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4.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5.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6.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228"/>
  <workbookPr filterPrivacy="1"/>
  <xr:revisionPtr revIDLastSave="0" documentId="13_ncr:1_{AF441DDF-ED98-4F92-B75A-E07A323EADFE}" xr6:coauthVersionLast="45" xr6:coauthVersionMax="45" xr10:uidLastSave="{00000000-0000-0000-0000-000000000000}"/>
  <bookViews>
    <workbookView xWindow="-28920" yWindow="-120" windowWidth="29040" windowHeight="15840" activeTab="5" xr2:uid="{00000000-000D-0000-FFFF-FFFF00000000}"/>
  </bookViews>
  <sheets>
    <sheet name="carbon footprint" sheetId="2" r:id="rId1"/>
    <sheet name="landfill vs recycling" sheetId="7" r:id="rId2"/>
    <sheet name="energy consumption" sheetId="1" r:id="rId3"/>
    <sheet name="relative" sheetId="3" r:id="rId4"/>
    <sheet name="CB_DATA_" sheetId="5" state="veryHidden" r:id="rId5"/>
    <sheet name="EPBT" sheetId="4" r:id="rId6"/>
    <sheet name="CO2 emission factor" sheetId="6" r:id="rId7"/>
  </sheets>
  <externalReferences>
    <externalReference r:id="rId8"/>
    <externalReference r:id="rId9"/>
    <externalReference r:id="rId10"/>
    <externalReference r:id="rId11"/>
    <externalReference r:id="rId12"/>
    <externalReference r:id="rId13"/>
  </externalReferences>
  <definedNames>
    <definedName name="CB_Block_00000000000000000000000000000000" localSheetId="0" hidden="1">"'7.0.0.0"</definedName>
    <definedName name="CB_Block_00000000000000000000000000000000" localSheetId="2" hidden="1">"'7.0.0.0"</definedName>
    <definedName name="CB_Block_00000000000000000000000000000000" localSheetId="5" hidden="1">"'7.0.0.0"</definedName>
    <definedName name="CB_Block_00000000000000000000000000000001" localSheetId="0" hidden="1">"'636616478073554356"</definedName>
    <definedName name="CB_Block_00000000000000000000000000000001" localSheetId="4" hidden="1">"'636619159775495165"</definedName>
    <definedName name="CB_Block_00000000000000000000000000000001" localSheetId="2" hidden="1">"'636616477962417202"</definedName>
    <definedName name="CB_Block_00000000000000000000000000000001" localSheetId="5" hidden="1">"'636616477756618615"</definedName>
    <definedName name="CB_Block_00000000000000000000000000000003" localSheetId="0" hidden="1">"'11.1.4716.0"</definedName>
    <definedName name="CB_Block_00000000000000000000000000000003" localSheetId="2" hidden="1">"'11.1.4716.0"</definedName>
    <definedName name="CB_Block_00000000000000000000000000000003" localSheetId="5" hidden="1">"'11.1.4716.0"</definedName>
    <definedName name="CB_BlockExt_00000000000000000000000000000003" localSheetId="0" hidden="1">"'11.1.2.4.850"</definedName>
    <definedName name="CB_BlockExt_00000000000000000000000000000003" localSheetId="2" hidden="1">"'11.1.2.4.850"</definedName>
    <definedName name="CB_BlockExt_00000000000000000000000000000003" localSheetId="5" hidden="1">"'11.1.2.4.850"</definedName>
    <definedName name="CBWorkbookPriority" localSheetId="4" hidden="1">-1118679550409960</definedName>
    <definedName name="CBx_1c17ea8147934a78ad160ac76df25970" localSheetId="4" hidden="1">"'EPBT'!$A$1"</definedName>
    <definedName name="CBx_7083a57250f14b508575dc5976bee303" localSheetId="4" hidden="1">"'carbon footprint'!$A$1"</definedName>
    <definedName name="CBx_9450eeeae6784a97a87b8a6db229e006" localSheetId="4" hidden="1">"'CB_DATA_'!$A$1"</definedName>
    <definedName name="CBx_e8cf1763dc9646d5ab4b862bed01d3c6" localSheetId="4" hidden="1">"'energy consumption'!$A$1"</definedName>
    <definedName name="CBx_Sheet_Guid" localSheetId="0" hidden="1">"'7083a572-50f1-4b50-8575-dc5976bee303"</definedName>
    <definedName name="CBx_Sheet_Guid" localSheetId="4" hidden="1">"'9450eeea-e678-4a97-a87b-8a6db229e006"</definedName>
    <definedName name="CBx_Sheet_Guid" localSheetId="2" hidden="1">"'e8cf1763-dc96-46d5-ab4b-862bed01d3c6"</definedName>
    <definedName name="CBx_Sheet_Guid" localSheetId="5" hidden="1">"'1c17ea81-4793-4a78-ad16-0ac76df25970"</definedName>
    <definedName name="CBx_SheetRef" localSheetId="0" hidden="1">CB_DATA_!$D$14</definedName>
    <definedName name="CBx_SheetRef" localSheetId="4" hidden="1">CB_DATA_!$A$14</definedName>
    <definedName name="CBx_SheetRef" localSheetId="2" hidden="1">CB_DATA_!$C$14</definedName>
    <definedName name="CBx_SheetRef" localSheetId="5" hidden="1">CB_DATA_!$B$14</definedName>
    <definedName name="CBx_StorageType" localSheetId="0" hidden="1">2</definedName>
    <definedName name="CBx_StorageType" localSheetId="4" hidden="1">2</definedName>
    <definedName name="CBx_StorageType" localSheetId="2" hidden="1">2</definedName>
    <definedName name="CBx_StorageType" localSheetId="5" hidden="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9" i="1" l="1"/>
  <c r="E9" i="1"/>
  <c r="F9" i="1"/>
  <c r="G9" i="1"/>
  <c r="B9" i="1"/>
  <c r="M19" i="7" l="1"/>
  <c r="M18" i="7"/>
  <c r="M17" i="7"/>
  <c r="M16" i="7"/>
  <c r="M6" i="7"/>
  <c r="M5" i="7"/>
  <c r="M4" i="7"/>
  <c r="M3" i="7"/>
  <c r="K19" i="7" l="1"/>
  <c r="K18" i="7"/>
  <c r="K17" i="7"/>
  <c r="K16" i="7"/>
  <c r="K5" i="7" l="1"/>
  <c r="K6" i="7" l="1"/>
  <c r="K3" i="7" l="1"/>
  <c r="K4" i="7"/>
  <c r="I19" i="7" l="1"/>
  <c r="I18" i="7"/>
  <c r="I17" i="7"/>
  <c r="I16" i="7"/>
  <c r="I6" i="7"/>
  <c r="I5" i="7"/>
  <c r="I4" i="7"/>
  <c r="I3" i="7"/>
  <c r="G19" i="7" l="1"/>
  <c r="G18" i="7"/>
  <c r="G17" i="7"/>
  <c r="G16" i="7"/>
  <c r="G6" i="7"/>
  <c r="G5" i="7"/>
  <c r="G4" i="7"/>
  <c r="G3" i="7"/>
  <c r="E19" i="7" l="1"/>
  <c r="E18" i="7"/>
  <c r="E17" i="7"/>
  <c r="E16" i="7"/>
  <c r="E6" i="7"/>
  <c r="E5" i="7"/>
  <c r="E4" i="7"/>
  <c r="E3" i="7"/>
  <c r="C19" i="7" l="1"/>
  <c r="C18" i="7"/>
  <c r="C17" i="7"/>
  <c r="C16" i="7"/>
  <c r="C6" i="7"/>
  <c r="C5" i="7"/>
  <c r="C4" i="7" l="1"/>
  <c r="C3" i="7"/>
  <c r="R21" i="6" l="1"/>
  <c r="R23" i="4"/>
  <c r="N21" i="6"/>
  <c r="M21" i="6"/>
  <c r="N23" i="4"/>
  <c r="M23" i="4"/>
  <c r="N20" i="6"/>
  <c r="M20" i="6"/>
  <c r="N22" i="4"/>
  <c r="M22" i="4"/>
  <c r="N21" i="4"/>
  <c r="M21" i="4"/>
  <c r="G4" i="1" l="1"/>
  <c r="G5" i="1"/>
  <c r="G3" i="1"/>
  <c r="G2" i="1"/>
  <c r="G6" i="2"/>
  <c r="G5" i="2"/>
  <c r="G4" i="2"/>
  <c r="G3" i="2"/>
  <c r="G2" i="2"/>
  <c r="C15" i="3"/>
  <c r="D15" i="3"/>
  <c r="E15" i="3"/>
  <c r="F15" i="3"/>
  <c r="G15" i="3"/>
  <c r="H15" i="3"/>
  <c r="I15" i="3"/>
  <c r="J15" i="3"/>
  <c r="K15" i="3"/>
  <c r="L15" i="3"/>
  <c r="M15" i="3"/>
  <c r="N15" i="3"/>
  <c r="O15" i="3"/>
  <c r="P15" i="3"/>
  <c r="Q15" i="3"/>
  <c r="R15" i="3"/>
  <c r="S15" i="3"/>
  <c r="T15" i="3"/>
  <c r="U15" i="3"/>
  <c r="V15" i="3"/>
  <c r="W15" i="3"/>
  <c r="X15" i="3"/>
  <c r="B15" i="3"/>
  <c r="D14" i="3" l="1"/>
  <c r="H14" i="3"/>
  <c r="K14" i="3"/>
  <c r="S14" i="3"/>
  <c r="E14" i="3"/>
  <c r="R14" i="3"/>
  <c r="N14" i="3"/>
  <c r="J14" i="3"/>
  <c r="O14" i="3"/>
  <c r="U14" i="3"/>
  <c r="I14" i="3"/>
  <c r="P14" i="3"/>
  <c r="F14" i="3"/>
  <c r="G14" i="3"/>
  <c r="X14" i="3"/>
  <c r="T14" i="3"/>
  <c r="Q14" i="3"/>
  <c r="M14" i="3"/>
  <c r="W14" i="3"/>
  <c r="V14" i="3"/>
  <c r="L14" i="3"/>
  <c r="C14" i="3" l="1"/>
  <c r="B14" i="3"/>
  <c r="C13" i="3" l="1"/>
  <c r="D13" i="3"/>
  <c r="E13" i="3"/>
  <c r="F13" i="3"/>
  <c r="G13" i="3"/>
  <c r="H13" i="3"/>
  <c r="I13" i="3"/>
  <c r="J13" i="3"/>
  <c r="K13" i="3"/>
  <c r="L13" i="3"/>
  <c r="M13" i="3"/>
  <c r="N13" i="3"/>
  <c r="O13" i="3"/>
  <c r="P13" i="3"/>
  <c r="Q13" i="3"/>
  <c r="R13" i="3"/>
  <c r="S13" i="3"/>
  <c r="T13" i="3"/>
  <c r="U13" i="3"/>
  <c r="V13" i="3"/>
  <c r="W13" i="3"/>
  <c r="X13" i="3"/>
  <c r="B13" i="3"/>
  <c r="Q12" i="3" l="1"/>
  <c r="X12" i="3"/>
  <c r="R12" i="3"/>
  <c r="G12" i="3"/>
  <c r="W12" i="3"/>
  <c r="F12" i="3"/>
  <c r="N12" i="3"/>
  <c r="U12" i="3"/>
  <c r="L12" i="3"/>
  <c r="M12" i="3"/>
  <c r="H12" i="3"/>
  <c r="V12" i="3"/>
  <c r="E12" i="3"/>
  <c r="P12" i="3"/>
  <c r="S12" i="3"/>
  <c r="K12" i="3"/>
  <c r="O12" i="3"/>
  <c r="J12" i="3"/>
  <c r="T12" i="3"/>
  <c r="D12" i="3"/>
  <c r="I12" i="3" l="1"/>
  <c r="B12" i="3" l="1"/>
  <c r="C12" i="3" l="1"/>
  <c r="W11" i="3" l="1"/>
  <c r="X11" i="3"/>
  <c r="S11" i="3"/>
  <c r="G11" i="3"/>
  <c r="R11" i="3"/>
  <c r="E11" i="3"/>
  <c r="F11" i="3"/>
  <c r="N11" i="3"/>
  <c r="T11" i="3"/>
  <c r="L11" i="3"/>
  <c r="J11" i="3"/>
  <c r="V11" i="3"/>
  <c r="O11" i="3"/>
  <c r="M11" i="3"/>
  <c r="Q11" i="3"/>
  <c r="H11" i="3"/>
  <c r="K11" i="3"/>
  <c r="P11" i="3"/>
  <c r="I11" i="3"/>
  <c r="U11" i="3"/>
  <c r="C11" i="3"/>
  <c r="D11" i="3" l="1"/>
  <c r="B11" i="3" l="1"/>
  <c r="H10" i="3" l="1"/>
  <c r="O10" i="3"/>
  <c r="S10" i="3"/>
  <c r="N10" i="3"/>
  <c r="L10" i="3"/>
  <c r="V10" i="3"/>
  <c r="Q10" i="3"/>
  <c r="N7" i="3" l="1"/>
  <c r="N6" i="3"/>
  <c r="N5" i="3"/>
  <c r="N4" i="3"/>
  <c r="N2" i="3"/>
  <c r="N3" i="3"/>
  <c r="V7" i="3"/>
  <c r="V6" i="3"/>
  <c r="V5" i="3"/>
  <c r="V4" i="3"/>
  <c r="V2" i="3"/>
  <c r="V3" i="3"/>
  <c r="O7" i="3"/>
  <c r="O6" i="3"/>
  <c r="O2" i="3"/>
  <c r="O5" i="3"/>
  <c r="O4" i="3"/>
  <c r="O3" i="3"/>
  <c r="Q2" i="3"/>
  <c r="Q7" i="3"/>
  <c r="Q6" i="3"/>
  <c r="Q5" i="3"/>
  <c r="Q4" i="3"/>
  <c r="Q3" i="3"/>
  <c r="L5" i="3"/>
  <c r="L4" i="3"/>
  <c r="L6" i="3"/>
  <c r="L2" i="3"/>
  <c r="L7" i="3"/>
  <c r="L3" i="3"/>
  <c r="S4" i="3"/>
  <c r="S5" i="3"/>
  <c r="S2" i="3"/>
  <c r="S7" i="3"/>
  <c r="S6" i="3"/>
  <c r="S3" i="3"/>
  <c r="H2" i="3"/>
  <c r="H7" i="3"/>
  <c r="H6" i="3"/>
  <c r="H5" i="3"/>
  <c r="H4" i="3"/>
  <c r="H3" i="3"/>
  <c r="K10" i="3"/>
  <c r="J10" i="3"/>
  <c r="F10" i="3"/>
  <c r="W10" i="3"/>
  <c r="G10" i="3"/>
  <c r="P10" i="3"/>
  <c r="I10" i="3"/>
  <c r="M10" i="3"/>
  <c r="D10" i="3"/>
  <c r="R10" i="3"/>
  <c r="C10" i="3"/>
  <c r="U10" i="3"/>
  <c r="X10" i="3"/>
  <c r="T10" i="3"/>
  <c r="E10" i="3"/>
  <c r="P2" i="3" l="1"/>
  <c r="P7" i="3"/>
  <c r="P6" i="3"/>
  <c r="P5" i="3"/>
  <c r="P4" i="3"/>
  <c r="P3" i="3"/>
  <c r="G7" i="3"/>
  <c r="G6" i="3"/>
  <c r="G5" i="3"/>
  <c r="G4" i="3"/>
  <c r="G2" i="3"/>
  <c r="G3" i="3"/>
  <c r="X2" i="3"/>
  <c r="X7" i="3"/>
  <c r="X6" i="3"/>
  <c r="X5" i="3"/>
  <c r="X4" i="3"/>
  <c r="X3" i="3"/>
  <c r="C4" i="3"/>
  <c r="C2" i="3"/>
  <c r="C6" i="3"/>
  <c r="C7" i="3"/>
  <c r="C5" i="3"/>
  <c r="C3" i="3"/>
  <c r="F7" i="3"/>
  <c r="F6" i="3"/>
  <c r="F5" i="3"/>
  <c r="F4" i="3"/>
  <c r="F2" i="3"/>
  <c r="F3" i="3"/>
  <c r="W7" i="3"/>
  <c r="W6" i="3"/>
  <c r="W5" i="3"/>
  <c r="W4" i="3"/>
  <c r="W2" i="3"/>
  <c r="W3" i="3"/>
  <c r="R2" i="3"/>
  <c r="R7" i="3"/>
  <c r="R6" i="3"/>
  <c r="R5" i="3"/>
  <c r="R4" i="3"/>
  <c r="R3" i="3"/>
  <c r="D5" i="3"/>
  <c r="D4" i="3"/>
  <c r="D7" i="3"/>
  <c r="D2" i="3"/>
  <c r="D6" i="3"/>
  <c r="D3" i="3"/>
  <c r="K4" i="3"/>
  <c r="K2" i="3"/>
  <c r="K7" i="3"/>
  <c r="K6" i="3"/>
  <c r="K5" i="3"/>
  <c r="K3" i="3"/>
  <c r="T5" i="3"/>
  <c r="T4" i="3"/>
  <c r="T6" i="3"/>
  <c r="T7" i="3"/>
  <c r="T2" i="3"/>
  <c r="T3" i="3"/>
  <c r="U6" i="3"/>
  <c r="U5" i="3"/>
  <c r="U4" i="3"/>
  <c r="U7" i="3"/>
  <c r="U2" i="3"/>
  <c r="U3" i="3"/>
  <c r="J2" i="3"/>
  <c r="J7" i="3"/>
  <c r="J6" i="3"/>
  <c r="J5" i="3"/>
  <c r="J4" i="3"/>
  <c r="J3" i="3"/>
  <c r="M6" i="3"/>
  <c r="M5" i="3"/>
  <c r="M4" i="3"/>
  <c r="M7" i="3"/>
  <c r="M2" i="3"/>
  <c r="M3" i="3"/>
  <c r="E6" i="3"/>
  <c r="E5" i="3"/>
  <c r="E4" i="3"/>
  <c r="E2" i="3"/>
  <c r="E7" i="3"/>
  <c r="E3" i="3"/>
  <c r="I2" i="3"/>
  <c r="I7" i="3"/>
  <c r="I6" i="3"/>
  <c r="I5" i="3"/>
  <c r="I4" i="3"/>
  <c r="I3" i="3"/>
  <c r="B10" i="3"/>
  <c r="B2" i="3" l="1"/>
  <c r="B4" i="3"/>
  <c r="B7" i="3"/>
  <c r="B6" i="3"/>
  <c r="B5" i="3"/>
  <c r="B3" i="3"/>
  <c r="M21" i="7" l="1"/>
  <c r="M8" i="7"/>
  <c r="L20" i="7" l="1"/>
  <c r="L19" i="7"/>
  <c r="L17" i="7"/>
  <c r="L7" i="7"/>
  <c r="L6" i="7"/>
  <c r="L4" i="7"/>
  <c r="L16" i="7" l="1"/>
  <c r="L21" i="7" s="1"/>
  <c r="M24" i="7" s="1"/>
  <c r="L3" i="7"/>
  <c r="L8" i="7" s="1"/>
  <c r="M10" i="7" s="1"/>
  <c r="L27" i="7" l="1"/>
  <c r="F5" i="1"/>
  <c r="F4" i="1"/>
  <c r="F3" i="1"/>
  <c r="F2" i="1"/>
  <c r="F6" i="2"/>
  <c r="F5" i="2"/>
  <c r="F4" i="2"/>
  <c r="F3" i="2"/>
  <c r="F2" i="2"/>
  <c r="E5" i="1" l="1"/>
  <c r="E4" i="1"/>
  <c r="E3" i="1"/>
  <c r="E2" i="1"/>
  <c r="E6" i="2"/>
  <c r="E5" i="2"/>
  <c r="E4" i="2"/>
  <c r="E3" i="2"/>
  <c r="E2" i="2"/>
  <c r="D5" i="1" l="1"/>
  <c r="D4" i="1"/>
  <c r="D3" i="1"/>
  <c r="D2" i="1"/>
  <c r="D6" i="2"/>
  <c r="D5" i="2"/>
  <c r="D4" i="2"/>
  <c r="D3" i="2"/>
  <c r="D2" i="2"/>
  <c r="C5" i="1" l="1"/>
  <c r="C4" i="1"/>
  <c r="C3" i="1"/>
  <c r="C2" i="1"/>
  <c r="C6" i="2"/>
  <c r="C5" i="2"/>
  <c r="D6" i="7" s="1"/>
  <c r="C4" i="2"/>
  <c r="C3" i="2"/>
  <c r="D4" i="7" s="1"/>
  <c r="C2" i="2"/>
  <c r="D3" i="7" s="1"/>
  <c r="B5" i="1" l="1"/>
  <c r="B4" i="1"/>
  <c r="B3" i="1"/>
  <c r="B2" i="1"/>
  <c r="B6" i="2"/>
  <c r="B5" i="2"/>
  <c r="B4" i="2"/>
  <c r="B3" i="2"/>
  <c r="B2" i="2"/>
  <c r="G7" i="1" l="1"/>
  <c r="G7" i="2"/>
  <c r="R19" i="6" l="1"/>
  <c r="R15" i="4"/>
  <c r="R17" i="4"/>
  <c r="R21" i="4"/>
  <c r="R15" i="6" l="1"/>
  <c r="R17" i="6" l="1"/>
  <c r="R19" i="4"/>
  <c r="R13" i="6" l="1"/>
  <c r="R13" i="4" l="1"/>
  <c r="R11" i="6"/>
  <c r="M13" i="4" l="1"/>
  <c r="M16" i="6" l="1"/>
  <c r="N16" i="6"/>
  <c r="M17" i="6"/>
  <c r="N17" i="6"/>
  <c r="M18" i="6"/>
  <c r="N18" i="6"/>
  <c r="M19" i="6"/>
  <c r="N19" i="6"/>
  <c r="M18" i="4"/>
  <c r="N18" i="4"/>
  <c r="M19" i="4"/>
  <c r="N19" i="4"/>
  <c r="M20" i="4"/>
  <c r="N20" i="4"/>
  <c r="J19" i="7" l="1"/>
  <c r="J17" i="7"/>
  <c r="J20" i="7"/>
  <c r="J16" i="7"/>
  <c r="J7" i="7"/>
  <c r="J6" i="7"/>
  <c r="J4" i="7"/>
  <c r="K8" i="7" l="1"/>
  <c r="K21" i="7"/>
  <c r="F7" i="1"/>
  <c r="F7" i="2"/>
  <c r="J21" i="7"/>
  <c r="J3" i="7"/>
  <c r="J8" i="7" l="1"/>
  <c r="J27" i="7" s="1"/>
  <c r="K24" i="7"/>
  <c r="H19" i="7"/>
  <c r="K10" i="7" l="1"/>
  <c r="L4" i="4"/>
  <c r="L8" i="4"/>
  <c r="H6" i="7" l="1"/>
  <c r="N15" i="6" l="1"/>
  <c r="M15" i="6"/>
  <c r="N17" i="4"/>
  <c r="M17" i="4"/>
  <c r="M13" i="6" l="1"/>
  <c r="N13" i="6"/>
  <c r="M15" i="4"/>
  <c r="N15" i="4"/>
  <c r="M11" i="6" l="1"/>
  <c r="N11" i="6"/>
  <c r="N13" i="4"/>
  <c r="F20" i="7" l="1"/>
  <c r="F7" i="7"/>
  <c r="D20" i="7"/>
  <c r="D7" i="7"/>
  <c r="E8" i="7" l="1"/>
  <c r="G8" i="7"/>
  <c r="E21" i="7"/>
  <c r="G21" i="7"/>
  <c r="N14" i="6" l="1"/>
  <c r="M14" i="6"/>
  <c r="N12" i="6"/>
  <c r="M12" i="6"/>
  <c r="N10" i="6"/>
  <c r="M10" i="6"/>
  <c r="N16" i="4"/>
  <c r="M16" i="4"/>
  <c r="N14" i="4"/>
  <c r="M14" i="4"/>
  <c r="N12" i="4"/>
  <c r="M12" i="4"/>
  <c r="F19" i="7" l="1"/>
  <c r="F17" i="7"/>
  <c r="F16" i="7" l="1"/>
  <c r="F21" i="7" s="1"/>
  <c r="G23" i="7" s="1"/>
  <c r="G24" i="7" s="1"/>
  <c r="D19" i="7"/>
  <c r="D17" i="7"/>
  <c r="D16" i="7" l="1"/>
  <c r="D21" i="7" s="1"/>
  <c r="E23" i="7" s="1"/>
  <c r="E24" i="7" s="1"/>
  <c r="C7" i="1"/>
  <c r="F6" i="7"/>
  <c r="F4" i="7"/>
  <c r="F3" i="7"/>
  <c r="F8" i="7" l="1"/>
  <c r="G10" i="7" s="1"/>
  <c r="F27" i="7" l="1"/>
  <c r="D11" i="5"/>
  <c r="C11" i="5"/>
  <c r="B11" i="5"/>
  <c r="A11" i="5"/>
  <c r="D8" i="7" l="1"/>
  <c r="E10" i="7" s="1"/>
  <c r="D7" i="1"/>
  <c r="D9" i="1" s="1"/>
  <c r="D7" i="2"/>
  <c r="C7" i="2"/>
  <c r="D27" i="7" l="1"/>
  <c r="X1" i="3"/>
  <c r="W1" i="3"/>
  <c r="V1" i="3"/>
  <c r="U1" i="3"/>
  <c r="T1" i="3"/>
  <c r="S1" i="3"/>
  <c r="R1" i="3"/>
  <c r="Q1" i="3"/>
  <c r="P1" i="3"/>
  <c r="O1" i="3"/>
  <c r="N1" i="3"/>
  <c r="M1" i="3"/>
  <c r="L1" i="3"/>
  <c r="K1" i="3"/>
  <c r="J1" i="3"/>
  <c r="I1" i="3"/>
  <c r="H1" i="3"/>
  <c r="G1" i="3"/>
  <c r="F1" i="3"/>
  <c r="E1" i="3"/>
  <c r="D1" i="3"/>
  <c r="C1" i="3"/>
  <c r="B1" i="3"/>
  <c r="H7" i="7" l="1"/>
  <c r="H20" i="7"/>
  <c r="H16" i="7" l="1"/>
  <c r="H3" i="7"/>
  <c r="E7" i="1" l="1"/>
  <c r="H17" i="7"/>
  <c r="H21" i="7" s="1"/>
  <c r="E7" i="2"/>
  <c r="H4" i="7"/>
  <c r="H8" i="7" s="1"/>
  <c r="H27" i="7" s="1"/>
  <c r="I8" i="7" l="1"/>
  <c r="I10" i="7" s="1"/>
  <c r="I21" i="7"/>
  <c r="I23" i="7" s="1"/>
  <c r="I24" i="7" s="1"/>
  <c r="B4" i="7" l="1"/>
  <c r="B17" i="7"/>
  <c r="B19" i="7" l="1"/>
  <c r="B6" i="7"/>
  <c r="B7" i="7" l="1"/>
  <c r="B20" i="7"/>
  <c r="C21" i="7" l="1"/>
  <c r="B16" i="7"/>
  <c r="B21" i="7" s="1"/>
  <c r="B7" i="1"/>
  <c r="C23" i="7" l="1"/>
  <c r="C24" i="7" s="1"/>
  <c r="B3" i="7" l="1"/>
  <c r="B7" i="2"/>
  <c r="C8" i="7"/>
  <c r="B8" i="7" l="1"/>
  <c r="C10" i="7" s="1"/>
  <c r="B27" i="7" l="1"/>
</calcChain>
</file>

<file path=xl/sharedStrings.xml><?xml version="1.0" encoding="utf-8"?>
<sst xmlns="http://schemas.openxmlformats.org/spreadsheetml/2006/main" count="161" uniqueCount="87">
  <si>
    <t>End of life</t>
  </si>
  <si>
    <t>module 1</t>
  </si>
  <si>
    <t>module 2</t>
  </si>
  <si>
    <t>Total</t>
  </si>
  <si>
    <t>module 3</t>
  </si>
  <si>
    <t>Direct emissions</t>
  </si>
  <si>
    <t>LBSO module</t>
  </si>
  <si>
    <t>Metal oxide module</t>
  </si>
  <si>
    <t>Mixed-cation module</t>
  </si>
  <si>
    <t>unit</t>
  </si>
  <si>
    <t>item</t>
  </si>
  <si>
    <t>Insolation</t>
  </si>
  <si>
    <t>kWh/m2/yr</t>
  </si>
  <si>
    <t>performance ratio</t>
  </si>
  <si>
    <t>-</t>
  </si>
  <si>
    <t>module efficiency</t>
  </si>
  <si>
    <t>epsilon</t>
  </si>
  <si>
    <t>MJ/kWh</t>
  </si>
  <si>
    <t>EPBT</t>
  </si>
  <si>
    <t>yr</t>
  </si>
  <si>
    <t>lifetime</t>
  </si>
  <si>
    <t>Crystal Ball Data</t>
  </si>
  <si>
    <t>Workbook Variables</t>
  </si>
  <si>
    <t>Last Var Column</t>
  </si>
  <si>
    <t xml:space="preserve">    Name:</t>
  </si>
  <si>
    <t xml:space="preserve">    Value:</t>
  </si>
  <si>
    <t>Worksheet Data</t>
  </si>
  <si>
    <t>Last Data Column Used</t>
  </si>
  <si>
    <t>Sheet Ref</t>
  </si>
  <si>
    <t>Sheet Guid</t>
  </si>
  <si>
    <t>Deleted sheet count</t>
  </si>
  <si>
    <t>Last row used</t>
  </si>
  <si>
    <t>Data blocks</t>
  </si>
  <si>
    <t>9450eeea-e678-4a97-a87b-8a6db229e006</t>
  </si>
  <si>
    <t>CB_Block_0</t>
  </si>
  <si>
    <t>㜸〱敤㕣㕢㙣ㅣ㔷ㄹ摥㤹摤㔹敦慣敤搸㡤搳㑢㐲㘹摤㝢愹㠳ㅢ愷つ愵㐰〸扥㌴㤷搶㠹摤搸㐹㐱㠰㌶攳摤㌳昶㌴㍢㌳敥捣慣㘳㤷㑡戴愵〵㜱㉢㔰愹㔴㉤㠵㔶ㄵ慡挴ぢ㤷〷㑡戹㍤㈰㈱㐰愸㐸㍣挰〳ㄲて〵㜱㜹〰㐱㈴㈴〴㔲愵昲㝤㘷㘶㜶㘷㜷扤㘳㜷摢㠲㡢㝣搲㍤㍥㜳㙥㜳捥㝦㍦晦㝦愶ㄹ㈵㤳挹扣㠲挴扦㑣㌹ㄶ㉥㥤㕢昳〳㘱㡦㑥扡搵慡㈸〷㤶敢昸愳攳㥥㘷慣㑤㕢㝥㤰㐵㠷㝣挹㐲扢慦㤵㝣敢㕥㔱㈸慤〸捦㐷㈷㉤㤳㈹ㄴ㜴ㄵ敤㥣㠴扦挱昸㐱攷愸扥ㅣ戲昹挹㠹㤹㠵扢㌱敢㕣攰㝡㘲敦昰改㜰散挱戱戱搱戱搱㥢㙦ㄹ㝢挷攸扥扤挳㤳戵㙡㔰昳挴㐱㐷搴〲捦愸敥ㅤ㥥慤㉤㔴慤昲ㅤ㘲㙤摥㍤㉢㥣㠳㘲㘱摦㑤ぢ挶捤敦ㅣ扢昹挰〱昳搶㕢摦搹㠷㔷㘷㑥㑣㑥捣㝡挲昴㕦愷㌹㌵㉥昹收㈹㔱戶戸㌷㈱㍣换㔹ㅣ㥤㥣挰㝦㠹昵攳改㤶搱戹㈵㈱〲扥㕡㜸挲㈹ぢ㕦挷挰㕥㝢摣昷㙢昶㌲㠱愷摢㠷戱搵戲攱〷㥡㍤㈹慡㔵摤㡥㘷㉤搸㌳㠰㕤搵㔸敢戳攷㠴攳㕢㠱戵㘲〵㙢㜹㝢ㅥㄳ㔵晡敤㔳扥㌸㘹㌸㡢攲㠴㘱ぢ捤㍥㔲戳㉡戹㌰㘵戲搷挵㔳㈴ㄷ㈶户㍦㍡敥摢㤳㑢㠶㈷㔷攴ㄳ㌰㈹㝤て㝢攵收扥㔷㜵㥥㤷㑢㤷㙦攰㥣搷㜴敥㠷㤶搳㠶㔷敦㌹搲戹㘷戴昹收ㄵ摣搸戹㝦〲㐶捤㘳摥搶㜹㡣〴㘵㜳㙦愵㌷愲㙦〹㔱㙣㐶捦㌳敢㘱㔶㘰㐶〴敡㐵㘶扤捣晡㤰㈹戹㝦㠰㑢㤲〳搹愴㤶っ戵戴愰㤶捡㙡愹愲㤶㠴㕡㌲搵搲愲㕡㕡㔲㑢㤶㕡扡㕢㉤㥤㐵㥦㌸ㄵ㝡㝡搴㈸晤戰昶挷敦晤昳㠱㙦扦敦攱扦晦晢㈷㡢㘳捦㍥搱户〳㥤敥㡣ㄶ㌵攵ㄹ攷㐰㙡つ㉡摥㍦扡㡦晦㌶收ち㌰㠵㜹挰扣挵ㅣㅢ慢ㅣ搸㘷摣㘴㘸摣㔶ち昲㥢〸㘵㄰㝤晢捣扢㉣愷攲㥥㤳戸扢㜴挲昰㐵〳㜰㈳㔱摢㠴㕢㜳㉡晥㕢搶㙦㥣ぢ㡣㐰散㘹㙤㙢㑣搲㌶㙣づ㙣㈵㝣昹扥换㕡㠷㥤㌶慡㌵㌱扥㙡㠵捤㙦㙤㘹戶㘷㍤㜷愱㜳敢㘱㑦摣㔳㙦㙤㕢搱㌸㠴摡㡡㥣扢㙤㤷㘱㔳戸慥攱挹㈵搷ㄷ㡥㕣摥㠸㍤㙢㤵捦ち㙦㑥㔰㈴㡡㡡摣敡㠵㙣㡡戸㝥㘴挶挱㐶挱慤㤵㉢㤳戵收㙤慢〱㤸㔹㔴戰摥㘵攱〵㙢昳挶㐲㔵㕣搴搴㈵㝣㈷ㅡ㜶㌷㔵ㅦ㜶换㌵㝦搲㜵〲捦慤㌶户㡣㔷㔶っ㐸㥡捡㜱户㈲㜲戹㡣ㄴち㄰戸搹慣愲㘴㙥攸捣ぢㄲㄱ〹ㄴ㤳㤱㉦㘹㈶扢搱㤳搸ㅤ㜶㔱ㄵ愴㐹昵敡つ㈶攳㝡愵㡣㐹攱挰挴㥥愸㍦昸搲敢㌷㤸戶㡥戹㌷戶戳慡づ㐵扢扦㙤㐵㌸挱㔱挳愹㔴㠵㤷慡晤ㄴ慥㐸ㅦ㐰愶㥤㠷㐰攸〸㍤慡㍡㘵㔵㔹搳捥㔹㤵㘰㈹扦㈴慣挵愵〰㜵搰㤰㠵〲㐱摢㤶昴ぢ㔰愵敦㘴㌶㠴慣㔸捣攴㜷戱㔳扥㠸㤴搱㈸㥤㔲㜸戹㐹㤰㜳㕣ㄳ㉦昷㤹㠷慤㙡㈰㐲愱㍣㘰〲㈳愱㔶㤳攸敢㈷㠹㝡㐶㌹㔴ㄸ扢捣㐹㔰愹㘱㌹挱㕡㠳㙦摢戸㈴㈴愲㙤㔹戰攵㘴〱㐵㐱戳㍣㐸攱㌵㄰㑤㡢㌴㐸敦㥣㈰㈲戲㐱㡡㘶挷捣捤㐴挶晥㈹㌲〲晤㤳㐴挸摥晢㍡换〸ㄲ㝢㍢㤱㜲㔰㐷㝥摣㤶㘶敢搹昲愱㌴扢㄰㠰搳㉦㘲㜶㌱戳㑢㤸敤㐶愶晣〹ㄲ㡥㔲づ攵收愴扦〵捦晡愵捣摥㡡っ昲㐹愷捣㠹㐴ㄵ㙤愸捤搸㤱散搷て㍢㔹ㅡ挵愱㈸愲㘵㕣户㌳晢㙤㠹攸挸敡摣ㅡ扡㌶㈷㜵散戵㥤㘹㌳戹ㅤ㔲㘴㑡搷攴㕥㌷攸㥡〴〴扢㜶愹户㉥挷㔰㝤㤸搹ㄵ挸㡡晡㤵捣愱㕣㘸昰㙥捥愲愷㐹昹愶㌰㡢㐲㘳愸㑢〵ㅦㄱ㌲㡦〰㈹㐲慥敤昸戲㙤㐳搳ㅣㅣ㌱摦昴㌶昴摥捥晣ㅤ㈱扤㐵㙦㙥敢ㅤ晡㡢㕥愵ㄵ㝤ㄵ搸㑢昹㙤㐷ㅤ㜳つ㥡昵㙢㤹㕤㠷慣㐵挷昰昴晤㙡㍤〵搲㉣戶ㄳ㤸摢㐹慦㡢戴㜲攷搷㤶㠵搴㐰㝤收扣攱㉤㡡〰ㅥ㡣㘳㔳戰㠵㕤捦ㄳ㔵ㅣ㙡㉢戲㠲攷㤷㡢㥢㉢晤挳㥥㙢戳㝥摢㐶昶摦ㄴ㡡㈱㤷㔳戳㤹ㄶㅢ㌹挵搶㑣昸㥣ㄲ㤴㐳ㅤ㝣㔳㘷㈱㤱ㄸ搴㑣㕥ㅣ㤷㝥扥摣㤶㈴㕤㐸㤲户〱慣晡つ挸㈰㈵㤴㕦㜷㤴㈸㝢搹敤敤戲㕢戳挵㑡て㕦捡改愴挵㠷搸㈶㐷㝡㐳㠷敤〴晣〷㝥扦㍤㘷搹㜵㘱搱㙢捦ち慦っ摦㠲㔵ㄵ挵搰㉤㑢㔱戳㉤㉢摥㈴戲㈲㥢㙤㍢㑦愷昸搷㈴㥤戴㐸㠹㔴㙥㑦㙤㑣㌹㡢㌷㠸㡡㙥㐸ち㤵ㄴ搷㔰㕤〲㤱昲搸㜷㕢挴㜴㈱㘲㙥〴攰昴㝤捣挶㤸敤㐷愶晤〲㤲㘶戳㠰㘷㌸慣㘷㠵㉥敤㔲㈹㔳㈰ㅡ愴㡢昰挵㡥挲敡〰㕦昳づ㘶户㈰㙢㌱㝦攸㠰㑣㈱㐴㠹昲〴㈱捡㌰㠶㜹摡ㄲ攷㐸〳㍢㑣〴㤶㈶㙢㝥攰摡㡣㉣昵㥢㔳敥〹㌷㤸戲晣㘵㐴愲㠶捣愸㜰搷㤲㜰㐰㕤ㅥ㙣㥦㤶㍡㜷㜹㔹㔴㜴㜳捥慤㐱戴ㅤ㥢摡ち〷㜳㠰〳戶愴㍣㥢慢ち㔲㜷攷㘳㑣愱〰搲搲摦㑡㙦散愶扣摦㍣昴つ㌴㈰㍡㙦〵㔵搱㙢㠶㑣挷㜲挱〴ㄴㄱ㌹愸昴㤸昳㑢㥥㄰㔳晤收ㄱ捦慡㔴㉤㐷㄰ㄹ戰㌱ㄹ慣㥢ㄶ㡢㠸ㄲ捣扡㡣〱扡㑥扦㌹敦ㄹ㡥扦㙣㌰愰戸戶戳改㐹㠶㐵㌴㜳挲㜲㝣扣㐶㘲㤱攵〱㜳㙥挹㍤㠷㠸㙤捤㜶㡥ㄸ换晥㤶挰ち㠹㍥㑣ㄲ㌵㡡慡愸慡㔲㔰ぢ摤攲㠷〷昲㑣㠶扣㤷㘳㈶㜱㤵搱攸㌳㑦搱摥戴敢愳ㄸつ敤㜴慥愹て搱愳㝡㘵㌶㔵ち㤳㔳昵㕢㌹收㕤挸㙥㍦㜲敡㔸㈳㌲昷㥡㘲搶ㅡ扤晣㈹㌲㕥㤲㐵㍤㄰㐲ㅦ摤㡥㤰㔴㔸㐷捡〱〷〲攳㝣㙡㈵扦愲㈹晢㤰晡㜶㌴㡡㠷ㄱ㐹敡㌳愷㡤〵㔱㐵㍣摡㌶㠲ㅤ攱〳捤㔸摢愸晡㔱摢愴㙢摢〶㐹㡢㘴㌹㔷㌶㐸挱攳戵挰㍤㙥㌹扡㠹㑣搲㕦㔴㘵慣愲捡㔸㤵㔵㝤收㐹㠶〶㘵㤹㜳戹㡢㠶㘷〵㑢戶㔵㉥昰㠱攱扢㉤㐱㤳㘰㜲㑡摥㌸挵㌲㘳戸挵㥡㍦〵㤳捤ㅦ〵扡㐷㈱㐷〹㍡愲ㅦ㤴慢㉡㜹晣㔳扡㜴㉣㐱挰㐸㑦愹晥ㅥ捣愶挹摢ㄱ㄰㌹㌲㥤㡦敦㘰㥣晦㈸㙡㐲㈱㐴慣愷㤰〸扣㠲〹㈱㑦ㄷ㜷摥㍣攵㔸〱戰㐷㡣ㅤ戶㠲㈹ㅦ㈸㐷㠶愲㍣摥敥㤱㔸㑤っㅡ愹㙢㠵换摢㥢㥡搴挴㘵敤敤㐹扤㜱昵㍡捤愱㐶㐹㈸㤲㡤㍡㐹捤戲捥ㅡ户㤲慡㔱愴攲㡥戵㡤㤲收㌶㙤挰㥤㔲攴㌵㈸㈶㐹㌳ㄹ晤扤㤲㔰㄰攸㡤㜴ㄴ㝤昶改攴㤱㠸搸搰〶㈸㔲㑦㠵㜵晤㔱㐸昰ㄸ慥㥤㔴㐴㌱㝡〲㝦敦㠸㡡㌳戵愰愹挵㔸ㅤ㡡㕡挶慢搵ㄹ〷㔶㐲搹昰㉡㕢㠴愵戱户㔰挳㐸敥散㔶晢㠷攰㑤㌰㘲挴㠶っ㡢愴昸㠱挱㠶㘰慥㐴㐴㤵搶㔹㍦㐱㕤慦㉥昰改戸㌰ㅣ㠹㠱戹愰㌲㈵㔶愴ㄹ搶戰攴㠷攴㠰晡㘹㔱捡㔱摤ㅣ㕦昰愱搲〳捡昱愸㈴ㄹ㕣㌷㑦搲㉤㠵㑢っ㄰扢㔱㘹戶ㅣ㈰戴㕢㥦㠰㈷㠳慤㠳ㅤ㐰㈴っ㥤搰㍡愳〴捤愷㄰㙥昳㈶挸㍢㕤㘲ㄴ㠲搴㤴改㙦㠷㤴㈷㥦㘰晡摡愱㑣㕣㠸㤸㠸攱慥ㄴ敢〱挸㑤㐶㈶挹㐵㐳㜱挰㍣㤴㙣㔲㘸昵挵㜵㌴㌱晡㘹昲㜹〱㙥昱㌰㤶㌵㐰戶愹攲㥥㕢㘰㐱㥢㔶搷㜶㤸挷㥣㜲戵㔶ㄱ㔲ㄵ挷戲㕡㙡攴㉤㠱㉦㜹〵㌰攴愶ㄴ戸㐴㐰㌹㠶愳ㄴ户㑣㈴㜵㙦㜷敢㠷㌰㕣ち㌹捣ㄱ慡㍥〶㈰㔳摣㜲㌲㈰搶㜶㑦㠱昶攱捥挶〵〶㜹㜹づ㈲慤慤㡡戲㙣ㅡ昷昱敡㔱㘴挹㙤㠹㙥搳敥戴㑢㥢㍤㔱㜵搴ち慢戶〴㡥戰捦㔰攰攵昳㌰㐶扡攴づ㑥㤲㌹ㅦ㐵㜷捦㝦㔴㍥㘶捥〳ㄵㄲ〳ち㘳扣㍣〵㘵〰㔵㌰ㄲつ㙥戵㘱㜵㉢㡣晥搲昲搶挷㤱㈹っ〳搳愰㐵捦搰挰㤹㐴㜹㘳〳攷㜲昴㑡㠹㤰㈶㠳愹㡣㔱づ挱㘱て愴㠱㥢㜸㤰㥥㜷愱㠴㠲㕤昲㘲㔸㝣㌷㜱挴挶ㄱ挸昵㉥㙡愹㥣㌵〲㕣㝦㜱㜶户㔴㡦㔷㉡㌴㜷攱㥦摢ㄲ㔸挵搵㡤搰ㅣ摤搵㜲㈹㑢敥㠹昶摤㔵㉤つ搱㘵挱晤㔳愳㐷㡤愰扣㌴ㄷ慣㠵ㄷ户扡㈵〹敤〷昰㐷慣晢㜶摡捣㌹㠷ㄷ㔱㔷〸晢攲㔹挷㍤攷挸㜵㘹㍥㙦晤㠱㐲㜰㠵戲㠷㡢㉣㘶㕥挱㍦㤹搴㡣昶㝤捣戸㤹㘵㜳㠲㠶㠳㠴昳挸ㄴ㑡㠳㘱㤴㔳攸〴戶㝢晤搶〰改㘴㔷ぢ㥤㐸㐱戰㑤㈸捥攲敢㐶㈸捡昷㠰㔶ㄲ㑢㜸㈴〷捣㥦〳敢㉢摦㐵つㄱ㡥攷㐸㡣㘸㔷愰㤴㠲㍡㈹挸愳㉢ㅥ扣㄰昲晦㠳愵㤸㥢搷㘵愷晦〲㌳㉢㉦戴愲攸㌲愲攸㍢㙤㈸㔲㜸つ㐴昲敦敤㔱㠱てㅡ挳戳慦㉡㄰捥㍤㙤ㅦ㐰摦昰ぢ扦晦挳〳攸㌴㌰捣㈴㙤㌴㠴摡慥㐱戹㙥㈲㘴摢㑣〴〶敦愵㠹㜰㥣㘳ㄸ挵て㑤㠴挸〷㌲㠳㡡㡤㑤〴挶昶㔲っ挱㐴愸㌵攱搶攰〹散㈲㥢晥戱愳戸㜸㉢㝣挴昳愱戴晣㐹㜸愴㉥㙥慦㥥㌵㍣挳摥㉤敢㡦㜸〲捡捣㥢挷㑤㙥㌹㠴㈳昶慣摢㈲〷慤攳慢㠸扤散摢晥㤴捤摤㕦〷愶挲ㄴ扡敦㤵㠲㤲㝦つ㥥ㄲ㠵攷㠶捣㐷㜶㝤晤挸敦敥㝤攸㄰㙦慢㐵戴慡摤㠰㜲㌷㈱㝢摡ㄳ〸敡㈶㉥㡡㕣挸て㜳㡥攳ㄳ㈵㙢戹㉡㈶っ㑦㕡㐱扥㙥挷挵㤰昰ㄲ㠴ㄹㄲ摦㔶㌰㌱㜱敦㈱㌴㌱㐷㕢摣㥤昲挳㈶改㈲ㅣ㑤㉣㕣晡昴攲戰愱搲㔱㤱㜵㘹㙤㙡摦㠴㉡㝡㤵ぢ㘹戶ㄲ㜹敡㘴㔲㤴㙦戴敡扡〳搴㜵攱㐱㠶㘱晦㔸㑡㈱晥㐰ち㐹ㅥ㘴㜸㈱㐰㑡愹㤳㈸㘸㌷㈲㑢㠹慣戵㠶㜸改て搸ㄶ〲愲㝥改慦换㡦㔸〰㐵㘰㌱昶挵㜷㝢愲愵㉤ㅡ慢㈶㠶㙡愵㑤㌳㠷㠲㍣扣戰㘲㉣慥㥤㐷㈱㑥摡㝥㤴㌶敤㡥攲㑢晡敤㌰昰ㄶ㌲戶㘶搳搷㔶戴㙦㜳㙡戸昹〱㍤㤳㤷ち挳搹挹㙡ㅣ㐸㘵㡣㉥散㕡っ慢㤸て㠴挵晡愰摥愸〹㍡换搹㡤㔳㈹㠲㝦晣㔲㠸敤㈳㡤愹㉦㙣㙤愱㡥㜳㝡戰㐱晥㘰㝦㕤㤶挲搸㜸㉢㌹〶ㄲ㜶㔳扤ち攱昵昰㔳ㄸ挲㑤㘷ㄴ扤㔱㤴捦捡〱晣㠹㌹㉢慢戶改㝦㐶慦㈵㘷㥤收㘸㠶戱㥢昴晦晢㔱戱愱晥㔷ㄸ㝢㤳㠸晣㐰㔴㤰挶㈹攳㈷ㅢ㠶㙣〸ㄱ㜸戶ㄱ扣㤱〷㘳㕤ㄶㄹ昲づ㑢㜳昸㜸㌵㙣㤶ㄲㅣ㝥慦㕣敢搵㠸晡㔸摡戶扤ㅤ〵㈰㘳㐳摡㜳㄰㐱ㅤ挷㌷换慤昸㜴㥢晦㈰〶敥㍡㙥㤵㍤搷㜷捤㘰㜸づ㐱摦㘱㝥㝢㘶挲收ㄹ㔷扥摡㉡搴慥〲㈴晡㍥㡣㌱㈷㘶㈰戰㑦㠸攰昵㡡㐵㌲戲戰戹㐸〶扦㐳ㅡ㑣㠴㤷愸ㅤ晣ぢ捣㍢㙢㐶ㄵ㥦慥捥挰搷ㄹ戰㙡㑢㈸扢搰攳摣㝡㐳㠳愰挳ㅤ慤㍢攰てㄲ搵㔱〴挷攴ㄶ㍥昸㘱挲戵ㄵ〶捤㝤愳扤昹散搹㥤捦慤愸㍤ぢ㥣㙥敥㉤捤㈴挳㜷昲㡢攴愲㕥㘲㡥㑢晢㠷昰㜷昳づ㕡捥㌶〴㍡㡦㍥攸愶㈳㙣愴ち昷搹㈶愲摦㘷㌰㔴ㄹ㘷㠶㥦㙥㐴〵㍥㈸昴昲㤱ㄵ㤵慦㘰㕢㘴〰㤴㌳昹㌲戲捥㔴晤搴㝡㔴㍤㜸㍢挶㤰㕦㜵㠱慣㍦慢昰愸㐱慡㉣㉡㑦愲㍦愱ㄶ敥㝥㤱㜵㌸㝡挸㈳〵捡㝡㔲㤲㉢㍣㔲挸昵㍣㡥〱昵昵摣㡤摡捥敢㜹㙣扤昵㈸㌴〶攴㝥㤳昳て挶捡㐴户昹㙡㠷㤹换㙣ㄹ搹㘰摣㜳㠰㘲㤲㝢挹㠷愱㠶敦ㄲ㔳㐸扦㡣晥扥㜴攸ㄷ㉦㌲晤昵㤰㈲〵㈳㥡㥡㜷㐱挱㈸㜷昱㐸㜲ㄷ㍥㙡㍢敦攲㌳敢敤㘲㤰㌲㔳㐲戵㠶〲愰㕡挲ㅦ戹慢ㄵㄴ〸㔰晥㤴㌳捣昰㙢㕡挵愰㠱ㅡ㌹㜶ㄵ㠵晥慣㐶挴扣扢戳㜶愱昱ㄸ㝦ち㡢攰㐰搳㌷慦户攱ㅢ搶㌵㐶扢戳昸㠴㕦㤳慡㌰愷扥慢扢戹㘲㜳㤴㥡㑣晢〴㜶晤ㅡ收攱愶ㅢ㍥㐷捥戸〷扦〲㠲㄰㈴㌳〹㤲㝢㔱㠸〱愵ㄱ敢㈹㕦㌶㐹攳㤰户㐰改挸捡㠷㥥攸㝣㘸ㄲㄴ散挸〵扤㈵〴㈳戶挴㑦㠵㍢敡戳㝣㤷搷ㅢ㤴㠷㘳㉡㍣㝡㌴晥㙣㑣㡤〲㙥攰㠲搰ㅣ㈷搷㄰㤰捡㐳㜱攷㙦㍤摦昰ㄷ愳〱〹慣ㄲ㜶㈶㜷挹捥ㅦ㡢㍢敦挷㈷㘹戲㑦㠶〴挵昴㔲摣㤹㕣㈸㍢㍦ㄸ㜷晥换晥摤昵捥㌱搳㠵㌳㙢攴㠸ㄴ㐳㕦ㅥ㝤ㄲ㥦愷て愰扢㘶搲㜸攸㌵挳㙡ㄲ愲㡣㥢㔷愵昹搰㠷㥢㌰ㅥ㍥㄰㥦挶挵㉥摣㝦㠱㠶〹晦㍦ㄱ挷㜰攱㙢捡〸っ㝣晦扤㠲㐸扢愷换㈷づ捥㥢㌳ㅥ㉡㝡捣㘳㍥づ㤴㤵㉤㐵㈲戰㠵㜲㈱㝣㌷㠸㐸愴搸捤つ㜸挴ㄱ㐲㤵ㄷ㘸扡搳㥣㌲慡㤴㔳敥㡦㌱㥢戹扦㐱㌳晡〳㐰づ㜴〲㜲ㄶ昴〷㤱㠷㔱愸㕤慣ㄸ愴戰㤳㤲散㈱㌶㍣捣散攳挸㡡ち㈵ㅢ改㈰晦〹㘴〳昱晦愵㘳㜸㐵㍡㡢㔴㘵㌵㝥㔹㤲㡣昴㑦㜲挰愷㤰㘵攱扢㔶㈲㈲㉣敡㥦㐶㑤昲愵ㄴㅣ昲愵㥦㘵挳㈳捣㍥㠷慣愸㜱戱㥢㠶ㅡ昷搴愵摡晥㍣㠶㉡〴〵攷搰扦㄰ㄵ昸愰㄰づㄴ攷㡡㠳ㅤ㔲㠶㔲摢ㄴ搴扣㐲搸挸〶㍢㙡㌸㈸ㅢㄴ㠵昰㤲つ搵愸㠱扡㑣㝦っ㤹㐲㜸㜰㑦晡ㄷ昹㐴㌰挸ㄷ㍥ㅥㄵ攴ぢ〹〳㌹㝣愹攵㠵㠴㡢㙣㔸㙣㜹㈱㘱㈵ㅢ捣攴ぢ扦挴㐹攵挶㔰㘸㔶㔷摣愰㠴昷㤷㔱攸捦づ㜰㙤㜷攱愷慥㉡攵㌳㤵㌳㘷晥㌵㤰ㅢ摥㤳㝢晦晢晡㥥㜸改攷扦㝦昴㔷ㅦ㍡昸攷㤷㥦㝡敡㔷㝦㜸昴挵㤷㝦戰㜰昰愷捦㍥晢攳摢㥦㝥昱昷㍢捤㘷搴攷晦㌵晤捣㝤㘳㘷敦扢挷㍣㜵挳㤱晢㍥㜰昷㥤㘳戳ㄷ㡣㘴戳㍤㍤搷つ晤散㤲敢〷敦扦攷〵攵㐷扦戹搸㔱攴㜶昱㠲收㘵㜰摢㜲ㄹ㑦愳㠰㘵㜰挵㙦攸㌲戸㕤〹愸㌳ㄱ愰㈶㔰㔱㠰昳㠳ぢ㤰つ愵收㠶摥晦〰攸㐱扥搱</t>
  </si>
  <si>
    <t>Decisioneering:7.0.0.0</t>
  </si>
  <si>
    <t>1c17ea81-4793-4a78-ad16-0ac76df25970</t>
  </si>
  <si>
    <t>e8cf1763-dc96-46d5-ab4b-862bed01d3c6</t>
  </si>
  <si>
    <t>7083a572-50f1-4b50-8575-dc5976bee303</t>
  </si>
  <si>
    <t>Treatment</t>
  </si>
  <si>
    <t>Ribbon-Si</t>
  </si>
  <si>
    <t>CdTe</t>
  </si>
  <si>
    <t>OPV</t>
  </si>
  <si>
    <t>ZnO</t>
  </si>
  <si>
    <t>The LBSO module</t>
    <phoneticPr fontId="3" type="noConversion"/>
  </si>
  <si>
    <t>The metal oxide module</t>
  </si>
  <si>
    <t>The metal oxide module</t>
    <phoneticPr fontId="3" type="noConversion"/>
  </si>
  <si>
    <t>The mixed-cation module</t>
  </si>
  <si>
    <t>The mixed-cation module</t>
    <phoneticPr fontId="3" type="noConversion"/>
  </si>
  <si>
    <t>The LBSO module</t>
    <phoneticPr fontId="3" type="noConversion"/>
  </si>
  <si>
    <t>The LBSO module</t>
  </si>
  <si>
    <t>Landfill</t>
  </si>
  <si>
    <t>Recycling</t>
  </si>
  <si>
    <t>Material embedded</t>
  </si>
  <si>
    <t>GHG</t>
  </si>
  <si>
    <t>CED</t>
  </si>
  <si>
    <t>Assembling</t>
  </si>
  <si>
    <t>LBSO (recycling)</t>
  </si>
  <si>
    <t>LBSO (landfill)</t>
  </si>
  <si>
    <t>C-Si</t>
  </si>
  <si>
    <t>Metal oxide (landfill)</t>
  </si>
  <si>
    <t>Metal oxide (recycling)</t>
  </si>
  <si>
    <t>Mixed-cation (landfill)</t>
  </si>
  <si>
    <t>Mixed-cation (recycling)</t>
  </si>
  <si>
    <t>P-Si</t>
  </si>
  <si>
    <t>GHG emission factor(g CO2-eq/kwh)</t>
  </si>
  <si>
    <t>CdTe (recycling)</t>
  </si>
  <si>
    <t>CdTe (w/o recycling)</t>
  </si>
  <si>
    <t>C-Si (recycling)</t>
  </si>
  <si>
    <t>C-Si (w/o recycling)</t>
  </si>
  <si>
    <t>The defect-engineered module</t>
  </si>
  <si>
    <t>Defect-engineered module</t>
  </si>
  <si>
    <t>Defect-engineered module (landfill)</t>
  </si>
  <si>
    <t>Defect-engineered module (recycling)</t>
  </si>
  <si>
    <r>
      <t>SnO</t>
    </r>
    <r>
      <rPr>
        <sz val="11"/>
        <color theme="1"/>
        <rFont val="Times New Roman"/>
        <family val="1"/>
      </rPr>
      <t>₂</t>
    </r>
    <r>
      <rPr>
        <sz val="11"/>
        <color theme="1"/>
        <rFont val="Calibri"/>
        <family val="2"/>
        <scheme val="minor"/>
      </rPr>
      <t xml:space="preserve"> module</t>
    </r>
  </si>
  <si>
    <r>
      <t>TiO</t>
    </r>
    <r>
      <rPr>
        <sz val="11"/>
        <color theme="1"/>
        <rFont val="Times New Roman"/>
        <family val="1"/>
      </rPr>
      <t>₂</t>
    </r>
  </si>
  <si>
    <t>SnO₂ module (landfill)</t>
  </si>
  <si>
    <t>SnO₂ module (recycling)</t>
  </si>
  <si>
    <t>TiO₂</t>
  </si>
  <si>
    <r>
      <t>The SnO</t>
    </r>
    <r>
      <rPr>
        <sz val="11"/>
        <color theme="1"/>
        <rFont val="Times New Roman"/>
        <family val="1"/>
      </rPr>
      <t>₂</t>
    </r>
    <r>
      <rPr>
        <sz val="11"/>
        <color theme="1"/>
        <rFont val="Calibri"/>
        <family val="2"/>
        <scheme val="minor"/>
      </rPr>
      <t xml:space="preserve"> module</t>
    </r>
  </si>
  <si>
    <t>The semi-transparent module</t>
  </si>
  <si>
    <t>The SnO₂ module</t>
  </si>
  <si>
    <t>The Semi-transparent module</t>
  </si>
  <si>
    <t>Semi-transparent module</t>
  </si>
  <si>
    <t>Semi-transparent module (landfill)</t>
  </si>
  <si>
    <t>Semi-transparent module (recycling)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</si>
</sst>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
    <numFmt numFmtId="165" formatCode="0.0"/>
    <numFmt numFmtId="166" formatCode="0.000%"/>
    <numFmt numFmtId="167" formatCode="0.0%"/>
  </numFmts>
  <fonts count="8">
    <font>
      <sz val="11"/>
      <color theme="1"/>
      <name val="Calibri"/>
      <family val="2"/>
      <scheme val="minor"/>
    </font>
    <font>
      <b/>
      <sz val="11"/>
      <color theme="1"/>
      <name val="Calibri"/>
      <family val="2"/>
      <scheme val="minor"/>
    </font>
    <font>
      <sz val="11"/>
      <color rgb="FF006100"/>
      <name val="Calibri"/>
      <family val="2"/>
      <scheme val="minor"/>
    </font>
    <font>
      <sz val="9"/>
      <name val="Calibri"/>
      <family val="3"/>
      <charset val="134"/>
      <scheme val="minor"/>
    </font>
    <font>
      <sz val="11"/>
      <name val="Calibri"/>
      <family val="2"/>
      <scheme val="minor"/>
    </font>
    <font>
      <sz val="11"/>
      <color rgb="FFFF0000"/>
      <name val="Calibri"/>
      <family val="2"/>
      <scheme val="minor"/>
    </font>
    <font>
      <sz val="11"/>
      <color theme="1"/>
      <name val="Times New Roman"/>
      <family val="1"/>
    </font>
    <font>
      <sz val="11"/>
      <color theme="0"/>
      <name val="Calibri"/>
      <family val="2"/>
      <scheme val="minor"/>
    </font>
  </fonts>
  <fills count="9">
    <fill>
      <patternFill patternType="none"/>
    </fill>
    <fill>
      <patternFill patternType="gray125"/>
    </fill>
    <fill>
      <patternFill patternType="solid">
        <fgColor rgb="FFC6EFCE"/>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8">
    <xf numFmtId="0" fontId="0" fillId="0" borderId="0"/>
    <xf numFmtId="0" fontId="2" fillId="2" borderId="0" applyNumberFormat="0" applyBorder="0" applyAlignment="0" applyProtection="0"/>
    <xf numFmtId="0" fontId="7" fillId="3"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7" fillId="7" borderId="0" applyNumberFormat="0" applyBorder="0" applyAlignment="0" applyProtection="0"/>
    <xf numFmtId="0" fontId="7" fillId="8" borderId="0" applyNumberFormat="0" applyBorder="0" applyAlignment="0" applyProtection="0"/>
  </cellStyleXfs>
  <cellXfs count="67">
    <xf numFmtId="0" fontId="0" fillId="0" borderId="0" xfId="0"/>
    <xf numFmtId="0" fontId="0" fillId="0" borderId="0" xfId="0" applyAlignment="1">
      <alignment horizontal="center"/>
    </xf>
    <xf numFmtId="0" fontId="1" fillId="0" borderId="0" xfId="0" applyFont="1"/>
    <xf numFmtId="2" fontId="0" fillId="0" borderId="0" xfId="0" applyNumberFormat="1"/>
    <xf numFmtId="10" fontId="0" fillId="0" borderId="0" xfId="0" applyNumberFormat="1"/>
    <xf numFmtId="1" fontId="0" fillId="0" borderId="0" xfId="0" applyNumberFormat="1"/>
    <xf numFmtId="0" fontId="0" fillId="0" borderId="0" xfId="0" quotePrefix="1"/>
    <xf numFmtId="9" fontId="0" fillId="0" borderId="0" xfId="0" applyNumberFormat="1"/>
    <xf numFmtId="165" fontId="0" fillId="0" borderId="0" xfId="0" applyNumberFormat="1"/>
    <xf numFmtId="166" fontId="0" fillId="0" borderId="0" xfId="0" applyNumberFormat="1"/>
    <xf numFmtId="0" fontId="2" fillId="2" borderId="0" xfId="1"/>
    <xf numFmtId="165" fontId="2" fillId="2" borderId="0" xfId="1" applyNumberFormat="1"/>
    <xf numFmtId="0" fontId="4" fillId="0" borderId="0" xfId="0" applyFont="1"/>
    <xf numFmtId="0" fontId="4" fillId="2" borderId="1" xfId="1" applyFont="1" applyBorder="1"/>
    <xf numFmtId="0" fontId="0" fillId="0" borderId="0" xfId="0" applyAlignment="1">
      <alignment horizontal="center" vertical="center"/>
    </xf>
    <xf numFmtId="0" fontId="0" fillId="0" borderId="0" xfId="0" applyAlignment="1">
      <alignment horizontal="center" vertical="center" wrapText="1"/>
    </xf>
    <xf numFmtId="11" fontId="0" fillId="0" borderId="0" xfId="0" applyNumberFormat="1" applyAlignment="1">
      <alignment horizontal="center" vertical="center"/>
    </xf>
    <xf numFmtId="165" fontId="0" fillId="0" borderId="0" xfId="0" applyNumberFormat="1" applyAlignment="1">
      <alignment horizontal="center" vertical="center"/>
    </xf>
    <xf numFmtId="2" fontId="0" fillId="0" borderId="0" xfId="0" applyNumberFormat="1" applyAlignment="1">
      <alignment horizontal="center" vertical="center"/>
    </xf>
    <xf numFmtId="167" fontId="0" fillId="0" borderId="0" xfId="0" applyNumberFormat="1" applyAlignment="1">
      <alignment horizontal="center" vertical="center"/>
    </xf>
    <xf numFmtId="0" fontId="7" fillId="7" borderId="1" xfId="6" applyBorder="1"/>
    <xf numFmtId="164" fontId="7" fillId="7" borderId="1" xfId="6" applyNumberFormat="1" applyBorder="1"/>
    <xf numFmtId="165" fontId="7" fillId="7" borderId="1" xfId="6" applyNumberFormat="1" applyBorder="1"/>
    <xf numFmtId="0" fontId="7" fillId="3" borderId="1" xfId="2" applyBorder="1"/>
    <xf numFmtId="10" fontId="7" fillId="3" borderId="1" xfId="2" applyNumberFormat="1" applyBorder="1"/>
    <xf numFmtId="0" fontId="7" fillId="4" borderId="1" xfId="3" applyBorder="1"/>
    <xf numFmtId="0" fontId="7" fillId="7" borderId="2" xfId="6" applyBorder="1"/>
    <xf numFmtId="164" fontId="7" fillId="7" borderId="2" xfId="6" applyNumberFormat="1" applyBorder="1"/>
    <xf numFmtId="167" fontId="7" fillId="7" borderId="2" xfId="6" applyNumberFormat="1" applyBorder="1"/>
    <xf numFmtId="165" fontId="7" fillId="7" borderId="2" xfId="6" applyNumberFormat="1" applyBorder="1"/>
    <xf numFmtId="0" fontId="4" fillId="0" borderId="0" xfId="0" applyFont="1" applyFill="1" applyBorder="1"/>
    <xf numFmtId="10" fontId="4" fillId="0" borderId="0" xfId="0" applyNumberFormat="1" applyFont="1"/>
    <xf numFmtId="10" fontId="5" fillId="0" borderId="0" xfId="0" applyNumberFormat="1" applyFont="1"/>
    <xf numFmtId="165" fontId="4" fillId="2" borderId="1" xfId="1" applyNumberFormat="1" applyFont="1" applyBorder="1"/>
    <xf numFmtId="0" fontId="4" fillId="8" borderId="6" xfId="7" applyFont="1" applyBorder="1"/>
    <xf numFmtId="0" fontId="4" fillId="8" borderId="7" xfId="7" applyFont="1" applyBorder="1"/>
    <xf numFmtId="0" fontId="4" fillId="6" borderId="3" xfId="5" applyFont="1" applyBorder="1"/>
    <xf numFmtId="0" fontId="4" fillId="6" borderId="1" xfId="5" applyFont="1" applyBorder="1"/>
    <xf numFmtId="164" fontId="4" fillId="8" borderId="6" xfId="7" applyNumberFormat="1" applyFont="1" applyBorder="1"/>
    <xf numFmtId="164" fontId="4" fillId="8" borderId="7" xfId="7" applyNumberFormat="1" applyFont="1" applyBorder="1"/>
    <xf numFmtId="164" fontId="4" fillId="6" borderId="3" xfId="5" applyNumberFormat="1" applyFont="1" applyBorder="1"/>
    <xf numFmtId="164" fontId="4" fillId="6" borderId="1" xfId="5" applyNumberFormat="1" applyFont="1" applyBorder="1"/>
    <xf numFmtId="167" fontId="4" fillId="8" borderId="6" xfId="7" applyNumberFormat="1" applyFont="1" applyBorder="1"/>
    <xf numFmtId="167" fontId="4" fillId="8" borderId="7" xfId="7" applyNumberFormat="1" applyFont="1" applyBorder="1"/>
    <xf numFmtId="167" fontId="4" fillId="6" borderId="3" xfId="5" applyNumberFormat="1" applyFont="1" applyBorder="1"/>
    <xf numFmtId="167" fontId="4" fillId="6" borderId="1" xfId="5" applyNumberFormat="1" applyFont="1" applyBorder="1"/>
    <xf numFmtId="165" fontId="4" fillId="8" borderId="6" xfId="7" applyNumberFormat="1" applyFont="1" applyBorder="1"/>
    <xf numFmtId="165" fontId="4" fillId="8" borderId="7" xfId="7" applyNumberFormat="1" applyFont="1" applyBorder="1"/>
    <xf numFmtId="165" fontId="4" fillId="6" borderId="3" xfId="5" applyNumberFormat="1" applyFont="1" applyBorder="1"/>
    <xf numFmtId="165" fontId="4" fillId="6" borderId="1" xfId="5" applyNumberFormat="1" applyFont="1" applyBorder="1"/>
    <xf numFmtId="167" fontId="4" fillId="8" borderId="8" xfId="7" applyNumberFormat="1" applyFont="1" applyBorder="1"/>
    <xf numFmtId="167" fontId="4" fillId="8" borderId="9" xfId="7" applyNumberFormat="1" applyFont="1" applyBorder="1"/>
    <xf numFmtId="0" fontId="4" fillId="5" borderId="1" xfId="4" applyFont="1" applyBorder="1"/>
    <xf numFmtId="10" fontId="4" fillId="5" borderId="1" xfId="4" applyNumberFormat="1" applyFont="1" applyBorder="1"/>
    <xf numFmtId="11" fontId="4" fillId="5" borderId="1" xfId="4" applyNumberFormat="1" applyFont="1" applyBorder="1"/>
    <xf numFmtId="2" fontId="4" fillId="5" borderId="1" xfId="4" applyNumberFormat="1" applyFont="1" applyBorder="1"/>
    <xf numFmtId="0" fontId="7" fillId="4" borderId="1" xfId="3" applyBorder="1" applyAlignment="1">
      <alignment horizontal="center"/>
    </xf>
    <xf numFmtId="0" fontId="7" fillId="3" borderId="1" xfId="2" applyBorder="1" applyAlignment="1">
      <alignment horizontal="center"/>
    </xf>
    <xf numFmtId="0" fontId="4" fillId="5" borderId="1" xfId="4" applyFont="1" applyBorder="1" applyAlignment="1">
      <alignment horizontal="center"/>
    </xf>
    <xf numFmtId="0" fontId="7" fillId="7" borderId="1" xfId="6" applyBorder="1" applyAlignment="1">
      <alignment horizontal="center"/>
    </xf>
    <xf numFmtId="0" fontId="7" fillId="7" borderId="2" xfId="6" applyBorder="1" applyAlignment="1">
      <alignment horizontal="center"/>
    </xf>
    <xf numFmtId="0" fontId="4" fillId="8" borderId="4" xfId="7" applyFont="1" applyBorder="1" applyAlignment="1">
      <alignment horizontal="center"/>
    </xf>
    <xf numFmtId="0" fontId="4" fillId="8" borderId="5" xfId="7" applyFont="1" applyBorder="1" applyAlignment="1">
      <alignment horizontal="center"/>
    </xf>
    <xf numFmtId="0" fontId="4" fillId="6" borderId="3" xfId="5" applyFont="1" applyBorder="1" applyAlignment="1">
      <alignment horizontal="center"/>
    </xf>
    <xf numFmtId="0" fontId="4" fillId="6" borderId="1" xfId="5" applyFont="1" applyBorder="1" applyAlignment="1">
      <alignment horizontal="center"/>
    </xf>
    <xf numFmtId="0" fontId="4" fillId="8" borderId="6" xfId="7" applyFont="1" applyBorder="1" applyAlignment="1">
      <alignment horizontal="center"/>
    </xf>
    <xf numFmtId="0" fontId="4" fillId="8" borderId="7" xfId="7" applyFont="1" applyBorder="1" applyAlignment="1">
      <alignment horizontal="center"/>
    </xf>
  </cellXfs>
  <cellStyles count="8">
    <cellStyle name="Accent1" xfId="2" builtinId="29"/>
    <cellStyle name="Accent2" xfId="3" builtinId="33"/>
    <cellStyle name="Accent3" xfId="4" builtinId="37"/>
    <cellStyle name="Accent4" xfId="5" builtinId="41"/>
    <cellStyle name="Accent5" xfId="6" builtinId="45"/>
    <cellStyle name="Accent6" xfId="7" builtinId="49"/>
    <cellStyle name="Good" xfId="1" builtinId="26"/>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externalLink" Target="externalLinks/externalLink6.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5.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4.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60" b="0" i="0" u="none" strike="noStrike" kern="1200" spc="0" baseline="0">
                <a:solidFill>
                  <a:sysClr val="windowText" lastClr="000000"/>
                </a:solidFill>
                <a:latin typeface="Times New Roman" panose="02020603050405020304" pitchFamily="18" charset="0"/>
                <a:ea typeface="+mn-ea"/>
                <a:cs typeface="Times New Roman" panose="02020603050405020304" pitchFamily="18" charset="0"/>
              </a:defRPr>
            </a:pPr>
            <a:r>
              <a:rPr lang="en-US"/>
              <a:t>Carbon footprint (kg </a:t>
            </a:r>
            <a:r>
              <a:rPr lang="en-US" sz="1260" b="0" i="0" u="none" strike="noStrike" kern="1200" spc="0" baseline="0">
                <a:solidFill>
                  <a:sysClr val="windowText" lastClr="000000"/>
                </a:solidFill>
                <a:latin typeface="Times New Roman" panose="02020603050405020304" pitchFamily="18" charset="0"/>
                <a:ea typeface="+mn-ea"/>
                <a:cs typeface="Times New Roman" panose="02020603050405020304" pitchFamily="18" charset="0"/>
              </a:rPr>
              <a:t>CO</a:t>
            </a:r>
            <a:r>
              <a:rPr lang="en-US" altLang="zh-CN" sz="900" b="0" i="0" u="none" strike="noStrike" kern="1200" spc="0" baseline="0">
                <a:solidFill>
                  <a:sysClr val="windowText" lastClr="000000"/>
                </a:solidFill>
                <a:latin typeface="Times New Roman" panose="02020603050405020304" pitchFamily="18" charset="0"/>
                <a:ea typeface="+mn-ea"/>
                <a:cs typeface="Times New Roman" panose="02020603050405020304" pitchFamily="18" charset="0"/>
              </a:rPr>
              <a:t>2</a:t>
            </a:r>
            <a:r>
              <a:rPr lang="en-US" altLang="zh-CN" sz="1260" b="0" i="0" u="none" strike="noStrike" kern="1200" spc="0" baseline="0">
                <a:solidFill>
                  <a:sysClr val="windowText" lastClr="000000"/>
                </a:solidFill>
                <a:latin typeface="Times New Roman" panose="02020603050405020304" pitchFamily="18" charset="0"/>
                <a:ea typeface="+mn-ea"/>
                <a:cs typeface="Times New Roman" panose="02020603050405020304" pitchFamily="18" charset="0"/>
              </a:rPr>
              <a:t>-eq/m</a:t>
            </a:r>
            <a:r>
              <a:rPr lang="en-US" altLang="zh-CN" sz="1260" b="0" i="0" u="none" strike="noStrike" kern="1200" spc="0" baseline="30000">
                <a:solidFill>
                  <a:sysClr val="windowText" lastClr="000000"/>
                </a:solidFill>
                <a:latin typeface="Times New Roman" panose="02020603050405020304" pitchFamily="18" charset="0"/>
                <a:ea typeface="+mn-ea"/>
                <a:cs typeface="Times New Roman" panose="02020603050405020304" pitchFamily="18" charset="0"/>
              </a:rPr>
              <a:t>2 </a:t>
            </a:r>
            <a:r>
              <a:rPr lang="en-US" altLang="zh-CN" sz="1260" b="0" i="0" u="none" strike="noStrike" kern="1200" spc="0" baseline="0">
                <a:solidFill>
                  <a:sysClr val="windowText" lastClr="000000"/>
                </a:solidFill>
                <a:latin typeface="Times New Roman" panose="02020603050405020304" pitchFamily="18" charset="0"/>
                <a:ea typeface="+mn-ea"/>
                <a:cs typeface="Times New Roman" panose="02020603050405020304" pitchFamily="18" charset="0"/>
              </a:rPr>
              <a:t>module)</a:t>
            </a:r>
            <a:endParaRPr lang="en-US" sz="1260" b="0" i="0" u="none" strike="noStrike" kern="1200" spc="0" baseline="0">
              <a:solidFill>
                <a:sysClr val="windowText" lastClr="000000"/>
              </a:solidFill>
              <a:latin typeface="Times New Roman" panose="02020603050405020304" pitchFamily="18" charset="0"/>
              <a:ea typeface="+mn-ea"/>
              <a:cs typeface="Times New Roman" panose="02020603050405020304" pitchFamily="18" charset="0"/>
            </a:endParaRPr>
          </a:p>
        </c:rich>
      </c:tx>
      <c:layout>
        <c:manualLayout>
          <c:xMode val="edge"/>
          <c:yMode val="edge"/>
          <c:x val="0.23112387454920921"/>
          <c:y val="2.3148148148148147E-2"/>
        </c:manualLayout>
      </c:layout>
      <c:overlay val="0"/>
      <c:spPr>
        <a:noFill/>
        <a:ln>
          <a:noFill/>
        </a:ln>
        <a:effectLst/>
      </c:spPr>
      <c:txPr>
        <a:bodyPr rot="0" spcFirstLastPara="1" vertOverflow="ellipsis" vert="horz" wrap="square" anchor="ctr" anchorCtr="1"/>
        <a:lstStyle/>
        <a:p>
          <a:pPr>
            <a:defRPr sz="1260" b="0" i="0" u="none" strike="noStrike" kern="1200" spc="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title>
    <c:autoTitleDeleted val="0"/>
    <c:plotArea>
      <c:layout/>
      <c:barChart>
        <c:barDir val="bar"/>
        <c:grouping val="stacked"/>
        <c:varyColors val="0"/>
        <c:ser>
          <c:idx val="0"/>
          <c:order val="0"/>
          <c:tx>
            <c:strRef>
              <c:f>'carbon footprint'!$A$2</c:f>
              <c:strCache>
                <c:ptCount val="1"/>
                <c:pt idx="0">
                  <c:v>Material embedded</c:v>
                </c:pt>
              </c:strCache>
            </c:strRef>
          </c:tx>
          <c:spPr>
            <a:solidFill>
              <a:schemeClr val="accent1"/>
            </a:solidFill>
            <a:ln>
              <a:noFill/>
            </a:ln>
            <a:effectLst/>
          </c:spPr>
          <c:invertIfNegative val="0"/>
          <c:dLbls>
            <c:numFmt formatCode="#,##0.0" sourceLinked="0"/>
            <c:spPr>
              <a:noFill/>
              <a:ln>
                <a:noFill/>
              </a:ln>
              <a:effectLst/>
            </c:spPr>
            <c:txPr>
              <a:bodyPr rot="0" spcFirstLastPara="1" vertOverflow="ellipsis" vert="horz" wrap="square" anchor="ctr" anchorCtr="1"/>
              <a:lstStyle/>
              <a:p>
                <a:pPr>
                  <a:defRPr sz="105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'carbon footprint'!$B$1:$D$1</c:f>
              <c:strCache>
                <c:ptCount val="3"/>
                <c:pt idx="0">
                  <c:v>The LBSO module</c:v>
                </c:pt>
                <c:pt idx="1">
                  <c:v>The metal oxide module</c:v>
                </c:pt>
                <c:pt idx="2">
                  <c:v>The mixed-cation module</c:v>
                </c:pt>
              </c:strCache>
            </c:strRef>
          </c:cat>
          <c:val>
            <c:numRef>
              <c:f>'carbon footprint'!$B$2:$D$2</c:f>
              <c:numCache>
                <c:formatCode>General</c:formatCode>
                <c:ptCount val="3"/>
                <c:pt idx="0">
                  <c:v>4.560362157423369</c:v>
                </c:pt>
                <c:pt idx="1">
                  <c:v>18.710102652619941</c:v>
                </c:pt>
                <c:pt idx="2">
                  <c:v>4.464194048212935</c:v>
                </c:pt>
              </c:numCache>
            </c:numRef>
          </c:val>
          <c:extLst>
            <c:ext xmlns:c16="http://schemas.microsoft.com/office/drawing/2014/chart" uri="{C3380CC4-5D6E-409C-BE32-E72D297353CC}">
              <c16:uniqueId val="{00000000-F1B6-4B0E-A06A-169253550FDF}"/>
            </c:ext>
          </c:extLst>
        </c:ser>
        <c:ser>
          <c:idx val="1"/>
          <c:order val="1"/>
          <c:tx>
            <c:strRef>
              <c:f>'carbon footprint'!$A$3</c:f>
              <c:strCache>
                <c:ptCount val="1"/>
                <c:pt idx="0">
                  <c:v>Assembling</c:v>
                </c:pt>
              </c:strCache>
            </c:strRef>
          </c:tx>
          <c:spPr>
            <a:solidFill>
              <a:schemeClr val="accent2"/>
            </a:solidFill>
            <a:ln>
              <a:noFill/>
            </a:ln>
            <a:effectLst/>
          </c:spPr>
          <c:invertIfNegative val="0"/>
          <c:dLbls>
            <c:numFmt formatCode="#,##0.0" sourceLinked="0"/>
            <c:spPr>
              <a:noFill/>
              <a:ln>
                <a:noFill/>
              </a:ln>
              <a:effectLst/>
            </c:spPr>
            <c:txPr>
              <a:bodyPr rot="0" spcFirstLastPara="1" vertOverflow="ellipsis" vert="horz" wrap="square" anchor="ctr" anchorCtr="1"/>
              <a:lstStyle/>
              <a:p>
                <a:pPr>
                  <a:defRPr sz="105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'carbon footprint'!$B$1:$D$1</c:f>
              <c:strCache>
                <c:ptCount val="3"/>
                <c:pt idx="0">
                  <c:v>The LBSO module</c:v>
                </c:pt>
                <c:pt idx="1">
                  <c:v>The metal oxide module</c:v>
                </c:pt>
                <c:pt idx="2">
                  <c:v>The mixed-cation module</c:v>
                </c:pt>
              </c:strCache>
            </c:strRef>
          </c:cat>
          <c:val>
            <c:numRef>
              <c:f>'carbon footprint'!$B$3:$D$3</c:f>
              <c:numCache>
                <c:formatCode>General</c:formatCode>
                <c:ptCount val="3"/>
                <c:pt idx="0">
                  <c:v>70.060311909032464</c:v>
                </c:pt>
                <c:pt idx="1">
                  <c:v>94.378110541393454</c:v>
                </c:pt>
                <c:pt idx="2">
                  <c:v>52.2671790724484</c:v>
                </c:pt>
              </c:numCache>
            </c:numRef>
          </c:val>
          <c:extLst>
            <c:ext xmlns:c16="http://schemas.microsoft.com/office/drawing/2014/chart" uri="{C3380CC4-5D6E-409C-BE32-E72D297353CC}">
              <c16:uniqueId val="{00000001-F1B6-4B0E-A06A-169253550FDF}"/>
            </c:ext>
          </c:extLst>
        </c:ser>
        <c:ser>
          <c:idx val="2"/>
          <c:order val="2"/>
          <c:tx>
            <c:strRef>
              <c:f>'carbon footprint'!$A$4</c:f>
              <c:strCache>
                <c:ptCount val="1"/>
                <c:pt idx="0">
                  <c:v>Direct emissions</c:v>
                </c:pt>
              </c:strCache>
            </c:strRef>
          </c:tx>
          <c:spPr>
            <a:solidFill>
              <a:schemeClr val="accent3"/>
            </a:solidFill>
            <a:ln>
              <a:noFill/>
            </a:ln>
            <a:effectLst/>
          </c:spPr>
          <c:invertIfNegative val="0"/>
          <c:dLbls>
            <c:delete val="1"/>
          </c:dLbls>
          <c:cat>
            <c:strRef>
              <c:f>'carbon footprint'!$B$1:$D$1</c:f>
              <c:strCache>
                <c:ptCount val="3"/>
                <c:pt idx="0">
                  <c:v>The LBSO module</c:v>
                </c:pt>
                <c:pt idx="1">
                  <c:v>The metal oxide module</c:v>
                </c:pt>
                <c:pt idx="2">
                  <c:v>The mixed-cation module</c:v>
                </c:pt>
              </c:strCache>
            </c:strRef>
          </c:cat>
          <c:val>
            <c:numRef>
              <c:f>'carbon footprint'!$B$4:$D$4</c:f>
              <c:numCache>
                <c:formatCode>General</c:formatCode>
                <c:ptCount val="3"/>
                <c:pt idx="0">
                  <c:v>0</c:v>
                </c:pt>
                <c:pt idx="1">
                  <c:v>0</c:v>
                </c:pt>
                <c:pt idx="2">
                  <c:v>0</c:v>
                </c:pt>
              </c:numCache>
            </c:numRef>
          </c:val>
          <c:extLst>
            <c:ext xmlns:c16="http://schemas.microsoft.com/office/drawing/2014/chart" uri="{C3380CC4-5D6E-409C-BE32-E72D297353CC}">
              <c16:uniqueId val="{00000002-F1B6-4B0E-A06A-169253550FDF}"/>
            </c:ext>
          </c:extLst>
        </c:ser>
        <c:ser>
          <c:idx val="3"/>
          <c:order val="3"/>
          <c:tx>
            <c:strRef>
              <c:f>'carbon footprint'!$A$5</c:f>
              <c:strCache>
                <c:ptCount val="1"/>
                <c:pt idx="0">
                  <c:v>Treatment</c:v>
                </c:pt>
              </c:strCache>
            </c:strRef>
          </c:tx>
          <c:spPr>
            <a:solidFill>
              <a:schemeClr val="accent4"/>
            </a:solidFill>
            <a:ln>
              <a:noFill/>
            </a:ln>
            <a:effectLst/>
          </c:spPr>
          <c:invertIfNegative val="0"/>
          <c:dLbls>
            <c:delete val="1"/>
          </c:dLbls>
          <c:cat>
            <c:strRef>
              <c:f>'carbon footprint'!$B$1:$D$1</c:f>
              <c:strCache>
                <c:ptCount val="3"/>
                <c:pt idx="0">
                  <c:v>The LBSO module</c:v>
                </c:pt>
                <c:pt idx="1">
                  <c:v>The metal oxide module</c:v>
                </c:pt>
                <c:pt idx="2">
                  <c:v>The mixed-cation module</c:v>
                </c:pt>
              </c:strCache>
            </c:strRef>
          </c:cat>
          <c:val>
            <c:numRef>
              <c:f>'carbon footprint'!$B$5:$D$5</c:f>
              <c:numCache>
                <c:formatCode>General</c:formatCode>
                <c:ptCount val="3"/>
                <c:pt idx="0">
                  <c:v>6.5339114634350754E-4</c:v>
                </c:pt>
                <c:pt idx="1">
                  <c:v>1.44631779E-4</c:v>
                </c:pt>
                <c:pt idx="2">
                  <c:v>5.7228935999999989E-4</c:v>
                </c:pt>
              </c:numCache>
            </c:numRef>
          </c:val>
          <c:extLst>
            <c:ext xmlns:c16="http://schemas.microsoft.com/office/drawing/2014/chart" uri="{C3380CC4-5D6E-409C-BE32-E72D297353CC}">
              <c16:uniqueId val="{00000000-2141-48C3-8AF3-75496DADF115}"/>
            </c:ext>
          </c:extLst>
        </c:ser>
        <c:ser>
          <c:idx val="4"/>
          <c:order val="4"/>
          <c:tx>
            <c:strRef>
              <c:f>'carbon footprint'!$A$6</c:f>
              <c:strCache>
                <c:ptCount val="1"/>
                <c:pt idx="0">
                  <c:v>End of life</c:v>
                </c:pt>
              </c:strCache>
            </c:strRef>
          </c:tx>
          <c:spPr>
            <a:solidFill>
              <a:schemeClr val="accent5"/>
            </a:solidFill>
            <a:ln>
              <a:noFill/>
            </a:ln>
            <a:effectLst/>
          </c:spPr>
          <c:invertIfNegative val="0"/>
          <c:dLbls>
            <c:delete val="1"/>
          </c:dLbls>
          <c:cat>
            <c:strRef>
              <c:f>'carbon footprint'!$B$1:$D$1</c:f>
              <c:strCache>
                <c:ptCount val="3"/>
                <c:pt idx="0">
                  <c:v>The LBSO module</c:v>
                </c:pt>
                <c:pt idx="1">
                  <c:v>The metal oxide module</c:v>
                </c:pt>
                <c:pt idx="2">
                  <c:v>The mixed-cation module</c:v>
                </c:pt>
              </c:strCache>
            </c:strRef>
          </c:cat>
          <c:val>
            <c:numRef>
              <c:f>'carbon footprint'!$B$6:$D$6</c:f>
              <c:numCache>
                <c:formatCode>General</c:formatCode>
                <c:ptCount val="3"/>
                <c:pt idx="0">
                  <c:v>2.7351239969803275E-2</c:v>
                </c:pt>
                <c:pt idx="1">
                  <c:v>8.3643595629191974E-3</c:v>
                </c:pt>
                <c:pt idx="2">
                  <c:v>2.7353561075504223E-2</c:v>
                </c:pt>
              </c:numCache>
            </c:numRef>
          </c:val>
          <c:extLst>
            <c:ext xmlns:c16="http://schemas.microsoft.com/office/drawing/2014/chart" uri="{C3380CC4-5D6E-409C-BE32-E72D297353CC}">
              <c16:uniqueId val="{00000000-E2BE-4742-B4D3-81D153A72633}"/>
            </c:ext>
          </c:extLst>
        </c:ser>
        <c:dLbls>
          <c:showLegendKey val="0"/>
          <c:showVal val="1"/>
          <c:showCatName val="0"/>
          <c:showSerName val="0"/>
          <c:showPercent val="0"/>
          <c:showBubbleSize val="0"/>
        </c:dLbls>
        <c:gapWidth val="150"/>
        <c:overlap val="100"/>
        <c:axId val="708190088"/>
        <c:axId val="708186480"/>
      </c:barChart>
      <c:catAx>
        <c:axId val="708190088"/>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708186480"/>
        <c:crosses val="autoZero"/>
        <c:auto val="1"/>
        <c:lblAlgn val="ctr"/>
        <c:lblOffset val="100"/>
        <c:tickLblSkip val="1"/>
        <c:noMultiLvlLbl val="0"/>
      </c:catAx>
      <c:valAx>
        <c:axId val="70818648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708190088"/>
        <c:crosses val="max"/>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5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50">
          <a:solidFill>
            <a:sysClr val="windowText" lastClr="000000"/>
          </a:solidFill>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60" b="0" i="0" u="none" strike="noStrike" kern="1200" spc="0" baseline="0">
                <a:solidFill>
                  <a:sysClr val="windowText" lastClr="000000"/>
                </a:solidFill>
                <a:latin typeface="Times New Roman" panose="02020603050405020304" pitchFamily="18" charset="0"/>
                <a:ea typeface="+mn-ea"/>
                <a:cs typeface="Times New Roman" panose="02020603050405020304" pitchFamily="18" charset="0"/>
              </a:defRPr>
            </a:pPr>
            <a:r>
              <a:rPr lang="en-US"/>
              <a:t>Carbon footprint (kg </a:t>
            </a:r>
            <a:r>
              <a:rPr lang="en-US" sz="1260" b="0" i="0" u="none" strike="noStrike" kern="1200" spc="0" baseline="0">
                <a:solidFill>
                  <a:sysClr val="windowText" lastClr="000000"/>
                </a:solidFill>
                <a:latin typeface="Times New Roman" panose="02020603050405020304" pitchFamily="18" charset="0"/>
                <a:ea typeface="+mn-ea"/>
                <a:cs typeface="Times New Roman" panose="02020603050405020304" pitchFamily="18" charset="0"/>
              </a:rPr>
              <a:t>CO</a:t>
            </a:r>
            <a:r>
              <a:rPr lang="en-US" altLang="zh-CN" sz="900" b="0" i="0" u="none" strike="noStrike" kern="1200" spc="0" baseline="0">
                <a:solidFill>
                  <a:sysClr val="windowText" lastClr="000000"/>
                </a:solidFill>
                <a:latin typeface="Times New Roman" panose="02020603050405020304" pitchFamily="18" charset="0"/>
                <a:ea typeface="+mn-ea"/>
                <a:cs typeface="Times New Roman" panose="02020603050405020304" pitchFamily="18" charset="0"/>
              </a:rPr>
              <a:t>2</a:t>
            </a:r>
            <a:r>
              <a:rPr lang="en-US" altLang="zh-CN" sz="1260" b="0" i="0" u="none" strike="noStrike" kern="1200" spc="0" baseline="0">
                <a:solidFill>
                  <a:sysClr val="windowText" lastClr="000000"/>
                </a:solidFill>
                <a:latin typeface="Times New Roman" panose="02020603050405020304" pitchFamily="18" charset="0"/>
                <a:ea typeface="+mn-ea"/>
                <a:cs typeface="Times New Roman" panose="02020603050405020304" pitchFamily="18" charset="0"/>
              </a:rPr>
              <a:t>-eq/m</a:t>
            </a:r>
            <a:r>
              <a:rPr lang="en-US" altLang="zh-CN" sz="1260" b="0" i="0" u="none" strike="noStrike" kern="1200" spc="0" baseline="30000">
                <a:solidFill>
                  <a:sysClr val="windowText" lastClr="000000"/>
                </a:solidFill>
                <a:latin typeface="Times New Roman" panose="02020603050405020304" pitchFamily="18" charset="0"/>
                <a:ea typeface="+mn-ea"/>
                <a:cs typeface="Times New Roman" panose="02020603050405020304" pitchFamily="18" charset="0"/>
              </a:rPr>
              <a:t>2 </a:t>
            </a:r>
            <a:r>
              <a:rPr lang="en-US" altLang="zh-CN" sz="1260" b="0" i="0" u="none" strike="noStrike" kern="1200" spc="0" baseline="0">
                <a:solidFill>
                  <a:sysClr val="windowText" lastClr="000000"/>
                </a:solidFill>
                <a:latin typeface="Times New Roman" panose="02020603050405020304" pitchFamily="18" charset="0"/>
                <a:ea typeface="+mn-ea"/>
                <a:cs typeface="Times New Roman" panose="02020603050405020304" pitchFamily="18" charset="0"/>
              </a:rPr>
              <a:t>module)</a:t>
            </a:r>
            <a:endParaRPr lang="en-US" sz="1260" b="0" i="0" u="none" strike="noStrike" kern="1200" spc="0" baseline="0">
              <a:solidFill>
                <a:sysClr val="windowText" lastClr="000000"/>
              </a:solidFill>
              <a:latin typeface="Times New Roman" panose="02020603050405020304" pitchFamily="18" charset="0"/>
              <a:ea typeface="+mn-ea"/>
              <a:cs typeface="Times New Roman" panose="02020603050405020304" pitchFamily="18" charset="0"/>
            </a:endParaRPr>
          </a:p>
        </c:rich>
      </c:tx>
      <c:layout>
        <c:manualLayout>
          <c:xMode val="edge"/>
          <c:yMode val="edge"/>
          <c:x val="0.23112387454920921"/>
          <c:y val="2.3148148148148147E-2"/>
        </c:manualLayout>
      </c:layout>
      <c:overlay val="0"/>
      <c:spPr>
        <a:noFill/>
        <a:ln>
          <a:noFill/>
        </a:ln>
        <a:effectLst/>
      </c:spPr>
      <c:txPr>
        <a:bodyPr rot="0" spcFirstLastPara="1" vertOverflow="ellipsis" vert="horz" wrap="square" anchor="ctr" anchorCtr="1"/>
        <a:lstStyle/>
        <a:p>
          <a:pPr>
            <a:defRPr sz="1260" b="0" i="0" u="none" strike="noStrike" kern="1200" spc="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title>
    <c:autoTitleDeleted val="0"/>
    <c:plotArea>
      <c:layout>
        <c:manualLayout>
          <c:layoutTarget val="inner"/>
          <c:xMode val="edge"/>
          <c:yMode val="edge"/>
          <c:x val="0.3297769212251947"/>
          <c:y val="0.15967592592592592"/>
          <c:w val="0.60573485861437126"/>
          <c:h val="0.61870151647710703"/>
        </c:manualLayout>
      </c:layout>
      <c:barChart>
        <c:barDir val="bar"/>
        <c:grouping val="stacked"/>
        <c:varyColors val="0"/>
        <c:ser>
          <c:idx val="0"/>
          <c:order val="0"/>
          <c:tx>
            <c:strRef>
              <c:f>'carbon footprint'!$A$2</c:f>
              <c:strCache>
                <c:ptCount val="1"/>
                <c:pt idx="0">
                  <c:v>Material embedded</c:v>
                </c:pt>
              </c:strCache>
            </c:strRef>
          </c:tx>
          <c:spPr>
            <a:solidFill>
              <a:schemeClr val="accent1"/>
            </a:solidFill>
            <a:ln>
              <a:noFill/>
            </a:ln>
            <a:effectLst/>
          </c:spPr>
          <c:invertIfNegative val="0"/>
          <c:dLbls>
            <c:numFmt formatCode="#,##0.0" sourceLinked="0"/>
            <c:spPr>
              <a:noFill/>
              <a:ln>
                <a:noFill/>
              </a:ln>
              <a:effectLst/>
            </c:spPr>
            <c:txPr>
              <a:bodyPr rot="0" spcFirstLastPara="1" vertOverflow="ellipsis" vert="horz" wrap="square" anchor="ctr" anchorCtr="1"/>
              <a:lstStyle/>
              <a:p>
                <a:pPr>
                  <a:defRPr sz="105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'carbon footprint'!$E$1:$G$1</c:f>
              <c:strCache>
                <c:ptCount val="3"/>
                <c:pt idx="0">
                  <c:v>The defect-engineered module</c:v>
                </c:pt>
                <c:pt idx="1">
                  <c:v>The SnO₂ module</c:v>
                </c:pt>
                <c:pt idx="2">
                  <c:v>The semi-transparent module</c:v>
                </c:pt>
              </c:strCache>
            </c:strRef>
          </c:cat>
          <c:val>
            <c:numRef>
              <c:f>'carbon footprint'!$E$2:$G$2</c:f>
              <c:numCache>
                <c:formatCode>General</c:formatCode>
                <c:ptCount val="3"/>
                <c:pt idx="0">
                  <c:v>4.3407673086636995</c:v>
                </c:pt>
                <c:pt idx="1">
                  <c:v>17.560698934687615</c:v>
                </c:pt>
                <c:pt idx="2">
                  <c:v>18.909118433134701</c:v>
                </c:pt>
              </c:numCache>
            </c:numRef>
          </c:val>
          <c:extLst>
            <c:ext xmlns:c16="http://schemas.microsoft.com/office/drawing/2014/chart" uri="{C3380CC4-5D6E-409C-BE32-E72D297353CC}">
              <c16:uniqueId val="{00000000-F5B7-4829-819F-A4B6A335A277}"/>
            </c:ext>
          </c:extLst>
        </c:ser>
        <c:ser>
          <c:idx val="1"/>
          <c:order val="1"/>
          <c:tx>
            <c:strRef>
              <c:f>'carbon footprint'!$A$3</c:f>
              <c:strCache>
                <c:ptCount val="1"/>
                <c:pt idx="0">
                  <c:v>Assembling</c:v>
                </c:pt>
              </c:strCache>
            </c:strRef>
          </c:tx>
          <c:spPr>
            <a:solidFill>
              <a:schemeClr val="accent2"/>
            </a:solidFill>
            <a:ln>
              <a:noFill/>
            </a:ln>
            <a:effectLst/>
          </c:spPr>
          <c:invertIfNegative val="0"/>
          <c:dLbls>
            <c:numFmt formatCode="#,##0.0" sourceLinked="0"/>
            <c:spPr>
              <a:noFill/>
              <a:ln>
                <a:noFill/>
              </a:ln>
              <a:effectLst/>
            </c:spPr>
            <c:txPr>
              <a:bodyPr rot="0" spcFirstLastPara="1" vertOverflow="ellipsis" vert="horz" wrap="square" anchor="ctr" anchorCtr="1"/>
              <a:lstStyle/>
              <a:p>
                <a:pPr>
                  <a:defRPr sz="105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'carbon footprint'!$E$1:$G$1</c:f>
              <c:strCache>
                <c:ptCount val="3"/>
                <c:pt idx="0">
                  <c:v>The defect-engineered module</c:v>
                </c:pt>
                <c:pt idx="1">
                  <c:v>The SnO₂ module</c:v>
                </c:pt>
                <c:pt idx="2">
                  <c:v>The semi-transparent module</c:v>
                </c:pt>
              </c:strCache>
            </c:strRef>
          </c:cat>
          <c:val>
            <c:numRef>
              <c:f>'carbon footprint'!$E$3:$G$3</c:f>
              <c:numCache>
                <c:formatCode>General</c:formatCode>
                <c:ptCount val="3"/>
                <c:pt idx="0">
                  <c:v>46.760471214574125</c:v>
                </c:pt>
                <c:pt idx="1">
                  <c:v>11.593658454989212</c:v>
                </c:pt>
                <c:pt idx="2">
                  <c:v>34.643282444605063</c:v>
                </c:pt>
              </c:numCache>
            </c:numRef>
          </c:val>
          <c:extLst>
            <c:ext xmlns:c16="http://schemas.microsoft.com/office/drawing/2014/chart" uri="{C3380CC4-5D6E-409C-BE32-E72D297353CC}">
              <c16:uniqueId val="{00000001-F5B7-4829-819F-A4B6A335A277}"/>
            </c:ext>
          </c:extLst>
        </c:ser>
        <c:ser>
          <c:idx val="2"/>
          <c:order val="2"/>
          <c:tx>
            <c:strRef>
              <c:f>'carbon footprint'!$A$4</c:f>
              <c:strCache>
                <c:ptCount val="1"/>
                <c:pt idx="0">
                  <c:v>Direct emissions</c:v>
                </c:pt>
              </c:strCache>
            </c:strRef>
          </c:tx>
          <c:spPr>
            <a:solidFill>
              <a:schemeClr val="accent3"/>
            </a:solidFill>
            <a:ln>
              <a:noFill/>
            </a:ln>
            <a:effectLst/>
          </c:spPr>
          <c:invertIfNegative val="0"/>
          <c:dLbls>
            <c:delete val="1"/>
          </c:dLbls>
          <c:cat>
            <c:strRef>
              <c:f>'carbon footprint'!$E$1:$G$1</c:f>
              <c:strCache>
                <c:ptCount val="3"/>
                <c:pt idx="0">
                  <c:v>The defect-engineered module</c:v>
                </c:pt>
                <c:pt idx="1">
                  <c:v>The SnO₂ module</c:v>
                </c:pt>
                <c:pt idx="2">
                  <c:v>The semi-transparent module</c:v>
                </c:pt>
              </c:strCache>
            </c:strRef>
          </c:cat>
          <c:val>
            <c:numRef>
              <c:f>'carbon footprint'!$E$4:$G$4</c:f>
              <c:numCache>
                <c:formatCode>0.00E+00</c:formatCode>
                <c:ptCount val="3"/>
                <c:pt idx="0" formatCode="General">
                  <c:v>0</c:v>
                </c:pt>
                <c:pt idx="1">
                  <c:v>0</c:v>
                </c:pt>
                <c:pt idx="2" formatCode="General">
                  <c:v>0</c:v>
                </c:pt>
              </c:numCache>
            </c:numRef>
          </c:val>
          <c:extLst>
            <c:ext xmlns:c16="http://schemas.microsoft.com/office/drawing/2014/chart" uri="{C3380CC4-5D6E-409C-BE32-E72D297353CC}">
              <c16:uniqueId val="{00000002-F5B7-4829-819F-A4B6A335A277}"/>
            </c:ext>
          </c:extLst>
        </c:ser>
        <c:ser>
          <c:idx val="3"/>
          <c:order val="3"/>
          <c:tx>
            <c:strRef>
              <c:f>'carbon footprint'!$A$5</c:f>
              <c:strCache>
                <c:ptCount val="1"/>
                <c:pt idx="0">
                  <c:v>Treatment</c:v>
                </c:pt>
              </c:strCache>
            </c:strRef>
          </c:tx>
          <c:spPr>
            <a:solidFill>
              <a:schemeClr val="accent4"/>
            </a:solidFill>
            <a:ln>
              <a:noFill/>
            </a:ln>
            <a:effectLst/>
          </c:spPr>
          <c:invertIfNegative val="0"/>
          <c:dLbls>
            <c:delete val="1"/>
          </c:dLbls>
          <c:cat>
            <c:strRef>
              <c:f>'carbon footprint'!$E$1:$G$1</c:f>
              <c:strCache>
                <c:ptCount val="3"/>
                <c:pt idx="0">
                  <c:v>The defect-engineered module</c:v>
                </c:pt>
                <c:pt idx="1">
                  <c:v>The SnO₂ module</c:v>
                </c:pt>
                <c:pt idx="2">
                  <c:v>The semi-transparent module</c:v>
                </c:pt>
              </c:strCache>
            </c:strRef>
          </c:cat>
          <c:val>
            <c:numRef>
              <c:f>'carbon footprint'!$E$5:$G$5</c:f>
              <c:numCache>
                <c:formatCode>0.00E+00</c:formatCode>
                <c:ptCount val="3"/>
                <c:pt idx="0" formatCode="General">
                  <c:v>1.2757696199999999E-4</c:v>
                </c:pt>
                <c:pt idx="1">
                  <c:v>1.2757696199999999E-4</c:v>
                </c:pt>
                <c:pt idx="2" formatCode="General">
                  <c:v>0</c:v>
                </c:pt>
              </c:numCache>
            </c:numRef>
          </c:val>
          <c:extLst>
            <c:ext xmlns:c16="http://schemas.microsoft.com/office/drawing/2014/chart" uri="{C3380CC4-5D6E-409C-BE32-E72D297353CC}">
              <c16:uniqueId val="{00000003-F5B7-4829-819F-A4B6A335A277}"/>
            </c:ext>
          </c:extLst>
        </c:ser>
        <c:ser>
          <c:idx val="4"/>
          <c:order val="4"/>
          <c:tx>
            <c:strRef>
              <c:f>'carbon footprint'!$A$6</c:f>
              <c:strCache>
                <c:ptCount val="1"/>
                <c:pt idx="0">
                  <c:v>End of life</c:v>
                </c:pt>
              </c:strCache>
            </c:strRef>
          </c:tx>
          <c:spPr>
            <a:solidFill>
              <a:schemeClr val="accent5"/>
            </a:solidFill>
            <a:ln>
              <a:noFill/>
            </a:ln>
            <a:effectLst/>
          </c:spPr>
          <c:invertIfNegative val="0"/>
          <c:dLbls>
            <c:delete val="1"/>
          </c:dLbls>
          <c:cat>
            <c:strRef>
              <c:f>'carbon footprint'!$E$1:$G$1</c:f>
              <c:strCache>
                <c:ptCount val="3"/>
                <c:pt idx="0">
                  <c:v>The defect-engineered module</c:v>
                </c:pt>
                <c:pt idx="1">
                  <c:v>The SnO₂ module</c:v>
                </c:pt>
                <c:pt idx="2">
                  <c:v>The semi-transparent module</c:v>
                </c:pt>
              </c:strCache>
            </c:strRef>
          </c:cat>
          <c:val>
            <c:numRef>
              <c:f>'carbon footprint'!$E$6:$G$6</c:f>
              <c:numCache>
                <c:formatCode>0.00E+00</c:formatCode>
                <c:ptCount val="3"/>
                <c:pt idx="0" formatCode="General">
                  <c:v>2.786107936702218E-2</c:v>
                </c:pt>
                <c:pt idx="1">
                  <c:v>8.8134003703234133E-3</c:v>
                </c:pt>
                <c:pt idx="2" formatCode="General">
                  <c:v>8.3798998388576445E-3</c:v>
                </c:pt>
              </c:numCache>
            </c:numRef>
          </c:val>
          <c:extLst>
            <c:ext xmlns:c16="http://schemas.microsoft.com/office/drawing/2014/chart" uri="{C3380CC4-5D6E-409C-BE32-E72D297353CC}">
              <c16:uniqueId val="{00000004-F5B7-4829-819F-A4B6A335A277}"/>
            </c:ext>
          </c:extLst>
        </c:ser>
        <c:dLbls>
          <c:showLegendKey val="0"/>
          <c:showVal val="1"/>
          <c:showCatName val="0"/>
          <c:showSerName val="0"/>
          <c:showPercent val="0"/>
          <c:showBubbleSize val="0"/>
        </c:dLbls>
        <c:gapWidth val="150"/>
        <c:overlap val="100"/>
        <c:axId val="708190088"/>
        <c:axId val="708186480"/>
      </c:barChart>
      <c:catAx>
        <c:axId val="708190088"/>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708186480"/>
        <c:crosses val="autoZero"/>
        <c:auto val="1"/>
        <c:lblAlgn val="ctr"/>
        <c:lblOffset val="100"/>
        <c:tickLblSkip val="1"/>
        <c:noMultiLvlLbl val="0"/>
      </c:catAx>
      <c:valAx>
        <c:axId val="70818648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708190088"/>
        <c:crosses val="max"/>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5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50">
          <a:solidFill>
            <a:sysClr val="windowText" lastClr="000000"/>
          </a:solidFill>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0"/>
          <c:order val="0"/>
          <c:tx>
            <c:strRef>
              <c:f>'landfill vs recycling'!$A$3</c:f>
              <c:strCache>
                <c:ptCount val="1"/>
                <c:pt idx="0">
                  <c:v>Material embedded</c:v>
                </c:pt>
              </c:strCache>
            </c:strRef>
          </c:tx>
          <c:spPr>
            <a:solidFill>
              <a:schemeClr val="accent1"/>
            </a:solidFill>
            <a:ln>
              <a:noFill/>
            </a:ln>
            <a:effectLst/>
          </c:spPr>
          <c:invertIfNegative val="0"/>
          <c:cat>
            <c:multiLvlStrRef>
              <c:f>'landfill vs recycling'!$B$1:$M$2</c:f>
              <c:multiLvlStrCache>
                <c:ptCount val="12"/>
                <c:lvl>
                  <c:pt idx="0">
                    <c:v>Landfill</c:v>
                  </c:pt>
                  <c:pt idx="1">
                    <c:v>Recycling</c:v>
                  </c:pt>
                  <c:pt idx="2">
                    <c:v>Landfill</c:v>
                  </c:pt>
                  <c:pt idx="3">
                    <c:v>Recycling</c:v>
                  </c:pt>
                  <c:pt idx="4">
                    <c:v>Landfill</c:v>
                  </c:pt>
                  <c:pt idx="5">
                    <c:v>Recycling</c:v>
                  </c:pt>
                  <c:pt idx="6">
                    <c:v>Landfill</c:v>
                  </c:pt>
                  <c:pt idx="7">
                    <c:v>Recycling</c:v>
                  </c:pt>
                  <c:pt idx="8">
                    <c:v>Landfill</c:v>
                  </c:pt>
                  <c:pt idx="9">
                    <c:v>Recycling</c:v>
                  </c:pt>
                  <c:pt idx="10">
                    <c:v>Landfill</c:v>
                  </c:pt>
                  <c:pt idx="11">
                    <c:v>Recycling</c:v>
                  </c:pt>
                </c:lvl>
                <c:lvl>
                  <c:pt idx="0">
                    <c:v>The LBSO module</c:v>
                  </c:pt>
                  <c:pt idx="2">
                    <c:v>The metal oxide module</c:v>
                  </c:pt>
                  <c:pt idx="4">
                    <c:v>The mixed-cation module</c:v>
                  </c:pt>
                  <c:pt idx="6">
                    <c:v>The defect-engineered module</c:v>
                  </c:pt>
                  <c:pt idx="8">
                    <c:v>The SnO₂ module</c:v>
                  </c:pt>
                  <c:pt idx="10">
                    <c:v>The Semi-transparent module</c:v>
                  </c:pt>
                </c:lvl>
              </c:multiLvlStrCache>
            </c:multiLvlStrRef>
          </c:cat>
          <c:val>
            <c:numRef>
              <c:f>'landfill vs recycling'!$B$3:$M$3</c:f>
              <c:numCache>
                <c:formatCode>0.000</c:formatCode>
                <c:ptCount val="12"/>
                <c:pt idx="0">
                  <c:v>4.560362157423369</c:v>
                </c:pt>
                <c:pt idx="1">
                  <c:v>0.98324297525795556</c:v>
                </c:pt>
                <c:pt idx="2">
                  <c:v>18.710102652619941</c:v>
                </c:pt>
                <c:pt idx="3">
                  <c:v>3.5080275242663221</c:v>
                </c:pt>
                <c:pt idx="4">
                  <c:v>4.464194048212935</c:v>
                </c:pt>
                <c:pt idx="5">
                  <c:v>0.86174563976284391</c:v>
                </c:pt>
                <c:pt idx="6" formatCode="General">
                  <c:v>4.3407673086636995</c:v>
                </c:pt>
                <c:pt idx="7" formatCode="General">
                  <c:v>1.1775014675553857</c:v>
                </c:pt>
                <c:pt idx="8" formatCode="General">
                  <c:v>17.560698934687615</c:v>
                </c:pt>
                <c:pt idx="9" formatCode="0.00E+00">
                  <c:v>2.4045614397772135</c:v>
                </c:pt>
                <c:pt idx="10" formatCode="General">
                  <c:v>18.909118433134701</c:v>
                </c:pt>
                <c:pt idx="11" formatCode="General">
                  <c:v>3.7137742424387059</c:v>
                </c:pt>
              </c:numCache>
            </c:numRef>
          </c:val>
          <c:extLst>
            <c:ext xmlns:c16="http://schemas.microsoft.com/office/drawing/2014/chart" uri="{C3380CC4-5D6E-409C-BE32-E72D297353CC}">
              <c16:uniqueId val="{00000000-5150-456B-981E-A2799B237375}"/>
            </c:ext>
          </c:extLst>
        </c:ser>
        <c:ser>
          <c:idx val="1"/>
          <c:order val="1"/>
          <c:tx>
            <c:strRef>
              <c:f>'landfill vs recycling'!$A$4</c:f>
              <c:strCache>
                <c:ptCount val="1"/>
                <c:pt idx="0">
                  <c:v>Assembling</c:v>
                </c:pt>
              </c:strCache>
            </c:strRef>
          </c:tx>
          <c:spPr>
            <a:solidFill>
              <a:schemeClr val="accent2"/>
            </a:solidFill>
            <a:ln>
              <a:noFill/>
            </a:ln>
            <a:effectLst/>
          </c:spPr>
          <c:invertIfNegative val="0"/>
          <c:cat>
            <c:multiLvlStrRef>
              <c:f>'landfill vs recycling'!$B$1:$M$2</c:f>
              <c:multiLvlStrCache>
                <c:ptCount val="12"/>
                <c:lvl>
                  <c:pt idx="0">
                    <c:v>Landfill</c:v>
                  </c:pt>
                  <c:pt idx="1">
                    <c:v>Recycling</c:v>
                  </c:pt>
                  <c:pt idx="2">
                    <c:v>Landfill</c:v>
                  </c:pt>
                  <c:pt idx="3">
                    <c:v>Recycling</c:v>
                  </c:pt>
                  <c:pt idx="4">
                    <c:v>Landfill</c:v>
                  </c:pt>
                  <c:pt idx="5">
                    <c:v>Recycling</c:v>
                  </c:pt>
                  <c:pt idx="6">
                    <c:v>Landfill</c:v>
                  </c:pt>
                  <c:pt idx="7">
                    <c:v>Recycling</c:v>
                  </c:pt>
                  <c:pt idx="8">
                    <c:v>Landfill</c:v>
                  </c:pt>
                  <c:pt idx="9">
                    <c:v>Recycling</c:v>
                  </c:pt>
                  <c:pt idx="10">
                    <c:v>Landfill</c:v>
                  </c:pt>
                  <c:pt idx="11">
                    <c:v>Recycling</c:v>
                  </c:pt>
                </c:lvl>
                <c:lvl>
                  <c:pt idx="0">
                    <c:v>The LBSO module</c:v>
                  </c:pt>
                  <c:pt idx="2">
                    <c:v>The metal oxide module</c:v>
                  </c:pt>
                  <c:pt idx="4">
                    <c:v>The mixed-cation module</c:v>
                  </c:pt>
                  <c:pt idx="6">
                    <c:v>The defect-engineered module</c:v>
                  </c:pt>
                  <c:pt idx="8">
                    <c:v>The SnO₂ module</c:v>
                  </c:pt>
                  <c:pt idx="10">
                    <c:v>The Semi-transparent module</c:v>
                  </c:pt>
                </c:lvl>
              </c:multiLvlStrCache>
            </c:multiLvlStrRef>
          </c:cat>
          <c:val>
            <c:numRef>
              <c:f>'landfill vs recycling'!$B$4:$M$4</c:f>
              <c:numCache>
                <c:formatCode>0.000</c:formatCode>
                <c:ptCount val="12"/>
                <c:pt idx="0">
                  <c:v>70.060311909032464</c:v>
                </c:pt>
                <c:pt idx="1">
                  <c:v>14.21532820419084</c:v>
                </c:pt>
                <c:pt idx="2">
                  <c:v>94.378110541393454</c:v>
                </c:pt>
                <c:pt idx="3">
                  <c:v>91.837093883360652</c:v>
                </c:pt>
                <c:pt idx="4">
                  <c:v>52.2671790724484</c:v>
                </c:pt>
                <c:pt idx="5">
                  <c:v>32.415770562410714</c:v>
                </c:pt>
                <c:pt idx="6" formatCode="General">
                  <c:v>46.760471214574125</c:v>
                </c:pt>
                <c:pt idx="7" formatCode="General">
                  <c:v>19.378861538131655</c:v>
                </c:pt>
                <c:pt idx="8" formatCode="General">
                  <c:v>11.593658454989212</c:v>
                </c:pt>
                <c:pt idx="9" formatCode="0.00E+00">
                  <c:v>11.593658454989212</c:v>
                </c:pt>
                <c:pt idx="10" formatCode="General">
                  <c:v>34.643282444605063</c:v>
                </c:pt>
                <c:pt idx="11" formatCode="General">
                  <c:v>34.643282444605063</c:v>
                </c:pt>
              </c:numCache>
            </c:numRef>
          </c:val>
          <c:extLst>
            <c:ext xmlns:c16="http://schemas.microsoft.com/office/drawing/2014/chart" uri="{C3380CC4-5D6E-409C-BE32-E72D297353CC}">
              <c16:uniqueId val="{00000000-7542-4E3A-99E4-A0232DCEEFB5}"/>
            </c:ext>
          </c:extLst>
        </c:ser>
        <c:ser>
          <c:idx val="2"/>
          <c:order val="2"/>
          <c:tx>
            <c:strRef>
              <c:f>'landfill vs recycling'!$A$5</c:f>
              <c:strCache>
                <c:ptCount val="1"/>
                <c:pt idx="0">
                  <c:v>Recycling</c:v>
                </c:pt>
              </c:strCache>
            </c:strRef>
          </c:tx>
          <c:spPr>
            <a:solidFill>
              <a:schemeClr val="accent3"/>
            </a:solidFill>
            <a:ln>
              <a:noFill/>
            </a:ln>
            <a:effectLst/>
          </c:spPr>
          <c:invertIfNegative val="0"/>
          <c:cat>
            <c:multiLvlStrRef>
              <c:f>'landfill vs recycling'!$B$1:$M$2</c:f>
              <c:multiLvlStrCache>
                <c:ptCount val="12"/>
                <c:lvl>
                  <c:pt idx="0">
                    <c:v>Landfill</c:v>
                  </c:pt>
                  <c:pt idx="1">
                    <c:v>Recycling</c:v>
                  </c:pt>
                  <c:pt idx="2">
                    <c:v>Landfill</c:v>
                  </c:pt>
                  <c:pt idx="3">
                    <c:v>Recycling</c:v>
                  </c:pt>
                  <c:pt idx="4">
                    <c:v>Landfill</c:v>
                  </c:pt>
                  <c:pt idx="5">
                    <c:v>Recycling</c:v>
                  </c:pt>
                  <c:pt idx="6">
                    <c:v>Landfill</c:v>
                  </c:pt>
                  <c:pt idx="7">
                    <c:v>Recycling</c:v>
                  </c:pt>
                  <c:pt idx="8">
                    <c:v>Landfill</c:v>
                  </c:pt>
                  <c:pt idx="9">
                    <c:v>Recycling</c:v>
                  </c:pt>
                  <c:pt idx="10">
                    <c:v>Landfill</c:v>
                  </c:pt>
                  <c:pt idx="11">
                    <c:v>Recycling</c:v>
                  </c:pt>
                </c:lvl>
                <c:lvl>
                  <c:pt idx="0">
                    <c:v>The LBSO module</c:v>
                  </c:pt>
                  <c:pt idx="2">
                    <c:v>The metal oxide module</c:v>
                  </c:pt>
                  <c:pt idx="4">
                    <c:v>The mixed-cation module</c:v>
                  </c:pt>
                  <c:pt idx="6">
                    <c:v>The defect-engineered module</c:v>
                  </c:pt>
                  <c:pt idx="8">
                    <c:v>The SnO₂ module</c:v>
                  </c:pt>
                  <c:pt idx="10">
                    <c:v>The Semi-transparent module</c:v>
                  </c:pt>
                </c:lvl>
              </c:multiLvlStrCache>
            </c:multiLvlStrRef>
          </c:cat>
          <c:val>
            <c:numRef>
              <c:f>'landfill vs recycling'!$B$5:$M$5</c:f>
              <c:numCache>
                <c:formatCode>0.000</c:formatCode>
                <c:ptCount val="12"/>
                <c:pt idx="0">
                  <c:v>0</c:v>
                </c:pt>
                <c:pt idx="1">
                  <c:v>6.2954943647999988</c:v>
                </c:pt>
                <c:pt idx="2">
                  <c:v>0</c:v>
                </c:pt>
                <c:pt idx="3">
                  <c:v>0.15919747552941177</c:v>
                </c:pt>
                <c:pt idx="4">
                  <c:v>0</c:v>
                </c:pt>
                <c:pt idx="5">
                  <c:v>6.2954281683199991</c:v>
                </c:pt>
                <c:pt idx="6" formatCode="General">
                  <c:v>0</c:v>
                </c:pt>
                <c:pt idx="7" formatCode="General">
                  <c:v>6.2954943647999988</c:v>
                </c:pt>
                <c:pt idx="8" formatCode="General">
                  <c:v>0</c:v>
                </c:pt>
                <c:pt idx="9" formatCode="0.00">
                  <c:v>0.15919788064941176</c:v>
                </c:pt>
                <c:pt idx="10" formatCode="General">
                  <c:v>0</c:v>
                </c:pt>
                <c:pt idx="11" formatCode="General">
                  <c:v>0.15919871392941176</c:v>
                </c:pt>
              </c:numCache>
            </c:numRef>
          </c:val>
          <c:extLst>
            <c:ext xmlns:c16="http://schemas.microsoft.com/office/drawing/2014/chart" uri="{C3380CC4-5D6E-409C-BE32-E72D297353CC}">
              <c16:uniqueId val="{00000001-7542-4E3A-99E4-A0232DCEEFB5}"/>
            </c:ext>
          </c:extLst>
        </c:ser>
        <c:ser>
          <c:idx val="3"/>
          <c:order val="3"/>
          <c:tx>
            <c:strRef>
              <c:f>'landfill vs recycling'!$A$6</c:f>
              <c:strCache>
                <c:ptCount val="1"/>
                <c:pt idx="0">
                  <c:v>Treatment</c:v>
                </c:pt>
              </c:strCache>
            </c:strRef>
          </c:tx>
          <c:spPr>
            <a:solidFill>
              <a:schemeClr val="accent4"/>
            </a:solidFill>
            <a:ln>
              <a:noFill/>
            </a:ln>
            <a:effectLst/>
          </c:spPr>
          <c:invertIfNegative val="0"/>
          <c:cat>
            <c:multiLvlStrRef>
              <c:f>'landfill vs recycling'!$B$1:$M$2</c:f>
              <c:multiLvlStrCache>
                <c:ptCount val="12"/>
                <c:lvl>
                  <c:pt idx="0">
                    <c:v>Landfill</c:v>
                  </c:pt>
                  <c:pt idx="1">
                    <c:v>Recycling</c:v>
                  </c:pt>
                  <c:pt idx="2">
                    <c:v>Landfill</c:v>
                  </c:pt>
                  <c:pt idx="3">
                    <c:v>Recycling</c:v>
                  </c:pt>
                  <c:pt idx="4">
                    <c:v>Landfill</c:v>
                  </c:pt>
                  <c:pt idx="5">
                    <c:v>Recycling</c:v>
                  </c:pt>
                  <c:pt idx="6">
                    <c:v>Landfill</c:v>
                  </c:pt>
                  <c:pt idx="7">
                    <c:v>Recycling</c:v>
                  </c:pt>
                  <c:pt idx="8">
                    <c:v>Landfill</c:v>
                  </c:pt>
                  <c:pt idx="9">
                    <c:v>Recycling</c:v>
                  </c:pt>
                  <c:pt idx="10">
                    <c:v>Landfill</c:v>
                  </c:pt>
                  <c:pt idx="11">
                    <c:v>Recycling</c:v>
                  </c:pt>
                </c:lvl>
                <c:lvl>
                  <c:pt idx="0">
                    <c:v>The LBSO module</c:v>
                  </c:pt>
                  <c:pt idx="2">
                    <c:v>The metal oxide module</c:v>
                  </c:pt>
                  <c:pt idx="4">
                    <c:v>The mixed-cation module</c:v>
                  </c:pt>
                  <c:pt idx="6">
                    <c:v>The defect-engineered module</c:v>
                  </c:pt>
                  <c:pt idx="8">
                    <c:v>The SnO₂ module</c:v>
                  </c:pt>
                  <c:pt idx="10">
                    <c:v>The Semi-transparent module</c:v>
                  </c:pt>
                </c:lvl>
              </c:multiLvlStrCache>
            </c:multiLvlStrRef>
          </c:cat>
          <c:val>
            <c:numRef>
              <c:f>'landfill vs recycling'!$B$6:$M$6</c:f>
              <c:numCache>
                <c:formatCode>0.000</c:formatCode>
                <c:ptCount val="12"/>
                <c:pt idx="0">
                  <c:v>6.5339114634350754E-4</c:v>
                </c:pt>
                <c:pt idx="1">
                  <c:v>6.5339114634350737E-5</c:v>
                </c:pt>
                <c:pt idx="2">
                  <c:v>1.44631779E-4</c:v>
                </c:pt>
                <c:pt idx="3">
                  <c:v>1.44631779E-4</c:v>
                </c:pt>
                <c:pt idx="4">
                  <c:v>5.7228935999999989E-4</c:v>
                </c:pt>
                <c:pt idx="5">
                  <c:v>5.7228935999999982E-5</c:v>
                </c:pt>
                <c:pt idx="6" formatCode="General">
                  <c:v>1.2757696199999999E-4</c:v>
                </c:pt>
                <c:pt idx="7" formatCode="General">
                  <c:v>1.2757696199999999E-4</c:v>
                </c:pt>
                <c:pt idx="8" formatCode="General">
                  <c:v>1.2757696199999999E-4</c:v>
                </c:pt>
                <c:pt idx="9" formatCode="0.00E+00">
                  <c:v>1.2757696199999999E-4</c:v>
                </c:pt>
                <c:pt idx="10" formatCode="General">
                  <c:v>0</c:v>
                </c:pt>
                <c:pt idx="11" formatCode="General">
                  <c:v>0</c:v>
                </c:pt>
              </c:numCache>
            </c:numRef>
          </c:val>
          <c:extLst>
            <c:ext xmlns:c16="http://schemas.microsoft.com/office/drawing/2014/chart" uri="{C3380CC4-5D6E-409C-BE32-E72D297353CC}">
              <c16:uniqueId val="{00000002-7542-4E3A-99E4-A0232DCEEFB5}"/>
            </c:ext>
          </c:extLst>
        </c:ser>
        <c:ser>
          <c:idx val="4"/>
          <c:order val="4"/>
          <c:tx>
            <c:strRef>
              <c:f>'landfill vs recycling'!$A$7</c:f>
              <c:strCache>
                <c:ptCount val="1"/>
                <c:pt idx="0">
                  <c:v>Landfill</c:v>
                </c:pt>
              </c:strCache>
            </c:strRef>
          </c:tx>
          <c:spPr>
            <a:solidFill>
              <a:schemeClr val="accent5"/>
            </a:solidFill>
            <a:ln>
              <a:noFill/>
            </a:ln>
            <a:effectLst/>
          </c:spPr>
          <c:invertIfNegative val="0"/>
          <c:cat>
            <c:multiLvlStrRef>
              <c:f>'landfill vs recycling'!$B$1:$M$2</c:f>
              <c:multiLvlStrCache>
                <c:ptCount val="12"/>
                <c:lvl>
                  <c:pt idx="0">
                    <c:v>Landfill</c:v>
                  </c:pt>
                  <c:pt idx="1">
                    <c:v>Recycling</c:v>
                  </c:pt>
                  <c:pt idx="2">
                    <c:v>Landfill</c:v>
                  </c:pt>
                  <c:pt idx="3">
                    <c:v>Recycling</c:v>
                  </c:pt>
                  <c:pt idx="4">
                    <c:v>Landfill</c:v>
                  </c:pt>
                  <c:pt idx="5">
                    <c:v>Recycling</c:v>
                  </c:pt>
                  <c:pt idx="6">
                    <c:v>Landfill</c:v>
                  </c:pt>
                  <c:pt idx="7">
                    <c:v>Recycling</c:v>
                  </c:pt>
                  <c:pt idx="8">
                    <c:v>Landfill</c:v>
                  </c:pt>
                  <c:pt idx="9">
                    <c:v>Recycling</c:v>
                  </c:pt>
                  <c:pt idx="10">
                    <c:v>Landfill</c:v>
                  </c:pt>
                  <c:pt idx="11">
                    <c:v>Recycling</c:v>
                  </c:pt>
                </c:lvl>
                <c:lvl>
                  <c:pt idx="0">
                    <c:v>The LBSO module</c:v>
                  </c:pt>
                  <c:pt idx="2">
                    <c:v>The metal oxide module</c:v>
                  </c:pt>
                  <c:pt idx="4">
                    <c:v>The mixed-cation module</c:v>
                  </c:pt>
                  <c:pt idx="6">
                    <c:v>The defect-engineered module</c:v>
                  </c:pt>
                  <c:pt idx="8">
                    <c:v>The SnO₂ module</c:v>
                  </c:pt>
                  <c:pt idx="10">
                    <c:v>The Semi-transparent module</c:v>
                  </c:pt>
                </c:lvl>
              </c:multiLvlStrCache>
            </c:multiLvlStrRef>
          </c:cat>
          <c:val>
            <c:numRef>
              <c:f>'landfill vs recycling'!$B$7:$M$7</c:f>
              <c:numCache>
                <c:formatCode>0.000</c:formatCode>
                <c:ptCount val="12"/>
                <c:pt idx="0">
                  <c:v>2.7351239969803275E-2</c:v>
                </c:pt>
                <c:pt idx="1">
                  <c:v>0</c:v>
                </c:pt>
                <c:pt idx="2">
                  <c:v>8.3643595629191974E-3</c:v>
                </c:pt>
                <c:pt idx="3">
                  <c:v>0</c:v>
                </c:pt>
                <c:pt idx="4">
                  <c:v>2.7353561075504223E-2</c:v>
                </c:pt>
                <c:pt idx="5">
                  <c:v>0</c:v>
                </c:pt>
                <c:pt idx="6" formatCode="General">
                  <c:v>2.786107936702218E-2</c:v>
                </c:pt>
                <c:pt idx="7" formatCode="General">
                  <c:v>0</c:v>
                </c:pt>
                <c:pt idx="8" formatCode="General">
                  <c:v>8.8134003703234133E-3</c:v>
                </c:pt>
                <c:pt idx="9" formatCode="General">
                  <c:v>0</c:v>
                </c:pt>
                <c:pt idx="10" formatCode="General">
                  <c:v>8.3798998388576445E-3</c:v>
                </c:pt>
                <c:pt idx="11" formatCode="General">
                  <c:v>0</c:v>
                </c:pt>
              </c:numCache>
            </c:numRef>
          </c:val>
          <c:extLst>
            <c:ext xmlns:c16="http://schemas.microsoft.com/office/drawing/2014/chart" uri="{C3380CC4-5D6E-409C-BE32-E72D297353CC}">
              <c16:uniqueId val="{00000003-7542-4E3A-99E4-A0232DCEEFB5}"/>
            </c:ext>
          </c:extLst>
        </c:ser>
        <c:dLbls>
          <c:showLegendKey val="0"/>
          <c:showVal val="0"/>
          <c:showCatName val="0"/>
          <c:showSerName val="0"/>
          <c:showPercent val="0"/>
          <c:showBubbleSize val="0"/>
        </c:dLbls>
        <c:gapWidth val="150"/>
        <c:overlap val="100"/>
        <c:axId val="1836422624"/>
        <c:axId val="1839975472"/>
      </c:barChart>
      <c:catAx>
        <c:axId val="18364226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9975472"/>
        <c:crosses val="autoZero"/>
        <c:auto val="1"/>
        <c:lblAlgn val="ctr"/>
        <c:lblOffset val="100"/>
        <c:noMultiLvlLbl val="0"/>
      </c:catAx>
      <c:valAx>
        <c:axId val="1839975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642262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0"/>
          <c:order val="0"/>
          <c:tx>
            <c:strRef>
              <c:f>'landfill vs recycling'!$A$16</c:f>
              <c:strCache>
                <c:ptCount val="1"/>
                <c:pt idx="0">
                  <c:v>Material embedded</c:v>
                </c:pt>
              </c:strCache>
            </c:strRef>
          </c:tx>
          <c:spPr>
            <a:solidFill>
              <a:schemeClr val="accent1"/>
            </a:solidFill>
            <a:ln>
              <a:noFill/>
            </a:ln>
            <a:effectLst/>
          </c:spPr>
          <c:invertIfNegative val="0"/>
          <c:cat>
            <c:multiLvlStrRef>
              <c:f>'landfill vs recycling'!$B$14:$M$15</c:f>
              <c:multiLvlStrCache>
                <c:ptCount val="12"/>
                <c:lvl>
                  <c:pt idx="0">
                    <c:v>Landfill</c:v>
                  </c:pt>
                  <c:pt idx="1">
                    <c:v>Recycling</c:v>
                  </c:pt>
                  <c:pt idx="2">
                    <c:v>Landfill</c:v>
                  </c:pt>
                  <c:pt idx="3">
                    <c:v>Recycling</c:v>
                  </c:pt>
                  <c:pt idx="4">
                    <c:v>Landfill</c:v>
                  </c:pt>
                  <c:pt idx="5">
                    <c:v>Recycling</c:v>
                  </c:pt>
                  <c:pt idx="6">
                    <c:v>Landfill</c:v>
                  </c:pt>
                  <c:pt idx="7">
                    <c:v>Recycling</c:v>
                  </c:pt>
                  <c:pt idx="8">
                    <c:v>Landfill</c:v>
                  </c:pt>
                  <c:pt idx="9">
                    <c:v>Recycling</c:v>
                  </c:pt>
                  <c:pt idx="10">
                    <c:v>Landfill</c:v>
                  </c:pt>
                  <c:pt idx="11">
                    <c:v>Recycling</c:v>
                  </c:pt>
                </c:lvl>
                <c:lvl>
                  <c:pt idx="0">
                    <c:v>The LBSO module</c:v>
                  </c:pt>
                  <c:pt idx="2">
                    <c:v>The metal oxide module</c:v>
                  </c:pt>
                  <c:pt idx="4">
                    <c:v>The mixed-cation module</c:v>
                  </c:pt>
                  <c:pt idx="6">
                    <c:v>The defect-engineered module</c:v>
                  </c:pt>
                  <c:pt idx="8">
                    <c:v>The SnO₂ module</c:v>
                  </c:pt>
                  <c:pt idx="10">
                    <c:v>The Semi-transparent module</c:v>
                  </c:pt>
                </c:lvl>
              </c:multiLvlStrCache>
            </c:multiLvlStrRef>
          </c:cat>
          <c:val>
            <c:numRef>
              <c:f>'landfill vs recycling'!$B$16:$M$16</c:f>
              <c:numCache>
                <c:formatCode>0.0</c:formatCode>
                <c:ptCount val="12"/>
                <c:pt idx="0">
                  <c:v>109.36203255972963</c:v>
                </c:pt>
                <c:pt idx="1">
                  <c:v>20.191053373984317</c:v>
                </c:pt>
                <c:pt idx="2">
                  <c:v>320.00193528673884</c:v>
                </c:pt>
                <c:pt idx="3">
                  <c:v>55.913397067324567</c:v>
                </c:pt>
                <c:pt idx="4">
                  <c:v>106.70029703527383</c:v>
                </c:pt>
                <c:pt idx="5">
                  <c:v>17.5067025858683</c:v>
                </c:pt>
                <c:pt idx="6" formatCode="General">
                  <c:v>102.82410248461464</c:v>
                </c:pt>
                <c:pt idx="7" formatCode="General">
                  <c:v>25.506022889825786</c:v>
                </c:pt>
                <c:pt idx="8" formatCode="General">
                  <c:v>307.65596095458591</c:v>
                </c:pt>
                <c:pt idx="9" formatCode="0.00E+00">
                  <c:v>44.620498635182216</c:v>
                </c:pt>
                <c:pt idx="10" formatCode="General">
                  <c:v>323.43231244235</c:v>
                </c:pt>
                <c:pt idx="11" formatCode="General">
                  <c:v>59.884579636519618</c:v>
                </c:pt>
              </c:numCache>
            </c:numRef>
          </c:val>
          <c:extLst>
            <c:ext xmlns:c16="http://schemas.microsoft.com/office/drawing/2014/chart" uri="{C3380CC4-5D6E-409C-BE32-E72D297353CC}">
              <c16:uniqueId val="{00000000-2FDA-4937-8966-435BCF852963}"/>
            </c:ext>
          </c:extLst>
        </c:ser>
        <c:ser>
          <c:idx val="1"/>
          <c:order val="1"/>
          <c:tx>
            <c:strRef>
              <c:f>'landfill vs recycling'!$A$17</c:f>
              <c:strCache>
                <c:ptCount val="1"/>
                <c:pt idx="0">
                  <c:v>Assembling</c:v>
                </c:pt>
              </c:strCache>
            </c:strRef>
          </c:tx>
          <c:spPr>
            <a:solidFill>
              <a:schemeClr val="accent2"/>
            </a:solidFill>
            <a:ln>
              <a:noFill/>
            </a:ln>
            <a:effectLst/>
          </c:spPr>
          <c:invertIfNegative val="0"/>
          <c:cat>
            <c:multiLvlStrRef>
              <c:f>'landfill vs recycling'!$B$14:$M$15</c:f>
              <c:multiLvlStrCache>
                <c:ptCount val="12"/>
                <c:lvl>
                  <c:pt idx="0">
                    <c:v>Landfill</c:v>
                  </c:pt>
                  <c:pt idx="1">
                    <c:v>Recycling</c:v>
                  </c:pt>
                  <c:pt idx="2">
                    <c:v>Landfill</c:v>
                  </c:pt>
                  <c:pt idx="3">
                    <c:v>Recycling</c:v>
                  </c:pt>
                  <c:pt idx="4">
                    <c:v>Landfill</c:v>
                  </c:pt>
                  <c:pt idx="5">
                    <c:v>Recycling</c:v>
                  </c:pt>
                  <c:pt idx="6">
                    <c:v>Landfill</c:v>
                  </c:pt>
                  <c:pt idx="7">
                    <c:v>Recycling</c:v>
                  </c:pt>
                  <c:pt idx="8">
                    <c:v>Landfill</c:v>
                  </c:pt>
                  <c:pt idx="9">
                    <c:v>Recycling</c:v>
                  </c:pt>
                  <c:pt idx="10">
                    <c:v>Landfill</c:v>
                  </c:pt>
                  <c:pt idx="11">
                    <c:v>Recycling</c:v>
                  </c:pt>
                </c:lvl>
                <c:lvl>
                  <c:pt idx="0">
                    <c:v>The LBSO module</c:v>
                  </c:pt>
                  <c:pt idx="2">
                    <c:v>The metal oxide module</c:v>
                  </c:pt>
                  <c:pt idx="4">
                    <c:v>The mixed-cation module</c:v>
                  </c:pt>
                  <c:pt idx="6">
                    <c:v>The defect-engineered module</c:v>
                  </c:pt>
                  <c:pt idx="8">
                    <c:v>The SnO₂ module</c:v>
                  </c:pt>
                  <c:pt idx="10">
                    <c:v>The Semi-transparent module</c:v>
                  </c:pt>
                </c:lvl>
              </c:multiLvlStrCache>
            </c:multiLvlStrRef>
          </c:cat>
          <c:val>
            <c:numRef>
              <c:f>'landfill vs recycling'!$B$17:$M$17</c:f>
              <c:numCache>
                <c:formatCode>0.0</c:formatCode>
                <c:ptCount val="12"/>
                <c:pt idx="0">
                  <c:v>1232.766485098563</c:v>
                </c:pt>
                <c:pt idx="1">
                  <c:v>250.12991959779615</c:v>
                </c:pt>
                <c:pt idx="2">
                  <c:v>1660.6573455371299</c:v>
                </c:pt>
                <c:pt idx="3">
                  <c:v>1615.9461518706319</c:v>
                </c:pt>
                <c:pt idx="4">
                  <c:v>919.68226911151373</c:v>
                </c:pt>
                <c:pt idx="5">
                  <c:v>570.38106809845033</c:v>
                </c:pt>
                <c:pt idx="6" formatCode="General">
                  <c:v>822.78739802914379</c:v>
                </c:pt>
                <c:pt idx="7" formatCode="General">
                  <c:v>340.98636407147291</c:v>
                </c:pt>
                <c:pt idx="8" formatCode="General">
                  <c:v>203.99957113447658</c:v>
                </c:pt>
                <c:pt idx="9" formatCode="0.00E+00">
                  <c:v>203.99957113447658</c:v>
                </c:pt>
                <c:pt idx="10" formatCode="General">
                  <c:v>609.57589779166483</c:v>
                </c:pt>
                <c:pt idx="11" formatCode="General">
                  <c:v>609.57589779166483</c:v>
                </c:pt>
              </c:numCache>
            </c:numRef>
          </c:val>
          <c:extLst>
            <c:ext xmlns:c16="http://schemas.microsoft.com/office/drawing/2014/chart" uri="{C3380CC4-5D6E-409C-BE32-E72D297353CC}">
              <c16:uniqueId val="{00000000-0BE8-47EA-9F27-BAC37A1912CF}"/>
            </c:ext>
          </c:extLst>
        </c:ser>
        <c:ser>
          <c:idx val="2"/>
          <c:order val="2"/>
          <c:tx>
            <c:strRef>
              <c:f>'landfill vs recycling'!$A$18</c:f>
              <c:strCache>
                <c:ptCount val="1"/>
                <c:pt idx="0">
                  <c:v>Recycling</c:v>
                </c:pt>
              </c:strCache>
            </c:strRef>
          </c:tx>
          <c:spPr>
            <a:solidFill>
              <a:schemeClr val="accent3"/>
            </a:solidFill>
            <a:ln>
              <a:noFill/>
            </a:ln>
            <a:effectLst/>
          </c:spPr>
          <c:invertIfNegative val="0"/>
          <c:cat>
            <c:multiLvlStrRef>
              <c:f>'landfill vs recycling'!$B$14:$M$15</c:f>
              <c:multiLvlStrCache>
                <c:ptCount val="12"/>
                <c:lvl>
                  <c:pt idx="0">
                    <c:v>Landfill</c:v>
                  </c:pt>
                  <c:pt idx="1">
                    <c:v>Recycling</c:v>
                  </c:pt>
                  <c:pt idx="2">
                    <c:v>Landfill</c:v>
                  </c:pt>
                  <c:pt idx="3">
                    <c:v>Recycling</c:v>
                  </c:pt>
                  <c:pt idx="4">
                    <c:v>Landfill</c:v>
                  </c:pt>
                  <c:pt idx="5">
                    <c:v>Recycling</c:v>
                  </c:pt>
                  <c:pt idx="6">
                    <c:v>Landfill</c:v>
                  </c:pt>
                  <c:pt idx="7">
                    <c:v>Recycling</c:v>
                  </c:pt>
                  <c:pt idx="8">
                    <c:v>Landfill</c:v>
                  </c:pt>
                  <c:pt idx="9">
                    <c:v>Recycling</c:v>
                  </c:pt>
                  <c:pt idx="10">
                    <c:v>Landfill</c:v>
                  </c:pt>
                  <c:pt idx="11">
                    <c:v>Recycling</c:v>
                  </c:pt>
                </c:lvl>
                <c:lvl>
                  <c:pt idx="0">
                    <c:v>The LBSO module</c:v>
                  </c:pt>
                  <c:pt idx="2">
                    <c:v>The metal oxide module</c:v>
                  </c:pt>
                  <c:pt idx="4">
                    <c:v>The mixed-cation module</c:v>
                  </c:pt>
                  <c:pt idx="6">
                    <c:v>The defect-engineered module</c:v>
                  </c:pt>
                  <c:pt idx="8">
                    <c:v>The SnO₂ module</c:v>
                  </c:pt>
                  <c:pt idx="10">
                    <c:v>The Semi-transparent module</c:v>
                  </c:pt>
                </c:lvl>
              </c:multiLvlStrCache>
            </c:multiLvlStrRef>
          </c:cat>
          <c:val>
            <c:numRef>
              <c:f>'landfill vs recycling'!$B$18:$M$18</c:f>
              <c:numCache>
                <c:formatCode>0.000</c:formatCode>
                <c:ptCount val="12"/>
                <c:pt idx="0">
                  <c:v>0</c:v>
                </c:pt>
                <c:pt idx="1">
                  <c:v>102.3232979508053</c:v>
                </c:pt>
                <c:pt idx="2">
                  <c:v>0</c:v>
                </c:pt>
                <c:pt idx="3">
                  <c:v>2.7861947098039215</c:v>
                </c:pt>
                <c:pt idx="4">
                  <c:v>0</c:v>
                </c:pt>
                <c:pt idx="5">
                  <c:v>102.32319889165566</c:v>
                </c:pt>
                <c:pt idx="6" formatCode="General">
                  <c:v>0</c:v>
                </c:pt>
                <c:pt idx="7" formatCode="General">
                  <c:v>102.3232979508053</c:v>
                </c:pt>
                <c:pt idx="8" formatCode="General">
                  <c:v>0</c:v>
                </c:pt>
                <c:pt idx="9" formatCode="0.00">
                  <c:v>2.7861990010039213</c:v>
                </c:pt>
                <c:pt idx="10" formatCode="General">
                  <c:v>0</c:v>
                </c:pt>
                <c:pt idx="11" formatCode="General">
                  <c:v>2.7862059562039212</c:v>
                </c:pt>
              </c:numCache>
            </c:numRef>
          </c:val>
          <c:extLst>
            <c:ext xmlns:c16="http://schemas.microsoft.com/office/drawing/2014/chart" uri="{C3380CC4-5D6E-409C-BE32-E72D297353CC}">
              <c16:uniqueId val="{00000001-0BE8-47EA-9F27-BAC37A1912CF}"/>
            </c:ext>
          </c:extLst>
        </c:ser>
        <c:ser>
          <c:idx val="3"/>
          <c:order val="3"/>
          <c:tx>
            <c:strRef>
              <c:f>'landfill vs recycling'!$A$19</c:f>
              <c:strCache>
                <c:ptCount val="1"/>
                <c:pt idx="0">
                  <c:v>Treatment</c:v>
                </c:pt>
              </c:strCache>
            </c:strRef>
          </c:tx>
          <c:spPr>
            <a:solidFill>
              <a:schemeClr val="accent4"/>
            </a:solidFill>
            <a:ln>
              <a:noFill/>
            </a:ln>
            <a:effectLst/>
          </c:spPr>
          <c:invertIfNegative val="0"/>
          <c:cat>
            <c:multiLvlStrRef>
              <c:f>'landfill vs recycling'!$B$14:$M$15</c:f>
              <c:multiLvlStrCache>
                <c:ptCount val="12"/>
                <c:lvl>
                  <c:pt idx="0">
                    <c:v>Landfill</c:v>
                  </c:pt>
                  <c:pt idx="1">
                    <c:v>Recycling</c:v>
                  </c:pt>
                  <c:pt idx="2">
                    <c:v>Landfill</c:v>
                  </c:pt>
                  <c:pt idx="3">
                    <c:v>Recycling</c:v>
                  </c:pt>
                  <c:pt idx="4">
                    <c:v>Landfill</c:v>
                  </c:pt>
                  <c:pt idx="5">
                    <c:v>Recycling</c:v>
                  </c:pt>
                  <c:pt idx="6">
                    <c:v>Landfill</c:v>
                  </c:pt>
                  <c:pt idx="7">
                    <c:v>Recycling</c:v>
                  </c:pt>
                  <c:pt idx="8">
                    <c:v>Landfill</c:v>
                  </c:pt>
                  <c:pt idx="9">
                    <c:v>Recycling</c:v>
                  </c:pt>
                  <c:pt idx="10">
                    <c:v>Landfill</c:v>
                  </c:pt>
                  <c:pt idx="11">
                    <c:v>Recycling</c:v>
                  </c:pt>
                </c:lvl>
                <c:lvl>
                  <c:pt idx="0">
                    <c:v>The LBSO module</c:v>
                  </c:pt>
                  <c:pt idx="2">
                    <c:v>The metal oxide module</c:v>
                  </c:pt>
                  <c:pt idx="4">
                    <c:v>The mixed-cation module</c:v>
                  </c:pt>
                  <c:pt idx="6">
                    <c:v>The defect-engineered module</c:v>
                  </c:pt>
                  <c:pt idx="8">
                    <c:v>The SnO₂ module</c:v>
                  </c:pt>
                  <c:pt idx="10">
                    <c:v>The Semi-transparent module</c:v>
                  </c:pt>
                </c:lvl>
              </c:multiLvlStrCache>
            </c:multiLvlStrRef>
          </c:cat>
          <c:val>
            <c:numRef>
              <c:f>'landfill vs recycling'!$B$19:$M$19</c:f>
              <c:numCache>
                <c:formatCode>0.000</c:formatCode>
                <c:ptCount val="12"/>
                <c:pt idx="0">
                  <c:v>5.4601869797269286E-3</c:v>
                </c:pt>
                <c:pt idx="1">
                  <c:v>5.4601869797269277E-4</c:v>
                </c:pt>
                <c:pt idx="2">
                  <c:v>1.2086428794910004E-3</c:v>
                </c:pt>
                <c:pt idx="3">
                  <c:v>1.2086428794910004E-3</c:v>
                </c:pt>
                <c:pt idx="4">
                  <c:v>4.7824445274400008E-3</c:v>
                </c:pt>
                <c:pt idx="5">
                  <c:v>4.7824445274400002E-4</c:v>
                </c:pt>
                <c:pt idx="6" formatCode="General">
                  <c:v>1.0661210680980003E-3</c:v>
                </c:pt>
                <c:pt idx="7" formatCode="General">
                  <c:v>1.0661210680980003E-3</c:v>
                </c:pt>
                <c:pt idx="8" formatCode="General">
                  <c:v>1.0661210680980003E-3</c:v>
                </c:pt>
                <c:pt idx="9" formatCode="0.00E+00">
                  <c:v>1.0661210680980003E-3</c:v>
                </c:pt>
                <c:pt idx="10" formatCode="General">
                  <c:v>0</c:v>
                </c:pt>
                <c:pt idx="11" formatCode="General">
                  <c:v>0</c:v>
                </c:pt>
              </c:numCache>
            </c:numRef>
          </c:val>
          <c:extLst>
            <c:ext xmlns:c16="http://schemas.microsoft.com/office/drawing/2014/chart" uri="{C3380CC4-5D6E-409C-BE32-E72D297353CC}">
              <c16:uniqueId val="{00000002-0BE8-47EA-9F27-BAC37A1912CF}"/>
            </c:ext>
          </c:extLst>
        </c:ser>
        <c:ser>
          <c:idx val="4"/>
          <c:order val="4"/>
          <c:tx>
            <c:strRef>
              <c:f>'landfill vs recycling'!$A$20</c:f>
              <c:strCache>
                <c:ptCount val="1"/>
                <c:pt idx="0">
                  <c:v>Landfill</c:v>
                </c:pt>
              </c:strCache>
            </c:strRef>
          </c:tx>
          <c:spPr>
            <a:solidFill>
              <a:schemeClr val="accent5"/>
            </a:solidFill>
            <a:ln>
              <a:noFill/>
            </a:ln>
            <a:effectLst/>
          </c:spPr>
          <c:invertIfNegative val="0"/>
          <c:cat>
            <c:multiLvlStrRef>
              <c:f>'landfill vs recycling'!$B$14:$M$15</c:f>
              <c:multiLvlStrCache>
                <c:ptCount val="12"/>
                <c:lvl>
                  <c:pt idx="0">
                    <c:v>Landfill</c:v>
                  </c:pt>
                  <c:pt idx="1">
                    <c:v>Recycling</c:v>
                  </c:pt>
                  <c:pt idx="2">
                    <c:v>Landfill</c:v>
                  </c:pt>
                  <c:pt idx="3">
                    <c:v>Recycling</c:v>
                  </c:pt>
                  <c:pt idx="4">
                    <c:v>Landfill</c:v>
                  </c:pt>
                  <c:pt idx="5">
                    <c:v>Recycling</c:v>
                  </c:pt>
                  <c:pt idx="6">
                    <c:v>Landfill</c:v>
                  </c:pt>
                  <c:pt idx="7">
                    <c:v>Recycling</c:v>
                  </c:pt>
                  <c:pt idx="8">
                    <c:v>Landfill</c:v>
                  </c:pt>
                  <c:pt idx="9">
                    <c:v>Recycling</c:v>
                  </c:pt>
                  <c:pt idx="10">
                    <c:v>Landfill</c:v>
                  </c:pt>
                  <c:pt idx="11">
                    <c:v>Recycling</c:v>
                  </c:pt>
                </c:lvl>
                <c:lvl>
                  <c:pt idx="0">
                    <c:v>The LBSO module</c:v>
                  </c:pt>
                  <c:pt idx="2">
                    <c:v>The metal oxide module</c:v>
                  </c:pt>
                  <c:pt idx="4">
                    <c:v>The mixed-cation module</c:v>
                  </c:pt>
                  <c:pt idx="6">
                    <c:v>The defect-engineered module</c:v>
                  </c:pt>
                  <c:pt idx="8">
                    <c:v>The SnO₂ module</c:v>
                  </c:pt>
                  <c:pt idx="10">
                    <c:v>The Semi-transparent module</c:v>
                  </c:pt>
                </c:lvl>
              </c:multiLvlStrCache>
            </c:multiLvlStrRef>
          </c:cat>
          <c:val>
            <c:numRef>
              <c:f>'landfill vs recycling'!$B$20:$M$20</c:f>
              <c:numCache>
                <c:formatCode>0.000</c:formatCode>
                <c:ptCount val="12"/>
                <c:pt idx="0">
                  <c:v>0.87537713994675304</c:v>
                </c:pt>
                <c:pt idx="1">
                  <c:v>0</c:v>
                </c:pt>
                <c:pt idx="2">
                  <c:v>0.26770154332155288</c:v>
                </c:pt>
                <c:pt idx="3">
                  <c:v>0</c:v>
                </c:pt>
                <c:pt idx="4">
                  <c:v>0.87545142699451584</c:v>
                </c:pt>
                <c:pt idx="5">
                  <c:v>0</c:v>
                </c:pt>
                <c:pt idx="6" formatCode="General">
                  <c:v>0.89169456299091465</c:v>
                </c:pt>
                <c:pt idx="7" formatCode="General">
                  <c:v>0</c:v>
                </c:pt>
                <c:pt idx="8" formatCode="General">
                  <c:v>0.28207310593220081</c:v>
                </c:pt>
                <c:pt idx="9" formatCode="General">
                  <c:v>0</c:v>
                </c:pt>
                <c:pt idx="10" formatCode="General">
                  <c:v>0.2681989102533629</c:v>
                </c:pt>
                <c:pt idx="11" formatCode="General">
                  <c:v>0</c:v>
                </c:pt>
              </c:numCache>
            </c:numRef>
          </c:val>
          <c:extLst>
            <c:ext xmlns:c16="http://schemas.microsoft.com/office/drawing/2014/chart" uri="{C3380CC4-5D6E-409C-BE32-E72D297353CC}">
              <c16:uniqueId val="{00000003-0BE8-47EA-9F27-BAC37A1912CF}"/>
            </c:ext>
          </c:extLst>
        </c:ser>
        <c:dLbls>
          <c:showLegendKey val="0"/>
          <c:showVal val="0"/>
          <c:showCatName val="0"/>
          <c:showSerName val="0"/>
          <c:showPercent val="0"/>
          <c:showBubbleSize val="0"/>
        </c:dLbls>
        <c:gapWidth val="150"/>
        <c:overlap val="100"/>
        <c:axId val="1716796688"/>
        <c:axId val="1763522720"/>
      </c:barChart>
      <c:catAx>
        <c:axId val="1716796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3522720"/>
        <c:crosses val="autoZero"/>
        <c:auto val="1"/>
        <c:lblAlgn val="ctr"/>
        <c:lblOffset val="100"/>
        <c:noMultiLvlLbl val="0"/>
      </c:catAx>
      <c:valAx>
        <c:axId val="1763522720"/>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67966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320" b="0" i="0" u="none" strike="noStrike" kern="1200" spc="0" baseline="0">
                <a:solidFill>
                  <a:sysClr val="windowText" lastClr="000000"/>
                </a:solidFill>
                <a:latin typeface="Times New Roman" panose="02020603050405020304" pitchFamily="18" charset="0"/>
                <a:ea typeface="+mn-ea"/>
                <a:cs typeface="Times New Roman" panose="02020603050405020304" pitchFamily="18" charset="0"/>
              </a:defRPr>
            </a:pPr>
            <a:r>
              <a:rPr lang="en-US"/>
              <a:t>Primary energy consumption (MJ/m</a:t>
            </a:r>
            <a:r>
              <a:rPr lang="en-US" baseline="30000"/>
              <a:t>2</a:t>
            </a:r>
            <a:r>
              <a:rPr lang="en-US"/>
              <a:t> module)</a:t>
            </a:r>
          </a:p>
        </c:rich>
      </c:tx>
      <c:overlay val="0"/>
      <c:spPr>
        <a:noFill/>
        <a:ln>
          <a:noFill/>
        </a:ln>
        <a:effectLst/>
      </c:spPr>
      <c:txPr>
        <a:bodyPr rot="0" spcFirstLastPara="1" vertOverflow="ellipsis" vert="horz" wrap="square" anchor="ctr" anchorCtr="1"/>
        <a:lstStyle/>
        <a:p>
          <a:pPr>
            <a:defRPr sz="1320" b="0" i="0" u="none" strike="noStrike" kern="1200" spc="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title>
    <c:autoTitleDeleted val="0"/>
    <c:plotArea>
      <c:layout/>
      <c:barChart>
        <c:barDir val="bar"/>
        <c:grouping val="stacked"/>
        <c:varyColors val="0"/>
        <c:ser>
          <c:idx val="0"/>
          <c:order val="0"/>
          <c:tx>
            <c:strRef>
              <c:f>'energy consumption'!$A$2</c:f>
              <c:strCache>
                <c:ptCount val="1"/>
                <c:pt idx="0">
                  <c:v>Material embedded</c:v>
                </c:pt>
              </c:strCache>
            </c:strRef>
          </c:tx>
          <c:spPr>
            <a:solidFill>
              <a:schemeClr val="accent1"/>
            </a:solidFill>
            <a:ln>
              <a:noFill/>
            </a:ln>
            <a:effectLst/>
          </c:spPr>
          <c:invertIfNegative val="0"/>
          <c:dLbls>
            <c:numFmt formatCode="#,##0.0" sourceLinked="0"/>
            <c:spPr>
              <a:noFill/>
              <a:ln>
                <a:noFill/>
              </a:ln>
              <a:effectLst/>
            </c:spPr>
            <c:txPr>
              <a:bodyPr rot="0" spcFirstLastPara="1" vertOverflow="ellipsis" vert="horz" wrap="square" anchor="ctr" anchorCtr="1"/>
              <a:lstStyle/>
              <a:p>
                <a:pPr>
                  <a:defRP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'energy consumption'!$B$1:$D$1</c:f>
              <c:strCache>
                <c:ptCount val="3"/>
                <c:pt idx="0">
                  <c:v>The LBSO module</c:v>
                </c:pt>
                <c:pt idx="1">
                  <c:v>The metal oxide module</c:v>
                </c:pt>
                <c:pt idx="2">
                  <c:v>The mixed-cation module</c:v>
                </c:pt>
              </c:strCache>
            </c:strRef>
          </c:cat>
          <c:val>
            <c:numRef>
              <c:f>'energy consumption'!$B$2:$D$2</c:f>
              <c:numCache>
                <c:formatCode>General</c:formatCode>
                <c:ptCount val="3"/>
                <c:pt idx="0">
                  <c:v>109.36203255972963</c:v>
                </c:pt>
                <c:pt idx="1">
                  <c:v>320.00193528673884</c:v>
                </c:pt>
                <c:pt idx="2">
                  <c:v>106.70029703527383</c:v>
                </c:pt>
              </c:numCache>
            </c:numRef>
          </c:val>
          <c:extLst>
            <c:ext xmlns:c16="http://schemas.microsoft.com/office/drawing/2014/chart" uri="{C3380CC4-5D6E-409C-BE32-E72D297353CC}">
              <c16:uniqueId val="{00000000-9F51-4893-AFBF-84EB81887F01}"/>
            </c:ext>
          </c:extLst>
        </c:ser>
        <c:ser>
          <c:idx val="1"/>
          <c:order val="1"/>
          <c:tx>
            <c:strRef>
              <c:f>'energy consumption'!$A$3</c:f>
              <c:strCache>
                <c:ptCount val="1"/>
                <c:pt idx="0">
                  <c:v>Assembling</c:v>
                </c:pt>
              </c:strCache>
            </c:strRef>
          </c:tx>
          <c:spPr>
            <a:solidFill>
              <a:schemeClr val="accent2"/>
            </a:solidFill>
            <a:ln>
              <a:noFill/>
            </a:ln>
            <a:effectLst/>
          </c:spPr>
          <c:invertIfNegative val="0"/>
          <c:dLbls>
            <c:numFmt formatCode="#,##0.0" sourceLinked="0"/>
            <c:spPr>
              <a:noFill/>
              <a:ln>
                <a:noFill/>
              </a:ln>
              <a:effectLst/>
            </c:spPr>
            <c:txPr>
              <a:bodyPr rot="0" spcFirstLastPara="1" vertOverflow="ellipsis" vert="horz" wrap="square" anchor="ctr" anchorCtr="1"/>
              <a:lstStyle/>
              <a:p>
                <a:pPr>
                  <a:defRP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'energy consumption'!$B$1:$D$1</c:f>
              <c:strCache>
                <c:ptCount val="3"/>
                <c:pt idx="0">
                  <c:v>The LBSO module</c:v>
                </c:pt>
                <c:pt idx="1">
                  <c:v>The metal oxide module</c:v>
                </c:pt>
                <c:pt idx="2">
                  <c:v>The mixed-cation module</c:v>
                </c:pt>
              </c:strCache>
            </c:strRef>
          </c:cat>
          <c:val>
            <c:numRef>
              <c:f>'energy consumption'!$B$3:$D$3</c:f>
              <c:numCache>
                <c:formatCode>General</c:formatCode>
                <c:ptCount val="3"/>
                <c:pt idx="0">
                  <c:v>1232.766485098563</c:v>
                </c:pt>
                <c:pt idx="1">
                  <c:v>1660.6573455371299</c:v>
                </c:pt>
                <c:pt idx="2">
                  <c:v>919.68226911151373</c:v>
                </c:pt>
              </c:numCache>
            </c:numRef>
          </c:val>
          <c:extLst>
            <c:ext xmlns:c16="http://schemas.microsoft.com/office/drawing/2014/chart" uri="{C3380CC4-5D6E-409C-BE32-E72D297353CC}">
              <c16:uniqueId val="{00000001-9F51-4893-AFBF-84EB81887F01}"/>
            </c:ext>
          </c:extLst>
        </c:ser>
        <c:ser>
          <c:idx val="2"/>
          <c:order val="2"/>
          <c:tx>
            <c:strRef>
              <c:f>'energy consumption'!$A$4</c:f>
              <c:strCache>
                <c:ptCount val="1"/>
                <c:pt idx="0">
                  <c:v>Treatment</c:v>
                </c:pt>
              </c:strCache>
            </c:strRef>
          </c:tx>
          <c:spPr>
            <a:solidFill>
              <a:schemeClr val="accent3"/>
            </a:solidFill>
            <a:ln>
              <a:noFill/>
            </a:ln>
            <a:effectLst/>
          </c:spPr>
          <c:invertIfNegative val="0"/>
          <c:dLbls>
            <c:delete val="1"/>
          </c:dLbls>
          <c:cat>
            <c:strRef>
              <c:f>'energy consumption'!$B$1:$D$1</c:f>
              <c:strCache>
                <c:ptCount val="3"/>
                <c:pt idx="0">
                  <c:v>The LBSO module</c:v>
                </c:pt>
                <c:pt idx="1">
                  <c:v>The metal oxide module</c:v>
                </c:pt>
                <c:pt idx="2">
                  <c:v>The mixed-cation module</c:v>
                </c:pt>
              </c:strCache>
            </c:strRef>
          </c:cat>
          <c:val>
            <c:numRef>
              <c:f>'energy consumption'!$B$4:$D$4</c:f>
              <c:numCache>
                <c:formatCode>General</c:formatCode>
                <c:ptCount val="3"/>
                <c:pt idx="0">
                  <c:v>5.4601869797269286E-3</c:v>
                </c:pt>
                <c:pt idx="1">
                  <c:v>1.2086428794910004E-3</c:v>
                </c:pt>
                <c:pt idx="2">
                  <c:v>4.7824445274400008E-3</c:v>
                </c:pt>
              </c:numCache>
            </c:numRef>
          </c:val>
          <c:extLst>
            <c:ext xmlns:c16="http://schemas.microsoft.com/office/drawing/2014/chart" uri="{C3380CC4-5D6E-409C-BE32-E72D297353CC}">
              <c16:uniqueId val="{00000000-05E8-4C7C-8761-A6B1C504C653}"/>
            </c:ext>
          </c:extLst>
        </c:ser>
        <c:ser>
          <c:idx val="3"/>
          <c:order val="3"/>
          <c:tx>
            <c:strRef>
              <c:f>'energy consumption'!$A$5</c:f>
              <c:strCache>
                <c:ptCount val="1"/>
                <c:pt idx="0">
                  <c:v>End of life</c:v>
                </c:pt>
              </c:strCache>
            </c:strRef>
          </c:tx>
          <c:spPr>
            <a:solidFill>
              <a:schemeClr val="accent4"/>
            </a:solidFill>
            <a:ln>
              <a:noFill/>
            </a:ln>
            <a:effectLst/>
          </c:spPr>
          <c:invertIfNegative val="0"/>
          <c:dLbls>
            <c:delete val="1"/>
          </c:dLbls>
          <c:cat>
            <c:strRef>
              <c:f>'energy consumption'!$B$1:$D$1</c:f>
              <c:strCache>
                <c:ptCount val="3"/>
                <c:pt idx="0">
                  <c:v>The LBSO module</c:v>
                </c:pt>
                <c:pt idx="1">
                  <c:v>The metal oxide module</c:v>
                </c:pt>
                <c:pt idx="2">
                  <c:v>The mixed-cation module</c:v>
                </c:pt>
              </c:strCache>
            </c:strRef>
          </c:cat>
          <c:val>
            <c:numRef>
              <c:f>'energy consumption'!$B$5:$D$5</c:f>
              <c:numCache>
                <c:formatCode>General</c:formatCode>
                <c:ptCount val="3"/>
                <c:pt idx="0">
                  <c:v>0.87537713994675304</c:v>
                </c:pt>
                <c:pt idx="1">
                  <c:v>0.26770154332155288</c:v>
                </c:pt>
                <c:pt idx="2">
                  <c:v>0.87545142699451584</c:v>
                </c:pt>
              </c:numCache>
            </c:numRef>
          </c:val>
          <c:extLst>
            <c:ext xmlns:c16="http://schemas.microsoft.com/office/drawing/2014/chart" uri="{C3380CC4-5D6E-409C-BE32-E72D297353CC}">
              <c16:uniqueId val="{00000000-A1FB-469D-A13E-F17E317A788B}"/>
            </c:ext>
          </c:extLst>
        </c:ser>
        <c:dLbls>
          <c:dLblPos val="ctr"/>
          <c:showLegendKey val="0"/>
          <c:showVal val="1"/>
          <c:showCatName val="0"/>
          <c:showSerName val="0"/>
          <c:showPercent val="0"/>
          <c:showBubbleSize val="0"/>
        </c:dLbls>
        <c:gapWidth val="150"/>
        <c:overlap val="100"/>
        <c:axId val="694839464"/>
        <c:axId val="694839136"/>
      </c:barChart>
      <c:catAx>
        <c:axId val="694839464"/>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694839136"/>
        <c:crosses val="autoZero"/>
        <c:auto val="1"/>
        <c:lblAlgn val="ctr"/>
        <c:lblOffset val="100"/>
        <c:noMultiLvlLbl val="0"/>
      </c:catAx>
      <c:valAx>
        <c:axId val="69483913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694839464"/>
        <c:crosses val="max"/>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100">
          <a:solidFill>
            <a:sysClr val="windowText" lastClr="000000"/>
          </a:solidFill>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320" b="0" i="0" u="none" strike="noStrike" kern="1200" spc="0" baseline="0">
                <a:solidFill>
                  <a:sysClr val="windowText" lastClr="000000"/>
                </a:solidFill>
                <a:latin typeface="Times New Roman" panose="02020603050405020304" pitchFamily="18" charset="0"/>
                <a:ea typeface="+mn-ea"/>
                <a:cs typeface="Times New Roman" panose="02020603050405020304" pitchFamily="18" charset="0"/>
              </a:defRPr>
            </a:pPr>
            <a:r>
              <a:rPr lang="en-US"/>
              <a:t>Primary energy consumption (MJ/m</a:t>
            </a:r>
            <a:r>
              <a:rPr lang="en-US" baseline="30000"/>
              <a:t>2</a:t>
            </a:r>
            <a:r>
              <a:rPr lang="en-US"/>
              <a:t> module)</a:t>
            </a:r>
          </a:p>
        </c:rich>
      </c:tx>
      <c:overlay val="0"/>
      <c:spPr>
        <a:noFill/>
        <a:ln>
          <a:noFill/>
        </a:ln>
        <a:effectLst/>
      </c:spPr>
      <c:txPr>
        <a:bodyPr rot="0" spcFirstLastPara="1" vertOverflow="ellipsis" vert="horz" wrap="square" anchor="ctr" anchorCtr="1"/>
        <a:lstStyle/>
        <a:p>
          <a:pPr>
            <a:defRPr sz="1320" b="0" i="0" u="none" strike="noStrike" kern="1200" spc="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title>
    <c:autoTitleDeleted val="0"/>
    <c:plotArea>
      <c:layout>
        <c:manualLayout>
          <c:layoutTarget val="inner"/>
          <c:xMode val="edge"/>
          <c:yMode val="edge"/>
          <c:x val="0.44611947700085874"/>
          <c:y val="0.16287037037037036"/>
          <c:w val="0.51010172115582331"/>
          <c:h val="0.60902158063575385"/>
        </c:manualLayout>
      </c:layout>
      <c:barChart>
        <c:barDir val="bar"/>
        <c:grouping val="stacked"/>
        <c:varyColors val="0"/>
        <c:ser>
          <c:idx val="0"/>
          <c:order val="0"/>
          <c:tx>
            <c:strRef>
              <c:f>'energy consumption'!$A$2</c:f>
              <c:strCache>
                <c:ptCount val="1"/>
                <c:pt idx="0">
                  <c:v>Material embedded</c:v>
                </c:pt>
              </c:strCache>
            </c:strRef>
          </c:tx>
          <c:spPr>
            <a:solidFill>
              <a:schemeClr val="accent1"/>
            </a:solidFill>
            <a:ln>
              <a:noFill/>
            </a:ln>
            <a:effectLst/>
          </c:spPr>
          <c:invertIfNegative val="0"/>
          <c:dLbls>
            <c:numFmt formatCode="#,##0.0" sourceLinked="0"/>
            <c:spPr>
              <a:noFill/>
              <a:ln>
                <a:noFill/>
              </a:ln>
              <a:effectLst/>
            </c:spPr>
            <c:txPr>
              <a:bodyPr rot="0" spcFirstLastPara="1" vertOverflow="ellipsis" vert="horz" wrap="square" anchor="ctr" anchorCtr="1"/>
              <a:lstStyle/>
              <a:p>
                <a:pPr>
                  <a:defRP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'energy consumption'!$E$1:$G$1</c:f>
              <c:strCache>
                <c:ptCount val="3"/>
                <c:pt idx="0">
                  <c:v>The defect-engineered module</c:v>
                </c:pt>
                <c:pt idx="1">
                  <c:v>The SnO₂ module</c:v>
                </c:pt>
                <c:pt idx="2">
                  <c:v>The semi-transparent module</c:v>
                </c:pt>
              </c:strCache>
            </c:strRef>
          </c:cat>
          <c:val>
            <c:numRef>
              <c:f>'energy consumption'!$E$2:$G$2</c:f>
              <c:numCache>
                <c:formatCode>0.00</c:formatCode>
                <c:ptCount val="3"/>
                <c:pt idx="0" formatCode="General">
                  <c:v>102.82410248461464</c:v>
                </c:pt>
                <c:pt idx="1">
                  <c:v>307.65596095458591</c:v>
                </c:pt>
                <c:pt idx="2" formatCode="General">
                  <c:v>323.43231244235</c:v>
                </c:pt>
              </c:numCache>
            </c:numRef>
          </c:val>
          <c:extLst>
            <c:ext xmlns:c16="http://schemas.microsoft.com/office/drawing/2014/chart" uri="{C3380CC4-5D6E-409C-BE32-E72D297353CC}">
              <c16:uniqueId val="{00000000-4D5D-402A-A41C-7783EAAB9B91}"/>
            </c:ext>
          </c:extLst>
        </c:ser>
        <c:ser>
          <c:idx val="1"/>
          <c:order val="1"/>
          <c:tx>
            <c:strRef>
              <c:f>'energy consumption'!$A$3</c:f>
              <c:strCache>
                <c:ptCount val="1"/>
                <c:pt idx="0">
                  <c:v>Assembling</c:v>
                </c:pt>
              </c:strCache>
            </c:strRef>
          </c:tx>
          <c:spPr>
            <a:solidFill>
              <a:schemeClr val="accent2"/>
            </a:solidFill>
            <a:ln>
              <a:noFill/>
            </a:ln>
            <a:effectLst/>
          </c:spPr>
          <c:invertIfNegative val="0"/>
          <c:dLbls>
            <c:numFmt formatCode="#,##0.0" sourceLinked="0"/>
            <c:spPr>
              <a:noFill/>
              <a:ln>
                <a:noFill/>
              </a:ln>
              <a:effectLst/>
            </c:spPr>
            <c:txPr>
              <a:bodyPr rot="0" spcFirstLastPara="1" vertOverflow="ellipsis" vert="horz" wrap="square" anchor="ctr" anchorCtr="1"/>
              <a:lstStyle/>
              <a:p>
                <a:pPr>
                  <a:defRP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'energy consumption'!$E$1:$G$1</c:f>
              <c:strCache>
                <c:ptCount val="3"/>
                <c:pt idx="0">
                  <c:v>The defect-engineered module</c:v>
                </c:pt>
                <c:pt idx="1">
                  <c:v>The SnO₂ module</c:v>
                </c:pt>
                <c:pt idx="2">
                  <c:v>The semi-transparent module</c:v>
                </c:pt>
              </c:strCache>
            </c:strRef>
          </c:cat>
          <c:val>
            <c:numRef>
              <c:f>'energy consumption'!$E$3:$G$3</c:f>
              <c:numCache>
                <c:formatCode>0.00</c:formatCode>
                <c:ptCount val="3"/>
                <c:pt idx="0" formatCode="General">
                  <c:v>822.78739802914379</c:v>
                </c:pt>
                <c:pt idx="1">
                  <c:v>203.99957113447658</c:v>
                </c:pt>
                <c:pt idx="2" formatCode="General">
                  <c:v>609.57589779166483</c:v>
                </c:pt>
              </c:numCache>
            </c:numRef>
          </c:val>
          <c:extLst>
            <c:ext xmlns:c16="http://schemas.microsoft.com/office/drawing/2014/chart" uri="{C3380CC4-5D6E-409C-BE32-E72D297353CC}">
              <c16:uniqueId val="{00000001-4D5D-402A-A41C-7783EAAB9B91}"/>
            </c:ext>
          </c:extLst>
        </c:ser>
        <c:ser>
          <c:idx val="2"/>
          <c:order val="2"/>
          <c:tx>
            <c:strRef>
              <c:f>'energy consumption'!$A$4</c:f>
              <c:strCache>
                <c:ptCount val="1"/>
                <c:pt idx="0">
                  <c:v>Treatment</c:v>
                </c:pt>
              </c:strCache>
            </c:strRef>
          </c:tx>
          <c:spPr>
            <a:solidFill>
              <a:schemeClr val="accent3"/>
            </a:solidFill>
            <a:ln>
              <a:noFill/>
            </a:ln>
            <a:effectLst/>
          </c:spPr>
          <c:invertIfNegative val="0"/>
          <c:dLbls>
            <c:delete val="1"/>
          </c:dLbls>
          <c:cat>
            <c:strRef>
              <c:f>'energy consumption'!$E$1:$G$1</c:f>
              <c:strCache>
                <c:ptCount val="3"/>
                <c:pt idx="0">
                  <c:v>The defect-engineered module</c:v>
                </c:pt>
                <c:pt idx="1">
                  <c:v>The SnO₂ module</c:v>
                </c:pt>
                <c:pt idx="2">
                  <c:v>The semi-transparent module</c:v>
                </c:pt>
              </c:strCache>
            </c:strRef>
          </c:cat>
          <c:val>
            <c:numRef>
              <c:f>'energy consumption'!$E$4:$G$4</c:f>
              <c:numCache>
                <c:formatCode>0.00E+00</c:formatCode>
                <c:ptCount val="3"/>
                <c:pt idx="0" formatCode="General">
                  <c:v>1.0661210680980003E-3</c:v>
                </c:pt>
                <c:pt idx="1">
                  <c:v>1.0661210680980003E-3</c:v>
                </c:pt>
                <c:pt idx="2" formatCode="General">
                  <c:v>0</c:v>
                </c:pt>
              </c:numCache>
            </c:numRef>
          </c:val>
          <c:extLst>
            <c:ext xmlns:c16="http://schemas.microsoft.com/office/drawing/2014/chart" uri="{C3380CC4-5D6E-409C-BE32-E72D297353CC}">
              <c16:uniqueId val="{00000002-4D5D-402A-A41C-7783EAAB9B91}"/>
            </c:ext>
          </c:extLst>
        </c:ser>
        <c:ser>
          <c:idx val="3"/>
          <c:order val="3"/>
          <c:tx>
            <c:strRef>
              <c:f>'energy consumption'!$A$5</c:f>
              <c:strCache>
                <c:ptCount val="1"/>
                <c:pt idx="0">
                  <c:v>End of life</c:v>
                </c:pt>
              </c:strCache>
            </c:strRef>
          </c:tx>
          <c:spPr>
            <a:solidFill>
              <a:schemeClr val="accent4"/>
            </a:solidFill>
            <a:ln>
              <a:noFill/>
            </a:ln>
            <a:effectLst/>
          </c:spPr>
          <c:invertIfNegative val="0"/>
          <c:dLbls>
            <c:delete val="1"/>
          </c:dLbls>
          <c:cat>
            <c:strRef>
              <c:f>'energy consumption'!$E$1:$G$1</c:f>
              <c:strCache>
                <c:ptCount val="3"/>
                <c:pt idx="0">
                  <c:v>The defect-engineered module</c:v>
                </c:pt>
                <c:pt idx="1">
                  <c:v>The SnO₂ module</c:v>
                </c:pt>
                <c:pt idx="2">
                  <c:v>The semi-transparent module</c:v>
                </c:pt>
              </c:strCache>
            </c:strRef>
          </c:cat>
          <c:val>
            <c:numRef>
              <c:f>'energy consumption'!$E$5:$G$5</c:f>
              <c:numCache>
                <c:formatCode>0.00</c:formatCode>
                <c:ptCount val="3"/>
                <c:pt idx="0" formatCode="General">
                  <c:v>0.89169456299091465</c:v>
                </c:pt>
                <c:pt idx="1">
                  <c:v>0.28207310593220081</c:v>
                </c:pt>
                <c:pt idx="2" formatCode="General">
                  <c:v>0.2681989102533629</c:v>
                </c:pt>
              </c:numCache>
            </c:numRef>
          </c:val>
          <c:extLst>
            <c:ext xmlns:c16="http://schemas.microsoft.com/office/drawing/2014/chart" uri="{C3380CC4-5D6E-409C-BE32-E72D297353CC}">
              <c16:uniqueId val="{00000003-4D5D-402A-A41C-7783EAAB9B91}"/>
            </c:ext>
          </c:extLst>
        </c:ser>
        <c:dLbls>
          <c:dLblPos val="ctr"/>
          <c:showLegendKey val="0"/>
          <c:showVal val="1"/>
          <c:showCatName val="0"/>
          <c:showSerName val="0"/>
          <c:showPercent val="0"/>
          <c:showBubbleSize val="0"/>
        </c:dLbls>
        <c:gapWidth val="150"/>
        <c:overlap val="100"/>
        <c:axId val="694839464"/>
        <c:axId val="694839136"/>
      </c:barChart>
      <c:catAx>
        <c:axId val="694839464"/>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694839136"/>
        <c:crosses val="autoZero"/>
        <c:auto val="1"/>
        <c:lblAlgn val="ctr"/>
        <c:lblOffset val="100"/>
        <c:noMultiLvlLbl val="0"/>
      </c:catAx>
      <c:valAx>
        <c:axId val="69483913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694839464"/>
        <c:crosses val="max"/>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100">
          <a:solidFill>
            <a:sysClr val="windowText" lastClr="000000"/>
          </a:solidFill>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7122703412073491E-2"/>
          <c:y val="5.0925925925925923E-2"/>
          <c:w val="0.87232174103237092"/>
          <c:h val="0.52096426408237428"/>
        </c:manualLayout>
      </c:layout>
      <c:barChart>
        <c:barDir val="col"/>
        <c:grouping val="clustered"/>
        <c:varyColors val="0"/>
        <c:ser>
          <c:idx val="0"/>
          <c:order val="0"/>
          <c:tx>
            <c:strRef>
              <c:f>relative!$A$2</c:f>
              <c:strCache>
                <c:ptCount val="1"/>
                <c:pt idx="0">
                  <c:v>LBSO module</c:v>
                </c:pt>
              </c:strCache>
            </c:strRef>
          </c:tx>
          <c:spPr>
            <a:solidFill>
              <a:schemeClr val="accent1"/>
            </a:solidFill>
            <a:ln>
              <a:noFill/>
            </a:ln>
            <a:effectLst/>
          </c:spPr>
          <c:invertIfNegative val="0"/>
          <c:cat>
            <c:strRef>
              <c:f>relative!$D$1:$X$1</c:f>
              <c:strCache>
                <c:ptCount val="21"/>
                <c:pt idx="0">
                  <c:v>agricultural land occupation</c:v>
                </c:pt>
                <c:pt idx="1">
                  <c:v>climate change</c:v>
                </c:pt>
                <c:pt idx="2">
                  <c:v>fossil depletion</c:v>
                </c:pt>
                <c:pt idx="3">
                  <c:v>freshwater ecotoxicity</c:v>
                </c:pt>
                <c:pt idx="4">
                  <c:v>freshwater eutrophication</c:v>
                </c:pt>
                <c:pt idx="5">
                  <c:v>human toxicity</c:v>
                </c:pt>
                <c:pt idx="6">
                  <c:v>ionising radiation</c:v>
                </c:pt>
                <c:pt idx="7">
                  <c:v>marine ecotoxicity</c:v>
                </c:pt>
                <c:pt idx="8">
                  <c:v>marine eutrophication</c:v>
                </c:pt>
                <c:pt idx="9">
                  <c:v>metal depletion</c:v>
                </c:pt>
                <c:pt idx="10">
                  <c:v>natural land transformation</c:v>
                </c:pt>
                <c:pt idx="11">
                  <c:v>ozone depletion</c:v>
                </c:pt>
                <c:pt idx="12">
                  <c:v>particulate matter formation</c:v>
                </c:pt>
                <c:pt idx="13">
                  <c:v>photochemical oxidant formation</c:v>
                </c:pt>
                <c:pt idx="14">
                  <c:v>terrestrial acidification</c:v>
                </c:pt>
                <c:pt idx="15">
                  <c:v>terrestrial ecotoxicity</c:v>
                </c:pt>
                <c:pt idx="16">
                  <c:v>urban land occupation</c:v>
                </c:pt>
                <c:pt idx="17">
                  <c:v>water depletion</c:v>
                </c:pt>
                <c:pt idx="18">
                  <c:v>ecosystem quality</c:v>
                </c:pt>
                <c:pt idx="19">
                  <c:v>human health</c:v>
                </c:pt>
                <c:pt idx="20">
                  <c:v>resources</c:v>
                </c:pt>
              </c:strCache>
            </c:strRef>
          </c:cat>
          <c:val>
            <c:numRef>
              <c:f>relative!$D$2:$X$2</c:f>
              <c:numCache>
                <c:formatCode>General</c:formatCode>
                <c:ptCount val="2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numCache>
            </c:numRef>
          </c:val>
          <c:extLst>
            <c:ext xmlns:c16="http://schemas.microsoft.com/office/drawing/2014/chart" uri="{C3380CC4-5D6E-409C-BE32-E72D297353CC}">
              <c16:uniqueId val="{00000000-98B3-45C2-A60A-F4E95DB613DD}"/>
            </c:ext>
          </c:extLst>
        </c:ser>
        <c:ser>
          <c:idx val="1"/>
          <c:order val="1"/>
          <c:tx>
            <c:strRef>
              <c:f>relative!$A$3</c:f>
              <c:strCache>
                <c:ptCount val="1"/>
                <c:pt idx="0">
                  <c:v>Metal oxide module</c:v>
                </c:pt>
              </c:strCache>
            </c:strRef>
          </c:tx>
          <c:spPr>
            <a:solidFill>
              <a:schemeClr val="accent2"/>
            </a:solidFill>
            <a:ln>
              <a:noFill/>
            </a:ln>
            <a:effectLst/>
          </c:spPr>
          <c:invertIfNegative val="0"/>
          <c:cat>
            <c:strRef>
              <c:f>relative!$D$1:$X$1</c:f>
              <c:strCache>
                <c:ptCount val="21"/>
                <c:pt idx="0">
                  <c:v>agricultural land occupation</c:v>
                </c:pt>
                <c:pt idx="1">
                  <c:v>climate change</c:v>
                </c:pt>
                <c:pt idx="2">
                  <c:v>fossil depletion</c:v>
                </c:pt>
                <c:pt idx="3">
                  <c:v>freshwater ecotoxicity</c:v>
                </c:pt>
                <c:pt idx="4">
                  <c:v>freshwater eutrophication</c:v>
                </c:pt>
                <c:pt idx="5">
                  <c:v>human toxicity</c:v>
                </c:pt>
                <c:pt idx="6">
                  <c:v>ionising radiation</c:v>
                </c:pt>
                <c:pt idx="7">
                  <c:v>marine ecotoxicity</c:v>
                </c:pt>
                <c:pt idx="8">
                  <c:v>marine eutrophication</c:v>
                </c:pt>
                <c:pt idx="9">
                  <c:v>metal depletion</c:v>
                </c:pt>
                <c:pt idx="10">
                  <c:v>natural land transformation</c:v>
                </c:pt>
                <c:pt idx="11">
                  <c:v>ozone depletion</c:v>
                </c:pt>
                <c:pt idx="12">
                  <c:v>particulate matter formation</c:v>
                </c:pt>
                <c:pt idx="13">
                  <c:v>photochemical oxidant formation</c:v>
                </c:pt>
                <c:pt idx="14">
                  <c:v>terrestrial acidification</c:v>
                </c:pt>
                <c:pt idx="15">
                  <c:v>terrestrial ecotoxicity</c:v>
                </c:pt>
                <c:pt idx="16">
                  <c:v>urban land occupation</c:v>
                </c:pt>
                <c:pt idx="17">
                  <c:v>water depletion</c:v>
                </c:pt>
                <c:pt idx="18">
                  <c:v>ecosystem quality</c:v>
                </c:pt>
                <c:pt idx="19">
                  <c:v>human health</c:v>
                </c:pt>
                <c:pt idx="20">
                  <c:v>resources</c:v>
                </c:pt>
              </c:strCache>
            </c:strRef>
          </c:cat>
          <c:val>
            <c:numRef>
              <c:f>relative!$D$3:$X$3</c:f>
              <c:numCache>
                <c:formatCode>General</c:formatCode>
                <c:ptCount val="21"/>
                <c:pt idx="0">
                  <c:v>4.3252006020881022E-2</c:v>
                </c:pt>
                <c:pt idx="1">
                  <c:v>1.5089108584660842</c:v>
                </c:pt>
                <c:pt idx="2">
                  <c:v>1.5303841747237186</c:v>
                </c:pt>
                <c:pt idx="3">
                  <c:v>1.1179438203095173</c:v>
                </c:pt>
                <c:pt idx="4">
                  <c:v>0.94084451841233374</c:v>
                </c:pt>
                <c:pt idx="5">
                  <c:v>1.3246594546546426</c:v>
                </c:pt>
                <c:pt idx="6">
                  <c:v>1.2812196211002411</c:v>
                </c:pt>
                <c:pt idx="7">
                  <c:v>0.91616092966375184</c:v>
                </c:pt>
                <c:pt idx="8">
                  <c:v>1.3563291295272961</c:v>
                </c:pt>
                <c:pt idx="9">
                  <c:v>2.8164646986332958E-2</c:v>
                </c:pt>
                <c:pt idx="10">
                  <c:v>1.2884373189866321</c:v>
                </c:pt>
                <c:pt idx="11">
                  <c:v>1.5207802460012916</c:v>
                </c:pt>
                <c:pt idx="12">
                  <c:v>1.1659321163448897</c:v>
                </c:pt>
                <c:pt idx="13">
                  <c:v>1.2063516506087273</c:v>
                </c:pt>
                <c:pt idx="14">
                  <c:v>1.3153940139479618</c:v>
                </c:pt>
                <c:pt idx="15">
                  <c:v>5.0385264714542452E-2</c:v>
                </c:pt>
                <c:pt idx="16">
                  <c:v>0.37879361068134193</c:v>
                </c:pt>
                <c:pt idx="17">
                  <c:v>0.87464354405523903</c:v>
                </c:pt>
                <c:pt idx="18">
                  <c:v>1.2259410464095719</c:v>
                </c:pt>
                <c:pt idx="19">
                  <c:v>1.3850926682050704</c:v>
                </c:pt>
                <c:pt idx="20">
                  <c:v>1.0360783162725715</c:v>
                </c:pt>
              </c:numCache>
            </c:numRef>
          </c:val>
          <c:extLst>
            <c:ext xmlns:c16="http://schemas.microsoft.com/office/drawing/2014/chart" uri="{C3380CC4-5D6E-409C-BE32-E72D297353CC}">
              <c16:uniqueId val="{00000001-98B3-45C2-A60A-F4E95DB613DD}"/>
            </c:ext>
          </c:extLst>
        </c:ser>
        <c:ser>
          <c:idx val="2"/>
          <c:order val="2"/>
          <c:tx>
            <c:strRef>
              <c:f>relative!$A$4</c:f>
              <c:strCache>
                <c:ptCount val="1"/>
                <c:pt idx="0">
                  <c:v>Mixed-cation module</c:v>
                </c:pt>
              </c:strCache>
            </c:strRef>
          </c:tx>
          <c:spPr>
            <a:solidFill>
              <a:schemeClr val="accent3"/>
            </a:solidFill>
            <a:ln>
              <a:noFill/>
            </a:ln>
            <a:effectLst/>
          </c:spPr>
          <c:invertIfNegative val="0"/>
          <c:cat>
            <c:strRef>
              <c:f>relative!$D$1:$X$1</c:f>
              <c:strCache>
                <c:ptCount val="21"/>
                <c:pt idx="0">
                  <c:v>agricultural land occupation</c:v>
                </c:pt>
                <c:pt idx="1">
                  <c:v>climate change</c:v>
                </c:pt>
                <c:pt idx="2">
                  <c:v>fossil depletion</c:v>
                </c:pt>
                <c:pt idx="3">
                  <c:v>freshwater ecotoxicity</c:v>
                </c:pt>
                <c:pt idx="4">
                  <c:v>freshwater eutrophication</c:v>
                </c:pt>
                <c:pt idx="5">
                  <c:v>human toxicity</c:v>
                </c:pt>
                <c:pt idx="6">
                  <c:v>ionising radiation</c:v>
                </c:pt>
                <c:pt idx="7">
                  <c:v>marine ecotoxicity</c:v>
                </c:pt>
                <c:pt idx="8">
                  <c:v>marine eutrophication</c:v>
                </c:pt>
                <c:pt idx="9">
                  <c:v>metal depletion</c:v>
                </c:pt>
                <c:pt idx="10">
                  <c:v>natural land transformation</c:v>
                </c:pt>
                <c:pt idx="11">
                  <c:v>ozone depletion</c:v>
                </c:pt>
                <c:pt idx="12">
                  <c:v>particulate matter formation</c:v>
                </c:pt>
                <c:pt idx="13">
                  <c:v>photochemical oxidant formation</c:v>
                </c:pt>
                <c:pt idx="14">
                  <c:v>terrestrial acidification</c:v>
                </c:pt>
                <c:pt idx="15">
                  <c:v>terrestrial ecotoxicity</c:v>
                </c:pt>
                <c:pt idx="16">
                  <c:v>urban land occupation</c:v>
                </c:pt>
                <c:pt idx="17">
                  <c:v>water depletion</c:v>
                </c:pt>
                <c:pt idx="18">
                  <c:v>ecosystem quality</c:v>
                </c:pt>
                <c:pt idx="19">
                  <c:v>human health</c:v>
                </c:pt>
                <c:pt idx="20">
                  <c:v>resources</c:v>
                </c:pt>
              </c:strCache>
            </c:strRef>
          </c:cat>
          <c:val>
            <c:numRef>
              <c:f>relative!$D$4:$X$4</c:f>
              <c:numCache>
                <c:formatCode>General</c:formatCode>
                <c:ptCount val="21"/>
                <c:pt idx="0">
                  <c:v>0.99456954773791006</c:v>
                </c:pt>
                <c:pt idx="1">
                  <c:v>0.76133095930306316</c:v>
                </c:pt>
                <c:pt idx="2">
                  <c:v>0.7556919713505712</c:v>
                </c:pt>
                <c:pt idx="3">
                  <c:v>0.81439611344528695</c:v>
                </c:pt>
                <c:pt idx="4">
                  <c:v>0.87648550339509146</c:v>
                </c:pt>
                <c:pt idx="5">
                  <c:v>0.79396677552899242</c:v>
                </c:pt>
                <c:pt idx="6">
                  <c:v>0.82383808106210576</c:v>
                </c:pt>
                <c:pt idx="7">
                  <c:v>0.8244068211549177</c:v>
                </c:pt>
                <c:pt idx="8">
                  <c:v>0.78560818524220222</c:v>
                </c:pt>
                <c:pt idx="9">
                  <c:v>0.9826952289887303</c:v>
                </c:pt>
                <c:pt idx="10">
                  <c:v>0.791916005361336</c:v>
                </c:pt>
                <c:pt idx="11">
                  <c:v>0.7636816717085203</c:v>
                </c:pt>
                <c:pt idx="12">
                  <c:v>0.82093277072702708</c:v>
                </c:pt>
                <c:pt idx="13">
                  <c:v>0.74930772525146427</c:v>
                </c:pt>
                <c:pt idx="14">
                  <c:v>0.79084954169710087</c:v>
                </c:pt>
                <c:pt idx="15">
                  <c:v>0.80270553887665952</c:v>
                </c:pt>
                <c:pt idx="16">
                  <c:v>0.94561341736822413</c:v>
                </c:pt>
                <c:pt idx="17">
                  <c:v>0.85165877085280439</c:v>
                </c:pt>
                <c:pt idx="18">
                  <c:v>0.79971507360677574</c:v>
                </c:pt>
                <c:pt idx="19">
                  <c:v>0.78330035321908253</c:v>
                </c:pt>
                <c:pt idx="20">
                  <c:v>0.83039433425937759</c:v>
                </c:pt>
              </c:numCache>
            </c:numRef>
          </c:val>
          <c:extLst>
            <c:ext xmlns:c16="http://schemas.microsoft.com/office/drawing/2014/chart" uri="{C3380CC4-5D6E-409C-BE32-E72D297353CC}">
              <c16:uniqueId val="{00000000-4FD3-438C-B5E0-E411509C61C3}"/>
            </c:ext>
          </c:extLst>
        </c:ser>
        <c:ser>
          <c:idx val="3"/>
          <c:order val="3"/>
          <c:tx>
            <c:strRef>
              <c:f>relative!$A$5</c:f>
              <c:strCache>
                <c:ptCount val="1"/>
                <c:pt idx="0">
                  <c:v>Defect-engineered module</c:v>
                </c:pt>
              </c:strCache>
            </c:strRef>
          </c:tx>
          <c:spPr>
            <a:solidFill>
              <a:schemeClr val="accent4"/>
            </a:solidFill>
            <a:ln>
              <a:noFill/>
            </a:ln>
            <a:effectLst/>
          </c:spPr>
          <c:invertIfNegative val="0"/>
          <c:cat>
            <c:strRef>
              <c:f>relative!$D$1:$X$1</c:f>
              <c:strCache>
                <c:ptCount val="21"/>
                <c:pt idx="0">
                  <c:v>agricultural land occupation</c:v>
                </c:pt>
                <c:pt idx="1">
                  <c:v>climate change</c:v>
                </c:pt>
                <c:pt idx="2">
                  <c:v>fossil depletion</c:v>
                </c:pt>
                <c:pt idx="3">
                  <c:v>freshwater ecotoxicity</c:v>
                </c:pt>
                <c:pt idx="4">
                  <c:v>freshwater eutrophication</c:v>
                </c:pt>
                <c:pt idx="5">
                  <c:v>human toxicity</c:v>
                </c:pt>
                <c:pt idx="6">
                  <c:v>ionising radiation</c:v>
                </c:pt>
                <c:pt idx="7">
                  <c:v>marine ecotoxicity</c:v>
                </c:pt>
                <c:pt idx="8">
                  <c:v>marine eutrophication</c:v>
                </c:pt>
                <c:pt idx="9">
                  <c:v>metal depletion</c:v>
                </c:pt>
                <c:pt idx="10">
                  <c:v>natural land transformation</c:v>
                </c:pt>
                <c:pt idx="11">
                  <c:v>ozone depletion</c:v>
                </c:pt>
                <c:pt idx="12">
                  <c:v>particulate matter formation</c:v>
                </c:pt>
                <c:pt idx="13">
                  <c:v>photochemical oxidant formation</c:v>
                </c:pt>
                <c:pt idx="14">
                  <c:v>terrestrial acidification</c:v>
                </c:pt>
                <c:pt idx="15">
                  <c:v>terrestrial ecotoxicity</c:v>
                </c:pt>
                <c:pt idx="16">
                  <c:v>urban land occupation</c:v>
                </c:pt>
                <c:pt idx="17">
                  <c:v>water depletion</c:v>
                </c:pt>
                <c:pt idx="18">
                  <c:v>ecosystem quality</c:v>
                </c:pt>
                <c:pt idx="19">
                  <c:v>human health</c:v>
                </c:pt>
                <c:pt idx="20">
                  <c:v>resources</c:v>
                </c:pt>
              </c:strCache>
            </c:strRef>
          </c:cat>
          <c:val>
            <c:numRef>
              <c:f>relative!$D$5:$X$5</c:f>
              <c:numCache>
                <c:formatCode>General</c:formatCode>
                <c:ptCount val="21"/>
                <c:pt idx="0">
                  <c:v>0.98506040782524829</c:v>
                </c:pt>
                <c:pt idx="1">
                  <c:v>0.68654895886742662</c:v>
                </c:pt>
                <c:pt idx="2">
                  <c:v>0.67837787835650065</c:v>
                </c:pt>
                <c:pt idx="3">
                  <c:v>0.7707340847840648</c:v>
                </c:pt>
                <c:pt idx="4">
                  <c:v>0.86078056630327038</c:v>
                </c:pt>
                <c:pt idx="5">
                  <c:v>0.74018899473361688</c:v>
                </c:pt>
                <c:pt idx="6">
                  <c:v>0.7984742973078115</c:v>
                </c:pt>
                <c:pt idx="7">
                  <c:v>0.8336572479944071</c:v>
                </c:pt>
                <c:pt idx="8">
                  <c:v>0.71482435976827396</c:v>
                </c:pt>
                <c:pt idx="9">
                  <c:v>0.98280605737879823</c:v>
                </c:pt>
                <c:pt idx="10">
                  <c:v>0.72667384534137591</c:v>
                </c:pt>
                <c:pt idx="11">
                  <c:v>0.68570094286982275</c:v>
                </c:pt>
                <c:pt idx="12">
                  <c:v>0.76590485064366953</c:v>
                </c:pt>
                <c:pt idx="13">
                  <c:v>0.68198232255514435</c:v>
                </c:pt>
                <c:pt idx="14">
                  <c:v>0.72646300778556261</c:v>
                </c:pt>
                <c:pt idx="15">
                  <c:v>0.99286937701997402</c:v>
                </c:pt>
                <c:pt idx="16">
                  <c:v>0.92691234868162664</c:v>
                </c:pt>
                <c:pt idx="17">
                  <c:v>0.45446190433995354</c:v>
                </c:pt>
                <c:pt idx="18">
                  <c:v>0.74209922692981678</c:v>
                </c:pt>
                <c:pt idx="19">
                  <c:v>0.72217764569709664</c:v>
                </c:pt>
                <c:pt idx="20">
                  <c:v>0.77854909282697338</c:v>
                </c:pt>
              </c:numCache>
            </c:numRef>
          </c:val>
          <c:extLst>
            <c:ext xmlns:c16="http://schemas.microsoft.com/office/drawing/2014/chart" uri="{C3380CC4-5D6E-409C-BE32-E72D297353CC}">
              <c16:uniqueId val="{00000000-8EEB-43BF-91F8-A0593D1A8AFF}"/>
            </c:ext>
          </c:extLst>
        </c:ser>
        <c:ser>
          <c:idx val="4"/>
          <c:order val="4"/>
          <c:tx>
            <c:strRef>
              <c:f>relative!$A$6</c:f>
              <c:strCache>
                <c:ptCount val="1"/>
                <c:pt idx="0">
                  <c:v>SnO₂ module</c:v>
                </c:pt>
              </c:strCache>
            </c:strRef>
          </c:tx>
          <c:spPr>
            <a:solidFill>
              <a:schemeClr val="accent5"/>
            </a:solidFill>
            <a:ln>
              <a:noFill/>
            </a:ln>
            <a:effectLst/>
          </c:spPr>
          <c:invertIfNegative val="0"/>
          <c:cat>
            <c:strRef>
              <c:f>relative!$D$1:$X$1</c:f>
              <c:strCache>
                <c:ptCount val="21"/>
                <c:pt idx="0">
                  <c:v>agricultural land occupation</c:v>
                </c:pt>
                <c:pt idx="1">
                  <c:v>climate change</c:v>
                </c:pt>
                <c:pt idx="2">
                  <c:v>fossil depletion</c:v>
                </c:pt>
                <c:pt idx="3">
                  <c:v>freshwater ecotoxicity</c:v>
                </c:pt>
                <c:pt idx="4">
                  <c:v>freshwater eutrophication</c:v>
                </c:pt>
                <c:pt idx="5">
                  <c:v>human toxicity</c:v>
                </c:pt>
                <c:pt idx="6">
                  <c:v>ionising radiation</c:v>
                </c:pt>
                <c:pt idx="7">
                  <c:v>marine ecotoxicity</c:v>
                </c:pt>
                <c:pt idx="8">
                  <c:v>marine eutrophication</c:v>
                </c:pt>
                <c:pt idx="9">
                  <c:v>metal depletion</c:v>
                </c:pt>
                <c:pt idx="10">
                  <c:v>natural land transformation</c:v>
                </c:pt>
                <c:pt idx="11">
                  <c:v>ozone depletion</c:v>
                </c:pt>
                <c:pt idx="12">
                  <c:v>particulate matter formation</c:v>
                </c:pt>
                <c:pt idx="13">
                  <c:v>photochemical oxidant formation</c:v>
                </c:pt>
                <c:pt idx="14">
                  <c:v>terrestrial acidification</c:v>
                </c:pt>
                <c:pt idx="15">
                  <c:v>terrestrial ecotoxicity</c:v>
                </c:pt>
                <c:pt idx="16">
                  <c:v>urban land occupation</c:v>
                </c:pt>
                <c:pt idx="17">
                  <c:v>water depletion</c:v>
                </c:pt>
                <c:pt idx="18">
                  <c:v>ecosystem quality</c:v>
                </c:pt>
                <c:pt idx="19">
                  <c:v>human health</c:v>
                </c:pt>
                <c:pt idx="20">
                  <c:v>resources</c:v>
                </c:pt>
              </c:strCache>
            </c:strRef>
          </c:cat>
          <c:val>
            <c:numRef>
              <c:f>relative!$D$6:$X$6</c:f>
              <c:numCache>
                <c:formatCode>General</c:formatCode>
                <c:ptCount val="21"/>
                <c:pt idx="0">
                  <c:v>1.5424033258014676E-2</c:v>
                </c:pt>
                <c:pt idx="1">
                  <c:v>0.38862577700328366</c:v>
                </c:pt>
                <c:pt idx="2">
                  <c:v>0.39425003844576589</c:v>
                </c:pt>
                <c:pt idx="3">
                  <c:v>0.38400456830155805</c:v>
                </c:pt>
                <c:pt idx="4">
                  <c:v>0.41814470336598913</c:v>
                </c:pt>
                <c:pt idx="5">
                  <c:v>0.40433361510604776</c:v>
                </c:pt>
                <c:pt idx="6">
                  <c:v>0.40350625024503955</c:v>
                </c:pt>
                <c:pt idx="7">
                  <c:v>0.43950152369874923</c:v>
                </c:pt>
                <c:pt idx="8">
                  <c:v>0.35398217490013312</c:v>
                </c:pt>
                <c:pt idx="9">
                  <c:v>2.3901469461483898E-2</c:v>
                </c:pt>
                <c:pt idx="10">
                  <c:v>0.32749384026135592</c:v>
                </c:pt>
                <c:pt idx="11">
                  <c:v>0.39482811124808526</c:v>
                </c:pt>
                <c:pt idx="12">
                  <c:v>0.31314149743039771</c:v>
                </c:pt>
                <c:pt idx="13">
                  <c:v>0.31361803211481981</c:v>
                </c:pt>
                <c:pt idx="14">
                  <c:v>0.34549641430627293</c:v>
                </c:pt>
                <c:pt idx="15">
                  <c:v>0.60253591098361581</c:v>
                </c:pt>
                <c:pt idx="16">
                  <c:v>0.14022561427862598</c:v>
                </c:pt>
                <c:pt idx="17">
                  <c:v>0.30849052305206637</c:v>
                </c:pt>
                <c:pt idx="18">
                  <c:v>0.34260555087493216</c:v>
                </c:pt>
                <c:pt idx="19">
                  <c:v>0.39712583183119882</c:v>
                </c:pt>
                <c:pt idx="20">
                  <c:v>0.27239176638282864</c:v>
                </c:pt>
              </c:numCache>
            </c:numRef>
          </c:val>
          <c:extLst>
            <c:ext xmlns:c16="http://schemas.microsoft.com/office/drawing/2014/chart" uri="{C3380CC4-5D6E-409C-BE32-E72D297353CC}">
              <c16:uniqueId val="{00000001-8EEB-43BF-91F8-A0593D1A8AFF}"/>
            </c:ext>
          </c:extLst>
        </c:ser>
        <c:ser>
          <c:idx val="5"/>
          <c:order val="5"/>
          <c:tx>
            <c:strRef>
              <c:f>relative!$A$7</c:f>
              <c:strCache>
                <c:ptCount val="1"/>
                <c:pt idx="0">
                  <c:v>Semi-transparent module</c:v>
                </c:pt>
              </c:strCache>
            </c:strRef>
          </c:tx>
          <c:spPr>
            <a:solidFill>
              <a:schemeClr val="accent6"/>
            </a:solidFill>
            <a:ln>
              <a:noFill/>
            </a:ln>
            <a:effectLst/>
          </c:spPr>
          <c:invertIfNegative val="0"/>
          <c:cat>
            <c:strRef>
              <c:f>relative!$D$1:$X$1</c:f>
              <c:strCache>
                <c:ptCount val="21"/>
                <c:pt idx="0">
                  <c:v>agricultural land occupation</c:v>
                </c:pt>
                <c:pt idx="1">
                  <c:v>climate change</c:v>
                </c:pt>
                <c:pt idx="2">
                  <c:v>fossil depletion</c:v>
                </c:pt>
                <c:pt idx="3">
                  <c:v>freshwater ecotoxicity</c:v>
                </c:pt>
                <c:pt idx="4">
                  <c:v>freshwater eutrophication</c:v>
                </c:pt>
                <c:pt idx="5">
                  <c:v>human toxicity</c:v>
                </c:pt>
                <c:pt idx="6">
                  <c:v>ionising radiation</c:v>
                </c:pt>
                <c:pt idx="7">
                  <c:v>marine ecotoxicity</c:v>
                </c:pt>
                <c:pt idx="8">
                  <c:v>marine eutrophication</c:v>
                </c:pt>
                <c:pt idx="9">
                  <c:v>metal depletion</c:v>
                </c:pt>
                <c:pt idx="10">
                  <c:v>natural land transformation</c:v>
                </c:pt>
                <c:pt idx="11">
                  <c:v>ozone depletion</c:v>
                </c:pt>
                <c:pt idx="12">
                  <c:v>particulate matter formation</c:v>
                </c:pt>
                <c:pt idx="13">
                  <c:v>photochemical oxidant formation</c:v>
                </c:pt>
                <c:pt idx="14">
                  <c:v>terrestrial acidification</c:v>
                </c:pt>
                <c:pt idx="15">
                  <c:v>terrestrial ecotoxicity</c:v>
                </c:pt>
                <c:pt idx="16">
                  <c:v>urban land occupation</c:v>
                </c:pt>
                <c:pt idx="17">
                  <c:v>water depletion</c:v>
                </c:pt>
                <c:pt idx="18">
                  <c:v>ecosystem quality</c:v>
                </c:pt>
                <c:pt idx="19">
                  <c:v>human health</c:v>
                </c:pt>
                <c:pt idx="20">
                  <c:v>resources</c:v>
                </c:pt>
              </c:strCache>
            </c:strRef>
          </c:cat>
          <c:val>
            <c:numRef>
              <c:f>relative!$D$7:$X$7</c:f>
              <c:numCache>
                <c:formatCode>General</c:formatCode>
                <c:ptCount val="21"/>
                <c:pt idx="0">
                  <c:v>4.205383625342083E-2</c:v>
                </c:pt>
                <c:pt idx="1">
                  <c:v>0.71409871453506246</c:v>
                </c:pt>
                <c:pt idx="2">
                  <c:v>0.71662118890411131</c:v>
                </c:pt>
                <c:pt idx="3">
                  <c:v>0.58972575018659801</c:v>
                </c:pt>
                <c:pt idx="4">
                  <c:v>0.71769561846340613</c:v>
                </c:pt>
                <c:pt idx="5">
                  <c:v>0.68493381262839825</c:v>
                </c:pt>
                <c:pt idx="6">
                  <c:v>0.88223040604607206</c:v>
                </c:pt>
                <c:pt idx="7">
                  <c:v>0.53388812151780995</c:v>
                </c:pt>
                <c:pt idx="8">
                  <c:v>0.64772279946868649</c:v>
                </c:pt>
                <c:pt idx="9">
                  <c:v>2.3176459299008006E-2</c:v>
                </c:pt>
                <c:pt idx="10">
                  <c:v>0.60362162660661789</c:v>
                </c:pt>
                <c:pt idx="11">
                  <c:v>0.71209189364938019</c:v>
                </c:pt>
                <c:pt idx="12">
                  <c:v>0.58664874793314725</c:v>
                </c:pt>
                <c:pt idx="13">
                  <c:v>0.57216427479243792</c:v>
                </c:pt>
                <c:pt idx="14">
                  <c:v>0.63233606907134787</c:v>
                </c:pt>
                <c:pt idx="15">
                  <c:v>3.839386053030229E-2</c:v>
                </c:pt>
                <c:pt idx="16">
                  <c:v>0.2453941864456019</c:v>
                </c:pt>
                <c:pt idx="17">
                  <c:v>0.57223371938011891</c:v>
                </c:pt>
                <c:pt idx="18">
                  <c:v>0.59163396174607807</c:v>
                </c:pt>
                <c:pt idx="19">
                  <c:v>0.69345660845843982</c:v>
                </c:pt>
                <c:pt idx="20">
                  <c:v>0.48845206807387476</c:v>
                </c:pt>
              </c:numCache>
            </c:numRef>
          </c:val>
          <c:extLst>
            <c:ext xmlns:c16="http://schemas.microsoft.com/office/drawing/2014/chart" uri="{C3380CC4-5D6E-409C-BE32-E72D297353CC}">
              <c16:uniqueId val="{00000002-8EEB-43BF-91F8-A0593D1A8AFF}"/>
            </c:ext>
          </c:extLst>
        </c:ser>
        <c:dLbls>
          <c:showLegendKey val="0"/>
          <c:showVal val="0"/>
          <c:showCatName val="0"/>
          <c:showSerName val="0"/>
          <c:showPercent val="0"/>
          <c:showBubbleSize val="0"/>
        </c:dLbls>
        <c:gapWidth val="219"/>
        <c:overlap val="-27"/>
        <c:axId val="1314119407"/>
        <c:axId val="943544895"/>
      </c:barChart>
      <c:catAx>
        <c:axId val="13141194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943544895"/>
        <c:crosses val="autoZero"/>
        <c:auto val="1"/>
        <c:lblAlgn val="ctr"/>
        <c:lblOffset val="100"/>
        <c:noMultiLvlLbl val="0"/>
      </c:catAx>
      <c:valAx>
        <c:axId val="943544895"/>
        <c:scaling>
          <c:orientation val="minMax"/>
        </c:scaling>
        <c:delete val="0"/>
        <c:axPos val="l"/>
        <c:majorGridlines>
          <c:spPr>
            <a:ln w="9525" cap="flat" cmpd="sng" algn="ctr">
              <a:solidFill>
                <a:schemeClr val="bg1"/>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131411940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EPBT!$L$2</c:f>
              <c:strCache>
                <c:ptCount val="1"/>
                <c:pt idx="0">
                  <c:v>EPBT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errBars>
            <c:errBarType val="both"/>
            <c:errValType val="cust"/>
            <c:noEndCap val="0"/>
            <c:plus>
              <c:numRef>
                <c:f>EPBT!$N$3:$N$23</c:f>
                <c:numCache>
                  <c:formatCode>General</c:formatCode>
                  <c:ptCount val="21"/>
                  <c:pt idx="7">
                    <c:v>8.0000000000000016E-2</c:v>
                  </c:pt>
                  <c:pt idx="8">
                    <c:v>6.0000000000000026E-2</c:v>
                  </c:pt>
                  <c:pt idx="9">
                    <c:v>0.29000000000000004</c:v>
                  </c:pt>
                  <c:pt idx="10">
                    <c:v>7.9999999999999988E-2</c:v>
                  </c:pt>
                  <c:pt idx="11">
                    <c:v>0.59999999999999987</c:v>
                  </c:pt>
                  <c:pt idx="12">
                    <c:v>0.51999999999999991</c:v>
                  </c:pt>
                  <c:pt idx="13">
                    <c:v>0.21999999999999997</c:v>
                  </c:pt>
                  <c:pt idx="14">
                    <c:v>0.14999999999999997</c:v>
                  </c:pt>
                  <c:pt idx="15">
                    <c:v>0.19</c:v>
                  </c:pt>
                  <c:pt idx="16">
                    <c:v>0.1</c:v>
                  </c:pt>
                  <c:pt idx="17">
                    <c:v>0.10999999999999999</c:v>
                  </c:pt>
                  <c:pt idx="18">
                    <c:v>0.06</c:v>
                  </c:pt>
                  <c:pt idx="19">
                    <c:v>0.33999999999999997</c:v>
                  </c:pt>
                  <c:pt idx="20">
                    <c:v>0.25000000000000006</c:v>
                  </c:pt>
                </c:numCache>
              </c:numRef>
            </c:plus>
            <c:minus>
              <c:numRef>
                <c:f>EPBT!$M$3:$M$23</c:f>
                <c:numCache>
                  <c:formatCode>General</c:formatCode>
                  <c:ptCount val="21"/>
                  <c:pt idx="7">
                    <c:v>0.06</c:v>
                  </c:pt>
                  <c:pt idx="8">
                    <c:v>4.0000000000000008E-2</c:v>
                  </c:pt>
                  <c:pt idx="9">
                    <c:v>0.2</c:v>
                  </c:pt>
                  <c:pt idx="10">
                    <c:v>5.0000000000000017E-2</c:v>
                  </c:pt>
                  <c:pt idx="11">
                    <c:v>0.43000000000000005</c:v>
                  </c:pt>
                  <c:pt idx="12">
                    <c:v>0.37</c:v>
                  </c:pt>
                  <c:pt idx="13">
                    <c:v>0.16000000000000003</c:v>
                  </c:pt>
                  <c:pt idx="14">
                    <c:v>0.11000000000000001</c:v>
                  </c:pt>
                  <c:pt idx="15">
                    <c:v>0.13000000000000003</c:v>
                  </c:pt>
                  <c:pt idx="16">
                    <c:v>7.0000000000000007E-2</c:v>
                  </c:pt>
                  <c:pt idx="17">
                    <c:v>7.0000000000000007E-2</c:v>
                  </c:pt>
                  <c:pt idx="18">
                    <c:v>0.03</c:v>
                  </c:pt>
                  <c:pt idx="19">
                    <c:v>0.22999999999999998</c:v>
                  </c:pt>
                  <c:pt idx="20">
                    <c:v>0.16999999999999998</c:v>
                  </c:pt>
                </c:numCache>
              </c:numRef>
            </c:minus>
            <c:spPr>
              <a:noFill/>
              <a:ln w="9525" cap="flat" cmpd="sng" algn="ctr">
                <a:solidFill>
                  <a:schemeClr val="tx1">
                    <a:lumMod val="65000"/>
                    <a:lumOff val="35000"/>
                  </a:schemeClr>
                </a:solidFill>
                <a:round/>
              </a:ln>
              <a:effectLst/>
            </c:spPr>
          </c:errBars>
          <c:cat>
            <c:strRef>
              <c:f>EPBT!$K$3:$K$23</c:f>
              <c:strCache>
                <c:ptCount val="21"/>
                <c:pt idx="0">
                  <c:v>C-Si (w/o recycling)</c:v>
                </c:pt>
                <c:pt idx="1">
                  <c:v>C-Si (recycling)</c:v>
                </c:pt>
                <c:pt idx="2">
                  <c:v>P-Si</c:v>
                </c:pt>
                <c:pt idx="3">
                  <c:v>Ribbon-Si</c:v>
                </c:pt>
                <c:pt idx="4">
                  <c:v>CdTe (w/o recycling)</c:v>
                </c:pt>
                <c:pt idx="5">
                  <c:v>CdTe (recycling)</c:v>
                </c:pt>
                <c:pt idx="6">
                  <c:v>OPV</c:v>
                </c:pt>
                <c:pt idx="7">
                  <c:v>TiO₂</c:v>
                </c:pt>
                <c:pt idx="8">
                  <c:v>ZnO</c:v>
                </c:pt>
                <c:pt idx="9">
                  <c:v>LBSO (landfill)</c:v>
                </c:pt>
                <c:pt idx="10">
                  <c:v>LBSO (recycling)</c:v>
                </c:pt>
                <c:pt idx="11">
                  <c:v>Metal oxide (landfill)</c:v>
                </c:pt>
                <c:pt idx="12">
                  <c:v>Metal oxide (recycling)</c:v>
                </c:pt>
                <c:pt idx="13">
                  <c:v>Mixed-cation (landfill)</c:v>
                </c:pt>
                <c:pt idx="14">
                  <c:v>Mixed-cation (recycling)</c:v>
                </c:pt>
                <c:pt idx="15">
                  <c:v>Defect-engineered module (landfill)</c:v>
                </c:pt>
                <c:pt idx="16">
                  <c:v>Defect-engineered module (recycling)</c:v>
                </c:pt>
                <c:pt idx="17">
                  <c:v>SnO₂ module (landfill)</c:v>
                </c:pt>
                <c:pt idx="18">
                  <c:v>SnO₂ module (recycling)</c:v>
                </c:pt>
                <c:pt idx="19">
                  <c:v>Semi-transparent module (landfill)</c:v>
                </c:pt>
                <c:pt idx="20">
                  <c:v>Semi-transparent module (recycling)</c:v>
                </c:pt>
              </c:strCache>
            </c:strRef>
          </c:cat>
          <c:val>
            <c:numRef>
              <c:f>EPBT!$L$3:$L$23</c:f>
              <c:numCache>
                <c:formatCode>0.0</c:formatCode>
                <c:ptCount val="21"/>
                <c:pt idx="0">
                  <c:v>2.38</c:v>
                </c:pt>
                <c:pt idx="1">
                  <c:v>1.2799999999999998</c:v>
                </c:pt>
                <c:pt idx="2">
                  <c:v>1.9</c:v>
                </c:pt>
                <c:pt idx="3">
                  <c:v>1.41</c:v>
                </c:pt>
                <c:pt idx="4" formatCode="General">
                  <c:v>0.63</c:v>
                </c:pt>
                <c:pt idx="5" formatCode="General">
                  <c:v>0.13</c:v>
                </c:pt>
                <c:pt idx="6" formatCode="General">
                  <c:v>0.35</c:v>
                </c:pt>
                <c:pt idx="7" formatCode="0.00">
                  <c:v>0.3</c:v>
                </c:pt>
                <c:pt idx="8" formatCode="General">
                  <c:v>0.22</c:v>
                </c:pt>
                <c:pt idx="9" formatCode="General">
                  <c:v>0.51</c:v>
                </c:pt>
                <c:pt idx="10" formatCode="General">
                  <c:v>0.14000000000000001</c:v>
                </c:pt>
                <c:pt idx="11" formatCode="General">
                  <c:v>1.1000000000000001</c:v>
                </c:pt>
                <c:pt idx="12" formatCode="General">
                  <c:v>0.93</c:v>
                </c:pt>
                <c:pt idx="13" formatCode="General">
                  <c:v>0.4</c:v>
                </c:pt>
                <c:pt idx="14" formatCode="General">
                  <c:v>0.27</c:v>
                </c:pt>
                <c:pt idx="15" formatCode="General">
                  <c:v>0.34</c:v>
                </c:pt>
                <c:pt idx="16" formatCode="General">
                  <c:v>0.17</c:v>
                </c:pt>
                <c:pt idx="17" formatCode="General">
                  <c:v>0.19</c:v>
                </c:pt>
                <c:pt idx="18" formatCode="General">
                  <c:v>0.09</c:v>
                </c:pt>
                <c:pt idx="19" formatCode="General">
                  <c:v>0.6</c:v>
                </c:pt>
                <c:pt idx="20" formatCode="General">
                  <c:v>0.43</c:v>
                </c:pt>
              </c:numCache>
            </c:numRef>
          </c:val>
          <c:extLst>
            <c:ext xmlns:c16="http://schemas.microsoft.com/office/drawing/2014/chart" uri="{C3380CC4-5D6E-409C-BE32-E72D297353CC}">
              <c16:uniqueId val="{00000000-D178-468C-910F-BE24CA3F158F}"/>
            </c:ext>
          </c:extLst>
        </c:ser>
        <c:dLbls>
          <c:dLblPos val="outEnd"/>
          <c:showLegendKey val="0"/>
          <c:showVal val="1"/>
          <c:showCatName val="0"/>
          <c:showSerName val="0"/>
          <c:showPercent val="0"/>
          <c:showBubbleSize val="0"/>
        </c:dLbls>
        <c:gapWidth val="219"/>
        <c:overlap val="-27"/>
        <c:axId val="1206799599"/>
        <c:axId val="1348377887"/>
      </c:barChart>
      <c:catAx>
        <c:axId val="1206799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8377887"/>
        <c:crosses val="autoZero"/>
        <c:auto val="1"/>
        <c:lblAlgn val="ctr"/>
        <c:lblOffset val="100"/>
        <c:noMultiLvlLbl val="0"/>
      </c:catAx>
      <c:valAx>
        <c:axId val="1348377887"/>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6799599"/>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'CO2 emission factor'!$L$2</c:f>
              <c:strCache>
                <c:ptCount val="1"/>
                <c:pt idx="0">
                  <c:v>GHG emission factor(g CO2-eq/kwh)</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errBars>
            <c:errBarType val="both"/>
            <c:errValType val="cust"/>
            <c:noEndCap val="0"/>
            <c:plus>
              <c:numRef>
                <c:f>'CO2 emission factor'!$N$3:$N$21</c:f>
                <c:numCache>
                  <c:formatCode>General</c:formatCode>
                  <c:ptCount val="19"/>
                  <c:pt idx="5">
                    <c:v>39.400000000000006</c:v>
                  </c:pt>
                  <c:pt idx="6">
                    <c:v>28.669999999999987</c:v>
                  </c:pt>
                  <c:pt idx="7">
                    <c:v>47.730000000000004</c:v>
                  </c:pt>
                  <c:pt idx="8">
                    <c:v>13.54</c:v>
                  </c:pt>
                  <c:pt idx="9">
                    <c:v>104.35999999999999</c:v>
                  </c:pt>
                  <c:pt idx="10">
                    <c:v>87.549999999999983</c:v>
                  </c:pt>
                  <c:pt idx="11">
                    <c:v>36.11</c:v>
                  </c:pt>
                  <c:pt idx="12">
                    <c:v>25.67</c:v>
                  </c:pt>
                  <c:pt idx="13">
                    <c:v>31.220000000000006</c:v>
                  </c:pt>
                  <c:pt idx="14">
                    <c:v>16.420000000000002</c:v>
                  </c:pt>
                  <c:pt idx="15">
                    <c:v>18.12</c:v>
                  </c:pt>
                  <c:pt idx="16">
                    <c:v>8.69</c:v>
                  </c:pt>
                  <c:pt idx="17">
                    <c:v>57.31</c:v>
                  </c:pt>
                  <c:pt idx="18">
                    <c:v>41.059999999999995</c:v>
                  </c:pt>
                </c:numCache>
              </c:numRef>
            </c:plus>
            <c:minus>
              <c:numRef>
                <c:f>'CO2 emission factor'!$M$3:$M$21</c:f>
                <c:numCache>
                  <c:formatCode>General</c:formatCode>
                  <c:ptCount val="19"/>
                  <c:pt idx="5">
                    <c:v>27.570000000000007</c:v>
                  </c:pt>
                  <c:pt idx="6">
                    <c:v>20.180000000000007</c:v>
                  </c:pt>
                  <c:pt idx="7">
                    <c:v>31.759999999999998</c:v>
                  </c:pt>
                  <c:pt idx="8">
                    <c:v>9.1300000000000026</c:v>
                  </c:pt>
                  <c:pt idx="9">
                    <c:v>69.759999999999991</c:v>
                  </c:pt>
                  <c:pt idx="10">
                    <c:v>58.740000000000009</c:v>
                  </c:pt>
                  <c:pt idx="11">
                    <c:v>24.52</c:v>
                  </c:pt>
                  <c:pt idx="12">
                    <c:v>17.140000000000004</c:v>
                  </c:pt>
                  <c:pt idx="13">
                    <c:v>20.869999999999997</c:v>
                  </c:pt>
                  <c:pt idx="14">
                    <c:v>10.94</c:v>
                  </c:pt>
                  <c:pt idx="15">
                    <c:v>12.080000000000002</c:v>
                  </c:pt>
                  <c:pt idx="16">
                    <c:v>5.8699999999999992</c:v>
                  </c:pt>
                  <c:pt idx="17">
                    <c:v>38.5</c:v>
                  </c:pt>
                  <c:pt idx="18">
                    <c:v>27.6</c:v>
                  </c:pt>
                </c:numCache>
              </c:numRef>
            </c:minus>
            <c:spPr>
              <a:noFill/>
              <a:ln w="9525" cap="flat" cmpd="sng" algn="ctr">
                <a:solidFill>
                  <a:schemeClr val="tx1">
                    <a:lumMod val="65000"/>
                    <a:lumOff val="35000"/>
                  </a:schemeClr>
                </a:solidFill>
                <a:round/>
              </a:ln>
              <a:effectLst/>
            </c:spPr>
          </c:errBars>
          <c:cat>
            <c:strRef>
              <c:f>'CO2 emission factor'!$K$3:$K$21</c:f>
              <c:strCache>
                <c:ptCount val="19"/>
                <c:pt idx="0">
                  <c:v>C-Si</c:v>
                </c:pt>
                <c:pt idx="1">
                  <c:v>P-Si</c:v>
                </c:pt>
                <c:pt idx="2">
                  <c:v>Ribbon-Si</c:v>
                </c:pt>
                <c:pt idx="3">
                  <c:v>CdTe</c:v>
                </c:pt>
                <c:pt idx="4">
                  <c:v>OPV</c:v>
                </c:pt>
                <c:pt idx="5">
                  <c:v>TiO₂</c:v>
                </c:pt>
                <c:pt idx="6">
                  <c:v>ZnO</c:v>
                </c:pt>
                <c:pt idx="7">
                  <c:v>LBSO (landfill)</c:v>
                </c:pt>
                <c:pt idx="8">
                  <c:v>LBSO (recycling)</c:v>
                </c:pt>
                <c:pt idx="9">
                  <c:v>Metal oxide (landfill)</c:v>
                </c:pt>
                <c:pt idx="10">
                  <c:v>Metal oxide (recycling)</c:v>
                </c:pt>
                <c:pt idx="11">
                  <c:v>Mixed-cation (landfill)</c:v>
                </c:pt>
                <c:pt idx="12">
                  <c:v>Mixed-cation (recycling)</c:v>
                </c:pt>
                <c:pt idx="13">
                  <c:v>Defect-engineered module (landfill)</c:v>
                </c:pt>
                <c:pt idx="14">
                  <c:v>Defect-engineered module (recycling)</c:v>
                </c:pt>
                <c:pt idx="15">
                  <c:v>SnO₂ module (landfill)</c:v>
                </c:pt>
                <c:pt idx="16">
                  <c:v>SnO₂ module (recycling)</c:v>
                </c:pt>
                <c:pt idx="17">
                  <c:v>Semi-transparent module (landfill)</c:v>
                </c:pt>
                <c:pt idx="18">
                  <c:v>Semi-transparent module (recycling)</c:v>
                </c:pt>
              </c:strCache>
            </c:strRef>
          </c:cat>
          <c:val>
            <c:numRef>
              <c:f>'CO2 emission factor'!$L$3:$L$21</c:f>
              <c:numCache>
                <c:formatCode>General</c:formatCode>
                <c:ptCount val="19"/>
                <c:pt idx="0">
                  <c:v>38.11</c:v>
                </c:pt>
                <c:pt idx="1">
                  <c:v>29.67</c:v>
                </c:pt>
                <c:pt idx="2">
                  <c:v>22.08</c:v>
                </c:pt>
                <c:pt idx="3">
                  <c:v>17.03</c:v>
                </c:pt>
                <c:pt idx="4">
                  <c:v>78.989999999999995</c:v>
                </c:pt>
                <c:pt idx="5" formatCode="0.00">
                  <c:v>93.37</c:v>
                </c:pt>
                <c:pt idx="6">
                  <c:v>68.150000000000006</c:v>
                </c:pt>
                <c:pt idx="7">
                  <c:v>71.77</c:v>
                </c:pt>
                <c:pt idx="8">
                  <c:v>20.67</c:v>
                </c:pt>
                <c:pt idx="9" formatCode="0.0">
                  <c:v>158.04</c:v>
                </c:pt>
                <c:pt idx="10" formatCode="0.0">
                  <c:v>133.43</c:v>
                </c:pt>
                <c:pt idx="11">
                  <c:v>55.58</c:v>
                </c:pt>
                <c:pt idx="12">
                  <c:v>38.840000000000003</c:v>
                </c:pt>
                <c:pt idx="13">
                  <c:v>47.23</c:v>
                </c:pt>
                <c:pt idx="14">
                  <c:v>24.82</c:v>
                </c:pt>
                <c:pt idx="15">
                  <c:v>27.51</c:v>
                </c:pt>
                <c:pt idx="16">
                  <c:v>13.35</c:v>
                </c:pt>
                <c:pt idx="17">
                  <c:v>87.44</c:v>
                </c:pt>
                <c:pt idx="18">
                  <c:v>62.77</c:v>
                </c:pt>
              </c:numCache>
            </c:numRef>
          </c:val>
          <c:extLst>
            <c:ext xmlns:c16="http://schemas.microsoft.com/office/drawing/2014/chart" uri="{C3380CC4-5D6E-409C-BE32-E72D297353CC}">
              <c16:uniqueId val="{00000000-0D3E-4559-82D3-036D03AAFF48}"/>
            </c:ext>
          </c:extLst>
        </c:ser>
        <c:dLbls>
          <c:showLegendKey val="0"/>
          <c:showVal val="0"/>
          <c:showCatName val="0"/>
          <c:showSerName val="0"/>
          <c:showPercent val="0"/>
          <c:showBubbleSize val="0"/>
        </c:dLbls>
        <c:gapWidth val="219"/>
        <c:overlap val="-27"/>
        <c:axId val="1358593071"/>
        <c:axId val="1316826543"/>
      </c:barChart>
      <c:catAx>
        <c:axId val="13585930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6826543"/>
        <c:crosses val="autoZero"/>
        <c:auto val="1"/>
        <c:lblAlgn val="ctr"/>
        <c:lblOffset val="100"/>
        <c:noMultiLvlLbl val="0"/>
      </c:catAx>
      <c:valAx>
        <c:axId val="13168265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859307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_rels/drawing6.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487803</xdr:colOff>
      <xdr:row>11</xdr:row>
      <xdr:rowOff>16118</xdr:rowOff>
    </xdr:from>
    <xdr:to>
      <xdr:col>5</xdr:col>
      <xdr:colOff>0</xdr:colOff>
      <xdr:row>25</xdr:row>
      <xdr:rowOff>92318</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11</xdr:row>
      <xdr:rowOff>0</xdr:rowOff>
    </xdr:from>
    <xdr:to>
      <xdr:col>9</xdr:col>
      <xdr:colOff>1628775</xdr:colOff>
      <xdr:row>25</xdr:row>
      <xdr:rowOff>76200</xdr:rowOff>
    </xdr:to>
    <xdr:graphicFrame macro="">
      <xdr:nvGraphicFramePr>
        <xdr:cNvPr id="3" name="Chart 2">
          <a:extLst>
            <a:ext uri="{FF2B5EF4-FFF2-40B4-BE49-F238E27FC236}">
              <a16:creationId xmlns:a16="http://schemas.microsoft.com/office/drawing/2014/main" id="{9003B8A6-3E5B-49AE-8F84-9574E1B140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15</xdr:col>
      <xdr:colOff>409575</xdr:colOff>
      <xdr:row>3</xdr:row>
      <xdr:rowOff>161924</xdr:rowOff>
    </xdr:from>
    <xdr:to>
      <xdr:col>23</xdr:col>
      <xdr:colOff>104775</xdr:colOff>
      <xdr:row>20</xdr:row>
      <xdr:rowOff>23811</xdr:rowOff>
    </xdr:to>
    <xdr:graphicFrame macro="">
      <xdr:nvGraphicFramePr>
        <xdr:cNvPr id="3" name="Chart 2">
          <a:extLst>
            <a:ext uri="{FF2B5EF4-FFF2-40B4-BE49-F238E27FC236}">
              <a16:creationId xmlns:a16="http://schemas.microsoft.com/office/drawing/2014/main" id="{EE556FC2-5AD2-42E8-B172-79025798A05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447675</xdr:colOff>
      <xdr:row>20</xdr:row>
      <xdr:rowOff>176212</xdr:rowOff>
    </xdr:from>
    <xdr:to>
      <xdr:col>23</xdr:col>
      <xdr:colOff>142875</xdr:colOff>
      <xdr:row>35</xdr:row>
      <xdr:rowOff>61912</xdr:rowOff>
    </xdr:to>
    <xdr:graphicFrame macro="">
      <xdr:nvGraphicFramePr>
        <xdr:cNvPr id="4" name="Chart 3">
          <a:extLst>
            <a:ext uri="{FF2B5EF4-FFF2-40B4-BE49-F238E27FC236}">
              <a16:creationId xmlns:a16="http://schemas.microsoft.com/office/drawing/2014/main" id="{A6ED6BE3-4A8E-452E-9B89-87B454B9FBC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109537</xdr:colOff>
      <xdr:row>9</xdr:row>
      <xdr:rowOff>123825</xdr:rowOff>
    </xdr:from>
    <xdr:to>
      <xdr:col>4</xdr:col>
      <xdr:colOff>195262</xdr:colOff>
      <xdr:row>24</xdr:row>
      <xdr:rowOff>9525</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10</xdr:row>
      <xdr:rowOff>0</xdr:rowOff>
    </xdr:from>
    <xdr:to>
      <xdr:col>9</xdr:col>
      <xdr:colOff>285750</xdr:colOff>
      <xdr:row>24</xdr:row>
      <xdr:rowOff>76200</xdr:rowOff>
    </xdr:to>
    <xdr:graphicFrame macro="">
      <xdr:nvGraphicFramePr>
        <xdr:cNvPr id="3" name="Chart 2">
          <a:extLst>
            <a:ext uri="{FF2B5EF4-FFF2-40B4-BE49-F238E27FC236}">
              <a16:creationId xmlns:a16="http://schemas.microsoft.com/office/drawing/2014/main" id="{EE9DC1F3-E06D-4549-89E7-B9936AC9F6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348719</xdr:colOff>
      <xdr:row>19</xdr:row>
      <xdr:rowOff>69261</xdr:rowOff>
    </xdr:from>
    <xdr:to>
      <xdr:col>11</xdr:col>
      <xdr:colOff>60857</xdr:colOff>
      <xdr:row>39</xdr:row>
      <xdr:rowOff>116886</xdr:rowOff>
    </xdr:to>
    <xdr:graphicFrame macro="">
      <xdr:nvGraphicFramePr>
        <xdr:cNvPr id="2" name="图表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9</xdr:col>
      <xdr:colOff>588806</xdr:colOff>
      <xdr:row>24</xdr:row>
      <xdr:rowOff>25088</xdr:rowOff>
    </xdr:from>
    <xdr:to>
      <xdr:col>17</xdr:col>
      <xdr:colOff>267888</xdr:colOff>
      <xdr:row>39</xdr:row>
      <xdr:rowOff>106050</xdr:rowOff>
    </xdr:to>
    <xdr:graphicFrame macro="">
      <xdr:nvGraphicFramePr>
        <xdr:cNvPr id="2" name="Chart 1">
          <a:extLst>
            <a:ext uri="{FF2B5EF4-FFF2-40B4-BE49-F238E27FC236}">
              <a16:creationId xmlns:a16="http://schemas.microsoft.com/office/drawing/2014/main" id="{57E627E9-4C60-4919-8D78-5D3127CC75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10</xdr:col>
      <xdr:colOff>446712</xdr:colOff>
      <xdr:row>22</xdr:row>
      <xdr:rowOff>34637</xdr:rowOff>
    </xdr:from>
    <xdr:to>
      <xdr:col>17</xdr:col>
      <xdr:colOff>105263</xdr:colOff>
      <xdr:row>36</xdr:row>
      <xdr:rowOff>110837</xdr:rowOff>
    </xdr:to>
    <xdr:graphicFrame macro="">
      <xdr:nvGraphicFramePr>
        <xdr:cNvPr id="2" name="Chart 1">
          <a:extLst>
            <a:ext uri="{FF2B5EF4-FFF2-40B4-BE49-F238E27FC236}">
              <a16:creationId xmlns:a16="http://schemas.microsoft.com/office/drawing/2014/main" id="{4261CFB8-E46D-4063-8B82-B995A0AD78D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Module_1_LBSO.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Module_2_metal%20oxide.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Module_3_mixed.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Module_4.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Module_6.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Module_7_Semi-transparen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terial inventory"/>
      <sheetName val="energy consumption"/>
      <sheetName val="results"/>
      <sheetName val="CB_DATA_"/>
      <sheetName val="Uncertainty"/>
      <sheetName val="recycling"/>
      <sheetName val="recycling level"/>
      <sheetName val="SA"/>
      <sheetName val="results (2)"/>
    </sheetNames>
    <sheetDataSet>
      <sheetData sheetId="0">
        <row r="2">
          <cell r="J2" t="str">
            <v>Carbon footprint</v>
          </cell>
          <cell r="K2" t="str">
            <v>Primary energy consumption</v>
          </cell>
          <cell r="L2" t="str">
            <v>agricultural land occupation</v>
          </cell>
          <cell r="M2" t="str">
            <v>climate change</v>
          </cell>
          <cell r="N2" t="str">
            <v>fossil depletion</v>
          </cell>
          <cell r="O2" t="str">
            <v>freshwater ecotoxicity</v>
          </cell>
          <cell r="P2" t="str">
            <v>freshwater eutrophication</v>
          </cell>
          <cell r="Q2" t="str">
            <v>human toxicity</v>
          </cell>
          <cell r="R2" t="str">
            <v>ionising radiation</v>
          </cell>
          <cell r="S2" t="str">
            <v>marine ecotoxicity</v>
          </cell>
          <cell r="T2" t="str">
            <v>marine eutrophication</v>
          </cell>
          <cell r="U2" t="str">
            <v>metal depletion</v>
          </cell>
          <cell r="V2" t="str">
            <v>natural land transformation</v>
          </cell>
          <cell r="W2" t="str">
            <v>ozone depletion</v>
          </cell>
          <cell r="X2" t="str">
            <v>particulate matter formation</v>
          </cell>
          <cell r="Y2" t="str">
            <v>photochemical oxidant formation</v>
          </cell>
          <cell r="Z2" t="str">
            <v>terrestrial acidification</v>
          </cell>
          <cell r="AA2" t="str">
            <v>terrestrial ecotoxicity</v>
          </cell>
          <cell r="AB2" t="str">
            <v>urban land occupation</v>
          </cell>
          <cell r="AC2" t="str">
            <v>water depletion</v>
          </cell>
          <cell r="AD2" t="str">
            <v>ecosystem quality</v>
          </cell>
          <cell r="AE2" t="str">
            <v>human health</v>
          </cell>
          <cell r="AF2" t="str">
            <v>resources</v>
          </cell>
        </row>
      </sheetData>
      <sheetData sheetId="1" refreshError="1"/>
      <sheetData sheetId="2">
        <row r="2">
          <cell r="B2">
            <v>3.4780676817599994</v>
          </cell>
          <cell r="C2">
            <v>85.029036949120112</v>
          </cell>
        </row>
        <row r="3">
          <cell r="B3">
            <v>3.6278153E-4</v>
          </cell>
          <cell r="C3">
            <v>4.1800508549599998E-3</v>
          </cell>
        </row>
        <row r="4">
          <cell r="B4">
            <v>3.2090210384615382E-4</v>
          </cell>
          <cell r="C4">
            <v>4.6518874375235586E-3</v>
          </cell>
        </row>
        <row r="5">
          <cell r="B5">
            <v>7.2135383999999997E-2</v>
          </cell>
          <cell r="C5">
            <v>2.1431605553400002</v>
          </cell>
        </row>
        <row r="6">
          <cell r="B6">
            <v>1.13833164E-4</v>
          </cell>
          <cell r="C6">
            <v>1.5662186060912001E-3</v>
          </cell>
        </row>
        <row r="7">
          <cell r="B7">
            <v>0.34079009999999993</v>
          </cell>
          <cell r="C7">
            <v>9.9018946488503996</v>
          </cell>
        </row>
        <row r="8">
          <cell r="B8">
            <v>2.655962414144445E-2</v>
          </cell>
          <cell r="C8">
            <v>0.71984448963916647</v>
          </cell>
        </row>
        <row r="9">
          <cell r="B9">
            <v>1.4886340397970569E-2</v>
          </cell>
          <cell r="C9">
            <v>0.23984137863979263</v>
          </cell>
        </row>
        <row r="10">
          <cell r="B10">
            <v>5.2781509508930801E-3</v>
          </cell>
          <cell r="C10">
            <v>6.2763408474757407E-2</v>
          </cell>
        </row>
        <row r="11">
          <cell r="B11">
            <v>6.7902299613866682E-3</v>
          </cell>
          <cell r="C11">
            <v>0.1846893663970838</v>
          </cell>
        </row>
        <row r="12">
          <cell r="B12">
            <v>6.4442149153297573E-2</v>
          </cell>
          <cell r="C12">
            <v>1.3688443144771683</v>
          </cell>
        </row>
        <row r="13">
          <cell r="B13">
            <v>5.7089582270140764E-2</v>
          </cell>
          <cell r="C13">
            <v>1.8870770104736083</v>
          </cell>
        </row>
        <row r="14">
          <cell r="B14">
            <v>1.3551209999999999E-3</v>
          </cell>
          <cell r="C14">
            <v>5.4955341728023827E-2</v>
          </cell>
        </row>
        <row r="15">
          <cell r="B15">
            <v>0.194226136277663</v>
          </cell>
          <cell r="C15">
            <v>3.2878661442403283</v>
          </cell>
        </row>
        <row r="16">
          <cell r="B16">
            <v>7.2295014400000001E-3</v>
          </cell>
          <cell r="C16">
            <v>0.103960138283008</v>
          </cell>
        </row>
        <row r="17">
          <cell r="B17">
            <v>0.29058656969696967</v>
          </cell>
          <cell r="C17">
            <v>4.3659558183030303</v>
          </cell>
        </row>
        <row r="18">
          <cell r="B18">
            <v>1.2806957575757575E-4</v>
          </cell>
          <cell r="C18">
            <v>1.7448388645818179E-3</v>
          </cell>
        </row>
        <row r="19">
          <cell r="B19">
            <v>2.8396800022717437</v>
          </cell>
          <cell r="C19">
            <v>49.96641093677313</v>
          </cell>
        </row>
        <row r="20">
          <cell r="B20">
            <v>4.7504002709876597E-4</v>
          </cell>
          <cell r="C20">
            <v>8.3587042154200306E-3</v>
          </cell>
        </row>
        <row r="21">
          <cell r="B21">
            <v>2.2835594108730621</v>
          </cell>
          <cell r="C21">
            <v>40.181030197394769</v>
          </cell>
        </row>
        <row r="22">
          <cell r="B22">
            <v>51.114240040891382</v>
          </cell>
          <cell r="C22">
            <v>899.39539686191631</v>
          </cell>
        </row>
        <row r="23">
          <cell r="B23">
            <v>8.4576274476780081E-2</v>
          </cell>
          <cell r="C23">
            <v>1.4881863036072136</v>
          </cell>
        </row>
        <row r="24">
          <cell r="B24">
            <v>4.2288137238390036</v>
          </cell>
          <cell r="C24">
            <v>74.409315180360679</v>
          </cell>
        </row>
        <row r="25">
          <cell r="B25">
            <v>1.7038080013630463</v>
          </cell>
          <cell r="C25">
            <v>29.979846562063884</v>
          </cell>
        </row>
        <row r="26">
          <cell r="B26">
            <v>2.2835594108730621</v>
          </cell>
          <cell r="C26">
            <v>40.181030197394769</v>
          </cell>
        </row>
        <row r="27">
          <cell r="B27">
            <v>5.5216000044172793</v>
          </cell>
          <cell r="C27">
            <v>97.156910154836652</v>
          </cell>
        </row>
        <row r="28">
          <cell r="B28">
            <v>0</v>
          </cell>
        </row>
        <row r="29">
          <cell r="B29">
            <v>6.5339114634350754E-4</v>
          </cell>
          <cell r="C29">
            <v>5.4601869797269286E-3</v>
          </cell>
        </row>
        <row r="30">
          <cell r="B30">
            <v>2.7351239969803275E-2</v>
          </cell>
          <cell r="C30">
            <v>0.87537713994675304</v>
          </cell>
        </row>
        <row r="32">
          <cell r="B32">
            <v>74.648678697571981</v>
          </cell>
          <cell r="C32">
            <v>1343.0093549852188</v>
          </cell>
          <cell r="D32">
            <v>6.3939074272334171</v>
          </cell>
          <cell r="E32">
            <v>70.685831000926669</v>
          </cell>
          <cell r="F32">
            <v>30.543898426480069</v>
          </cell>
          <cell r="G32">
            <v>0.40105829738579946</v>
          </cell>
          <cell r="H32">
            <v>3.8678508839709433E-3</v>
          </cell>
          <cell r="I32">
            <v>673.46568980476945</v>
          </cell>
          <cell r="J32">
            <v>0.71114889103541545</v>
          </cell>
          <cell r="K32">
            <v>330.79711920442344</v>
          </cell>
          <cell r="L32">
            <v>7.2778632045575942E-2</v>
          </cell>
          <cell r="M32">
            <v>38.686503593327728</v>
          </cell>
          <cell r="N32">
            <v>1.3538931076713803E-2</v>
          </cell>
          <cell r="O32">
            <v>6.1668405067505112E-6</v>
          </cell>
          <cell r="P32">
            <v>0.10798716442101214</v>
          </cell>
          <cell r="Q32">
            <v>0.27243475331802375</v>
          </cell>
          <cell r="R32">
            <v>0.35625658149823297</v>
          </cell>
          <cell r="S32">
            <v>0.31595227526586661</v>
          </cell>
          <cell r="T32">
            <v>0.19376378357771784</v>
          </cell>
          <cell r="U32">
            <v>4.3294211696037747E-2</v>
          </cell>
          <cell r="V32">
            <v>2.592165105018517</v>
          </cell>
          <cell r="W32">
            <v>7.2657675849803391</v>
          </cell>
          <cell r="X32">
            <v>5.4586666997194051</v>
          </cell>
        </row>
      </sheetData>
      <sheetData sheetId="3" refreshError="1"/>
      <sheetData sheetId="4" refreshError="1"/>
      <sheetData sheetId="5" refreshError="1"/>
      <sheetData sheetId="6" refreshError="1"/>
      <sheetData sheetId="7" refreshError="1"/>
      <sheetData sheetId="8">
        <row r="3">
          <cell r="G3">
            <v>0.34780676817599987</v>
          </cell>
          <cell r="H3">
            <v>8.5029036949120105</v>
          </cell>
        </row>
        <row r="4">
          <cell r="G4">
            <v>3.6278152999999992E-5</v>
          </cell>
          <cell r="H4">
            <v>4.1800508549599992E-4</v>
          </cell>
        </row>
        <row r="5">
          <cell r="G5">
            <v>3.2090210384615382E-5</v>
          </cell>
          <cell r="H5">
            <v>4.6518874375235582E-4</v>
          </cell>
        </row>
        <row r="6">
          <cell r="G6">
            <v>7.2135383999999978E-3</v>
          </cell>
          <cell r="H6">
            <v>0.21431605553399993</v>
          </cell>
        </row>
        <row r="7">
          <cell r="G7">
            <v>1.1383316399999998E-5</v>
          </cell>
          <cell r="H7">
            <v>1.5662186060911998E-4</v>
          </cell>
        </row>
        <row r="8">
          <cell r="G8">
            <v>3.4079009999999986E-2</v>
          </cell>
          <cell r="H8">
            <v>0.99018946488503967</v>
          </cell>
        </row>
        <row r="9">
          <cell r="G9">
            <v>2.6559624141444444E-3</v>
          </cell>
          <cell r="H9">
            <v>7.1984448963916634E-2</v>
          </cell>
        </row>
        <row r="10">
          <cell r="G10">
            <v>1.1164755298477922E-3</v>
          </cell>
          <cell r="H10">
            <v>1.7988103397984439E-2</v>
          </cell>
        </row>
        <row r="11">
          <cell r="G11">
            <v>3.9586132131698096E-3</v>
          </cell>
          <cell r="H11">
            <v>4.7072556356068052E-2</v>
          </cell>
        </row>
        <row r="12">
          <cell r="G12">
            <v>5.0926724710400008E-3</v>
          </cell>
          <cell r="H12">
            <v>0.13851702479781283</v>
          </cell>
        </row>
        <row r="13">
          <cell r="G13">
            <v>4.8331611864973173E-2</v>
          </cell>
          <cell r="H13">
            <v>1.0266332358578762</v>
          </cell>
        </row>
        <row r="14">
          <cell r="G14">
            <v>4.2817186702605578E-2</v>
          </cell>
          <cell r="H14">
            <v>1.4153077578552065</v>
          </cell>
        </row>
        <row r="15">
          <cell r="G15">
            <v>1.3551209999999999E-3</v>
          </cell>
          <cell r="H15">
            <v>5.4955341728023827E-2</v>
          </cell>
        </row>
        <row r="16">
          <cell r="G16">
            <v>0.194226136277663</v>
          </cell>
          <cell r="H16">
            <v>3.2878661442403283</v>
          </cell>
        </row>
        <row r="17">
          <cell r="G17">
            <v>3.7954882559999999E-3</v>
          </cell>
          <cell r="H17">
            <v>5.4579072598579199E-2</v>
          </cell>
        </row>
        <row r="18">
          <cell r="G18">
            <v>0.29058656969696967</v>
          </cell>
          <cell r="H18">
            <v>4.3659558183030303</v>
          </cell>
        </row>
        <row r="19">
          <cell r="G19">
            <v>1.2806957575757575E-4</v>
          </cell>
          <cell r="H19">
            <v>1.7448388645818179E-3</v>
          </cell>
        </row>
        <row r="20">
          <cell r="G20">
            <v>0.28396800022717433</v>
          </cell>
          <cell r="H20">
            <v>4.9966410936773125</v>
          </cell>
        </row>
        <row r="21">
          <cell r="G21">
            <v>4.7504002709876585E-5</v>
          </cell>
          <cell r="H21">
            <v>8.3587042154200275E-4</v>
          </cell>
        </row>
        <row r="22">
          <cell r="G22">
            <v>0.2283559410873062</v>
          </cell>
          <cell r="H22">
            <v>4.0181030197394767</v>
          </cell>
        </row>
        <row r="23">
          <cell r="G23">
            <v>5.1114240040891374</v>
          </cell>
          <cell r="H23">
            <v>89.939539686191623</v>
          </cell>
        </row>
        <row r="24">
          <cell r="G24">
            <v>8.4576274476780081E-2</v>
          </cell>
          <cell r="H24">
            <v>1.4881863036072136</v>
          </cell>
        </row>
        <row r="25">
          <cell r="G25">
            <v>4.2288137238390036</v>
          </cell>
          <cell r="H25">
            <v>74.409315180360679</v>
          </cell>
        </row>
        <row r="26">
          <cell r="G26">
            <v>1.7038080013630463</v>
          </cell>
          <cell r="H26">
            <v>29.979846562063884</v>
          </cell>
        </row>
        <row r="27">
          <cell r="G27">
            <v>2.2835594108730621</v>
          </cell>
          <cell r="H27">
            <v>40.181030197394769</v>
          </cell>
        </row>
        <row r="28">
          <cell r="G28">
            <v>0.27608000022086421</v>
          </cell>
          <cell r="H28">
            <v>4.8578455077418363</v>
          </cell>
        </row>
        <row r="29">
          <cell r="G29">
            <v>1.4695344011756272E-2</v>
          </cell>
          <cell r="H29">
            <v>0.25857617659780091</v>
          </cell>
        </row>
        <row r="31">
          <cell r="G31">
            <v>6.5339114634350737E-5</v>
          </cell>
          <cell r="H31">
            <v>5.4601869797269277E-4</v>
          </cell>
        </row>
        <row r="32">
          <cell r="G32">
            <v>6.2954943647999988</v>
          </cell>
          <cell r="H32">
            <v>102.3232979508053</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terial inventory"/>
      <sheetName val="energy consumption"/>
      <sheetName val="results"/>
      <sheetName val="CB_DATA_"/>
      <sheetName val="Uncertainty"/>
      <sheetName val="recycling"/>
      <sheetName val="recycling level"/>
      <sheetName val="SA"/>
      <sheetName val="results (2)"/>
    </sheetNames>
    <sheetDataSet>
      <sheetData sheetId="0" refreshError="1"/>
      <sheetData sheetId="1" refreshError="1"/>
      <sheetData sheetId="2">
        <row r="3">
          <cell r="B3">
            <v>16.837863429999999</v>
          </cell>
          <cell r="C3">
            <v>292.22870408888105</v>
          </cell>
        </row>
        <row r="4">
          <cell r="B4">
            <v>3.6067691999999998E-2</v>
          </cell>
          <cell r="C4">
            <v>1.0715802776700001</v>
          </cell>
        </row>
        <row r="5">
          <cell r="B5">
            <v>5.6916582000000001E-5</v>
          </cell>
          <cell r="C5">
            <v>7.8310930304560005E-4</v>
          </cell>
        </row>
        <row r="6">
          <cell r="B6">
            <v>4.2979770179029153E-2</v>
          </cell>
          <cell r="C6">
            <v>0.85144954245080751</v>
          </cell>
        </row>
        <row r="7">
          <cell r="B7">
            <v>3.838655237013149E-3</v>
          </cell>
          <cell r="C7">
            <v>4.564611525436902E-2</v>
          </cell>
        </row>
        <row r="8">
          <cell r="B8">
            <v>4.9592742707200007E-3</v>
          </cell>
          <cell r="C8">
            <v>0.13488868978770066</v>
          </cell>
        </row>
        <row r="9">
          <cell r="B9">
            <v>4.6867017566034591E-2</v>
          </cell>
          <cell r="C9">
            <v>0.99552313780157675</v>
          </cell>
        </row>
        <row r="10">
          <cell r="B10">
            <v>8.3180559359999993E-3</v>
          </cell>
          <cell r="C10">
            <v>0.27495055147511466</v>
          </cell>
        </row>
        <row r="11">
          <cell r="B11">
            <v>1.6371150925259081</v>
          </cell>
          <cell r="C11">
            <v>22.304788348898221</v>
          </cell>
        </row>
        <row r="12">
          <cell r="B12">
            <v>8.5029392225674544E-2</v>
          </cell>
          <cell r="C12">
            <v>2.0283601209157971</v>
          </cell>
        </row>
        <row r="13">
          <cell r="B13">
            <v>7.007356097560976E-3</v>
          </cell>
          <cell r="C13">
            <v>6.5261304301170733E-2</v>
          </cell>
        </row>
        <row r="14">
          <cell r="B14">
            <v>2.8396800022717437</v>
          </cell>
          <cell r="C14">
            <v>49.96641093677313</v>
          </cell>
        </row>
        <row r="15">
          <cell r="B15">
            <v>4.7574154393188799</v>
          </cell>
          <cell r="C15">
            <v>83.710479577905772</v>
          </cell>
        </row>
        <row r="16">
          <cell r="B16">
            <v>30.668544024534835</v>
          </cell>
          <cell r="C16">
            <v>539.63723811714988</v>
          </cell>
        </row>
        <row r="17">
          <cell r="B17">
            <v>3.7270800029816638</v>
          </cell>
          <cell r="C17">
            <v>65.580914354514732</v>
          </cell>
        </row>
        <row r="18">
          <cell r="B18">
            <v>8.4576274476780081E-2</v>
          </cell>
          <cell r="C18">
            <v>1.4881863036072136</v>
          </cell>
        </row>
        <row r="19">
          <cell r="B19">
            <v>1.1926656009541325</v>
          </cell>
          <cell r="C19">
            <v>20.985892593444717</v>
          </cell>
        </row>
        <row r="20">
          <cell r="B20">
            <v>4.2288137238390036</v>
          </cell>
          <cell r="C20">
            <v>74.409315180360679</v>
          </cell>
        </row>
        <row r="21">
          <cell r="B21">
            <v>20.445696016356557</v>
          </cell>
          <cell r="C21">
            <v>359.75815874476655</v>
          </cell>
        </row>
        <row r="22">
          <cell r="B22">
            <v>4.7574154393188799</v>
          </cell>
          <cell r="C22">
            <v>83.710479577905772</v>
          </cell>
        </row>
        <row r="23">
          <cell r="B23">
            <v>6.5312640052250099</v>
          </cell>
          <cell r="C23">
            <v>114.92274515457818</v>
          </cell>
        </row>
        <row r="24">
          <cell r="B24">
            <v>3.7862400030289916</v>
          </cell>
          <cell r="C24">
            <v>66.621881249030835</v>
          </cell>
        </row>
        <row r="25">
          <cell r="B25">
            <v>11.358720009086975</v>
          </cell>
          <cell r="C25">
            <v>199.86564374709252</v>
          </cell>
        </row>
        <row r="26">
          <cell r="B26">
            <v>0</v>
          </cell>
        </row>
        <row r="27">
          <cell r="B27">
            <v>1.44631779E-4</v>
          </cell>
          <cell r="C27">
            <v>1.2086428794910004E-3</v>
          </cell>
        </row>
        <row r="28">
          <cell r="B28">
            <v>8.3643595629191974E-3</v>
          </cell>
          <cell r="C28">
            <v>0.26770154332155288</v>
          </cell>
        </row>
        <row r="30">
          <cell r="B30">
            <v>113.0967221853553</v>
          </cell>
          <cell r="C30">
            <v>1980.9281910100699</v>
          </cell>
          <cell r="D30">
            <v>0.27654932253965564</v>
          </cell>
          <cell r="E30">
            <v>106.65861793699681</v>
          </cell>
          <cell r="F30">
            <v>46.743898786253787</v>
          </cell>
          <cell r="G30">
            <v>0.44836064514631113</v>
          </cell>
          <cell r="H30">
            <v>3.6390463022203615E-3</v>
          </cell>
          <cell r="I30">
            <v>892.11269338539864</v>
          </cell>
          <cell r="J30">
            <v>0.91113791271825162</v>
          </cell>
          <cell r="K30">
            <v>303.06339626041552</v>
          </cell>
          <cell r="L30">
            <v>9.8711778650563395E-2</v>
          </cell>
          <cell r="M30">
            <v>1.089591716841577</v>
          </cell>
          <cell r="N30">
            <v>1.7444064058425926E-2</v>
          </cell>
          <cell r="O30">
            <v>9.3784092229067721E-6</v>
          </cell>
          <cell r="P30">
            <v>0.12590570315147426</v>
          </cell>
          <cell r="Q30">
            <v>0.32865211434837938</v>
          </cell>
          <cell r="R30">
            <v>0.4686177747323399</v>
          </cell>
          <cell r="S30">
            <v>1.5919339026432673E-2</v>
          </cell>
          <cell r="T30">
            <v>7.3396483200681845E-2</v>
          </cell>
          <cell r="U30">
            <v>3.7867002754900236E-2</v>
          </cell>
          <cell r="V30">
            <v>3.1778416013127786</v>
          </cell>
          <cell r="W30">
            <v>10.063761410838328</v>
          </cell>
          <cell r="X30">
            <v>5.6556062033384364</v>
          </cell>
        </row>
      </sheetData>
      <sheetData sheetId="3" refreshError="1"/>
      <sheetData sheetId="4" refreshError="1"/>
      <sheetData sheetId="5" refreshError="1"/>
      <sheetData sheetId="6" refreshError="1"/>
      <sheetData sheetId="7" refreshError="1"/>
      <sheetData sheetId="8">
        <row r="3">
          <cell r="G3">
            <v>1.6837863429999995</v>
          </cell>
          <cell r="H3">
            <v>29.222870408888099</v>
          </cell>
        </row>
        <row r="4">
          <cell r="G4">
            <v>3.6067691999999998E-2</v>
          </cell>
          <cell r="H4">
            <v>1.0715802776700001</v>
          </cell>
        </row>
        <row r="5">
          <cell r="G5">
            <v>5.6916582000000001E-5</v>
          </cell>
          <cell r="H5">
            <v>7.8310930304560005E-4</v>
          </cell>
        </row>
        <row r="6">
          <cell r="G6">
            <v>3.2234827634271858E-2</v>
          </cell>
          <cell r="H6">
            <v>0.63858715683810552</v>
          </cell>
        </row>
        <row r="7">
          <cell r="G7">
            <v>2.8789914277598614E-3</v>
          </cell>
          <cell r="H7">
            <v>3.423458644077676E-2</v>
          </cell>
        </row>
        <row r="8">
          <cell r="G8">
            <v>3.7194557030399995E-3</v>
          </cell>
          <cell r="H8">
            <v>0.10116651734077545</v>
          </cell>
        </row>
        <row r="9">
          <cell r="G9">
            <v>3.5150263174525943E-2</v>
          </cell>
          <cell r="H9">
            <v>0.74664235335118256</v>
          </cell>
        </row>
        <row r="10">
          <cell r="G10">
            <v>6.2385419519999999E-3</v>
          </cell>
          <cell r="H10">
            <v>0.20621291360633598</v>
          </cell>
        </row>
        <row r="11">
          <cell r="G11">
            <v>1.6371150925259081</v>
          </cell>
          <cell r="H11">
            <v>22.304788348898221</v>
          </cell>
        </row>
        <row r="12">
          <cell r="G12">
            <v>6.3772044169255901E-2</v>
          </cell>
          <cell r="H12">
            <v>1.5212700906868477</v>
          </cell>
        </row>
        <row r="13">
          <cell r="G13">
            <v>7.007356097560976E-3</v>
          </cell>
          <cell r="H13">
            <v>6.5261304301170733E-2</v>
          </cell>
        </row>
        <row r="14">
          <cell r="G14">
            <v>1.4695344011756272E-2</v>
          </cell>
          <cell r="H14">
            <v>0.25857617659780091</v>
          </cell>
        </row>
        <row r="15">
          <cell r="G15">
            <v>0.28396800022717433</v>
          </cell>
          <cell r="H15">
            <v>4.9966410936773125</v>
          </cell>
        </row>
        <row r="16">
          <cell r="G16">
            <v>4.7574154393188799</v>
          </cell>
          <cell r="H16">
            <v>83.710479577905772</v>
          </cell>
        </row>
        <row r="17">
          <cell r="G17">
            <v>30.668544024534835</v>
          </cell>
          <cell r="H17">
            <v>539.63723811714988</v>
          </cell>
        </row>
        <row r="18">
          <cell r="G18">
            <v>3.7270800029816638</v>
          </cell>
          <cell r="H18">
            <v>65.580914354514732</v>
          </cell>
        </row>
        <row r="19">
          <cell r="G19">
            <v>8.4576274476780081E-2</v>
          </cell>
          <cell r="H19">
            <v>1.4881863036072136</v>
          </cell>
        </row>
        <row r="20">
          <cell r="G20">
            <v>1.1926656009541325</v>
          </cell>
          <cell r="H20">
            <v>20.985892593444717</v>
          </cell>
        </row>
        <row r="21">
          <cell r="G21">
            <v>4.2288137238390036</v>
          </cell>
          <cell r="H21">
            <v>74.409315180360679</v>
          </cell>
        </row>
        <row r="22">
          <cell r="G22">
            <v>20.445696016356557</v>
          </cell>
          <cell r="H22">
            <v>359.75815874476655</v>
          </cell>
        </row>
        <row r="23">
          <cell r="G23">
            <v>4.7574154393188799</v>
          </cell>
          <cell r="H23">
            <v>83.710479577905772</v>
          </cell>
        </row>
        <row r="24">
          <cell r="G24">
            <v>6.5312640052250099</v>
          </cell>
          <cell r="H24">
            <v>114.92274515457818</v>
          </cell>
        </row>
        <row r="25">
          <cell r="G25">
            <v>3.7862400030289916</v>
          </cell>
          <cell r="H25">
            <v>66.621881249030835</v>
          </cell>
        </row>
        <row r="26">
          <cell r="G26">
            <v>11.358720009086975</v>
          </cell>
          <cell r="H26">
            <v>199.86564374709252</v>
          </cell>
        </row>
        <row r="28">
          <cell r="G28">
            <v>1.44631779E-4</v>
          </cell>
          <cell r="H28">
            <v>1.2086428794910004E-3</v>
          </cell>
        </row>
        <row r="29">
          <cell r="G29">
            <v>0.15919747552941177</v>
          </cell>
          <cell r="H29">
            <v>2.7861947098039215</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terial inventory"/>
      <sheetName val="energy consumption"/>
      <sheetName val="results"/>
      <sheetName val="Uncertainty"/>
      <sheetName val="recycling"/>
      <sheetName val="recycling level"/>
      <sheetName val="SA"/>
      <sheetName val="results (2)"/>
      <sheetName val="CB_DATA_"/>
    </sheetNames>
    <sheetDataSet>
      <sheetData sheetId="0"/>
      <sheetData sheetId="1"/>
      <sheetData sheetId="2">
        <row r="2">
          <cell r="B2">
            <v>3.4780676817599994</v>
          </cell>
          <cell r="C2">
            <v>85.029036949120112</v>
          </cell>
        </row>
        <row r="3">
          <cell r="B3">
            <v>7.2422429236363647E-2</v>
          </cell>
          <cell r="C3">
            <v>2.1516887421196365</v>
          </cell>
        </row>
        <row r="4">
          <cell r="B4">
            <v>0.34079009999999993</v>
          </cell>
          <cell r="C4">
            <v>9.9018946488503996</v>
          </cell>
        </row>
        <row r="5">
          <cell r="B5">
            <v>5.6916582000000001E-5</v>
          </cell>
          <cell r="C5">
            <v>7.8310930304560005E-4</v>
          </cell>
        </row>
        <row r="6">
          <cell r="B6">
            <v>1.1382696060619051E-2</v>
          </cell>
          <cell r="C6">
            <v>0.3085047812739285</v>
          </cell>
        </row>
        <row r="7">
          <cell r="B7">
            <v>9.6978672000000016E-3</v>
          </cell>
          <cell r="C7">
            <v>0.10402164186408001</v>
          </cell>
        </row>
        <row r="8">
          <cell r="B8">
            <v>3.3631633504582502E-2</v>
          </cell>
          <cell r="C8">
            <v>0.59575957692753112</v>
          </cell>
        </row>
        <row r="9">
          <cell r="B9">
            <v>5.2897034213452822E-3</v>
          </cell>
          <cell r="C9">
            <v>6.2900780904729572E-2</v>
          </cell>
        </row>
        <row r="10">
          <cell r="B10">
            <v>0.17984551647235406</v>
          </cell>
          <cell r="C10">
            <v>3.1681347872173444</v>
          </cell>
        </row>
        <row r="11">
          <cell r="B11">
            <v>6.2686334877505199E-4</v>
          </cell>
          <cell r="C11">
            <v>8.2194376428353123E-3</v>
          </cell>
        </row>
        <row r="12">
          <cell r="B12">
            <v>4.7032591399933429E-3</v>
          </cell>
          <cell r="C12">
            <v>0.12792526254726047</v>
          </cell>
        </row>
        <row r="13">
          <cell r="B13">
            <v>6.0796461783594257E-4</v>
          </cell>
          <cell r="C13">
            <v>2.8054715315643849E-2</v>
          </cell>
        </row>
        <row r="14">
          <cell r="B14">
            <v>2.4153683486401473E-2</v>
          </cell>
          <cell r="C14">
            <v>0.58474354758357783</v>
          </cell>
        </row>
        <row r="15">
          <cell r="B15">
            <v>5.8990736460538019E-2</v>
          </cell>
          <cell r="C15">
            <v>0.95029313625411649</v>
          </cell>
        </row>
        <row r="16">
          <cell r="B16">
            <v>2.5239247726899154E-3</v>
          </cell>
          <cell r="C16">
            <v>3.9592547662353358E-2</v>
          </cell>
        </row>
        <row r="17">
          <cell r="B17">
            <v>1.0719123332325344E-3</v>
          </cell>
          <cell r="C17">
            <v>2.9014695842552819E-2</v>
          </cell>
        </row>
        <row r="18">
          <cell r="B18">
            <v>0</v>
          </cell>
          <cell r="C18">
            <v>0</v>
          </cell>
        </row>
        <row r="19">
          <cell r="B19">
            <v>1.9758472460220324E-3</v>
          </cell>
          <cell r="C19">
            <v>3.2400038484210532E-2</v>
          </cell>
        </row>
        <row r="20">
          <cell r="B20">
            <v>5.7836011520000005E-3</v>
          </cell>
          <cell r="C20">
            <v>8.3168110626406416E-2</v>
          </cell>
        </row>
        <row r="21">
          <cell r="B21">
            <v>0.23246925575757577</v>
          </cell>
          <cell r="C21">
            <v>3.4927646546424245</v>
          </cell>
        </row>
        <row r="22">
          <cell r="B22">
            <v>1.0245566060606062E-4</v>
          </cell>
          <cell r="C22">
            <v>1.3958710916654544E-3</v>
          </cell>
        </row>
        <row r="23">
          <cell r="B23">
            <v>2.8396800022717437</v>
          </cell>
          <cell r="C23">
            <v>49.96641093677313</v>
          </cell>
        </row>
        <row r="24">
          <cell r="B24">
            <v>2.0358858304232825E-4</v>
          </cell>
          <cell r="C24">
            <v>3.5823018066085837E-3</v>
          </cell>
        </row>
        <row r="25">
          <cell r="B25">
            <v>2.1954647633780482</v>
          </cell>
          <cell r="C25">
            <v>38.630935343557496</v>
          </cell>
        </row>
        <row r="26">
          <cell r="B26">
            <v>17.038080013630463</v>
          </cell>
          <cell r="C26">
            <v>299.79846562063881</v>
          </cell>
        </row>
        <row r="27">
          <cell r="B27">
            <v>8.4576274476780081E-2</v>
          </cell>
          <cell r="C27">
            <v>1.4881863036072136</v>
          </cell>
        </row>
        <row r="28">
          <cell r="B28">
            <v>8.2436494732517538</v>
          </cell>
          <cell r="C28">
            <v>145.05351901259513</v>
          </cell>
        </row>
        <row r="29">
          <cell r="B29">
            <v>15.334272012267418</v>
          </cell>
          <cell r="C29">
            <v>269.81861905857494</v>
          </cell>
        </row>
        <row r="30">
          <cell r="B30">
            <v>1.5223729405820419</v>
          </cell>
          <cell r="C30">
            <v>26.787353464929854</v>
          </cell>
        </row>
        <row r="31">
          <cell r="B31">
            <v>5.0088800040071035</v>
          </cell>
          <cell r="C31">
            <v>88.135197069030383</v>
          </cell>
        </row>
        <row r="32">
          <cell r="B32">
            <v>0</v>
          </cell>
        </row>
        <row r="33">
          <cell r="B33">
            <v>5.7228935999999989E-4</v>
          </cell>
          <cell r="C33">
            <v>4.7824445274400008E-3</v>
          </cell>
        </row>
        <row r="34">
          <cell r="B34">
            <v>2.7353561075504223E-2</v>
          </cell>
          <cell r="C34">
            <v>0.87545142699451584</v>
          </cell>
        </row>
        <row r="36">
          <cell r="B36">
            <v>56.759298971096847</v>
          </cell>
          <cell r="C36">
            <v>1027.2628000183092</v>
          </cell>
          <cell r="D36">
            <v>6.3591856181816038</v>
          </cell>
          <cell r="E36">
            <v>53.815311525069703</v>
          </cell>
          <cell r="F36">
            <v>23.081778814638334</v>
          </cell>
          <cell r="G36">
            <v>0.32662031865597918</v>
          </cell>
          <cell r="H36">
            <v>3.3901152290944218E-3</v>
          </cell>
          <cell r="I36">
            <v>534.70938216370143</v>
          </cell>
          <cell r="J36">
            <v>0.58587153774006118</v>
          </cell>
          <cell r="K36">
            <v>272.71140149052309</v>
          </cell>
          <cell r="L36">
            <v>5.7175489045734898E-2</v>
          </cell>
          <cell r="M36">
            <v>38.01704250741853</v>
          </cell>
          <cell r="N36">
            <v>1.0721696215133646E-2</v>
          </cell>
          <cell r="O36">
            <v>4.7095030673550489E-6</v>
          </cell>
          <cell r="P36">
            <v>8.865020209109653E-2</v>
          </cell>
          <cell r="Q36">
            <v>0.20413746528817217</v>
          </cell>
          <cell r="R36">
            <v>0.2817453542044534</v>
          </cell>
          <cell r="S36">
            <v>0.25361664137659412</v>
          </cell>
          <cell r="T36">
            <v>0.18322563355112276</v>
          </cell>
          <cell r="U36">
            <v>3.6871895118088617E-2</v>
          </cell>
          <cell r="V36">
            <v>2.072993507760799</v>
          </cell>
          <cell r="W36">
            <v>5.6912783157228599</v>
          </cell>
          <cell r="X36">
            <v>4.5328459000573291</v>
          </cell>
        </row>
      </sheetData>
      <sheetData sheetId="3"/>
      <sheetData sheetId="4"/>
      <sheetData sheetId="5"/>
      <sheetData sheetId="6"/>
      <sheetData sheetId="7">
        <row r="2">
          <cell r="G2">
            <v>0.34780676817599987</v>
          </cell>
          <cell r="H2">
            <v>8.5029036949120105</v>
          </cell>
        </row>
        <row r="3">
          <cell r="G3">
            <v>7.2156912392727255E-3</v>
          </cell>
          <cell r="H3">
            <v>0.21438001693484721</v>
          </cell>
        </row>
        <row r="4">
          <cell r="G4">
            <v>3.4079009999999986E-2</v>
          </cell>
          <cell r="H4">
            <v>0.99018946488503967</v>
          </cell>
        </row>
        <row r="5">
          <cell r="G5">
            <v>5.6916581999999992E-6</v>
          </cell>
          <cell r="H5">
            <v>7.8310930304559991E-5</v>
          </cell>
        </row>
        <row r="6">
          <cell r="G6">
            <v>1.1382696060619048E-3</v>
          </cell>
          <cell r="H6">
            <v>3.0850478127392843E-2</v>
          </cell>
        </row>
        <row r="7">
          <cell r="G7">
            <v>7.2734003999999988E-4</v>
          </cell>
          <cell r="H7">
            <v>7.801623139805999E-3</v>
          </cell>
        </row>
        <row r="8">
          <cell r="G8">
            <v>2.5223725128436875E-2</v>
          </cell>
          <cell r="H8">
            <v>0.44681968269564831</v>
          </cell>
        </row>
        <row r="9">
          <cell r="G9">
            <v>3.967277566008961E-3</v>
          </cell>
          <cell r="H9">
            <v>4.7175585678547176E-2</v>
          </cell>
        </row>
        <row r="10">
          <cell r="G10">
            <v>0.13488413735426555</v>
          </cell>
          <cell r="H10">
            <v>2.376101090413008</v>
          </cell>
        </row>
        <row r="11">
          <cell r="G11">
            <v>4.7014751158128897E-4</v>
          </cell>
          <cell r="H11">
            <v>6.1645782321264834E-3</v>
          </cell>
        </row>
        <row r="12">
          <cell r="G12">
            <v>3.5274443549950076E-3</v>
          </cell>
          <cell r="H12">
            <v>9.594394691044536E-2</v>
          </cell>
        </row>
        <row r="13">
          <cell r="G13">
            <v>4.5597346337695696E-4</v>
          </cell>
          <cell r="H13">
            <v>2.1041036486732889E-2</v>
          </cell>
        </row>
        <row r="14">
          <cell r="G14">
            <v>1.8214246032301103E-2</v>
          </cell>
          <cell r="H14">
            <v>0.44095397902701583</v>
          </cell>
        </row>
        <row r="15">
          <cell r="G15">
            <v>4.4243052345403516E-2</v>
          </cell>
          <cell r="H15">
            <v>0.71271985219058731</v>
          </cell>
        </row>
        <row r="16">
          <cell r="G16">
            <v>1.8929435795174367E-3</v>
          </cell>
          <cell r="H16">
            <v>2.9694410746765015E-2</v>
          </cell>
        </row>
        <row r="17">
          <cell r="G17">
            <v>8.0393424992440069E-4</v>
          </cell>
          <cell r="H17">
            <v>2.1761021881914613E-2</v>
          </cell>
        </row>
        <row r="18">
          <cell r="G18">
            <v>0</v>
          </cell>
          <cell r="H18">
            <v>0</v>
          </cell>
        </row>
        <row r="19">
          <cell r="G19">
            <v>1.4818854345165239E-3</v>
          </cell>
          <cell r="H19">
            <v>2.4300028863157897E-2</v>
          </cell>
        </row>
        <row r="20">
          <cell r="G20">
            <v>3.0363906048000004E-3</v>
          </cell>
          <cell r="H20">
            <v>4.3663258078863364E-2</v>
          </cell>
        </row>
        <row r="21">
          <cell r="G21">
            <v>0.23246925575757577</v>
          </cell>
          <cell r="H21">
            <v>3.4927646546424245</v>
          </cell>
        </row>
        <row r="22">
          <cell r="G22">
            <v>1.0245566060606062E-4</v>
          </cell>
          <cell r="H22">
            <v>1.3958710916654544E-3</v>
          </cell>
        </row>
        <row r="23">
          <cell r="G23">
            <v>0.28396800022717433</v>
          </cell>
          <cell r="H23">
            <v>4.9966410936773125</v>
          </cell>
        </row>
        <row r="24">
          <cell r="G24">
            <v>2.0358858304232818E-6</v>
          </cell>
          <cell r="H24">
            <v>3.5823018066085824E-5</v>
          </cell>
        </row>
        <row r="25">
          <cell r="G25">
            <v>0.21954647633780475</v>
          </cell>
          <cell r="H25">
            <v>3.8630935343557486</v>
          </cell>
        </row>
        <row r="26">
          <cell r="G26">
            <v>1.7038080013630461</v>
          </cell>
          <cell r="H26">
            <v>29.979846562063877</v>
          </cell>
        </row>
        <row r="27">
          <cell r="G27">
            <v>8.4576274476780081E-2</v>
          </cell>
          <cell r="H27">
            <v>1.4881863036072136</v>
          </cell>
        </row>
        <row r="28">
          <cell r="G28">
            <v>8.2436494732517538</v>
          </cell>
          <cell r="H28">
            <v>145.05351901259513</v>
          </cell>
        </row>
        <row r="29">
          <cell r="G29">
            <v>15.334272012267418</v>
          </cell>
          <cell r="H29">
            <v>269.81861905857494</v>
          </cell>
        </row>
        <row r="30">
          <cell r="G30">
            <v>1.5223729405820419</v>
          </cell>
          <cell r="H30">
            <v>26.787353464929854</v>
          </cell>
        </row>
        <row r="31">
          <cell r="G31">
            <v>5.0088800040071035</v>
          </cell>
          <cell r="H31">
            <v>88.135197069030383</v>
          </cell>
        </row>
        <row r="32">
          <cell r="G32">
            <v>1.4695344011756272E-2</v>
          </cell>
          <cell r="H32">
            <v>0.25857617659780091</v>
          </cell>
        </row>
        <row r="34">
          <cell r="G34">
            <v>5.7228935999999982E-5</v>
          </cell>
          <cell r="H34">
            <v>4.7824445274400002E-4</v>
          </cell>
        </row>
        <row r="35">
          <cell r="G35">
            <v>6.2954281683199991</v>
          </cell>
          <cell r="H35">
            <v>102.32319889165566</v>
          </cell>
        </row>
      </sheetData>
      <sheetData sheetId="8"/>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terial inventory"/>
      <sheetName val="energy consumption"/>
      <sheetName val="results"/>
      <sheetName val="uncertainty"/>
      <sheetName val="recycling level-cf"/>
      <sheetName val="recycling level-pec"/>
      <sheetName val="sensitivity"/>
      <sheetName val="results (2)"/>
      <sheetName val="CB_DATA_"/>
    </sheetNames>
    <sheetDataSet>
      <sheetData sheetId="0" refreshError="1"/>
      <sheetData sheetId="1" refreshError="1"/>
      <sheetData sheetId="2">
        <row r="2">
          <cell r="B2">
            <v>3.4780676817599994</v>
          </cell>
          <cell r="C2">
            <v>85.029036949120112</v>
          </cell>
        </row>
        <row r="3">
          <cell r="B3">
            <v>2.2765392121238102E-2</v>
          </cell>
          <cell r="C3">
            <v>0.61700956254785699</v>
          </cell>
        </row>
        <row r="4">
          <cell r="B4">
            <v>4.3640402400000004E-3</v>
          </cell>
          <cell r="C4">
            <v>4.6809738838836004E-2</v>
          </cell>
        </row>
        <row r="5">
          <cell r="B5">
            <v>5.7271391279999995E-3</v>
          </cell>
          <cell r="C5">
            <v>0.16125322627587776</v>
          </cell>
        </row>
        <row r="6">
          <cell r="B6">
            <v>3.5016340047384839E-3</v>
          </cell>
          <cell r="C6">
            <v>4.1638537323627607E-2</v>
          </cell>
        </row>
        <row r="7">
          <cell r="B7">
            <v>6.0294176243999574E-5</v>
          </cell>
          <cell r="C7">
            <v>7.9057775962192297E-4</v>
          </cell>
        </row>
        <row r="8">
          <cell r="B8">
            <v>2.0114480946874777E-2</v>
          </cell>
          <cell r="C8">
            <v>0.35631319119228022</v>
          </cell>
        </row>
        <row r="9">
          <cell r="B9">
            <v>0.1114344024570799</v>
          </cell>
          <cell r="C9">
            <v>1.9630136677403471</v>
          </cell>
        </row>
        <row r="10">
          <cell r="B10">
            <v>2.7778789137676346E-3</v>
          </cell>
          <cell r="C10">
            <v>7.5556306550594685E-2</v>
          </cell>
        </row>
        <row r="11">
          <cell r="B11">
            <v>3.5756612254426892E-4</v>
          </cell>
          <cell r="C11">
            <v>1.6499999309507574E-2</v>
          </cell>
        </row>
        <row r="12">
          <cell r="B12">
            <v>9.8536232918946171E-2</v>
          </cell>
          <cell r="C12">
            <v>3.2570821583550118</v>
          </cell>
        </row>
        <row r="13">
          <cell r="B13">
            <v>4.2266595161539466E-2</v>
          </cell>
          <cell r="C13">
            <v>0.78923824670233655</v>
          </cell>
        </row>
        <row r="14">
          <cell r="B14">
            <v>7.2295014400000001E-3</v>
          </cell>
          <cell r="C14">
            <v>0.103960138283008</v>
          </cell>
        </row>
        <row r="15">
          <cell r="B15">
            <v>0.29058656969696967</v>
          </cell>
          <cell r="C15">
            <v>4.3659558183030303</v>
          </cell>
        </row>
        <row r="16">
          <cell r="B16">
            <v>1.2806957575757575E-4</v>
          </cell>
          <cell r="C16">
            <v>1.7448388645818179E-3</v>
          </cell>
        </row>
        <row r="17">
          <cell r="B17">
            <v>5.8513339999999997E-2</v>
          </cell>
          <cell r="C17">
            <v>1.121768096012</v>
          </cell>
        </row>
        <row r="18">
          <cell r="B18">
            <v>0.19433649</v>
          </cell>
          <cell r="C18">
            <v>4.876431431436</v>
          </cell>
        </row>
        <row r="19">
          <cell r="B19">
            <v>4.0717716608465655E-4</v>
          </cell>
          <cell r="C19">
            <v>7.1646036132171692E-3</v>
          </cell>
        </row>
        <row r="20">
          <cell r="B20">
            <v>1.4790000011831998E-2</v>
          </cell>
          <cell r="C20">
            <v>0.2602417236290267</v>
          </cell>
        </row>
        <row r="21">
          <cell r="B21">
            <v>30.425142881482966</v>
          </cell>
          <cell r="C21">
            <v>535.35440289399776</v>
          </cell>
        </row>
        <row r="22">
          <cell r="B22">
            <v>2.1128571445474281E-2</v>
          </cell>
          <cell r="C22">
            <v>0.37177389089860957</v>
          </cell>
        </row>
        <row r="23">
          <cell r="B23">
            <v>2.1128571445474281E-2</v>
          </cell>
          <cell r="C23">
            <v>0.37177389089860957</v>
          </cell>
        </row>
        <row r="24">
          <cell r="B24">
            <v>3.0425142881482961</v>
          </cell>
          <cell r="C24">
            <v>53.535440289399773</v>
          </cell>
        </row>
        <row r="25">
          <cell r="B25">
            <v>4.5637714322224454</v>
          </cell>
          <cell r="C25">
            <v>80.303160434099667</v>
          </cell>
        </row>
        <row r="26">
          <cell r="B26">
            <v>3.0425142881482961</v>
          </cell>
          <cell r="C26">
            <v>53.535440289399773</v>
          </cell>
        </row>
        <row r="27">
          <cell r="B27">
            <v>9.8600000078879993E-2</v>
          </cell>
          <cell r="C27">
            <v>1.7349448241935115</v>
          </cell>
        </row>
        <row r="28">
          <cell r="B28">
            <v>5.5216000044172793</v>
          </cell>
          <cell r="C28">
            <v>97.156910154836652</v>
          </cell>
        </row>
        <row r="29">
          <cell r="B29">
            <v>8.8740000070991979E-3</v>
          </cell>
          <cell r="C29">
            <v>0.15614503417741601</v>
          </cell>
        </row>
        <row r="30">
          <cell r="B30">
            <v>0</v>
          </cell>
        </row>
        <row r="31">
          <cell r="B31">
            <v>1.2757696199999999E-4</v>
          </cell>
          <cell r="C31">
            <v>1.0661210680980003E-3</v>
          </cell>
        </row>
        <row r="32">
          <cell r="B32">
            <v>2.786107936702218E-2</v>
          </cell>
          <cell r="C32">
            <v>0.89169456299091465</v>
          </cell>
        </row>
        <row r="33">
          <cell r="B33">
            <v>51.129227179566847</v>
          </cell>
          <cell r="C33">
            <v>926.50426119781741</v>
          </cell>
          <cell r="D33">
            <v>6.2983850578674341</v>
          </cell>
          <cell r="E33">
            <v>48.529283680365076</v>
          </cell>
          <cell r="F33">
            <v>20.720305011292009</v>
          </cell>
          <cell r="G33">
            <v>0.30910929978069945</v>
          </cell>
          <cell r="H33">
            <v>3.3293708742811136E-3</v>
          </cell>
          <cell r="I33">
            <v>498.49189192417418</v>
          </cell>
          <cell r="J33">
            <v>0.56783411105073278</v>
          </cell>
          <cell r="K33">
            <v>275.77141604043749</v>
          </cell>
          <cell r="L33">
            <v>5.2023939056789606E-2</v>
          </cell>
          <cell r="M33">
            <v>38.021330070329135</v>
          </cell>
          <cell r="N33">
            <v>9.8383871073274738E-3</v>
          </cell>
          <cell r="O33">
            <v>4.2286083500066412E-6</v>
          </cell>
          <cell r="P33">
            <v>8.2707893037308688E-2</v>
          </cell>
          <cell r="Q33">
            <v>0.18579568581256364</v>
          </cell>
          <cell r="R33">
            <v>0.25880722773860876</v>
          </cell>
          <cell r="S33">
            <v>0.31369933871126432</v>
          </cell>
          <cell r="T33">
            <v>0.17960204372546085</v>
          </cell>
          <cell r="U33">
            <v>1.9675569894278405E-2</v>
          </cell>
          <cell r="V33">
            <v>1.9236437205086889</v>
          </cell>
          <cell r="W33">
            <v>5.2471749287033811</v>
          </cell>
          <cell r="X33">
            <v>4.2498400071113513</v>
          </cell>
        </row>
      </sheetData>
      <sheetData sheetId="3" refreshError="1"/>
      <sheetData sheetId="4" refreshError="1"/>
      <sheetData sheetId="5" refreshError="1"/>
      <sheetData sheetId="6" refreshError="1"/>
      <sheetData sheetId="7">
        <row r="2">
          <cell r="G2">
            <v>0.34780676817599987</v>
          </cell>
          <cell r="H2">
            <v>8.5029036949120105</v>
          </cell>
        </row>
        <row r="3">
          <cell r="G3">
            <v>2.2765392121238096E-3</v>
          </cell>
          <cell r="H3">
            <v>6.1700956254785687E-2</v>
          </cell>
        </row>
        <row r="4">
          <cell r="G4">
            <v>4.364040239999999E-4</v>
          </cell>
          <cell r="H4">
            <v>4.6809738838835997E-3</v>
          </cell>
        </row>
        <row r="5">
          <cell r="G5">
            <v>5.7271391279999984E-4</v>
          </cell>
          <cell r="H5">
            <v>1.6125322627587774E-2</v>
          </cell>
        </row>
        <row r="6">
          <cell r="G6">
            <v>3.5016340047384839E-3</v>
          </cell>
          <cell r="H6">
            <v>4.1638537323627607E-2</v>
          </cell>
        </row>
        <row r="7">
          <cell r="G7">
            <v>6.0294176243999574E-5</v>
          </cell>
          <cell r="H7">
            <v>7.9057775962192297E-4</v>
          </cell>
        </row>
        <row r="8">
          <cell r="G8">
            <v>2.0114480946874777E-2</v>
          </cell>
          <cell r="H8">
            <v>0.35631319119228022</v>
          </cell>
        </row>
        <row r="9">
          <cell r="G9">
            <v>0.1114344024570799</v>
          </cell>
          <cell r="H9">
            <v>1.9630136677403471</v>
          </cell>
        </row>
        <row r="10">
          <cell r="G10">
            <v>2.7778789137676346E-3</v>
          </cell>
          <cell r="H10">
            <v>7.5556306550594685E-2</v>
          </cell>
        </row>
        <row r="11">
          <cell r="G11">
            <v>3.5756612254426892E-4</v>
          </cell>
          <cell r="H11">
            <v>1.6499999309507574E-2</v>
          </cell>
        </row>
        <row r="12">
          <cell r="G12">
            <v>9.8536232918946171E-2</v>
          </cell>
          <cell r="H12">
            <v>3.2570821583550118</v>
          </cell>
        </row>
        <row r="13">
          <cell r="G13">
            <v>4.2266595161539466E-2</v>
          </cell>
          <cell r="H13">
            <v>0.78923824670233655</v>
          </cell>
        </row>
        <row r="14">
          <cell r="G14">
            <v>3.7954882559999999E-3</v>
          </cell>
          <cell r="H14">
            <v>5.4579072598579199E-2</v>
          </cell>
        </row>
        <row r="15">
          <cell r="G15">
            <v>0.29058656969696967</v>
          </cell>
          <cell r="H15">
            <v>4.3659558183030303</v>
          </cell>
        </row>
        <row r="16">
          <cell r="G16">
            <v>1.2806957575757575E-4</v>
          </cell>
          <cell r="H16">
            <v>1.7448388645818179E-3</v>
          </cell>
        </row>
        <row r="17">
          <cell r="G17">
            <v>5.8513339999999997E-2</v>
          </cell>
          <cell r="H17">
            <v>1.121768096012</v>
          </cell>
        </row>
        <row r="18">
          <cell r="G18">
            <v>0.19433649</v>
          </cell>
          <cell r="H18">
            <v>4.876431431436</v>
          </cell>
        </row>
        <row r="19">
          <cell r="G19">
            <v>4.1750057176257169E-5</v>
          </cell>
          <cell r="H19">
            <v>7.3462520841565228E-4</v>
          </cell>
        </row>
        <row r="20">
          <cell r="G20">
            <v>1.4790000011831994E-3</v>
          </cell>
          <cell r="H20">
            <v>2.6024172362902664E-2</v>
          </cell>
        </row>
        <row r="21">
          <cell r="G21">
            <v>3.0425142881482956</v>
          </cell>
          <cell r="H21">
            <v>53.535440289399759</v>
          </cell>
        </row>
        <row r="22">
          <cell r="G22">
            <v>2.1128571445474281E-2</v>
          </cell>
          <cell r="H22">
            <v>0.37177389089860957</v>
          </cell>
        </row>
        <row r="23">
          <cell r="G23">
            <v>2.1128571445474281E-2</v>
          </cell>
          <cell r="H23">
            <v>0.37177389089860957</v>
          </cell>
        </row>
        <row r="24">
          <cell r="G24">
            <v>3.0425142881482961</v>
          </cell>
          <cell r="H24">
            <v>53.535440289399773</v>
          </cell>
        </row>
        <row r="25">
          <cell r="G25">
            <v>4.5637714322224454</v>
          </cell>
          <cell r="H25">
            <v>80.303160434099667</v>
          </cell>
        </row>
        <row r="26">
          <cell r="G26">
            <v>3.0425142881482961</v>
          </cell>
          <cell r="H26">
            <v>53.535440289399773</v>
          </cell>
        </row>
        <row r="27">
          <cell r="G27">
            <v>9.8600000078879993E-2</v>
          </cell>
          <cell r="H27">
            <v>1.7349448241935115</v>
          </cell>
        </row>
        <row r="28">
          <cell r="G28">
            <v>5.5216000044172793</v>
          </cell>
          <cell r="H28">
            <v>97.156910154836652</v>
          </cell>
        </row>
        <row r="29">
          <cell r="G29">
            <v>8.8740000070991979E-3</v>
          </cell>
          <cell r="H29">
            <v>0.15614503417741601</v>
          </cell>
        </row>
        <row r="30">
          <cell r="G30">
            <v>1.4695344011756272E-2</v>
          </cell>
          <cell r="H30">
            <v>0.25857617659780091</v>
          </cell>
        </row>
        <row r="32">
          <cell r="G32">
            <v>1.2757696199999999E-4</v>
          </cell>
          <cell r="H32">
            <v>1.0661210680980003E-3</v>
          </cell>
        </row>
        <row r="33">
          <cell r="G33">
            <v>6.2954943647999988</v>
          </cell>
          <cell r="H33">
            <v>102.3232979508053</v>
          </cell>
        </row>
      </sheetData>
      <sheetData sheetId="8"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terial inventory"/>
      <sheetName val="energy consumption"/>
      <sheetName val="results"/>
      <sheetName val="CB_DATA_"/>
      <sheetName val="uncertainty"/>
      <sheetName val="recycling level-cf"/>
      <sheetName val="recycling level-pec"/>
      <sheetName val="sensitivity"/>
      <sheetName val="results (2)"/>
    </sheetNames>
    <sheetDataSet>
      <sheetData sheetId="0" refreshError="1"/>
      <sheetData sheetId="1" refreshError="1"/>
      <sheetData sheetId="2">
        <row r="2">
          <cell r="B2">
            <v>16.837863429999999</v>
          </cell>
          <cell r="C2">
            <v>292.22870408888105</v>
          </cell>
        </row>
        <row r="3">
          <cell r="B3">
            <v>2.4568249999999997E-3</v>
          </cell>
          <cell r="C3">
            <v>3.7774549302499995E-2</v>
          </cell>
        </row>
        <row r="4">
          <cell r="B4">
            <v>8.8302478460674152E-6</v>
          </cell>
          <cell r="C4">
            <v>1.2149445721202592E-4</v>
          </cell>
        </row>
        <row r="5">
          <cell r="B5">
            <v>5.0422090564514258E-3</v>
          </cell>
          <cell r="C5">
            <v>5.9957782482828542E-2</v>
          </cell>
        </row>
        <row r="6">
          <cell r="B6">
            <v>4.7500373710823293E-3</v>
          </cell>
          <cell r="C6">
            <v>0.12919759675539927</v>
          </cell>
        </row>
        <row r="7">
          <cell r="B7">
            <v>1.2872013029725408E-4</v>
          </cell>
          <cell r="C7">
            <v>5.9398302219234068E-3</v>
          </cell>
        </row>
        <row r="8">
          <cell r="B8">
            <v>2.3900391307546311E-2</v>
          </cell>
          <cell r="C8">
            <v>0.42337780030357741</v>
          </cell>
        </row>
        <row r="9">
          <cell r="B9">
            <v>0.10592670348814012</v>
          </cell>
          <cell r="C9">
            <v>1.865990772517371</v>
          </cell>
        </row>
        <row r="10">
          <cell r="B10">
            <v>1.5715091537824337E-7</v>
          </cell>
          <cell r="C10">
            <v>2.8340510885295118E-6</v>
          </cell>
        </row>
        <row r="11">
          <cell r="B11">
            <v>0.10111823698954497</v>
          </cell>
          <cell r="C11">
            <v>3.3424294376453116</v>
          </cell>
        </row>
        <row r="12">
          <cell r="B12">
            <v>3.1854997688690531E-2</v>
          </cell>
          <cell r="C12">
            <v>0.51315829357722298</v>
          </cell>
        </row>
        <row r="13">
          <cell r="B13">
            <v>1.4649900522011319E-3</v>
          </cell>
          <cell r="C13">
            <v>2.2981147890881671E-2</v>
          </cell>
        </row>
        <row r="14">
          <cell r="B14">
            <v>4.0681139631535285E-4</v>
          </cell>
          <cell r="C14">
            <v>1.1011636458905816E-2</v>
          </cell>
        </row>
        <row r="15">
          <cell r="B15">
            <v>1.1128396373775934E-3</v>
          </cell>
          <cell r="C15">
            <v>1.8248398073474791E-2</v>
          </cell>
        </row>
        <row r="16">
          <cell r="B16">
            <v>1.3047440743568469E-2</v>
          </cell>
          <cell r="C16">
            <v>0.3158692872487171</v>
          </cell>
        </row>
        <row r="17">
          <cell r="B17">
            <v>4.3377008640000008E-3</v>
          </cell>
          <cell r="C17">
            <v>6.2376082969804805E-2</v>
          </cell>
        </row>
        <row r="18">
          <cell r="B18">
            <v>0.17435194181818181</v>
          </cell>
          <cell r="C18">
            <v>2.6195734909818178</v>
          </cell>
        </row>
        <row r="19">
          <cell r="B19">
            <v>7.6841745454545455E-5</v>
          </cell>
          <cell r="C19">
            <v>1.0469033187490908E-3</v>
          </cell>
        </row>
        <row r="20">
          <cell r="B20">
            <v>5.8513339999999997E-2</v>
          </cell>
          <cell r="C20">
            <v>1.121768096012</v>
          </cell>
        </row>
        <row r="21">
          <cell r="B21">
            <v>0.19433649</v>
          </cell>
          <cell r="C21">
            <v>4.876431431436</v>
          </cell>
        </row>
        <row r="22">
          <cell r="B22">
            <v>1.6328160013062525E-2</v>
          </cell>
          <cell r="C22">
            <v>0.28730686288644547</v>
          </cell>
        </row>
        <row r="23">
          <cell r="B23">
            <v>1.4790000011831998E-2</v>
          </cell>
          <cell r="C23">
            <v>0.2602417236290267</v>
          </cell>
        </row>
        <row r="24">
          <cell r="B24">
            <v>4.5637714322224454</v>
          </cell>
          <cell r="C24">
            <v>80.303160434099667</v>
          </cell>
        </row>
        <row r="25">
          <cell r="B25">
            <v>2.1128571445474281E-2</v>
          </cell>
          <cell r="C25">
            <v>0.37177389089860957</v>
          </cell>
        </row>
        <row r="26">
          <cell r="B26">
            <v>7.0992000056793583E-2</v>
          </cell>
          <cell r="C26">
            <v>1.2491602734193281</v>
          </cell>
        </row>
        <row r="27">
          <cell r="B27">
            <v>2.1128571445474281E-2</v>
          </cell>
          <cell r="C27">
            <v>0.37177389089860957</v>
          </cell>
        </row>
        <row r="28">
          <cell r="B28">
            <v>2.2818857161112227</v>
          </cell>
          <cell r="C28">
            <v>40.151580217049833</v>
          </cell>
        </row>
        <row r="29">
          <cell r="B29">
            <v>9.8600000078879993E-2</v>
          </cell>
          <cell r="C29">
            <v>1.7349448241935115</v>
          </cell>
        </row>
        <row r="30">
          <cell r="B30">
            <v>4.4961600035969278</v>
          </cell>
          <cell r="C30">
            <v>79.113483983224114</v>
          </cell>
        </row>
        <row r="31">
          <cell r="B31">
            <v>8.8740000070991979E-3</v>
          </cell>
          <cell r="C31">
            <v>0.15614503417741601</v>
          </cell>
        </row>
        <row r="32">
          <cell r="B32">
            <v>0</v>
          </cell>
        </row>
        <row r="33">
          <cell r="B33">
            <v>1.2757696199999999E-4</v>
          </cell>
          <cell r="C33">
            <v>1.0661210680980003E-3</v>
          </cell>
        </row>
        <row r="34">
          <cell r="B34">
            <v>8.8134003703234133E-3</v>
          </cell>
          <cell r="C34">
            <v>0.28207310593220081</v>
          </cell>
        </row>
        <row r="35">
          <cell r="B35">
            <v>29.163298367009148</v>
          </cell>
          <cell r="C35">
            <v>511.93867131606282</v>
          </cell>
          <cell r="D35">
            <v>9.8619840806315279E-2</v>
          </cell>
          <cell r="E35">
            <v>27.470335995857923</v>
          </cell>
          <cell r="F35">
            <v>12.041933128923336</v>
          </cell>
          <cell r="G35">
            <v>0.15400821835139181</v>
          </cell>
          <cell r="H35">
            <v>1.617321360541909E-3</v>
          </cell>
          <cell r="I35">
            <v>272.30481700865062</v>
          </cell>
          <cell r="J35">
            <v>0.28695302238761872</v>
          </cell>
          <cell r="K35">
            <v>145.38583792550088</v>
          </cell>
          <cell r="L35">
            <v>2.5762338457749497E-2</v>
          </cell>
          <cell r="M35">
            <v>0.92466428420750979</v>
          </cell>
          <cell r="N35">
            <v>4.4339165313468177E-3</v>
          </cell>
          <cell r="O35">
            <v>2.4348419896484894E-6</v>
          </cell>
          <cell r="P35">
            <v>3.3815262370058309E-2</v>
          </cell>
          <cell r="Q35">
            <v>8.5440451215284985E-2</v>
          </cell>
          <cell r="R35">
            <v>0.12308537148064998</v>
          </cell>
          <cell r="S35">
            <v>0.19037259200466508</v>
          </cell>
          <cell r="T35">
            <v>2.7170645577136228E-2</v>
          </cell>
          <cell r="U35">
            <v>1.3355854011237574E-2</v>
          </cell>
          <cell r="V35">
            <v>0.88809015376364542</v>
          </cell>
          <cell r="W35">
            <v>2.8854239960774777</v>
          </cell>
          <cell r="X35">
            <v>1.4868958644316945</v>
          </cell>
        </row>
      </sheetData>
      <sheetData sheetId="3" refreshError="1"/>
      <sheetData sheetId="4" refreshError="1"/>
      <sheetData sheetId="5" refreshError="1"/>
      <sheetData sheetId="6" refreshError="1"/>
      <sheetData sheetId="7" refreshError="1"/>
      <sheetData sheetId="8">
        <row r="2">
          <cell r="G2">
            <v>1.6837863429999995</v>
          </cell>
          <cell r="H2">
            <v>29.222870408888099</v>
          </cell>
        </row>
        <row r="3">
          <cell r="G3">
            <v>2.4568249999999997E-3</v>
          </cell>
          <cell r="H3">
            <v>3.7774549302499995E-2</v>
          </cell>
        </row>
        <row r="4">
          <cell r="G4">
            <v>8.8302478460674152E-6</v>
          </cell>
          <cell r="H4">
            <v>1.2149445721202592E-4</v>
          </cell>
        </row>
        <row r="5">
          <cell r="G5">
            <v>5.0422090564514258E-3</v>
          </cell>
          <cell r="H5">
            <v>5.9957782482828542E-2</v>
          </cell>
        </row>
        <row r="6">
          <cell r="G6">
            <v>4.7500373710823293E-3</v>
          </cell>
          <cell r="H6">
            <v>0.12919759675539927</v>
          </cell>
        </row>
        <row r="7">
          <cell r="G7">
            <v>1.2872013029725408E-4</v>
          </cell>
          <cell r="H7">
            <v>5.9398302219234068E-3</v>
          </cell>
        </row>
        <row r="8">
          <cell r="G8">
            <v>2.3900391307546311E-2</v>
          </cell>
          <cell r="H8">
            <v>0.42337780030357741</v>
          </cell>
        </row>
        <row r="9">
          <cell r="G9">
            <v>0.10592670348814012</v>
          </cell>
          <cell r="H9">
            <v>1.865990772517371</v>
          </cell>
        </row>
        <row r="10">
          <cell r="G10">
            <v>1.5715091537824337E-7</v>
          </cell>
          <cell r="H10">
            <v>2.8340510885295118E-6</v>
          </cell>
        </row>
        <row r="11">
          <cell r="G11">
            <v>0.10111823698954497</v>
          </cell>
          <cell r="H11">
            <v>3.3424294376453116</v>
          </cell>
        </row>
        <row r="12">
          <cell r="G12">
            <v>3.1854997688690531E-2</v>
          </cell>
          <cell r="H12">
            <v>0.51315829357722298</v>
          </cell>
        </row>
        <row r="13">
          <cell r="G13">
            <v>1.4649900522011319E-3</v>
          </cell>
          <cell r="H13">
            <v>2.2981147890881671E-2</v>
          </cell>
        </row>
        <row r="14">
          <cell r="G14">
            <v>4.0681139631535285E-4</v>
          </cell>
          <cell r="H14">
            <v>1.1011636458905816E-2</v>
          </cell>
        </row>
        <row r="15">
          <cell r="G15">
            <v>1.1128396373775934E-3</v>
          </cell>
          <cell r="H15">
            <v>1.8248398073474791E-2</v>
          </cell>
        </row>
        <row r="16">
          <cell r="G16">
            <v>1.3047440743568469E-2</v>
          </cell>
          <cell r="H16">
            <v>0.3158692872487171</v>
          </cell>
        </row>
        <row r="17">
          <cell r="G17">
            <v>2.2772929536000004E-3</v>
          </cell>
          <cell r="H17">
            <v>3.2747443559147528E-2</v>
          </cell>
        </row>
        <row r="18">
          <cell r="G18">
            <v>0.17435194181818181</v>
          </cell>
          <cell r="H18">
            <v>2.6195734909818178</v>
          </cell>
        </row>
        <row r="19">
          <cell r="G19">
            <v>7.6841745454545455E-5</v>
          </cell>
          <cell r="H19">
            <v>1.0469033187490908E-3</v>
          </cell>
        </row>
        <row r="20">
          <cell r="G20">
            <v>5.8513339999999997E-2</v>
          </cell>
          <cell r="H20">
            <v>1.121768096012</v>
          </cell>
        </row>
        <row r="21">
          <cell r="G21">
            <v>0.19433649</v>
          </cell>
          <cell r="H21">
            <v>4.876431431436</v>
          </cell>
        </row>
        <row r="22">
          <cell r="G22">
            <v>1.6328160013062525E-2</v>
          </cell>
          <cell r="H22">
            <v>0.28730686288644547</v>
          </cell>
        </row>
        <row r="23">
          <cell r="G23">
            <v>1.4790000011831998E-2</v>
          </cell>
          <cell r="H23">
            <v>0.2602417236290267</v>
          </cell>
        </row>
        <row r="24">
          <cell r="G24">
            <v>4.5637714322224454</v>
          </cell>
          <cell r="H24">
            <v>80.303160434099667</v>
          </cell>
        </row>
        <row r="25">
          <cell r="G25">
            <v>2.1128571445474281E-2</v>
          </cell>
          <cell r="H25">
            <v>0.37177389089860957</v>
          </cell>
        </row>
        <row r="26">
          <cell r="G26">
            <v>7.0992000056793583E-2</v>
          </cell>
          <cell r="H26">
            <v>1.2491602734193281</v>
          </cell>
        </row>
        <row r="27">
          <cell r="G27">
            <v>2.1128571445474281E-2</v>
          </cell>
          <cell r="H27">
            <v>0.37177389089860957</v>
          </cell>
        </row>
        <row r="28">
          <cell r="G28">
            <v>2.2818857161112227</v>
          </cell>
          <cell r="H28">
            <v>40.151580217049833</v>
          </cell>
        </row>
        <row r="29">
          <cell r="G29">
            <v>9.8600000078879993E-2</v>
          </cell>
          <cell r="H29">
            <v>1.7349448241935115</v>
          </cell>
        </row>
        <row r="30">
          <cell r="G30">
            <v>4.4961600035969278</v>
          </cell>
          <cell r="H30">
            <v>79.113483983224114</v>
          </cell>
        </row>
        <row r="31">
          <cell r="G31">
            <v>8.8740000070991979E-3</v>
          </cell>
          <cell r="H31">
            <v>0.15614503417741601</v>
          </cell>
        </row>
        <row r="33">
          <cell r="G33">
            <v>1.2757696199999999E-4</v>
          </cell>
          <cell r="H33">
            <v>1.0661210680980003E-3</v>
          </cell>
        </row>
        <row r="34">
          <cell r="G34">
            <v>0.15919788064941176</v>
          </cell>
          <cell r="H34">
            <v>2.7861990010039213</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teiral inventory"/>
      <sheetName val="energy inventory"/>
      <sheetName val="Results"/>
      <sheetName val="CB_DATA_"/>
      <sheetName val="Recycling"/>
      <sheetName val="uncertainty"/>
      <sheetName val="Results (2)"/>
    </sheetNames>
    <sheetDataSet>
      <sheetData sheetId="0"/>
      <sheetData sheetId="1"/>
      <sheetData sheetId="2">
        <row r="2">
          <cell r="B2">
            <v>16.837863429999999</v>
          </cell>
          <cell r="C2">
            <v>292.22870408888105</v>
          </cell>
        </row>
        <row r="3">
          <cell r="B3">
            <v>8.8120058880000011E-3</v>
          </cell>
          <cell r="C3">
            <v>0.1232730025314816</v>
          </cell>
        </row>
        <row r="4">
          <cell r="B4">
            <v>3.7615529770640022E-3</v>
          </cell>
          <cell r="C4">
            <v>4.472927890759943E-2</v>
          </cell>
        </row>
        <row r="5">
          <cell r="B5">
            <v>5.5650324248804721E-3</v>
          </cell>
          <cell r="C5">
            <v>0.15136487547183283</v>
          </cell>
        </row>
        <row r="6">
          <cell r="B6">
            <v>4.0852260795166184E-2</v>
          </cell>
          <cell r="C6">
            <v>0.86776101755973556</v>
          </cell>
        </row>
        <row r="7">
          <cell r="B7">
            <v>6.0750870841095503E-5</v>
          </cell>
          <cell r="C7">
            <v>7.223991426678969E-4</v>
          </cell>
        </row>
        <row r="8">
          <cell r="B8">
            <v>5.8794098163324465E-3</v>
          </cell>
          <cell r="C8">
            <v>0.17467875691966225</v>
          </cell>
        </row>
        <row r="9">
          <cell r="B9">
            <v>0.85753647703738045</v>
          </cell>
          <cell r="C9">
            <v>11.683460563708593</v>
          </cell>
        </row>
        <row r="10">
          <cell r="B10">
            <v>6.819169729874415E-2</v>
          </cell>
          <cell r="C10">
            <v>2.0963550633835544</v>
          </cell>
        </row>
        <row r="11">
          <cell r="B11">
            <v>3.0227406682730926E-4</v>
          </cell>
          <cell r="C11">
            <v>4.6933677216494775E-3</v>
          </cell>
        </row>
        <row r="12">
          <cell r="B12">
            <v>9.1704674880000017E-2</v>
          </cell>
          <cell r="C12">
            <v>1.2042202796386563</v>
          </cell>
        </row>
        <row r="13">
          <cell r="B13">
            <v>0.98799433696969696</v>
          </cell>
          <cell r="C13">
            <v>14.844249782230303</v>
          </cell>
        </row>
        <row r="14">
          <cell r="B14">
            <v>5.9453010977304082E-4</v>
          </cell>
          <cell r="C14">
            <v>8.0999662531850997E-3</v>
          </cell>
        </row>
        <row r="15">
          <cell r="B15">
            <v>3.2656320026125049E-2</v>
          </cell>
          <cell r="C15">
            <v>0.57461372577289094</v>
          </cell>
        </row>
        <row r="16">
          <cell r="B16">
            <v>5.2210193981162085</v>
          </cell>
          <cell r="C16">
            <v>91.867957145325505</v>
          </cell>
        </row>
        <row r="17">
          <cell r="B17">
            <v>1.9522800015618238</v>
          </cell>
          <cell r="C17">
            <v>34.351907519031528</v>
          </cell>
        </row>
        <row r="18">
          <cell r="B18">
            <v>6.8506782326191873</v>
          </cell>
          <cell r="C18">
            <v>120.54309059218431</v>
          </cell>
        </row>
        <row r="19">
          <cell r="B19">
            <v>12.178983524656331</v>
          </cell>
          <cell r="C19">
            <v>214.29882771943875</v>
          </cell>
        </row>
        <row r="20">
          <cell r="B20">
            <v>0.17038080013630461</v>
          </cell>
          <cell r="C20">
            <v>2.9979846562063877</v>
          </cell>
        </row>
        <row r="21">
          <cell r="B21">
            <v>0.24865424696173338</v>
          </cell>
          <cell r="C21">
            <v>4.3752677326052076</v>
          </cell>
        </row>
        <row r="22">
          <cell r="B22">
            <v>0.25372882343034026</v>
          </cell>
          <cell r="C22">
            <v>4.4645589108216415</v>
          </cell>
        </row>
        <row r="23">
          <cell r="B23">
            <v>7.7349010970970102</v>
          </cell>
          <cell r="C23">
            <v>136.10168979027861</v>
          </cell>
        </row>
        <row r="24">
          <cell r="B24">
            <v>0</v>
          </cell>
        </row>
        <row r="25">
          <cell r="B25">
            <v>0</v>
          </cell>
          <cell r="C25">
            <v>0</v>
          </cell>
        </row>
        <row r="26">
          <cell r="B26">
            <v>8.3798998388576445E-3</v>
          </cell>
          <cell r="C26">
            <v>0.2681989102533629</v>
          </cell>
        </row>
        <row r="28">
          <cell r="B28">
            <v>53.560780777578628</v>
          </cell>
          <cell r="C28">
            <v>933.27640914426809</v>
          </cell>
          <cell r="D28">
            <v>0.26888833596440537</v>
          </cell>
          <cell r="E28">
            <v>50.476661053604403</v>
          </cell>
          <cell r="F28">
            <v>21.888404804150561</v>
          </cell>
          <cell r="G28">
            <v>0.23651440529440029</v>
          </cell>
          <cell r="H28">
            <v>2.7759396322957581E-3</v>
          </cell>
          <cell r="I28">
            <v>461.27942259239495</v>
          </cell>
          <cell r="J28">
            <v>0.62739717489738844</v>
          </cell>
          <cell r="K28">
            <v>176.60865257555267</v>
          </cell>
          <cell r="L28">
            <v>4.7140379290061908E-2</v>
          </cell>
          <cell r="M28">
            <v>0.89661617595168708</v>
          </cell>
          <cell r="N28">
            <v>8.1723915990408735E-3</v>
          </cell>
          <cell r="O28">
            <v>4.3913571342856751E-6</v>
          </cell>
          <cell r="P28">
            <v>6.3350534800437674E-2</v>
          </cell>
          <cell r="Q28">
            <v>0.15587743306046378</v>
          </cell>
          <cell r="R28">
            <v>0.22527388632538892</v>
          </cell>
          <cell r="S28">
            <v>1.213062759078936E-2</v>
          </cell>
          <cell r="T28">
            <v>4.7548506033675747E-2</v>
          </cell>
          <cell r="U28">
            <v>2.4774407786453928E-2</v>
          </cell>
          <cell r="V28">
            <v>1.5336129105820437</v>
          </cell>
          <cell r="W28">
            <v>5.0384945473277352</v>
          </cell>
          <cell r="X28">
            <v>2.6662970384039362</v>
          </cell>
        </row>
      </sheetData>
      <sheetData sheetId="3"/>
      <sheetData sheetId="4"/>
      <sheetData sheetId="5"/>
      <sheetData sheetId="6">
        <row r="2">
          <cell r="G2">
            <v>1.6837863429999995</v>
          </cell>
          <cell r="H2">
            <v>29.222870408888099</v>
          </cell>
        </row>
        <row r="3">
          <cell r="G3">
            <v>8.8120058880000011E-3</v>
          </cell>
          <cell r="H3">
            <v>0.1232730025314816</v>
          </cell>
        </row>
        <row r="4">
          <cell r="G4">
            <v>3.7615529770640022E-3</v>
          </cell>
          <cell r="H4">
            <v>4.472927890759943E-2</v>
          </cell>
        </row>
        <row r="5">
          <cell r="G5">
            <v>5.5650324248804721E-3</v>
          </cell>
          <cell r="H5">
            <v>0.15136487547183283</v>
          </cell>
        </row>
        <row r="6">
          <cell r="G6">
            <v>4.0852260795166184E-2</v>
          </cell>
          <cell r="H6">
            <v>0.86776101755973556</v>
          </cell>
        </row>
        <row r="7">
          <cell r="G7">
            <v>6.0750870841095503E-5</v>
          </cell>
          <cell r="H7">
            <v>7.223991426678969E-4</v>
          </cell>
        </row>
        <row r="8">
          <cell r="G8">
            <v>5.8794098163324465E-3</v>
          </cell>
          <cell r="H8">
            <v>0.17467875691966225</v>
          </cell>
        </row>
        <row r="9">
          <cell r="G9">
            <v>0.85753647703738045</v>
          </cell>
          <cell r="H9">
            <v>11.683460563708593</v>
          </cell>
        </row>
        <row r="10">
          <cell r="G10">
            <v>6.819169729874415E-2</v>
          </cell>
          <cell r="H10">
            <v>2.0963550633835544</v>
          </cell>
        </row>
        <row r="11">
          <cell r="G11">
            <v>3.0227406682730926E-4</v>
          </cell>
          <cell r="H11">
            <v>4.6933677216494775E-3</v>
          </cell>
        </row>
        <row r="12">
          <cell r="G12">
            <v>5.0437571184000017E-2</v>
          </cell>
          <cell r="H12">
            <v>0.662321153801261</v>
          </cell>
        </row>
        <row r="13">
          <cell r="G13">
            <v>0.98799433696969696</v>
          </cell>
          <cell r="H13">
            <v>14.844249782230303</v>
          </cell>
        </row>
        <row r="14">
          <cell r="G14">
            <v>5.9453010977304082E-4</v>
          </cell>
          <cell r="H14">
            <v>8.0999662531850997E-3</v>
          </cell>
        </row>
        <row r="15">
          <cell r="G15">
            <v>3.2656320026125049E-2</v>
          </cell>
          <cell r="H15">
            <v>0.57461372577289094</v>
          </cell>
        </row>
        <row r="16">
          <cell r="G16">
            <v>5.2210193981162085</v>
          </cell>
          <cell r="H16">
            <v>91.867957145325505</v>
          </cell>
        </row>
        <row r="17">
          <cell r="G17">
            <v>1.9522800015618238</v>
          </cell>
          <cell r="H17">
            <v>34.351907519031528</v>
          </cell>
        </row>
        <row r="18">
          <cell r="G18">
            <v>6.8506782326191873</v>
          </cell>
          <cell r="H18">
            <v>120.54309059218431</v>
          </cell>
        </row>
        <row r="19">
          <cell r="G19">
            <v>12.178983524656331</v>
          </cell>
          <cell r="H19">
            <v>214.29882771943875</v>
          </cell>
        </row>
        <row r="20">
          <cell r="G20">
            <v>0.17038080013630461</v>
          </cell>
          <cell r="H20">
            <v>2.9979846562063877</v>
          </cell>
        </row>
        <row r="21">
          <cell r="G21">
            <v>0.24865424696173338</v>
          </cell>
          <cell r="H21">
            <v>4.3752677326052076</v>
          </cell>
        </row>
        <row r="22">
          <cell r="G22">
            <v>0.25372882343034026</v>
          </cell>
          <cell r="H22">
            <v>4.4645589108216415</v>
          </cell>
        </row>
        <row r="23">
          <cell r="G23">
            <v>7.7349010970970102</v>
          </cell>
          <cell r="H23">
            <v>136.10168979027861</v>
          </cell>
        </row>
        <row r="25">
          <cell r="G25">
            <v>0</v>
          </cell>
          <cell r="H25">
            <v>0</v>
          </cell>
        </row>
        <row r="26">
          <cell r="G26">
            <v>0.15919871392941176</v>
          </cell>
          <cell r="H26">
            <v>2.7862059562039212</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8"/>
  <sheetViews>
    <sheetView zoomScaleNormal="100" workbookViewId="0">
      <selection activeCell="G2" sqref="G2"/>
    </sheetView>
  </sheetViews>
  <sheetFormatPr defaultRowHeight="15"/>
  <cols>
    <col min="1" max="1" width="18" customWidth="1"/>
    <col min="2" max="4" width="14.42578125" customWidth="1"/>
    <col min="5" max="6" width="14.140625" customWidth="1"/>
    <col min="7" max="7" width="18.85546875" customWidth="1"/>
    <col min="10" max="10" width="27.5703125" customWidth="1"/>
    <col min="11" max="12" width="30.140625" customWidth="1"/>
  </cols>
  <sheetData>
    <row r="1" spans="1:7" ht="45">
      <c r="A1" s="14"/>
      <c r="B1" s="15" t="s">
        <v>50</v>
      </c>
      <c r="C1" s="15" t="s">
        <v>46</v>
      </c>
      <c r="D1" s="15" t="s">
        <v>48</v>
      </c>
      <c r="E1" s="15" t="s">
        <v>71</v>
      </c>
      <c r="F1" s="15" t="s">
        <v>80</v>
      </c>
      <c r="G1" s="15" t="s">
        <v>81</v>
      </c>
    </row>
    <row r="2" spans="1:7">
      <c r="A2" s="14" t="s">
        <v>54</v>
      </c>
      <c r="B2" s="14">
        <f>SUM([1]results!$B$2:$B$18)</f>
        <v>4.560362157423369</v>
      </c>
      <c r="C2" s="14">
        <f>SUM([2]results!$B$3:$B$13)</f>
        <v>18.710102652619941</v>
      </c>
      <c r="D2" s="14">
        <f>SUM([3]results!$B$2:$B$22)</f>
        <v>4.464194048212935</v>
      </c>
      <c r="E2" s="14">
        <f>SUM([4]results!$B$2:$B$18)</f>
        <v>4.3407673086636995</v>
      </c>
      <c r="F2" s="14">
        <f>SUM([5]results!$B$2:$B$21)</f>
        <v>17.560698934687615</v>
      </c>
      <c r="G2" s="14">
        <f>SUM([6]Results!$B$2:$B$14)</f>
        <v>18.909118433134701</v>
      </c>
    </row>
    <row r="3" spans="1:7">
      <c r="A3" s="14" t="s">
        <v>57</v>
      </c>
      <c r="B3" s="14">
        <f>SUM([1]results!$B$19:$B$27)</f>
        <v>70.060311909032464</v>
      </c>
      <c r="C3" s="14">
        <f>SUM([2]results!$B$14:$B$25)</f>
        <v>94.378110541393454</v>
      </c>
      <c r="D3" s="14">
        <f>SUM([3]results!$B$23:$B$31)</f>
        <v>52.2671790724484</v>
      </c>
      <c r="E3" s="14">
        <f>SUM([4]results!$B$19:$B$29)</f>
        <v>46.760471214574125</v>
      </c>
      <c r="F3" s="14">
        <f>SUM([5]results!$B$22:$B$31)</f>
        <v>11.593658454989212</v>
      </c>
      <c r="G3" s="14">
        <f>SUM([6]Results!$B$15:$B$23)</f>
        <v>34.643282444605063</v>
      </c>
    </row>
    <row r="4" spans="1:7">
      <c r="A4" s="14" t="s">
        <v>5</v>
      </c>
      <c r="B4" s="14">
        <f>[1]results!$B$28</f>
        <v>0</v>
      </c>
      <c r="C4" s="14">
        <f>[2]results!$B$26</f>
        <v>0</v>
      </c>
      <c r="D4" s="14">
        <f>[3]results!$B$32</f>
        <v>0</v>
      </c>
      <c r="E4" s="14">
        <f>[4]results!$B$30</f>
        <v>0</v>
      </c>
      <c r="F4" s="16">
        <f>[5]results!$B$32</f>
        <v>0</v>
      </c>
      <c r="G4" s="14">
        <f>[6]Results!$B$24</f>
        <v>0</v>
      </c>
    </row>
    <row r="5" spans="1:7">
      <c r="A5" s="14" t="s">
        <v>40</v>
      </c>
      <c r="B5" s="14">
        <f>[1]results!$B$29</f>
        <v>6.5339114634350754E-4</v>
      </c>
      <c r="C5" s="14">
        <f>[2]results!$B$27</f>
        <v>1.44631779E-4</v>
      </c>
      <c r="D5" s="14">
        <f>[3]results!$B$33</f>
        <v>5.7228935999999989E-4</v>
      </c>
      <c r="E5" s="14">
        <f>[4]results!$B$31</f>
        <v>1.2757696199999999E-4</v>
      </c>
      <c r="F5" s="16">
        <f>[5]results!$B$33</f>
        <v>1.2757696199999999E-4</v>
      </c>
      <c r="G5" s="14">
        <f>[6]Results!$B$25</f>
        <v>0</v>
      </c>
    </row>
    <row r="6" spans="1:7">
      <c r="A6" s="14" t="s">
        <v>0</v>
      </c>
      <c r="B6" s="14">
        <f>[1]results!$B$30</f>
        <v>2.7351239969803275E-2</v>
      </c>
      <c r="C6" s="14">
        <f>[2]results!$B$28</f>
        <v>8.3643595629191974E-3</v>
      </c>
      <c r="D6" s="14">
        <f>[3]results!$B$34</f>
        <v>2.7353561075504223E-2</v>
      </c>
      <c r="E6" s="14">
        <f>[4]results!$B$32</f>
        <v>2.786107936702218E-2</v>
      </c>
      <c r="F6" s="16">
        <f>[5]results!$B$34</f>
        <v>8.8134003703234133E-3</v>
      </c>
      <c r="G6" s="14">
        <f>[6]Results!$B$26</f>
        <v>8.3798998388576445E-3</v>
      </c>
    </row>
    <row r="7" spans="1:7">
      <c r="A7" s="14" t="s">
        <v>3</v>
      </c>
      <c r="B7" s="14">
        <f t="shared" ref="B7:G7" si="0">SUM(B2:B6)</f>
        <v>74.648678697571981</v>
      </c>
      <c r="C7" s="14">
        <f t="shared" si="0"/>
        <v>113.0967221853553</v>
      </c>
      <c r="D7" s="14">
        <f t="shared" si="0"/>
        <v>56.75929897109684</v>
      </c>
      <c r="E7" s="14">
        <f t="shared" si="0"/>
        <v>51.129227179566847</v>
      </c>
      <c r="F7" s="14">
        <f t="shared" si="0"/>
        <v>29.163298367009148</v>
      </c>
      <c r="G7" s="14">
        <f t="shared" si="0"/>
        <v>53.560780777578621</v>
      </c>
    </row>
    <row r="8" spans="1:7">
      <c r="A8" s="1"/>
    </row>
  </sheetData>
  <phoneticPr fontId="3" type="noConversion"/>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0D47AA-0315-46A8-A176-B51B0904AAEC}">
  <dimension ref="A1:O27"/>
  <sheetViews>
    <sheetView zoomScaleNormal="100" workbookViewId="0">
      <pane xSplit="1" topLeftCell="B1" activePane="topRight" state="frozen"/>
      <selection pane="topRight" activeCell="C8" sqref="C8"/>
    </sheetView>
  </sheetViews>
  <sheetFormatPr defaultRowHeight="15"/>
  <cols>
    <col min="1" max="1" width="20" customWidth="1"/>
    <col min="2" max="13" width="19.5703125" customWidth="1"/>
  </cols>
  <sheetData>
    <row r="1" spans="1:15">
      <c r="A1" t="s">
        <v>55</v>
      </c>
      <c r="B1" s="59" t="s">
        <v>51</v>
      </c>
      <c r="C1" s="60"/>
      <c r="D1" s="61" t="s">
        <v>46</v>
      </c>
      <c r="E1" s="62"/>
      <c r="F1" s="63" t="s">
        <v>48</v>
      </c>
      <c r="G1" s="64"/>
      <c r="H1" s="57" t="s">
        <v>71</v>
      </c>
      <c r="I1" s="57"/>
      <c r="J1" s="58" t="s">
        <v>82</v>
      </c>
      <c r="K1" s="58"/>
      <c r="L1" s="56" t="s">
        <v>83</v>
      </c>
      <c r="M1" s="56"/>
    </row>
    <row r="2" spans="1:15">
      <c r="B2" s="20" t="s">
        <v>52</v>
      </c>
      <c r="C2" s="26" t="s">
        <v>53</v>
      </c>
      <c r="D2" s="34" t="s">
        <v>52</v>
      </c>
      <c r="E2" s="35" t="s">
        <v>53</v>
      </c>
      <c r="F2" s="36" t="s">
        <v>52</v>
      </c>
      <c r="G2" s="37" t="s">
        <v>53</v>
      </c>
      <c r="H2" s="23" t="s">
        <v>52</v>
      </c>
      <c r="I2" s="23" t="s">
        <v>53</v>
      </c>
      <c r="J2" s="52" t="s">
        <v>52</v>
      </c>
      <c r="K2" s="52" t="s">
        <v>53</v>
      </c>
      <c r="L2" s="25" t="s">
        <v>52</v>
      </c>
      <c r="M2" s="25" t="s">
        <v>53</v>
      </c>
      <c r="O2" t="s">
        <v>55</v>
      </c>
    </row>
    <row r="3" spans="1:15">
      <c r="A3" t="s">
        <v>54</v>
      </c>
      <c r="B3" s="21">
        <f>'carbon footprint'!B2</f>
        <v>4.560362157423369</v>
      </c>
      <c r="C3" s="27">
        <f>SUM('[1]results (2)'!$G$3:$G$19)</f>
        <v>0.98324297525795556</v>
      </c>
      <c r="D3" s="38">
        <f>'carbon footprint'!C2</f>
        <v>18.710102652619941</v>
      </c>
      <c r="E3" s="39">
        <f>SUM('[2]results (2)'!$G$3:$G$13)</f>
        <v>3.5080275242663221</v>
      </c>
      <c r="F3" s="40">
        <f>'carbon footprint'!D2</f>
        <v>4.464194048212935</v>
      </c>
      <c r="G3" s="41">
        <f>SUM('[3]results (2)'!$G$2:$G$22)</f>
        <v>0.86174563976284391</v>
      </c>
      <c r="H3" s="23">
        <f>'carbon footprint'!E2</f>
        <v>4.3407673086636995</v>
      </c>
      <c r="I3" s="23">
        <f>SUM('[4]results (2)'!$G$2:$G$18)</f>
        <v>1.1775014675553857</v>
      </c>
      <c r="J3" s="52">
        <f>'carbon footprint'!F2</f>
        <v>17.560698934687615</v>
      </c>
      <c r="K3" s="54">
        <f>SUM('[5]results (2)'!$G$2:$G$21)</f>
        <v>2.4045614397772135</v>
      </c>
      <c r="L3" s="25">
        <f>'carbon footprint'!G2</f>
        <v>18.909118433134701</v>
      </c>
      <c r="M3" s="25">
        <f>SUM('[6]Results (2)'!$G$2:$G$14)</f>
        <v>3.7137742424387059</v>
      </c>
    </row>
    <row r="4" spans="1:15">
      <c r="A4" t="s">
        <v>57</v>
      </c>
      <c r="B4" s="21">
        <f>'carbon footprint'!B3</f>
        <v>70.060311909032464</v>
      </c>
      <c r="C4" s="27">
        <f>SUM('[1]results (2)'!$G$20:$G$29)</f>
        <v>14.21532820419084</v>
      </c>
      <c r="D4" s="38">
        <f>'carbon footprint'!C3</f>
        <v>94.378110541393454</v>
      </c>
      <c r="E4" s="39">
        <f>SUM('[2]results (2)'!$G$14:$G$26)</f>
        <v>91.837093883360652</v>
      </c>
      <c r="F4" s="40">
        <f>'carbon footprint'!D3</f>
        <v>52.2671790724484</v>
      </c>
      <c r="G4" s="41">
        <f>SUM('[3]results (2)'!$G$23:$G$32)</f>
        <v>32.415770562410714</v>
      </c>
      <c r="H4" s="23">
        <f>'carbon footprint'!E3</f>
        <v>46.760471214574125</v>
      </c>
      <c r="I4" s="23">
        <f>SUM('[4]results (2)'!$G$19:$G$30)</f>
        <v>19.378861538131655</v>
      </c>
      <c r="J4" s="52">
        <f>'carbon footprint'!F3</f>
        <v>11.593658454989212</v>
      </c>
      <c r="K4" s="54">
        <f>SUM('[5]results (2)'!$G$22:$G$31)</f>
        <v>11.593658454989212</v>
      </c>
      <c r="L4" s="25">
        <f>'carbon footprint'!G3</f>
        <v>34.643282444605063</v>
      </c>
      <c r="M4" s="25">
        <f>SUM('[6]Results (2)'!$G$15:$G$23)</f>
        <v>34.643282444605063</v>
      </c>
    </row>
    <row r="5" spans="1:15">
      <c r="A5" t="s">
        <v>53</v>
      </c>
      <c r="B5" s="21">
        <v>0</v>
      </c>
      <c r="C5" s="27">
        <f>'[1]results (2)'!$G$32</f>
        <v>6.2954943647999988</v>
      </c>
      <c r="D5" s="38">
        <v>0</v>
      </c>
      <c r="E5" s="39">
        <f>'[2]results (2)'!$G$29</f>
        <v>0.15919747552941177</v>
      </c>
      <c r="F5" s="40">
        <v>0</v>
      </c>
      <c r="G5" s="41">
        <f>'[3]results (2)'!$G$35</f>
        <v>6.2954281683199991</v>
      </c>
      <c r="H5" s="23">
        <v>0</v>
      </c>
      <c r="I5" s="23">
        <f>'[4]results (2)'!$G$33</f>
        <v>6.2954943647999988</v>
      </c>
      <c r="J5" s="52">
        <v>0</v>
      </c>
      <c r="K5" s="55">
        <f>'[5]results (2)'!$G$34</f>
        <v>0.15919788064941176</v>
      </c>
      <c r="L5" s="25">
        <v>0</v>
      </c>
      <c r="M5" s="25">
        <f>'[6]Results (2)'!$G$26</f>
        <v>0.15919871392941176</v>
      </c>
    </row>
    <row r="6" spans="1:15">
      <c r="A6" t="s">
        <v>40</v>
      </c>
      <c r="B6" s="21">
        <f>'carbon footprint'!B5</f>
        <v>6.5339114634350754E-4</v>
      </c>
      <c r="C6" s="27">
        <f>'[1]results (2)'!$G$31</f>
        <v>6.5339114634350737E-5</v>
      </c>
      <c r="D6" s="38">
        <f>'carbon footprint'!C5</f>
        <v>1.44631779E-4</v>
      </c>
      <c r="E6" s="39">
        <f>'[2]results (2)'!$G$28</f>
        <v>1.44631779E-4</v>
      </c>
      <c r="F6" s="40">
        <f>'carbon footprint'!D5</f>
        <v>5.7228935999999989E-4</v>
      </c>
      <c r="G6" s="41">
        <f>'[3]results (2)'!$G$34</f>
        <v>5.7228935999999982E-5</v>
      </c>
      <c r="H6" s="23">
        <f>'carbon footprint'!E5</f>
        <v>1.2757696199999999E-4</v>
      </c>
      <c r="I6" s="23">
        <f>'[4]results (2)'!$G$32</f>
        <v>1.2757696199999999E-4</v>
      </c>
      <c r="J6" s="52">
        <f>'carbon footprint'!F5</f>
        <v>1.2757696199999999E-4</v>
      </c>
      <c r="K6" s="54">
        <f>'[5]results (2)'!$G$33</f>
        <v>1.2757696199999999E-4</v>
      </c>
      <c r="L6" s="25">
        <f>'carbon footprint'!G5</f>
        <v>0</v>
      </c>
      <c r="M6" s="25">
        <f>'[6]Results (2)'!$G$25</f>
        <v>0</v>
      </c>
    </row>
    <row r="7" spans="1:15">
      <c r="A7" t="s">
        <v>52</v>
      </c>
      <c r="B7" s="21">
        <f>'carbon footprint'!B6</f>
        <v>2.7351239969803275E-2</v>
      </c>
      <c r="C7" s="27">
        <v>0</v>
      </c>
      <c r="D7" s="38">
        <f>'carbon footprint'!C6</f>
        <v>8.3643595629191974E-3</v>
      </c>
      <c r="E7" s="39">
        <v>0</v>
      </c>
      <c r="F7" s="40">
        <f>'carbon footprint'!D6</f>
        <v>2.7353561075504223E-2</v>
      </c>
      <c r="G7" s="41">
        <v>0</v>
      </c>
      <c r="H7" s="23">
        <f>'carbon footprint'!E6</f>
        <v>2.786107936702218E-2</v>
      </c>
      <c r="I7" s="23">
        <v>0</v>
      </c>
      <c r="J7" s="52">
        <f>'carbon footprint'!F6</f>
        <v>8.8134003703234133E-3</v>
      </c>
      <c r="K7" s="52">
        <v>0</v>
      </c>
      <c r="L7" s="25">
        <f>'carbon footprint'!G6</f>
        <v>8.3798998388576445E-3</v>
      </c>
      <c r="M7" s="25">
        <v>0</v>
      </c>
    </row>
    <row r="8" spans="1:15">
      <c r="B8" s="21">
        <f t="shared" ref="B8:K8" si="0">SUM(B3:B7)</f>
        <v>74.648678697571981</v>
      </c>
      <c r="C8" s="27">
        <f t="shared" si="0"/>
        <v>21.494130883363429</v>
      </c>
      <c r="D8" s="38">
        <f t="shared" si="0"/>
        <v>113.0967221853553</v>
      </c>
      <c r="E8" s="39">
        <f t="shared" si="0"/>
        <v>95.504463514935381</v>
      </c>
      <c r="F8" s="40">
        <f t="shared" si="0"/>
        <v>56.75929897109684</v>
      </c>
      <c r="G8" s="41">
        <f t="shared" si="0"/>
        <v>39.57300159942956</v>
      </c>
      <c r="H8" s="23">
        <f t="shared" si="0"/>
        <v>51.129227179566847</v>
      </c>
      <c r="I8" s="23">
        <f t="shared" si="0"/>
        <v>26.85198494744904</v>
      </c>
      <c r="J8" s="52">
        <f t="shared" si="0"/>
        <v>29.163298367009148</v>
      </c>
      <c r="K8" s="52">
        <f t="shared" si="0"/>
        <v>14.157545352377838</v>
      </c>
      <c r="L8" s="25">
        <f t="shared" ref="L8:M8" si="1">SUM(L3:L7)</f>
        <v>53.560780777578621</v>
      </c>
      <c r="M8" s="25">
        <f t="shared" si="1"/>
        <v>38.516255400973179</v>
      </c>
    </row>
    <row r="9" spans="1:15">
      <c r="B9" s="20"/>
      <c r="C9" s="26"/>
      <c r="D9" s="34"/>
      <c r="E9" s="35"/>
      <c r="F9" s="36"/>
      <c r="G9" s="37"/>
      <c r="H9" s="23"/>
      <c r="I9" s="23"/>
      <c r="J9" s="52"/>
      <c r="K9" s="52"/>
      <c r="L9" s="25"/>
      <c r="M9" s="25"/>
    </row>
    <row r="10" spans="1:15">
      <c r="B10" s="20"/>
      <c r="C10" s="28">
        <f>(B8-C8)/B8</f>
        <v>0.71206280863397864</v>
      </c>
      <c r="D10" s="42"/>
      <c r="E10" s="43">
        <f>(D8-E8)/D8</f>
        <v>0.15555056177125806</v>
      </c>
      <c r="F10" s="44"/>
      <c r="G10" s="45">
        <f>(F8-G8)/F8</f>
        <v>0.30279262928210132</v>
      </c>
      <c r="H10" s="23"/>
      <c r="I10" s="24">
        <f>(H8-I8)/H8</f>
        <v>0.47482122401059684</v>
      </c>
      <c r="J10" s="52"/>
      <c r="K10" s="52">
        <f>(J8-K8)/J8</f>
        <v>0.51454238220209347</v>
      </c>
      <c r="L10" s="25"/>
      <c r="M10" s="25">
        <f>(L8-M8)/L8</f>
        <v>0.2808869691254261</v>
      </c>
    </row>
    <row r="11" spans="1:15">
      <c r="B11" s="20"/>
      <c r="C11" s="26"/>
      <c r="D11" s="34"/>
      <c r="E11" s="35"/>
      <c r="F11" s="36"/>
      <c r="G11" s="37"/>
      <c r="H11" s="23"/>
      <c r="I11" s="23"/>
      <c r="J11" s="52"/>
      <c r="K11" s="52"/>
      <c r="L11" s="25"/>
      <c r="M11" s="25"/>
    </row>
    <row r="12" spans="1:15">
      <c r="B12" s="20"/>
      <c r="C12" s="26"/>
      <c r="D12" s="34"/>
      <c r="E12" s="35"/>
      <c r="F12" s="36"/>
      <c r="G12" s="37"/>
      <c r="H12" s="23"/>
      <c r="I12" s="23"/>
      <c r="J12" s="52"/>
      <c r="K12" s="52"/>
      <c r="L12" s="25"/>
      <c r="M12" s="25"/>
      <c r="O12" s="4"/>
    </row>
    <row r="13" spans="1:15">
      <c r="B13" s="20"/>
      <c r="C13" s="26"/>
      <c r="D13" s="34"/>
      <c r="E13" s="35"/>
      <c r="F13" s="36"/>
      <c r="G13" s="37"/>
      <c r="H13" s="23"/>
      <c r="I13" s="23"/>
      <c r="J13" s="52"/>
      <c r="K13" s="52"/>
      <c r="L13" s="25"/>
      <c r="M13" s="25"/>
    </row>
    <row r="14" spans="1:15">
      <c r="A14" t="s">
        <v>56</v>
      </c>
      <c r="B14" s="59" t="s">
        <v>51</v>
      </c>
      <c r="C14" s="60"/>
      <c r="D14" s="65" t="s">
        <v>46</v>
      </c>
      <c r="E14" s="66"/>
      <c r="F14" s="63" t="s">
        <v>48</v>
      </c>
      <c r="G14" s="64"/>
      <c r="H14" s="57" t="s">
        <v>71</v>
      </c>
      <c r="I14" s="57"/>
      <c r="J14" s="58" t="s">
        <v>82</v>
      </c>
      <c r="K14" s="58"/>
      <c r="L14" s="56" t="s">
        <v>83</v>
      </c>
      <c r="M14" s="56"/>
    </row>
    <row r="15" spans="1:15">
      <c r="B15" s="20" t="s">
        <v>52</v>
      </c>
      <c r="C15" s="26" t="s">
        <v>53</v>
      </c>
      <c r="D15" s="34" t="s">
        <v>52</v>
      </c>
      <c r="E15" s="35" t="s">
        <v>53</v>
      </c>
      <c r="F15" s="36" t="s">
        <v>52</v>
      </c>
      <c r="G15" s="37" t="s">
        <v>53</v>
      </c>
      <c r="H15" s="23" t="s">
        <v>52</v>
      </c>
      <c r="I15" s="23" t="s">
        <v>53</v>
      </c>
      <c r="J15" s="52" t="s">
        <v>52</v>
      </c>
      <c r="K15" s="52" t="s">
        <v>53</v>
      </c>
      <c r="L15" s="25" t="s">
        <v>52</v>
      </c>
      <c r="M15" s="25" t="s">
        <v>53</v>
      </c>
      <c r="O15" t="s">
        <v>56</v>
      </c>
    </row>
    <row r="16" spans="1:15">
      <c r="A16" t="s">
        <v>54</v>
      </c>
      <c r="B16" s="22">
        <f>'energy consumption'!B2</f>
        <v>109.36203255972963</v>
      </c>
      <c r="C16" s="29">
        <f>SUM('[1]results (2)'!$H$3:$H$19)</f>
        <v>20.191053373984317</v>
      </c>
      <c r="D16" s="46">
        <f>'energy consumption'!C2</f>
        <v>320.00193528673884</v>
      </c>
      <c r="E16" s="47">
        <f>SUM('[2]results (2)'!$H$3:$H$13)</f>
        <v>55.913397067324567</v>
      </c>
      <c r="F16" s="48">
        <f>'energy consumption'!D2</f>
        <v>106.70029703527383</v>
      </c>
      <c r="G16" s="49">
        <f>SUM('[3]results (2)'!$H$2:$H$22)</f>
        <v>17.5067025858683</v>
      </c>
      <c r="H16" s="23">
        <f>'energy consumption'!E2</f>
        <v>102.82410248461464</v>
      </c>
      <c r="I16" s="23">
        <f>SUM('[4]results (2)'!$H$2:$H$18)</f>
        <v>25.506022889825786</v>
      </c>
      <c r="J16" s="52">
        <f>'energy consumption'!F2</f>
        <v>307.65596095458591</v>
      </c>
      <c r="K16" s="54">
        <f>SUM('[5]results (2)'!$H$2:$H$21)</f>
        <v>44.620498635182216</v>
      </c>
      <c r="L16" s="25">
        <f>'energy consumption'!G2</f>
        <v>323.43231244235</v>
      </c>
      <c r="M16" s="25">
        <f>SUM('[6]Results (2)'!$H$2:$H$14)</f>
        <v>59.884579636519618</v>
      </c>
    </row>
    <row r="17" spans="1:13">
      <c r="A17" t="s">
        <v>57</v>
      </c>
      <c r="B17" s="22">
        <f>'energy consumption'!B3</f>
        <v>1232.766485098563</v>
      </c>
      <c r="C17" s="29">
        <f>SUM('[1]results (2)'!$H$20:$H$29)</f>
        <v>250.12991959779615</v>
      </c>
      <c r="D17" s="46">
        <f>'energy consumption'!C3</f>
        <v>1660.6573455371299</v>
      </c>
      <c r="E17" s="47">
        <f>SUM('[2]results (2)'!$H$14:$H$26)</f>
        <v>1615.9461518706319</v>
      </c>
      <c r="F17" s="48">
        <f>'energy consumption'!D3</f>
        <v>919.68226911151373</v>
      </c>
      <c r="G17" s="49">
        <f>SUM('[3]results (2)'!$H$23:$H$32)</f>
        <v>570.38106809845033</v>
      </c>
      <c r="H17" s="23">
        <f>'energy consumption'!E3</f>
        <v>822.78739802914379</v>
      </c>
      <c r="I17" s="23">
        <f>SUM('[4]results (2)'!$H$19:$H$30)</f>
        <v>340.98636407147291</v>
      </c>
      <c r="J17" s="52">
        <f>'energy consumption'!F3</f>
        <v>203.99957113447658</v>
      </c>
      <c r="K17" s="54">
        <f>SUM('[5]results (2)'!$H$22:$H$31)</f>
        <v>203.99957113447658</v>
      </c>
      <c r="L17" s="25">
        <f>'energy consumption'!G3</f>
        <v>609.57589779166483</v>
      </c>
      <c r="M17" s="25">
        <f>SUM('[6]Results (2)'!$H$15:$H$23)</f>
        <v>609.57589779166483</v>
      </c>
    </row>
    <row r="18" spans="1:13">
      <c r="A18" t="s">
        <v>53</v>
      </c>
      <c r="B18" s="21">
        <v>0</v>
      </c>
      <c r="C18" s="27">
        <f>'[1]results (2)'!$H$32</f>
        <v>102.3232979508053</v>
      </c>
      <c r="D18" s="38">
        <v>0</v>
      </c>
      <c r="E18" s="39">
        <f>'[2]results (2)'!$H$29</f>
        <v>2.7861947098039215</v>
      </c>
      <c r="F18" s="40">
        <v>0</v>
      </c>
      <c r="G18" s="41">
        <f>'[3]results (2)'!$H$35</f>
        <v>102.32319889165566</v>
      </c>
      <c r="H18" s="23">
        <v>0</v>
      </c>
      <c r="I18" s="23">
        <f>'[4]results (2)'!$H$33</f>
        <v>102.3232979508053</v>
      </c>
      <c r="J18" s="52">
        <v>0</v>
      </c>
      <c r="K18" s="55">
        <f>'[5]results (2)'!$H$34</f>
        <v>2.7861990010039213</v>
      </c>
      <c r="L18" s="25">
        <v>0</v>
      </c>
      <c r="M18" s="25">
        <f>'[6]Results (2)'!$H$26</f>
        <v>2.7862059562039212</v>
      </c>
    </row>
    <row r="19" spans="1:13">
      <c r="A19" t="s">
        <v>40</v>
      </c>
      <c r="B19" s="21">
        <f>'energy consumption'!B4</f>
        <v>5.4601869797269286E-3</v>
      </c>
      <c r="C19" s="27">
        <f>'[1]results (2)'!$H$31</f>
        <v>5.4601869797269277E-4</v>
      </c>
      <c r="D19" s="38">
        <f>'energy consumption'!C4</f>
        <v>1.2086428794910004E-3</v>
      </c>
      <c r="E19" s="39">
        <f>'[2]results (2)'!$H$28</f>
        <v>1.2086428794910004E-3</v>
      </c>
      <c r="F19" s="40">
        <f>'energy consumption'!D4</f>
        <v>4.7824445274400008E-3</v>
      </c>
      <c r="G19" s="41">
        <f>'[3]results (2)'!$H$34</f>
        <v>4.7824445274400002E-4</v>
      </c>
      <c r="H19" s="23">
        <f>'energy consumption'!E4</f>
        <v>1.0661210680980003E-3</v>
      </c>
      <c r="I19" s="23">
        <f>'[4]results (2)'!$H$32</f>
        <v>1.0661210680980003E-3</v>
      </c>
      <c r="J19" s="52">
        <f>'energy consumption'!F4</f>
        <v>1.0661210680980003E-3</v>
      </c>
      <c r="K19" s="54">
        <f>'[5]results (2)'!$H$33</f>
        <v>1.0661210680980003E-3</v>
      </c>
      <c r="L19" s="25">
        <f>'energy consumption'!G4</f>
        <v>0</v>
      </c>
      <c r="M19" s="25">
        <f>'[6]Results (2)'!$H$25</f>
        <v>0</v>
      </c>
    </row>
    <row r="20" spans="1:13">
      <c r="A20" t="s">
        <v>52</v>
      </c>
      <c r="B20" s="21">
        <f>'energy consumption'!B5</f>
        <v>0.87537713994675304</v>
      </c>
      <c r="C20" s="27">
        <v>0</v>
      </c>
      <c r="D20" s="38">
        <f>'energy consumption'!C5</f>
        <v>0.26770154332155288</v>
      </c>
      <c r="E20" s="39">
        <v>0</v>
      </c>
      <c r="F20" s="40">
        <f>'energy consumption'!D5</f>
        <v>0.87545142699451584</v>
      </c>
      <c r="G20" s="41">
        <v>0</v>
      </c>
      <c r="H20" s="23">
        <f>'energy consumption'!E5</f>
        <v>0.89169456299091465</v>
      </c>
      <c r="I20" s="23">
        <v>0</v>
      </c>
      <c r="J20" s="52">
        <f>'energy consumption'!F5</f>
        <v>0.28207310593220081</v>
      </c>
      <c r="K20" s="52">
        <v>0</v>
      </c>
      <c r="L20" s="25">
        <f>'energy consumption'!G5</f>
        <v>0.2681989102533629</v>
      </c>
      <c r="M20" s="25">
        <v>0</v>
      </c>
    </row>
    <row r="21" spans="1:13">
      <c r="B21" s="21">
        <f t="shared" ref="B21:K21" si="2">SUM(B16:B20)</f>
        <v>1343.009354985219</v>
      </c>
      <c r="C21" s="27">
        <f t="shared" si="2"/>
        <v>372.64481694128369</v>
      </c>
      <c r="D21" s="38">
        <f t="shared" si="2"/>
        <v>1980.9281910100699</v>
      </c>
      <c r="E21" s="39">
        <f t="shared" si="2"/>
        <v>1674.6469522906398</v>
      </c>
      <c r="F21" s="40">
        <f t="shared" si="2"/>
        <v>1027.2628000183095</v>
      </c>
      <c r="G21" s="41">
        <f t="shared" si="2"/>
        <v>690.21144782042711</v>
      </c>
      <c r="H21" s="23">
        <f t="shared" si="2"/>
        <v>926.50426119781741</v>
      </c>
      <c r="I21" s="23">
        <f t="shared" si="2"/>
        <v>468.81675103317207</v>
      </c>
      <c r="J21" s="52">
        <f t="shared" si="2"/>
        <v>511.93867131606282</v>
      </c>
      <c r="K21" s="52">
        <f t="shared" si="2"/>
        <v>251.40733489173084</v>
      </c>
      <c r="L21" s="25">
        <f t="shared" ref="L21:M21" si="3">SUM(L16:L20)</f>
        <v>933.27640914426809</v>
      </c>
      <c r="M21" s="25">
        <f t="shared" si="3"/>
        <v>672.24668338438846</v>
      </c>
    </row>
    <row r="22" spans="1:13">
      <c r="B22" s="21"/>
      <c r="C22" s="27"/>
      <c r="D22" s="38"/>
      <c r="E22" s="39"/>
      <c r="F22" s="40"/>
      <c r="G22" s="41"/>
      <c r="H22" s="23"/>
      <c r="I22" s="23"/>
      <c r="J22" s="52"/>
      <c r="K22" s="52"/>
      <c r="L22" s="25"/>
      <c r="M22" s="25"/>
    </row>
    <row r="23" spans="1:13">
      <c r="B23" s="21"/>
      <c r="C23" s="27">
        <f>B21-C21</f>
        <v>970.36453804393534</v>
      </c>
      <c r="D23" s="38"/>
      <c r="E23" s="39">
        <f>D21-E21</f>
        <v>306.28123871943012</v>
      </c>
      <c r="F23" s="40"/>
      <c r="G23" s="41">
        <f>F21-G21</f>
        <v>337.05135219788235</v>
      </c>
      <c r="H23" s="23"/>
      <c r="I23" s="23">
        <f>H21-I21</f>
        <v>457.68751016464535</v>
      </c>
      <c r="J23" s="52"/>
      <c r="K23" s="52"/>
      <c r="L23" s="25"/>
      <c r="M23" s="25"/>
    </row>
    <row r="24" spans="1:13" ht="15.75" thickBot="1">
      <c r="B24" s="20"/>
      <c r="C24" s="28">
        <f>C23/B21</f>
        <v>0.72252999165044163</v>
      </c>
      <c r="D24" s="50"/>
      <c r="E24" s="51">
        <f>E23/D21</f>
        <v>0.15461501336060957</v>
      </c>
      <c r="F24" s="44"/>
      <c r="G24" s="45">
        <f>G23/F21</f>
        <v>0.32810625693043194</v>
      </c>
      <c r="H24" s="23"/>
      <c r="I24" s="24">
        <f>I23/H21</f>
        <v>0.49399396131533252</v>
      </c>
      <c r="J24" s="52"/>
      <c r="K24" s="53">
        <f>(J21-K21)/J21</f>
        <v>0.50891122515627285</v>
      </c>
      <c r="L24" s="25"/>
      <c r="M24" s="25">
        <f>(L21-M21)/L21</f>
        <v>0.27969176462868145</v>
      </c>
    </row>
    <row r="26" spans="1:13">
      <c r="B26" s="9"/>
      <c r="C26" s="9"/>
    </row>
    <row r="27" spans="1:13">
      <c r="B27" s="4">
        <f>B3/B8</f>
        <v>6.1090996344342514E-2</v>
      </c>
      <c r="C27" s="4"/>
      <c r="D27" s="4">
        <f t="shared" ref="D27:J27" si="4">D3/D8</f>
        <v>0.16543452622752208</v>
      </c>
      <c r="E27" s="4"/>
      <c r="F27" s="4">
        <f t="shared" si="4"/>
        <v>7.8651324613544057E-2</v>
      </c>
      <c r="G27" s="4"/>
      <c r="H27" s="4">
        <f t="shared" si="4"/>
        <v>8.4897964395566544E-2</v>
      </c>
      <c r="I27" s="4"/>
      <c r="J27" s="4">
        <f t="shared" si="4"/>
        <v>0.60215064543429964</v>
      </c>
      <c r="L27" s="4">
        <f t="shared" ref="L27" si="5">L3/L8</f>
        <v>0.35304038064079812</v>
      </c>
    </row>
  </sheetData>
  <mergeCells count="12">
    <mergeCell ref="B1:C1"/>
    <mergeCell ref="D1:E1"/>
    <mergeCell ref="F1:G1"/>
    <mergeCell ref="B14:C14"/>
    <mergeCell ref="D14:E14"/>
    <mergeCell ref="F14:G14"/>
    <mergeCell ref="L1:M1"/>
    <mergeCell ref="L14:M14"/>
    <mergeCell ref="H1:I1"/>
    <mergeCell ref="H14:I14"/>
    <mergeCell ref="J1:K1"/>
    <mergeCell ref="J14:K14"/>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9"/>
  <sheetViews>
    <sheetView workbookViewId="0">
      <selection activeCell="B9" sqref="B9"/>
    </sheetView>
  </sheetViews>
  <sheetFormatPr defaultRowHeight="15"/>
  <cols>
    <col min="1" max="1" width="24" style="14" customWidth="1"/>
    <col min="2" max="4" width="14.42578125" style="14" customWidth="1"/>
    <col min="5" max="6" width="15.140625" style="14" customWidth="1"/>
    <col min="7" max="7" width="18" style="14" customWidth="1"/>
    <col min="8" max="16384" width="9.140625" style="14"/>
  </cols>
  <sheetData>
    <row r="1" spans="1:7" ht="45">
      <c r="B1" s="15" t="s">
        <v>45</v>
      </c>
      <c r="C1" s="15" t="s">
        <v>47</v>
      </c>
      <c r="D1" s="15" t="s">
        <v>49</v>
      </c>
      <c r="E1" s="15" t="s">
        <v>71</v>
      </c>
      <c r="F1" s="15" t="s">
        <v>80</v>
      </c>
      <c r="G1" s="15" t="s">
        <v>81</v>
      </c>
    </row>
    <row r="2" spans="1:7">
      <c r="A2" s="14" t="s">
        <v>54</v>
      </c>
      <c r="B2" s="14">
        <f>SUM([1]results!$C$2:$C$18)</f>
        <v>109.36203255972963</v>
      </c>
      <c r="C2" s="14">
        <f>SUM([2]results!$C$3:$C$13)</f>
        <v>320.00193528673884</v>
      </c>
      <c r="D2" s="14">
        <f>SUM([3]results!$C$2:$C$22)</f>
        <v>106.70029703527383</v>
      </c>
      <c r="E2" s="14">
        <f>SUM([4]results!$C$2:$C$18)</f>
        <v>102.82410248461464</v>
      </c>
      <c r="F2" s="18">
        <f>SUM([5]results!$C$2:$C$21)</f>
        <v>307.65596095458591</v>
      </c>
      <c r="G2" s="14">
        <f>SUM([6]Results!$C$2:$C$14)</f>
        <v>323.43231244235</v>
      </c>
    </row>
    <row r="3" spans="1:7">
      <c r="A3" s="14" t="s">
        <v>57</v>
      </c>
      <c r="B3" s="14">
        <f>SUM([1]results!$C$19:$C$27)</f>
        <v>1232.766485098563</v>
      </c>
      <c r="C3" s="14">
        <f>SUM([2]results!$C$14:$C$25)</f>
        <v>1660.6573455371299</v>
      </c>
      <c r="D3" s="14">
        <f>SUM([3]results!$C$23:$C$31)</f>
        <v>919.68226911151373</v>
      </c>
      <c r="E3" s="14">
        <f>SUM([4]results!$C$19:$C$29)</f>
        <v>822.78739802914379</v>
      </c>
      <c r="F3" s="18">
        <f>SUM([5]results!$C$22:$C$31)</f>
        <v>203.99957113447658</v>
      </c>
      <c r="G3" s="14">
        <f>SUM([6]Results!$C$15:$C$23)</f>
        <v>609.57589779166483</v>
      </c>
    </row>
    <row r="4" spans="1:7">
      <c r="A4" s="14" t="s">
        <v>40</v>
      </c>
      <c r="B4" s="14">
        <f>[1]results!$C$29</f>
        <v>5.4601869797269286E-3</v>
      </c>
      <c r="C4" s="14">
        <f>[2]results!$C$27</f>
        <v>1.2086428794910004E-3</v>
      </c>
      <c r="D4" s="14">
        <f>[3]results!$C$33</f>
        <v>4.7824445274400008E-3</v>
      </c>
      <c r="E4" s="14">
        <f>[4]results!$C$31</f>
        <v>1.0661210680980003E-3</v>
      </c>
      <c r="F4" s="16">
        <f>[5]results!$C$33</f>
        <v>1.0661210680980003E-3</v>
      </c>
      <c r="G4" s="14">
        <f>[6]Results!$C$25</f>
        <v>0</v>
      </c>
    </row>
    <row r="5" spans="1:7">
      <c r="A5" s="14" t="s">
        <v>0</v>
      </c>
      <c r="B5" s="14">
        <f>[1]results!$C$30</f>
        <v>0.87537713994675304</v>
      </c>
      <c r="C5" s="14">
        <f>[2]results!$C$28</f>
        <v>0.26770154332155288</v>
      </c>
      <c r="D5" s="14">
        <f>[3]results!$C$34</f>
        <v>0.87545142699451584</v>
      </c>
      <c r="E5" s="14">
        <f>[4]results!$C$32</f>
        <v>0.89169456299091465</v>
      </c>
      <c r="F5" s="18">
        <f>[5]results!$C$34</f>
        <v>0.28207310593220081</v>
      </c>
      <c r="G5" s="14">
        <f>[6]Results!$C$26</f>
        <v>0.2681989102533629</v>
      </c>
    </row>
    <row r="7" spans="1:7">
      <c r="A7" s="14" t="s">
        <v>3</v>
      </c>
      <c r="B7" s="17">
        <f>SUM(B2:B5)</f>
        <v>1343.009354985219</v>
      </c>
      <c r="C7" s="17">
        <f>SUM(C2:C5)</f>
        <v>1980.9281910100699</v>
      </c>
      <c r="D7" s="17">
        <f>SUM(D2:D5)</f>
        <v>1027.2628000183095</v>
      </c>
      <c r="E7" s="17">
        <f>SUM(E2:E5)</f>
        <v>926.50426119781741</v>
      </c>
      <c r="F7" s="18">
        <f>SUM(F2:F6)</f>
        <v>511.93867131606282</v>
      </c>
      <c r="G7" s="17">
        <f>SUM(G2:G6)</f>
        <v>933.27640914426809</v>
      </c>
    </row>
    <row r="9" spans="1:7">
      <c r="B9" s="19">
        <f>B3/B7</f>
        <v>0.91791355028359467</v>
      </c>
      <c r="C9" s="19">
        <f t="shared" ref="C9:G9" si="0">C3/C7</f>
        <v>0.83832283930007845</v>
      </c>
      <c r="D9" s="19">
        <f t="shared" si="0"/>
        <v>0.89527457734780402</v>
      </c>
      <c r="E9" s="19">
        <f t="shared" si="0"/>
        <v>0.88805570841672676</v>
      </c>
      <c r="F9" s="19">
        <f t="shared" si="0"/>
        <v>0.39848439386312834</v>
      </c>
      <c r="G9" s="19">
        <f t="shared" si="0"/>
        <v>0.65315686951799412</v>
      </c>
    </row>
  </sheetData>
  <phoneticPr fontId="3" type="noConversion"/>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A15"/>
  <sheetViews>
    <sheetView zoomScale="115" zoomScaleNormal="115" workbookViewId="0">
      <selection activeCell="N23" sqref="N23"/>
    </sheetView>
  </sheetViews>
  <sheetFormatPr defaultRowHeight="15"/>
  <cols>
    <col min="1" max="1" width="25" customWidth="1"/>
    <col min="12" max="12" width="15.7109375" customWidth="1"/>
  </cols>
  <sheetData>
    <row r="1" spans="1:27" s="2" customFormat="1">
      <c r="A1"/>
      <c r="B1" t="str">
        <f>'[1]material inventory'!J2</f>
        <v>Carbon footprint</v>
      </c>
      <c r="C1" t="str">
        <f>'[1]material inventory'!K2</f>
        <v>Primary energy consumption</v>
      </c>
      <c r="D1" t="str">
        <f>'[1]material inventory'!L2</f>
        <v>agricultural land occupation</v>
      </c>
      <c r="E1" t="str">
        <f>'[1]material inventory'!M2</f>
        <v>climate change</v>
      </c>
      <c r="F1" t="str">
        <f>'[1]material inventory'!N2</f>
        <v>fossil depletion</v>
      </c>
      <c r="G1" t="str">
        <f>'[1]material inventory'!O2</f>
        <v>freshwater ecotoxicity</v>
      </c>
      <c r="H1" t="str">
        <f>'[1]material inventory'!P2</f>
        <v>freshwater eutrophication</v>
      </c>
      <c r="I1" t="str">
        <f>'[1]material inventory'!Q2</f>
        <v>human toxicity</v>
      </c>
      <c r="J1" t="str">
        <f>'[1]material inventory'!R2</f>
        <v>ionising radiation</v>
      </c>
      <c r="K1" t="str">
        <f>'[1]material inventory'!S2</f>
        <v>marine ecotoxicity</v>
      </c>
      <c r="L1" t="str">
        <f>'[1]material inventory'!T2</f>
        <v>marine eutrophication</v>
      </c>
      <c r="M1" t="str">
        <f>'[1]material inventory'!U2</f>
        <v>metal depletion</v>
      </c>
      <c r="N1" t="str">
        <f>'[1]material inventory'!V2</f>
        <v>natural land transformation</v>
      </c>
      <c r="O1" t="str">
        <f>'[1]material inventory'!W2</f>
        <v>ozone depletion</v>
      </c>
      <c r="P1" t="str">
        <f>'[1]material inventory'!X2</f>
        <v>particulate matter formation</v>
      </c>
      <c r="Q1" t="str">
        <f>'[1]material inventory'!Y2</f>
        <v>photochemical oxidant formation</v>
      </c>
      <c r="R1" t="str">
        <f>'[1]material inventory'!Z2</f>
        <v>terrestrial acidification</v>
      </c>
      <c r="S1" t="str">
        <f>'[1]material inventory'!AA2</f>
        <v>terrestrial ecotoxicity</v>
      </c>
      <c r="T1" t="str">
        <f>'[1]material inventory'!AB2</f>
        <v>urban land occupation</v>
      </c>
      <c r="U1" t="str">
        <f>'[1]material inventory'!AC2</f>
        <v>water depletion</v>
      </c>
      <c r="V1" t="str">
        <f>'[1]material inventory'!AD2</f>
        <v>ecosystem quality</v>
      </c>
      <c r="W1" t="str">
        <f>'[1]material inventory'!AE2</f>
        <v>human health</v>
      </c>
      <c r="X1" t="str">
        <f>'[1]material inventory'!AF2</f>
        <v>resources</v>
      </c>
      <c r="Y1"/>
      <c r="Z1"/>
      <c r="AA1"/>
    </row>
    <row r="2" spans="1:27">
      <c r="A2" t="s">
        <v>6</v>
      </c>
      <c r="B2">
        <f>B10/B$10</f>
        <v>1</v>
      </c>
      <c r="C2">
        <f t="shared" ref="C2:X2" si="0">C10/C$10</f>
        <v>1</v>
      </c>
      <c r="D2">
        <f t="shared" si="0"/>
        <v>1</v>
      </c>
      <c r="E2">
        <f t="shared" si="0"/>
        <v>1</v>
      </c>
      <c r="F2">
        <f t="shared" si="0"/>
        <v>1</v>
      </c>
      <c r="G2">
        <f t="shared" si="0"/>
        <v>1</v>
      </c>
      <c r="H2">
        <f t="shared" si="0"/>
        <v>1</v>
      </c>
      <c r="I2">
        <f t="shared" si="0"/>
        <v>1</v>
      </c>
      <c r="J2">
        <f t="shared" si="0"/>
        <v>1</v>
      </c>
      <c r="K2">
        <f t="shared" si="0"/>
        <v>1</v>
      </c>
      <c r="L2">
        <f t="shared" si="0"/>
        <v>1</v>
      </c>
      <c r="M2">
        <f t="shared" si="0"/>
        <v>1</v>
      </c>
      <c r="N2">
        <f t="shared" si="0"/>
        <v>1</v>
      </c>
      <c r="O2">
        <f t="shared" si="0"/>
        <v>1</v>
      </c>
      <c r="P2">
        <f t="shared" si="0"/>
        <v>1</v>
      </c>
      <c r="Q2">
        <f t="shared" si="0"/>
        <v>1</v>
      </c>
      <c r="R2">
        <f t="shared" si="0"/>
        <v>1</v>
      </c>
      <c r="S2">
        <f t="shared" si="0"/>
        <v>1</v>
      </c>
      <c r="T2">
        <f t="shared" si="0"/>
        <v>1</v>
      </c>
      <c r="U2">
        <f t="shared" si="0"/>
        <v>1</v>
      </c>
      <c r="V2">
        <f t="shared" si="0"/>
        <v>1</v>
      </c>
      <c r="W2">
        <f t="shared" si="0"/>
        <v>1</v>
      </c>
      <c r="X2">
        <f t="shared" si="0"/>
        <v>1</v>
      </c>
    </row>
    <row r="3" spans="1:27">
      <c r="A3" t="s">
        <v>7</v>
      </c>
      <c r="B3">
        <f t="shared" ref="B3:X3" si="1">B11/B$10</f>
        <v>1.5150532354839106</v>
      </c>
      <c r="C3">
        <f t="shared" si="1"/>
        <v>1.4749921016237986</v>
      </c>
      <c r="D3">
        <f t="shared" si="1"/>
        <v>4.3252006020881022E-2</v>
      </c>
      <c r="E3">
        <f t="shared" si="1"/>
        <v>1.5089108584660842</v>
      </c>
      <c r="F3">
        <f t="shared" si="1"/>
        <v>1.5303841747237186</v>
      </c>
      <c r="G3">
        <f t="shared" si="1"/>
        <v>1.1179438203095173</v>
      </c>
      <c r="H3">
        <f t="shared" si="1"/>
        <v>0.94084451841233374</v>
      </c>
      <c r="I3">
        <f t="shared" si="1"/>
        <v>1.3246594546546426</v>
      </c>
      <c r="J3">
        <f t="shared" si="1"/>
        <v>1.2812196211002411</v>
      </c>
      <c r="K3">
        <f t="shared" si="1"/>
        <v>0.91616092966375184</v>
      </c>
      <c r="L3">
        <f t="shared" si="1"/>
        <v>1.3563291295272961</v>
      </c>
      <c r="M3">
        <f t="shared" si="1"/>
        <v>2.8164646986332958E-2</v>
      </c>
      <c r="N3">
        <f t="shared" si="1"/>
        <v>1.2884373189866321</v>
      </c>
      <c r="O3">
        <f t="shared" si="1"/>
        <v>1.5207802460012916</v>
      </c>
      <c r="P3">
        <f t="shared" si="1"/>
        <v>1.1659321163448897</v>
      </c>
      <c r="Q3">
        <f t="shared" si="1"/>
        <v>1.2063516506087273</v>
      </c>
      <c r="R3">
        <f t="shared" si="1"/>
        <v>1.3153940139479618</v>
      </c>
      <c r="S3">
        <f t="shared" si="1"/>
        <v>5.0385264714542452E-2</v>
      </c>
      <c r="T3">
        <f t="shared" si="1"/>
        <v>0.37879361068134193</v>
      </c>
      <c r="U3">
        <f t="shared" si="1"/>
        <v>0.87464354405523903</v>
      </c>
      <c r="V3">
        <f t="shared" si="1"/>
        <v>1.2259410464095719</v>
      </c>
      <c r="W3">
        <f t="shared" si="1"/>
        <v>1.3850926682050704</v>
      </c>
      <c r="X3">
        <f t="shared" si="1"/>
        <v>1.0360783162725715</v>
      </c>
    </row>
    <row r="4" spans="1:27">
      <c r="A4" t="s">
        <v>8</v>
      </c>
      <c r="B4">
        <f t="shared" ref="B4:X4" si="2">B12/B$10</f>
        <v>0.76035235936390388</v>
      </c>
      <c r="C4">
        <f t="shared" si="2"/>
        <v>0.76489623561081999</v>
      </c>
      <c r="D4">
        <f t="shared" si="2"/>
        <v>0.99456954773791006</v>
      </c>
      <c r="E4">
        <f t="shared" si="2"/>
        <v>0.76133095930306316</v>
      </c>
      <c r="F4">
        <f t="shared" si="2"/>
        <v>0.7556919713505712</v>
      </c>
      <c r="G4">
        <f t="shared" si="2"/>
        <v>0.81439611344528695</v>
      </c>
      <c r="H4">
        <f t="shared" si="2"/>
        <v>0.87648550339509146</v>
      </c>
      <c r="I4">
        <f t="shared" si="2"/>
        <v>0.79396677552899242</v>
      </c>
      <c r="J4">
        <f t="shared" si="2"/>
        <v>0.82383808106210576</v>
      </c>
      <c r="K4">
        <f t="shared" si="2"/>
        <v>0.8244068211549177</v>
      </c>
      <c r="L4">
        <f t="shared" si="2"/>
        <v>0.78560818524220222</v>
      </c>
      <c r="M4">
        <f t="shared" si="2"/>
        <v>0.9826952289887303</v>
      </c>
      <c r="N4">
        <f t="shared" si="2"/>
        <v>0.791916005361336</v>
      </c>
      <c r="O4">
        <f t="shared" si="2"/>
        <v>0.7636816717085203</v>
      </c>
      <c r="P4">
        <f t="shared" si="2"/>
        <v>0.82093277072702708</v>
      </c>
      <c r="Q4">
        <f t="shared" si="2"/>
        <v>0.74930772525146427</v>
      </c>
      <c r="R4">
        <f t="shared" si="2"/>
        <v>0.79084954169710087</v>
      </c>
      <c r="S4">
        <f t="shared" si="2"/>
        <v>0.80270553887665952</v>
      </c>
      <c r="T4">
        <f t="shared" si="2"/>
        <v>0.94561341736822413</v>
      </c>
      <c r="U4">
        <f t="shared" si="2"/>
        <v>0.85165877085280439</v>
      </c>
      <c r="V4">
        <f t="shared" si="2"/>
        <v>0.79971507360677574</v>
      </c>
      <c r="W4">
        <f t="shared" si="2"/>
        <v>0.78330035321908253</v>
      </c>
      <c r="X4">
        <f t="shared" si="2"/>
        <v>0.83039433425937759</v>
      </c>
    </row>
    <row r="5" spans="1:27">
      <c r="A5" t="s">
        <v>72</v>
      </c>
      <c r="B5">
        <f t="shared" ref="B5:X5" si="3">B13/B$10</f>
        <v>0.68493144248017179</v>
      </c>
      <c r="C5">
        <f t="shared" si="3"/>
        <v>0.68987178515075531</v>
      </c>
      <c r="D5">
        <f t="shared" si="3"/>
        <v>0.98506040782524829</v>
      </c>
      <c r="E5">
        <f t="shared" si="3"/>
        <v>0.68654895886742662</v>
      </c>
      <c r="F5">
        <f t="shared" si="3"/>
        <v>0.67837787835650065</v>
      </c>
      <c r="G5">
        <f t="shared" si="3"/>
        <v>0.7707340847840648</v>
      </c>
      <c r="H5">
        <f t="shared" si="3"/>
        <v>0.86078056630327038</v>
      </c>
      <c r="I5">
        <f t="shared" si="3"/>
        <v>0.74018899473361688</v>
      </c>
      <c r="J5">
        <f t="shared" si="3"/>
        <v>0.7984742973078115</v>
      </c>
      <c r="K5">
        <f t="shared" si="3"/>
        <v>0.8336572479944071</v>
      </c>
      <c r="L5">
        <f t="shared" si="3"/>
        <v>0.71482435976827396</v>
      </c>
      <c r="M5">
        <f t="shared" si="3"/>
        <v>0.98280605737879823</v>
      </c>
      <c r="N5">
        <f t="shared" si="3"/>
        <v>0.72667384534137591</v>
      </c>
      <c r="O5">
        <f t="shared" si="3"/>
        <v>0.68570094286982275</v>
      </c>
      <c r="P5">
        <f t="shared" si="3"/>
        <v>0.76590485064366953</v>
      </c>
      <c r="Q5">
        <f t="shared" si="3"/>
        <v>0.68198232255514435</v>
      </c>
      <c r="R5">
        <f t="shared" si="3"/>
        <v>0.72646300778556261</v>
      </c>
      <c r="S5">
        <f t="shared" si="3"/>
        <v>0.99286937701997402</v>
      </c>
      <c r="T5">
        <f t="shared" si="3"/>
        <v>0.92691234868162664</v>
      </c>
      <c r="U5">
        <f t="shared" si="3"/>
        <v>0.45446190433995354</v>
      </c>
      <c r="V5">
        <f t="shared" si="3"/>
        <v>0.74209922692981678</v>
      </c>
      <c r="W5">
        <f t="shared" si="3"/>
        <v>0.72217764569709664</v>
      </c>
      <c r="X5">
        <f t="shared" si="3"/>
        <v>0.77854909282697338</v>
      </c>
    </row>
    <row r="6" spans="1:27">
      <c r="A6" t="s">
        <v>75</v>
      </c>
      <c r="B6">
        <f t="shared" ref="B6:X6" si="4">B14/B$10</f>
        <v>0.39067400623606363</v>
      </c>
      <c r="C6">
        <f t="shared" si="4"/>
        <v>0.38118771802724877</v>
      </c>
      <c r="D6">
        <f t="shared" si="4"/>
        <v>1.5424033258014676E-2</v>
      </c>
      <c r="E6">
        <f t="shared" si="4"/>
        <v>0.38862577700328366</v>
      </c>
      <c r="F6">
        <f t="shared" si="4"/>
        <v>0.39425003844576589</v>
      </c>
      <c r="G6">
        <f t="shared" si="4"/>
        <v>0.38400456830155805</v>
      </c>
      <c r="H6">
        <f t="shared" si="4"/>
        <v>0.41814470336598913</v>
      </c>
      <c r="I6">
        <f t="shared" si="4"/>
        <v>0.40433361510604776</v>
      </c>
      <c r="J6">
        <f t="shared" si="4"/>
        <v>0.40350625024503955</v>
      </c>
      <c r="K6">
        <f t="shared" si="4"/>
        <v>0.43950152369874923</v>
      </c>
      <c r="L6">
        <f t="shared" si="4"/>
        <v>0.35398217490013312</v>
      </c>
      <c r="M6">
        <f t="shared" si="4"/>
        <v>2.3901469461483898E-2</v>
      </c>
      <c r="N6">
        <f t="shared" si="4"/>
        <v>0.32749384026135592</v>
      </c>
      <c r="O6">
        <f t="shared" si="4"/>
        <v>0.39482811124808526</v>
      </c>
      <c r="P6">
        <f t="shared" si="4"/>
        <v>0.31314149743039771</v>
      </c>
      <c r="Q6">
        <f t="shared" si="4"/>
        <v>0.31361803211481981</v>
      </c>
      <c r="R6">
        <f t="shared" si="4"/>
        <v>0.34549641430627293</v>
      </c>
      <c r="S6">
        <f t="shared" si="4"/>
        <v>0.60253591098361581</v>
      </c>
      <c r="T6">
        <f t="shared" si="4"/>
        <v>0.14022561427862598</v>
      </c>
      <c r="U6">
        <f t="shared" si="4"/>
        <v>0.30849052305206637</v>
      </c>
      <c r="V6">
        <f t="shared" si="4"/>
        <v>0.34260555087493216</v>
      </c>
      <c r="W6">
        <f t="shared" si="4"/>
        <v>0.39712583183119882</v>
      </c>
      <c r="X6">
        <f t="shared" si="4"/>
        <v>0.27239176638282864</v>
      </c>
    </row>
    <row r="7" spans="1:27">
      <c r="A7" t="s">
        <v>84</v>
      </c>
      <c r="B7">
        <f t="shared" ref="B7:X7" si="5">B15/B$10</f>
        <v>0.71750473969636042</v>
      </c>
      <c r="C7">
        <f t="shared" si="5"/>
        <v>0.69491430248044683</v>
      </c>
      <c r="D7">
        <f t="shared" si="5"/>
        <v>4.205383625342083E-2</v>
      </c>
      <c r="E7">
        <f t="shared" si="5"/>
        <v>0.71409871453506246</v>
      </c>
      <c r="F7">
        <f t="shared" si="5"/>
        <v>0.71662118890411131</v>
      </c>
      <c r="G7">
        <f t="shared" si="5"/>
        <v>0.58972575018659801</v>
      </c>
      <c r="H7">
        <f t="shared" si="5"/>
        <v>0.71769561846340613</v>
      </c>
      <c r="I7">
        <f t="shared" si="5"/>
        <v>0.68493381262839825</v>
      </c>
      <c r="J7">
        <f t="shared" si="5"/>
        <v>0.88223040604607206</v>
      </c>
      <c r="K7">
        <f t="shared" si="5"/>
        <v>0.53388812151780995</v>
      </c>
      <c r="L7">
        <f t="shared" si="5"/>
        <v>0.64772279946868649</v>
      </c>
      <c r="M7">
        <f t="shared" si="5"/>
        <v>2.3176459299008006E-2</v>
      </c>
      <c r="N7">
        <f t="shared" si="5"/>
        <v>0.60362162660661789</v>
      </c>
      <c r="O7">
        <f t="shared" si="5"/>
        <v>0.71209189364938019</v>
      </c>
      <c r="P7">
        <f t="shared" si="5"/>
        <v>0.58664874793314725</v>
      </c>
      <c r="Q7">
        <f t="shared" si="5"/>
        <v>0.57216427479243792</v>
      </c>
      <c r="R7">
        <f t="shared" si="5"/>
        <v>0.63233606907134787</v>
      </c>
      <c r="S7">
        <f t="shared" si="5"/>
        <v>3.839386053030229E-2</v>
      </c>
      <c r="T7">
        <f t="shared" si="5"/>
        <v>0.2453941864456019</v>
      </c>
      <c r="U7">
        <f t="shared" si="5"/>
        <v>0.57223371938011891</v>
      </c>
      <c r="V7">
        <f t="shared" si="5"/>
        <v>0.59163396174607807</v>
      </c>
      <c r="W7">
        <f t="shared" si="5"/>
        <v>0.69345660845843982</v>
      </c>
      <c r="X7">
        <f t="shared" si="5"/>
        <v>0.48845206807387476</v>
      </c>
    </row>
    <row r="10" spans="1:27">
      <c r="A10" t="s">
        <v>6</v>
      </c>
      <c r="B10">
        <f>[1]results!B32</f>
        <v>74.648678697571981</v>
      </c>
      <c r="C10">
        <f>[1]results!C32</f>
        <v>1343.0093549852188</v>
      </c>
      <c r="D10">
        <f>[1]results!D32</f>
        <v>6.3939074272334171</v>
      </c>
      <c r="E10">
        <f>[1]results!E32</f>
        <v>70.685831000926669</v>
      </c>
      <c r="F10">
        <f>[1]results!F32</f>
        <v>30.543898426480069</v>
      </c>
      <c r="G10">
        <f>[1]results!G32</f>
        <v>0.40105829738579946</v>
      </c>
      <c r="H10">
        <f>[1]results!H32</f>
        <v>3.8678508839709433E-3</v>
      </c>
      <c r="I10">
        <f>[1]results!I32</f>
        <v>673.46568980476945</v>
      </c>
      <c r="J10">
        <f>[1]results!J32</f>
        <v>0.71114889103541545</v>
      </c>
      <c r="K10">
        <f>[1]results!K32</f>
        <v>330.79711920442344</v>
      </c>
      <c r="L10">
        <f>[1]results!L32</f>
        <v>7.2778632045575942E-2</v>
      </c>
      <c r="M10">
        <f>[1]results!M32</f>
        <v>38.686503593327728</v>
      </c>
      <c r="N10">
        <f>[1]results!N32</f>
        <v>1.3538931076713803E-2</v>
      </c>
      <c r="O10">
        <f>[1]results!O32</f>
        <v>6.1668405067505112E-6</v>
      </c>
      <c r="P10">
        <f>[1]results!P32</f>
        <v>0.10798716442101214</v>
      </c>
      <c r="Q10">
        <f>[1]results!Q32</f>
        <v>0.27243475331802375</v>
      </c>
      <c r="R10">
        <f>[1]results!R32</f>
        <v>0.35625658149823297</v>
      </c>
      <c r="S10">
        <f>[1]results!S32</f>
        <v>0.31595227526586661</v>
      </c>
      <c r="T10">
        <f>[1]results!T32</f>
        <v>0.19376378357771784</v>
      </c>
      <c r="U10">
        <f>[1]results!U32</f>
        <v>4.3294211696037747E-2</v>
      </c>
      <c r="V10">
        <f>[1]results!V32</f>
        <v>2.592165105018517</v>
      </c>
      <c r="W10">
        <f>[1]results!W32</f>
        <v>7.2657675849803391</v>
      </c>
      <c r="X10">
        <f>[1]results!X32</f>
        <v>5.4586666997194051</v>
      </c>
    </row>
    <row r="11" spans="1:27">
      <c r="A11" t="s">
        <v>7</v>
      </c>
      <c r="B11">
        <f>[2]results!B30</f>
        <v>113.0967221853553</v>
      </c>
      <c r="C11">
        <f>[2]results!C30</f>
        <v>1980.9281910100699</v>
      </c>
      <c r="D11">
        <f>[2]results!D30</f>
        <v>0.27654932253965564</v>
      </c>
      <c r="E11">
        <f>[2]results!E30</f>
        <v>106.65861793699681</v>
      </c>
      <c r="F11">
        <f>[2]results!F30</f>
        <v>46.743898786253787</v>
      </c>
      <c r="G11">
        <f>[2]results!G30</f>
        <v>0.44836064514631113</v>
      </c>
      <c r="H11">
        <f>[2]results!H30</f>
        <v>3.6390463022203615E-3</v>
      </c>
      <c r="I11">
        <f>[2]results!I30</f>
        <v>892.11269338539864</v>
      </c>
      <c r="J11">
        <f>[2]results!J30</f>
        <v>0.91113791271825162</v>
      </c>
      <c r="K11">
        <f>[2]results!K30</f>
        <v>303.06339626041552</v>
      </c>
      <c r="L11">
        <f>[2]results!L30</f>
        <v>9.8711778650563395E-2</v>
      </c>
      <c r="M11">
        <f>[2]results!M30</f>
        <v>1.089591716841577</v>
      </c>
      <c r="N11">
        <f>[2]results!N30</f>
        <v>1.7444064058425926E-2</v>
      </c>
      <c r="O11">
        <f>[2]results!O30</f>
        <v>9.3784092229067721E-6</v>
      </c>
      <c r="P11">
        <f>[2]results!P30</f>
        <v>0.12590570315147426</v>
      </c>
      <c r="Q11">
        <f>[2]results!Q30</f>
        <v>0.32865211434837938</v>
      </c>
      <c r="R11">
        <f>[2]results!R30</f>
        <v>0.4686177747323399</v>
      </c>
      <c r="S11">
        <f>[2]results!S30</f>
        <v>1.5919339026432673E-2</v>
      </c>
      <c r="T11">
        <f>[2]results!T30</f>
        <v>7.3396483200681845E-2</v>
      </c>
      <c r="U11">
        <f>[2]results!U30</f>
        <v>3.7867002754900236E-2</v>
      </c>
      <c r="V11">
        <f>[2]results!V30</f>
        <v>3.1778416013127786</v>
      </c>
      <c r="W11">
        <f>[2]results!W30</f>
        <v>10.063761410838328</v>
      </c>
      <c r="X11">
        <f>[2]results!X30</f>
        <v>5.6556062033384364</v>
      </c>
    </row>
    <row r="12" spans="1:27">
      <c r="A12" t="s">
        <v>8</v>
      </c>
      <c r="B12">
        <f>[3]results!B36</f>
        <v>56.759298971096847</v>
      </c>
      <c r="C12">
        <f>[3]results!C36</f>
        <v>1027.2628000183092</v>
      </c>
      <c r="D12">
        <f>[3]results!D36</f>
        <v>6.3591856181816038</v>
      </c>
      <c r="E12">
        <f>[3]results!E36</f>
        <v>53.815311525069703</v>
      </c>
      <c r="F12">
        <f>[3]results!F36</f>
        <v>23.081778814638334</v>
      </c>
      <c r="G12">
        <f>[3]results!G36</f>
        <v>0.32662031865597918</v>
      </c>
      <c r="H12">
        <f>[3]results!H36</f>
        <v>3.3901152290944218E-3</v>
      </c>
      <c r="I12">
        <f>[3]results!I36</f>
        <v>534.70938216370143</v>
      </c>
      <c r="J12">
        <f>[3]results!J36</f>
        <v>0.58587153774006118</v>
      </c>
      <c r="K12">
        <f>[3]results!K36</f>
        <v>272.71140149052309</v>
      </c>
      <c r="L12">
        <f>[3]results!L36</f>
        <v>5.7175489045734898E-2</v>
      </c>
      <c r="M12">
        <f>[3]results!M36</f>
        <v>38.01704250741853</v>
      </c>
      <c r="N12">
        <f>[3]results!N36</f>
        <v>1.0721696215133646E-2</v>
      </c>
      <c r="O12">
        <f>[3]results!O36</f>
        <v>4.7095030673550489E-6</v>
      </c>
      <c r="P12">
        <f>[3]results!P36</f>
        <v>8.865020209109653E-2</v>
      </c>
      <c r="Q12">
        <f>[3]results!Q36</f>
        <v>0.20413746528817217</v>
      </c>
      <c r="R12">
        <f>[3]results!R36</f>
        <v>0.2817453542044534</v>
      </c>
      <c r="S12">
        <f>[3]results!S36</f>
        <v>0.25361664137659412</v>
      </c>
      <c r="T12">
        <f>[3]results!T36</f>
        <v>0.18322563355112276</v>
      </c>
      <c r="U12">
        <f>[3]results!U36</f>
        <v>3.6871895118088617E-2</v>
      </c>
      <c r="V12">
        <f>[3]results!V36</f>
        <v>2.072993507760799</v>
      </c>
      <c r="W12">
        <f>[3]results!W36</f>
        <v>5.6912783157228599</v>
      </c>
      <c r="X12">
        <f>[3]results!X36</f>
        <v>4.5328459000573291</v>
      </c>
    </row>
    <row r="13" spans="1:27">
      <c r="A13" t="s">
        <v>72</v>
      </c>
      <c r="B13">
        <f>[4]results!B33</f>
        <v>51.129227179566847</v>
      </c>
      <c r="C13">
        <f>[4]results!C33</f>
        <v>926.50426119781741</v>
      </c>
      <c r="D13">
        <f>[4]results!D33</f>
        <v>6.2983850578674341</v>
      </c>
      <c r="E13">
        <f>[4]results!E33</f>
        <v>48.529283680365076</v>
      </c>
      <c r="F13">
        <f>[4]results!F33</f>
        <v>20.720305011292009</v>
      </c>
      <c r="G13">
        <f>[4]results!G33</f>
        <v>0.30910929978069945</v>
      </c>
      <c r="H13">
        <f>[4]results!H33</f>
        <v>3.3293708742811136E-3</v>
      </c>
      <c r="I13">
        <f>[4]results!I33</f>
        <v>498.49189192417418</v>
      </c>
      <c r="J13">
        <f>[4]results!J33</f>
        <v>0.56783411105073278</v>
      </c>
      <c r="K13">
        <f>[4]results!K33</f>
        <v>275.77141604043749</v>
      </c>
      <c r="L13">
        <f>[4]results!L33</f>
        <v>5.2023939056789606E-2</v>
      </c>
      <c r="M13">
        <f>[4]results!M33</f>
        <v>38.021330070329135</v>
      </c>
      <c r="N13">
        <f>[4]results!N33</f>
        <v>9.8383871073274738E-3</v>
      </c>
      <c r="O13">
        <f>[4]results!O33</f>
        <v>4.2286083500066412E-6</v>
      </c>
      <c r="P13">
        <f>[4]results!P33</f>
        <v>8.2707893037308688E-2</v>
      </c>
      <c r="Q13">
        <f>[4]results!Q33</f>
        <v>0.18579568581256364</v>
      </c>
      <c r="R13">
        <f>[4]results!R33</f>
        <v>0.25880722773860876</v>
      </c>
      <c r="S13">
        <f>[4]results!S33</f>
        <v>0.31369933871126432</v>
      </c>
      <c r="T13">
        <f>[4]results!T33</f>
        <v>0.17960204372546085</v>
      </c>
      <c r="U13">
        <f>[4]results!U33</f>
        <v>1.9675569894278405E-2</v>
      </c>
      <c r="V13">
        <f>[4]results!V33</f>
        <v>1.9236437205086889</v>
      </c>
      <c r="W13">
        <f>[4]results!W33</f>
        <v>5.2471749287033811</v>
      </c>
      <c r="X13">
        <f>[4]results!X33</f>
        <v>4.2498400071113513</v>
      </c>
    </row>
    <row r="14" spans="1:27">
      <c r="A14" t="s">
        <v>75</v>
      </c>
      <c r="B14">
        <f>[5]results!B35</f>
        <v>29.163298367009148</v>
      </c>
      <c r="C14">
        <f>[5]results!C35</f>
        <v>511.93867131606282</v>
      </c>
      <c r="D14">
        <f>[5]results!D35</f>
        <v>9.8619840806315279E-2</v>
      </c>
      <c r="E14">
        <f>[5]results!E35</f>
        <v>27.470335995857923</v>
      </c>
      <c r="F14">
        <f>[5]results!F35</f>
        <v>12.041933128923336</v>
      </c>
      <c r="G14">
        <f>[5]results!G35</f>
        <v>0.15400821835139181</v>
      </c>
      <c r="H14">
        <f>[5]results!H35</f>
        <v>1.617321360541909E-3</v>
      </c>
      <c r="I14">
        <f>[5]results!I35</f>
        <v>272.30481700865062</v>
      </c>
      <c r="J14">
        <f>[5]results!J35</f>
        <v>0.28695302238761872</v>
      </c>
      <c r="K14">
        <f>[5]results!K35</f>
        <v>145.38583792550088</v>
      </c>
      <c r="L14">
        <f>[5]results!L35</f>
        <v>2.5762338457749497E-2</v>
      </c>
      <c r="M14">
        <f>[5]results!M35</f>
        <v>0.92466428420750979</v>
      </c>
      <c r="N14">
        <f>[5]results!N35</f>
        <v>4.4339165313468177E-3</v>
      </c>
      <c r="O14">
        <f>[5]results!O35</f>
        <v>2.4348419896484894E-6</v>
      </c>
      <c r="P14">
        <f>[5]results!P35</f>
        <v>3.3815262370058309E-2</v>
      </c>
      <c r="Q14">
        <f>[5]results!Q35</f>
        <v>8.5440451215284985E-2</v>
      </c>
      <c r="R14">
        <f>[5]results!R35</f>
        <v>0.12308537148064998</v>
      </c>
      <c r="S14">
        <f>[5]results!S35</f>
        <v>0.19037259200466508</v>
      </c>
      <c r="T14">
        <f>[5]results!T35</f>
        <v>2.7170645577136228E-2</v>
      </c>
      <c r="U14">
        <f>[5]results!U35</f>
        <v>1.3355854011237574E-2</v>
      </c>
      <c r="V14">
        <f>[5]results!V35</f>
        <v>0.88809015376364542</v>
      </c>
      <c r="W14">
        <f>[5]results!W35</f>
        <v>2.8854239960774777</v>
      </c>
      <c r="X14">
        <f>[5]results!X35</f>
        <v>1.4868958644316945</v>
      </c>
    </row>
    <row r="15" spans="1:27">
      <c r="A15" t="s">
        <v>84</v>
      </c>
      <c r="B15">
        <f>[6]Results!B28</f>
        <v>53.560780777578628</v>
      </c>
      <c r="C15">
        <f>[6]Results!C28</f>
        <v>933.27640914426809</v>
      </c>
      <c r="D15">
        <f>[6]Results!D28</f>
        <v>0.26888833596440537</v>
      </c>
      <c r="E15">
        <f>[6]Results!E28</f>
        <v>50.476661053604403</v>
      </c>
      <c r="F15">
        <f>[6]Results!F28</f>
        <v>21.888404804150561</v>
      </c>
      <c r="G15">
        <f>[6]Results!G28</f>
        <v>0.23651440529440029</v>
      </c>
      <c r="H15">
        <f>[6]Results!H28</f>
        <v>2.7759396322957581E-3</v>
      </c>
      <c r="I15">
        <f>[6]Results!I28</f>
        <v>461.27942259239495</v>
      </c>
      <c r="J15">
        <f>[6]Results!J28</f>
        <v>0.62739717489738844</v>
      </c>
      <c r="K15">
        <f>[6]Results!K28</f>
        <v>176.60865257555267</v>
      </c>
      <c r="L15">
        <f>[6]Results!L28</f>
        <v>4.7140379290061908E-2</v>
      </c>
      <c r="M15">
        <f>[6]Results!M28</f>
        <v>0.89661617595168708</v>
      </c>
      <c r="N15">
        <f>[6]Results!N28</f>
        <v>8.1723915990408735E-3</v>
      </c>
      <c r="O15">
        <f>[6]Results!O28</f>
        <v>4.3913571342856751E-6</v>
      </c>
      <c r="P15">
        <f>[6]Results!P28</f>
        <v>6.3350534800437674E-2</v>
      </c>
      <c r="Q15">
        <f>[6]Results!Q28</f>
        <v>0.15587743306046378</v>
      </c>
      <c r="R15">
        <f>[6]Results!R28</f>
        <v>0.22527388632538892</v>
      </c>
      <c r="S15">
        <f>[6]Results!S28</f>
        <v>1.213062759078936E-2</v>
      </c>
      <c r="T15">
        <f>[6]Results!T28</f>
        <v>4.7548506033675747E-2</v>
      </c>
      <c r="U15">
        <f>[6]Results!U28</f>
        <v>2.4774407786453928E-2</v>
      </c>
      <c r="V15">
        <f>[6]Results!V28</f>
        <v>1.5336129105820437</v>
      </c>
      <c r="W15">
        <f>[6]Results!W28</f>
        <v>5.0384945473277352</v>
      </c>
      <c r="X15">
        <f>[6]Results!X28</f>
        <v>2.6662970384039362</v>
      </c>
    </row>
  </sheetData>
  <phoneticPr fontId="3" type="noConversion"/>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76890B-9ACD-4B21-87FA-9432EFDA180D}">
  <dimension ref="A1:D28"/>
  <sheetViews>
    <sheetView workbookViewId="0"/>
  </sheetViews>
  <sheetFormatPr defaultRowHeight="15"/>
  <cols>
    <col min="1" max="4" width="36.7109375" customWidth="1"/>
  </cols>
  <sheetData>
    <row r="1" spans="1:4">
      <c r="A1" s="2" t="s">
        <v>21</v>
      </c>
    </row>
    <row r="3" spans="1:4">
      <c r="A3" t="s">
        <v>22</v>
      </c>
      <c r="B3" t="s">
        <v>23</v>
      </c>
      <c r="C3">
        <v>0</v>
      </c>
    </row>
    <row r="4" spans="1:4">
      <c r="A4" t="s">
        <v>24</v>
      </c>
    </row>
    <row r="5" spans="1:4">
      <c r="A5" t="s">
        <v>25</v>
      </c>
    </row>
    <row r="7" spans="1:4">
      <c r="A7" s="2" t="s">
        <v>26</v>
      </c>
      <c r="B7" t="s">
        <v>27</v>
      </c>
    </row>
    <row r="8" spans="1:4">
      <c r="B8">
        <v>4</v>
      </c>
    </row>
    <row r="10" spans="1:4">
      <c r="A10" t="s">
        <v>28</v>
      </c>
    </row>
    <row r="11" spans="1:4">
      <c r="A11" t="e">
        <f>CB_DATA_!#REF!</f>
        <v>#REF!</v>
      </c>
      <c r="B11" t="e">
        <f>EPBT!#REF!</f>
        <v>#REF!</v>
      </c>
      <c r="C11" t="e">
        <f>'energy consumption'!#REF!</f>
        <v>#REF!</v>
      </c>
      <c r="D11" t="e">
        <f>'carbon footprint'!#REF!</f>
        <v>#REF!</v>
      </c>
    </row>
    <row r="13" spans="1:4">
      <c r="A13" t="s">
        <v>29</v>
      </c>
    </row>
    <row r="14" spans="1:4">
      <c r="A14" t="s">
        <v>33</v>
      </c>
      <c r="B14" t="s">
        <v>37</v>
      </c>
      <c r="C14" t="s">
        <v>38</v>
      </c>
      <c r="D14" t="s">
        <v>39</v>
      </c>
    </row>
    <row r="16" spans="1:4">
      <c r="A16" t="s">
        <v>30</v>
      </c>
    </row>
    <row r="19" spans="1:4">
      <c r="A19" t="s">
        <v>31</v>
      </c>
    </row>
    <row r="20" spans="1:4">
      <c r="A20">
        <v>28</v>
      </c>
      <c r="B20">
        <v>26</v>
      </c>
      <c r="C20">
        <v>26</v>
      </c>
      <c r="D20">
        <v>26</v>
      </c>
    </row>
    <row r="25" spans="1:4">
      <c r="A25" s="2" t="s">
        <v>32</v>
      </c>
    </row>
    <row r="26" spans="1:4">
      <c r="A26" s="6" t="s">
        <v>34</v>
      </c>
    </row>
    <row r="27" spans="1:4">
      <c r="A27" t="s">
        <v>35</v>
      </c>
    </row>
    <row r="28" spans="1:4">
      <c r="A28" s="6" t="s">
        <v>36</v>
      </c>
    </row>
  </sheetData>
  <phoneticPr fontId="3"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R23"/>
  <sheetViews>
    <sheetView tabSelected="1" topLeftCell="J4" zoomScale="130" zoomScaleNormal="130" workbookViewId="0">
      <selection activeCell="L12" sqref="L12"/>
    </sheetView>
  </sheetViews>
  <sheetFormatPr defaultRowHeight="15"/>
  <cols>
    <col min="1" max="1" width="30" customWidth="1"/>
    <col min="2" max="5" width="11.85546875" customWidth="1"/>
    <col min="11" max="11" width="32.85546875" customWidth="1"/>
  </cols>
  <sheetData>
    <row r="1" spans="1:18">
      <c r="A1" t="s">
        <v>10</v>
      </c>
      <c r="B1" t="s">
        <v>9</v>
      </c>
      <c r="C1" t="s">
        <v>1</v>
      </c>
      <c r="D1" t="s">
        <v>2</v>
      </c>
      <c r="E1" t="s">
        <v>4</v>
      </c>
    </row>
    <row r="2" spans="1:18">
      <c r="A2" t="s">
        <v>11</v>
      </c>
      <c r="B2" t="s">
        <v>12</v>
      </c>
      <c r="C2" s="5">
        <v>1700</v>
      </c>
      <c r="D2" s="5">
        <v>1700</v>
      </c>
      <c r="E2" s="5">
        <v>1700</v>
      </c>
      <c r="L2" t="s">
        <v>18</v>
      </c>
    </row>
    <row r="3" spans="1:18">
      <c r="A3" t="s">
        <v>13</v>
      </c>
      <c r="B3" t="s">
        <v>14</v>
      </c>
      <c r="C3" s="7">
        <v>0.75</v>
      </c>
      <c r="D3" s="7">
        <v>0.75</v>
      </c>
      <c r="E3" s="7">
        <v>0.75</v>
      </c>
      <c r="K3" t="s">
        <v>70</v>
      </c>
      <c r="L3" s="8">
        <v>2.38</v>
      </c>
    </row>
    <row r="4" spans="1:18">
      <c r="A4" t="s">
        <v>15</v>
      </c>
      <c r="B4" t="s">
        <v>14</v>
      </c>
      <c r="C4" s="4">
        <v>0.14839999999999998</v>
      </c>
      <c r="D4" s="4">
        <v>0.1022</v>
      </c>
      <c r="E4" s="4">
        <v>0.14560000000000001</v>
      </c>
      <c r="K4" s="10" t="s">
        <v>69</v>
      </c>
      <c r="L4" s="11">
        <f>L3-1.1</f>
        <v>1.2799999999999998</v>
      </c>
    </row>
    <row r="5" spans="1:18">
      <c r="A5" t="s">
        <v>16</v>
      </c>
      <c r="B5" t="s">
        <v>17</v>
      </c>
      <c r="C5" s="3">
        <v>12.49</v>
      </c>
      <c r="D5" s="3">
        <v>12.49</v>
      </c>
      <c r="E5" s="3">
        <v>12.49</v>
      </c>
      <c r="K5" t="s">
        <v>65</v>
      </c>
      <c r="L5" s="8">
        <v>1.9</v>
      </c>
    </row>
    <row r="6" spans="1:18">
      <c r="A6" t="s">
        <v>20</v>
      </c>
      <c r="B6" t="s">
        <v>19</v>
      </c>
      <c r="C6" s="5">
        <v>2</v>
      </c>
      <c r="D6" s="5">
        <v>2</v>
      </c>
      <c r="E6" s="5">
        <v>2</v>
      </c>
      <c r="K6" t="s">
        <v>41</v>
      </c>
      <c r="L6" s="8">
        <v>1.41</v>
      </c>
    </row>
    <row r="7" spans="1:18">
      <c r="C7" s="5"/>
      <c r="D7" s="5"/>
      <c r="E7" s="5"/>
      <c r="K7" t="s">
        <v>68</v>
      </c>
      <c r="L7">
        <v>0.63</v>
      </c>
    </row>
    <row r="8" spans="1:18">
      <c r="C8" s="3"/>
      <c r="D8" s="3"/>
      <c r="E8" s="3"/>
      <c r="K8" s="10" t="s">
        <v>67</v>
      </c>
      <c r="L8" s="10">
        <f>L7-0.5</f>
        <v>0.13</v>
      </c>
    </row>
    <row r="9" spans="1:18">
      <c r="K9" t="s">
        <v>43</v>
      </c>
      <c r="L9">
        <v>0.35</v>
      </c>
    </row>
    <row r="10" spans="1:18">
      <c r="K10" t="s">
        <v>76</v>
      </c>
      <c r="L10" s="3">
        <v>0.3</v>
      </c>
      <c r="M10">
        <v>0.06</v>
      </c>
      <c r="N10">
        <v>8.0000000000000016E-2</v>
      </c>
    </row>
    <row r="11" spans="1:18">
      <c r="D11" s="4"/>
      <c r="K11" t="s">
        <v>44</v>
      </c>
      <c r="L11">
        <v>0.22</v>
      </c>
      <c r="M11">
        <v>4.0000000000000008E-2</v>
      </c>
      <c r="N11">
        <v>6.0000000000000026E-2</v>
      </c>
    </row>
    <row r="12" spans="1:18">
      <c r="K12" t="s">
        <v>59</v>
      </c>
      <c r="L12" s="12">
        <v>0.51</v>
      </c>
      <c r="M12" s="12">
        <f t="shared" ref="M12:M17" si="0">L12-O12</f>
        <v>0.2</v>
      </c>
      <c r="N12" s="12">
        <f t="shared" ref="N12:N17" si="1">P12-L12</f>
        <v>0.29000000000000004</v>
      </c>
      <c r="O12" s="12">
        <v>0.31</v>
      </c>
      <c r="P12" s="12">
        <v>0.8</v>
      </c>
    </row>
    <row r="13" spans="1:18">
      <c r="K13" t="s">
        <v>58</v>
      </c>
      <c r="L13" s="13">
        <v>0.14000000000000001</v>
      </c>
      <c r="M13" s="13">
        <f t="shared" si="0"/>
        <v>5.0000000000000017E-2</v>
      </c>
      <c r="N13" s="13">
        <f t="shared" si="1"/>
        <v>7.9999999999999988E-2</v>
      </c>
      <c r="O13" s="13">
        <v>0.09</v>
      </c>
      <c r="P13" s="13">
        <v>0.22</v>
      </c>
      <c r="R13" s="32">
        <f>(L12-L13)/L12</f>
        <v>0.72549019607843135</v>
      </c>
    </row>
    <row r="14" spans="1:18">
      <c r="K14" t="s">
        <v>61</v>
      </c>
      <c r="L14" s="12">
        <v>1.1000000000000001</v>
      </c>
      <c r="M14" s="12">
        <f t="shared" si="0"/>
        <v>0.43000000000000005</v>
      </c>
      <c r="N14" s="12">
        <f t="shared" si="1"/>
        <v>0.59999999999999987</v>
      </c>
      <c r="O14" s="12">
        <v>0.67</v>
      </c>
      <c r="P14" s="12">
        <v>1.7</v>
      </c>
      <c r="R14" s="31"/>
    </row>
    <row r="15" spans="1:18">
      <c r="K15" t="s">
        <v>62</v>
      </c>
      <c r="L15" s="13">
        <v>0.93</v>
      </c>
      <c r="M15" s="13">
        <f t="shared" si="0"/>
        <v>0.37</v>
      </c>
      <c r="N15" s="13">
        <f t="shared" si="1"/>
        <v>0.51999999999999991</v>
      </c>
      <c r="O15" s="13">
        <v>0.56000000000000005</v>
      </c>
      <c r="P15" s="13">
        <v>1.45</v>
      </c>
      <c r="R15" s="31">
        <f t="shared" ref="R15:R23" si="2">(L14-L15)/L14</f>
        <v>0.15454545454545457</v>
      </c>
    </row>
    <row r="16" spans="1:18">
      <c r="K16" t="s">
        <v>63</v>
      </c>
      <c r="L16" s="12">
        <v>0.4</v>
      </c>
      <c r="M16" s="12">
        <f t="shared" si="0"/>
        <v>0.16000000000000003</v>
      </c>
      <c r="N16" s="12">
        <f t="shared" si="1"/>
        <v>0.21999999999999997</v>
      </c>
      <c r="O16" s="12">
        <v>0.24</v>
      </c>
      <c r="P16" s="12">
        <v>0.62</v>
      </c>
      <c r="R16" s="31"/>
    </row>
    <row r="17" spans="11:18">
      <c r="K17" t="s">
        <v>64</v>
      </c>
      <c r="L17" s="13">
        <v>0.27</v>
      </c>
      <c r="M17" s="13">
        <f t="shared" si="0"/>
        <v>0.11000000000000001</v>
      </c>
      <c r="N17" s="13">
        <f t="shared" si="1"/>
        <v>0.14999999999999997</v>
      </c>
      <c r="O17" s="13">
        <v>0.16</v>
      </c>
      <c r="P17" s="13">
        <v>0.42</v>
      </c>
      <c r="R17" s="31">
        <f t="shared" si="2"/>
        <v>0.32500000000000001</v>
      </c>
    </row>
    <row r="18" spans="11:18">
      <c r="K18" t="s">
        <v>73</v>
      </c>
      <c r="L18" s="12">
        <v>0.34</v>
      </c>
      <c r="M18" s="12">
        <f t="shared" ref="M18:M23" si="3">L18-O18</f>
        <v>0.13000000000000003</v>
      </c>
      <c r="N18" s="12">
        <f t="shared" ref="N18:N23" si="4">P18-L18</f>
        <v>0.19</v>
      </c>
      <c r="O18" s="12">
        <v>0.21</v>
      </c>
      <c r="P18" s="12">
        <v>0.53</v>
      </c>
      <c r="R18" s="31"/>
    </row>
    <row r="19" spans="11:18">
      <c r="K19" t="s">
        <v>74</v>
      </c>
      <c r="L19" s="13">
        <v>0.17</v>
      </c>
      <c r="M19" s="13">
        <f t="shared" si="3"/>
        <v>7.0000000000000007E-2</v>
      </c>
      <c r="N19" s="13">
        <f t="shared" si="4"/>
        <v>0.1</v>
      </c>
      <c r="O19" s="13">
        <v>0.1</v>
      </c>
      <c r="P19" s="13">
        <v>0.27</v>
      </c>
      <c r="R19" s="31">
        <f t="shared" si="2"/>
        <v>0.5</v>
      </c>
    </row>
    <row r="20" spans="11:18">
      <c r="K20" t="s">
        <v>77</v>
      </c>
      <c r="L20" s="12">
        <v>0.19</v>
      </c>
      <c r="M20" s="12">
        <f t="shared" si="3"/>
        <v>7.0000000000000007E-2</v>
      </c>
      <c r="N20" s="12">
        <f t="shared" si="4"/>
        <v>0.10999999999999999</v>
      </c>
      <c r="O20" s="12">
        <v>0.12</v>
      </c>
      <c r="P20" s="12">
        <v>0.3</v>
      </c>
      <c r="R20" s="31"/>
    </row>
    <row r="21" spans="11:18">
      <c r="K21" t="s">
        <v>78</v>
      </c>
      <c r="L21" s="13">
        <v>0.09</v>
      </c>
      <c r="M21" s="13">
        <f t="shared" si="3"/>
        <v>0.03</v>
      </c>
      <c r="N21" s="13">
        <f t="shared" si="4"/>
        <v>0.06</v>
      </c>
      <c r="O21" s="13">
        <v>0.06</v>
      </c>
      <c r="P21" s="13">
        <v>0.15</v>
      </c>
      <c r="R21" s="31">
        <f t="shared" si="2"/>
        <v>0.52631578947368418</v>
      </c>
    </row>
    <row r="22" spans="11:18">
      <c r="K22" t="s">
        <v>85</v>
      </c>
      <c r="L22" s="30">
        <v>0.6</v>
      </c>
      <c r="M22" s="30">
        <f t="shared" si="3"/>
        <v>0.22999999999999998</v>
      </c>
      <c r="N22" s="30">
        <f t="shared" si="4"/>
        <v>0.33999999999999997</v>
      </c>
      <c r="O22" s="30">
        <v>0.37</v>
      </c>
      <c r="P22" s="30">
        <v>0.94</v>
      </c>
      <c r="R22" s="31"/>
    </row>
    <row r="23" spans="11:18">
      <c r="K23" t="s">
        <v>86</v>
      </c>
      <c r="L23" s="13">
        <v>0.43</v>
      </c>
      <c r="M23" s="13">
        <f t="shared" si="3"/>
        <v>0.16999999999999998</v>
      </c>
      <c r="N23" s="13">
        <f t="shared" si="4"/>
        <v>0.25000000000000006</v>
      </c>
      <c r="O23" s="13">
        <v>0.26</v>
      </c>
      <c r="P23" s="13">
        <v>0.68</v>
      </c>
      <c r="R23" s="31">
        <f t="shared" si="2"/>
        <v>0.28333333333333333</v>
      </c>
    </row>
  </sheetData>
  <phoneticPr fontId="3" type="noConversion"/>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23899B-7EF6-4679-8390-A21C4E0231EB}">
  <dimension ref="K2:R21"/>
  <sheetViews>
    <sheetView topLeftCell="J1" zoomScale="115" zoomScaleNormal="115" workbookViewId="0">
      <selection activeCell="P10" activeCellId="2" sqref="L10 O10 P10"/>
    </sheetView>
  </sheetViews>
  <sheetFormatPr defaultRowHeight="15"/>
  <cols>
    <col min="11" max="11" width="41.28515625" customWidth="1"/>
  </cols>
  <sheetData>
    <row r="2" spans="11:18">
      <c r="L2" t="s">
        <v>66</v>
      </c>
    </row>
    <row r="3" spans="11:18">
      <c r="K3" t="s">
        <v>60</v>
      </c>
      <c r="L3">
        <v>38.11</v>
      </c>
    </row>
    <row r="4" spans="11:18">
      <c r="K4" t="s">
        <v>65</v>
      </c>
      <c r="L4">
        <v>29.67</v>
      </c>
    </row>
    <row r="5" spans="11:18">
      <c r="K5" t="s">
        <v>41</v>
      </c>
      <c r="L5">
        <v>22.08</v>
      </c>
    </row>
    <row r="6" spans="11:18">
      <c r="K6" t="s">
        <v>42</v>
      </c>
      <c r="L6">
        <v>17.03</v>
      </c>
    </row>
    <row r="7" spans="11:18">
      <c r="K7" t="s">
        <v>43</v>
      </c>
      <c r="L7">
        <v>78.989999999999995</v>
      </c>
    </row>
    <row r="8" spans="11:18">
      <c r="K8" t="s">
        <v>79</v>
      </c>
      <c r="L8" s="3">
        <v>93.37</v>
      </c>
      <c r="M8">
        <v>27.570000000000007</v>
      </c>
      <c r="N8">
        <v>39.400000000000006</v>
      </c>
    </row>
    <row r="9" spans="11:18">
      <c r="K9" t="s">
        <v>44</v>
      </c>
      <c r="L9">
        <v>68.150000000000006</v>
      </c>
      <c r="M9">
        <v>20.180000000000007</v>
      </c>
      <c r="N9">
        <v>28.669999999999987</v>
      </c>
    </row>
    <row r="10" spans="11:18">
      <c r="K10" t="s">
        <v>59</v>
      </c>
      <c r="L10">
        <v>71.77</v>
      </c>
      <c r="M10" s="12">
        <f t="shared" ref="M10:M15" si="0">L10-O10</f>
        <v>31.759999999999998</v>
      </c>
      <c r="N10" s="12">
        <f t="shared" ref="N10:N15" si="1">P10-L10</f>
        <v>47.730000000000004</v>
      </c>
      <c r="O10" s="12">
        <v>40.01</v>
      </c>
      <c r="P10" s="12">
        <v>119.5</v>
      </c>
    </row>
    <row r="11" spans="11:18">
      <c r="K11" t="s">
        <v>58</v>
      </c>
      <c r="L11" s="13">
        <v>20.67</v>
      </c>
      <c r="M11" s="13">
        <f t="shared" si="0"/>
        <v>9.1300000000000026</v>
      </c>
      <c r="N11" s="13">
        <f t="shared" si="1"/>
        <v>13.54</v>
      </c>
      <c r="O11" s="13">
        <v>11.54</v>
      </c>
      <c r="P11" s="13">
        <v>34.21</v>
      </c>
      <c r="R11" s="32">
        <f>(L10-L11)/L10</f>
        <v>0.71199665598439454</v>
      </c>
    </row>
    <row r="12" spans="11:18">
      <c r="K12" t="s">
        <v>61</v>
      </c>
      <c r="L12" s="8">
        <v>158.04</v>
      </c>
      <c r="M12" s="12">
        <f t="shared" si="0"/>
        <v>69.759999999999991</v>
      </c>
      <c r="N12" s="12">
        <f t="shared" si="1"/>
        <v>104.35999999999999</v>
      </c>
      <c r="O12">
        <v>88.28</v>
      </c>
      <c r="P12" s="12">
        <v>262.39999999999998</v>
      </c>
      <c r="R12" s="31"/>
    </row>
    <row r="13" spans="11:18">
      <c r="K13" t="s">
        <v>62</v>
      </c>
      <c r="L13" s="33">
        <v>133.43</v>
      </c>
      <c r="M13" s="13">
        <f t="shared" si="0"/>
        <v>58.740000000000009</v>
      </c>
      <c r="N13" s="13">
        <f t="shared" si="1"/>
        <v>87.549999999999983</v>
      </c>
      <c r="O13" s="13">
        <v>74.69</v>
      </c>
      <c r="P13" s="13">
        <v>220.98</v>
      </c>
      <c r="R13" s="31">
        <f t="shared" ref="R13:R21" si="2">(L12-L13)/L12</f>
        <v>0.15572007086813455</v>
      </c>
    </row>
    <row r="14" spans="11:18">
      <c r="K14" t="s">
        <v>63</v>
      </c>
      <c r="L14" s="12">
        <v>55.58</v>
      </c>
      <c r="M14" s="12">
        <f t="shared" si="0"/>
        <v>24.52</v>
      </c>
      <c r="N14" s="12">
        <f t="shared" si="1"/>
        <v>36.11</v>
      </c>
      <c r="O14" s="12">
        <v>31.06</v>
      </c>
      <c r="P14" s="12">
        <v>91.69</v>
      </c>
      <c r="R14" s="31"/>
    </row>
    <row r="15" spans="11:18">
      <c r="K15" t="s">
        <v>64</v>
      </c>
      <c r="L15" s="13">
        <v>38.840000000000003</v>
      </c>
      <c r="M15" s="13">
        <f t="shared" si="0"/>
        <v>17.140000000000004</v>
      </c>
      <c r="N15" s="13">
        <f t="shared" si="1"/>
        <v>25.67</v>
      </c>
      <c r="O15" s="13">
        <v>21.7</v>
      </c>
      <c r="P15" s="13">
        <v>64.510000000000005</v>
      </c>
      <c r="R15" s="31">
        <f t="shared" si="2"/>
        <v>0.30118747750989555</v>
      </c>
    </row>
    <row r="16" spans="11:18">
      <c r="K16" t="s">
        <v>73</v>
      </c>
      <c r="L16" s="12">
        <v>47.23</v>
      </c>
      <c r="M16" s="12">
        <f t="shared" ref="M16:M21" si="3">L16-O16</f>
        <v>20.869999999999997</v>
      </c>
      <c r="N16" s="12">
        <f t="shared" ref="N16:N21" si="4">P16-L16</f>
        <v>31.220000000000006</v>
      </c>
      <c r="O16" s="12">
        <v>26.36</v>
      </c>
      <c r="P16" s="12">
        <v>78.45</v>
      </c>
      <c r="R16" s="31"/>
    </row>
    <row r="17" spans="11:18">
      <c r="K17" t="s">
        <v>74</v>
      </c>
      <c r="L17" s="13">
        <v>24.82</v>
      </c>
      <c r="M17" s="13">
        <f t="shared" si="3"/>
        <v>10.94</v>
      </c>
      <c r="N17" s="13">
        <f t="shared" si="4"/>
        <v>16.420000000000002</v>
      </c>
      <c r="O17" s="13">
        <v>13.88</v>
      </c>
      <c r="P17" s="13">
        <v>41.24</v>
      </c>
      <c r="R17" s="31">
        <f t="shared" si="2"/>
        <v>0.47448655515562138</v>
      </c>
    </row>
    <row r="18" spans="11:18">
      <c r="K18" t="s">
        <v>77</v>
      </c>
      <c r="L18" s="12">
        <v>27.51</v>
      </c>
      <c r="M18" s="12">
        <f t="shared" si="3"/>
        <v>12.080000000000002</v>
      </c>
      <c r="N18" s="12">
        <f t="shared" si="4"/>
        <v>18.12</v>
      </c>
      <c r="O18" s="12">
        <v>15.43</v>
      </c>
      <c r="P18" s="12">
        <v>45.63</v>
      </c>
      <c r="R18" s="31"/>
    </row>
    <row r="19" spans="11:18">
      <c r="K19" t="s">
        <v>78</v>
      </c>
      <c r="L19" s="13">
        <v>13.35</v>
      </c>
      <c r="M19" s="13">
        <f t="shared" si="3"/>
        <v>5.8699999999999992</v>
      </c>
      <c r="N19" s="13">
        <f t="shared" si="4"/>
        <v>8.69</v>
      </c>
      <c r="O19" s="13">
        <v>7.48</v>
      </c>
      <c r="P19" s="13">
        <v>22.04</v>
      </c>
      <c r="R19" s="31">
        <f t="shared" si="2"/>
        <v>0.51472191930207201</v>
      </c>
    </row>
    <row r="20" spans="11:18">
      <c r="K20" t="s">
        <v>85</v>
      </c>
      <c r="L20" s="30">
        <v>87.44</v>
      </c>
      <c r="M20" s="30">
        <f t="shared" si="3"/>
        <v>38.5</v>
      </c>
      <c r="N20" s="30">
        <f t="shared" si="4"/>
        <v>57.31</v>
      </c>
      <c r="O20" s="30">
        <v>48.94</v>
      </c>
      <c r="P20" s="30">
        <v>144.75</v>
      </c>
      <c r="R20" s="31"/>
    </row>
    <row r="21" spans="11:18">
      <c r="K21" t="s">
        <v>86</v>
      </c>
      <c r="L21" s="13">
        <v>62.77</v>
      </c>
      <c r="M21" s="13">
        <f t="shared" si="3"/>
        <v>27.6</v>
      </c>
      <c r="N21" s="13">
        <f t="shared" si="4"/>
        <v>41.059999999999995</v>
      </c>
      <c r="O21" s="13">
        <v>35.17</v>
      </c>
      <c r="P21" s="13">
        <v>103.83</v>
      </c>
      <c r="R21" s="31">
        <f t="shared" si="2"/>
        <v>0.28213632204940525</v>
      </c>
    </row>
  </sheetData>
  <phoneticPr fontId="3" type="noConversion"/>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carbon footprint</vt:lpstr>
      <vt:lpstr>landfill vs recycling</vt:lpstr>
      <vt:lpstr>energy consumption</vt:lpstr>
      <vt:lpstr>relative</vt:lpstr>
      <vt:lpstr>EPBT</vt:lpstr>
      <vt:lpstr>CO2 emission factor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2020-01-05T02:25:05Z</dcterms:modified>
</cp:coreProperties>
</file>