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xztra\Desktop\New folder\"/>
    </mc:Choice>
  </mc:AlternateContent>
  <xr:revisionPtr revIDLastSave="0" documentId="13_ncr:1_{71A936A1-CE3E-4989-9E48-93ED940CF6B5}" xr6:coauthVersionLast="47" xr6:coauthVersionMax="47" xr10:uidLastSave="{00000000-0000-0000-0000-000000000000}"/>
  <bookViews>
    <workbookView xWindow="-120" yWindow="-120" windowWidth="29040" windowHeight="15720" firstSheet="1" activeTab="5" xr2:uid="{33D77574-FB81-453F-8A55-908B90CB8426}"/>
  </bookViews>
  <sheets>
    <sheet name="Sets and Parameters" sheetId="18" r:id="rId1"/>
    <sheet name="Conversion Path. Ref." sheetId="3" r:id="rId2"/>
    <sheet name="Economic Parameters" sheetId="7" r:id="rId3"/>
    <sheet name="Biomass Conversion + LCI" sheetId="9" r:id="rId4"/>
    <sheet name="Economic Cost 2023~2060" sheetId="19" r:id="rId5"/>
    <sheet name="Conversion Rate" sheetId="11" r:id="rId6"/>
    <sheet name="Sheet1" sheetId="22" r:id="rId7"/>
    <sheet name="Conversion Path. LCI" sheetId="16" r:id="rId8"/>
    <sheet name="Sheet3" sheetId="23" r:id="rId9"/>
    <sheet name="Environmental Parameters" sheetId="17" r:id="rId10"/>
    <sheet name="Sheet4" sheetId="24" r:id="rId11"/>
    <sheet name="Plastic Application Projections" sheetId="6" r:id="rId12"/>
    <sheet name="Mechanical and Chemical Recyl." sheetId="1" r:id="rId13"/>
    <sheet name="Plastic Substitutes" sheetId="2" r:id="rId14"/>
    <sheet name="Waste Management" sheetId="4" r:id="rId15"/>
    <sheet name="Draft 1 (LCI)" sheetId="14" r:id="rId16"/>
    <sheet name="Draft 2 (Economics)" sheetId="15" r:id="rId1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50" i="11" l="1"/>
  <c r="Q51" i="11"/>
  <c r="Q52" i="11"/>
  <c r="Q53" i="11"/>
  <c r="Q54" i="11"/>
  <c r="Q55" i="11"/>
  <c r="Q49" i="11"/>
  <c r="C68" i="2"/>
  <c r="G82" i="7"/>
  <c r="H82" i="7"/>
  <c r="E22" i="1"/>
  <c r="E135" i="6"/>
  <c r="F135" i="6"/>
  <c r="G135" i="6"/>
  <c r="H135" i="6"/>
  <c r="I135" i="6"/>
  <c r="J135" i="6"/>
  <c r="K135" i="6"/>
  <c r="L135" i="6"/>
  <c r="M135" i="6"/>
  <c r="N135" i="6"/>
  <c r="O135" i="6"/>
  <c r="P135" i="6"/>
  <c r="Q135" i="6"/>
  <c r="R135" i="6"/>
  <c r="S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AJ135" i="6"/>
  <c r="AK135" i="6"/>
  <c r="AL135" i="6"/>
  <c r="AM135" i="6"/>
  <c r="AN135" i="6"/>
  <c r="E136" i="6"/>
  <c r="F136" i="6"/>
  <c r="G136" i="6"/>
  <c r="H136" i="6"/>
  <c r="I136" i="6"/>
  <c r="J136" i="6"/>
  <c r="K136" i="6"/>
  <c r="L136" i="6"/>
  <c r="M136" i="6"/>
  <c r="N136" i="6"/>
  <c r="O136" i="6"/>
  <c r="P136" i="6"/>
  <c r="Q136" i="6"/>
  <c r="R136" i="6"/>
  <c r="S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AJ136" i="6"/>
  <c r="AK136" i="6"/>
  <c r="AL136" i="6"/>
  <c r="AM136" i="6"/>
  <c r="AN136" i="6"/>
  <c r="E137" i="6"/>
  <c r="F137" i="6"/>
  <c r="G137" i="6"/>
  <c r="H137" i="6"/>
  <c r="I137" i="6"/>
  <c r="J137" i="6"/>
  <c r="K137" i="6"/>
  <c r="L137" i="6"/>
  <c r="M137" i="6"/>
  <c r="N137" i="6"/>
  <c r="O137" i="6"/>
  <c r="P137" i="6"/>
  <c r="Q137" i="6"/>
  <c r="R137" i="6"/>
  <c r="S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AJ137" i="6"/>
  <c r="AK137" i="6"/>
  <c r="AL137" i="6"/>
  <c r="AM137" i="6"/>
  <c r="AN137" i="6"/>
  <c r="E138" i="6"/>
  <c r="F138" i="6"/>
  <c r="G138" i="6"/>
  <c r="H138" i="6"/>
  <c r="I138" i="6"/>
  <c r="J138" i="6"/>
  <c r="K138" i="6"/>
  <c r="L138" i="6"/>
  <c r="M138" i="6"/>
  <c r="N138" i="6"/>
  <c r="O138" i="6"/>
  <c r="P138" i="6"/>
  <c r="Q138" i="6"/>
  <c r="R138" i="6"/>
  <c r="S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AJ138" i="6"/>
  <c r="AK138" i="6"/>
  <c r="AL138" i="6"/>
  <c r="AM138" i="6"/>
  <c r="AN138" i="6"/>
  <c r="E139" i="6"/>
  <c r="F139" i="6"/>
  <c r="G139" i="6"/>
  <c r="H139" i="6"/>
  <c r="I139" i="6"/>
  <c r="J139" i="6"/>
  <c r="K139" i="6"/>
  <c r="L139" i="6"/>
  <c r="M139" i="6"/>
  <c r="N139" i="6"/>
  <c r="O139" i="6"/>
  <c r="P139" i="6"/>
  <c r="Q139" i="6"/>
  <c r="R139" i="6"/>
  <c r="S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AJ139" i="6"/>
  <c r="AK139" i="6"/>
  <c r="AL139" i="6"/>
  <c r="AM139" i="6"/>
  <c r="AN139" i="6"/>
  <c r="E140" i="6"/>
  <c r="F140" i="6"/>
  <c r="G140" i="6"/>
  <c r="H140" i="6"/>
  <c r="I140" i="6"/>
  <c r="J140" i="6"/>
  <c r="K140" i="6"/>
  <c r="L140" i="6"/>
  <c r="M140" i="6"/>
  <c r="N140" i="6"/>
  <c r="O140" i="6"/>
  <c r="P140" i="6"/>
  <c r="Q140" i="6"/>
  <c r="R140" i="6"/>
  <c r="S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AJ140" i="6"/>
  <c r="AK140" i="6"/>
  <c r="AL140" i="6"/>
  <c r="AM140" i="6"/>
  <c r="AN140" i="6"/>
  <c r="E141" i="6"/>
  <c r="F141" i="6"/>
  <c r="G141" i="6"/>
  <c r="H141" i="6"/>
  <c r="I141" i="6"/>
  <c r="J141" i="6"/>
  <c r="K141" i="6"/>
  <c r="L141" i="6"/>
  <c r="M141" i="6"/>
  <c r="N141" i="6"/>
  <c r="O141" i="6"/>
  <c r="P141" i="6"/>
  <c r="Q141" i="6"/>
  <c r="R141" i="6"/>
  <c r="S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AJ141" i="6"/>
  <c r="AK141" i="6"/>
  <c r="AL141" i="6"/>
  <c r="AM141" i="6"/>
  <c r="AN141" i="6"/>
  <c r="E142" i="6"/>
  <c r="F142" i="6"/>
  <c r="G142" i="6"/>
  <c r="H142" i="6"/>
  <c r="I142" i="6"/>
  <c r="J142" i="6"/>
  <c r="K142" i="6"/>
  <c r="L142" i="6"/>
  <c r="M142" i="6"/>
  <c r="N142" i="6"/>
  <c r="O142" i="6"/>
  <c r="P142" i="6"/>
  <c r="Q142" i="6"/>
  <c r="R142" i="6"/>
  <c r="S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AJ142" i="6"/>
  <c r="AK142" i="6"/>
  <c r="AL142" i="6"/>
  <c r="AM142" i="6"/>
  <c r="AN142" i="6"/>
  <c r="D136" i="6"/>
  <c r="D137" i="6"/>
  <c r="D138" i="6"/>
  <c r="D139" i="6"/>
  <c r="D140" i="6"/>
  <c r="D141" i="6"/>
  <c r="D142" i="6"/>
  <c r="D135" i="6"/>
  <c r="D53" i="6"/>
  <c r="E53" i="6"/>
  <c r="F53" i="6"/>
  <c r="G53" i="6"/>
  <c r="H53" i="6"/>
  <c r="I53" i="6"/>
  <c r="J53" i="6"/>
  <c r="C53" i="6"/>
  <c r="C68" i="6"/>
  <c r="E121" i="6"/>
  <c r="F121" i="6"/>
  <c r="G121" i="6"/>
  <c r="H121" i="6"/>
  <c r="I121" i="6"/>
  <c r="J121" i="6"/>
  <c r="K121" i="6"/>
  <c r="L121" i="6"/>
  <c r="M121" i="6"/>
  <c r="N121" i="6"/>
  <c r="O121" i="6"/>
  <c r="P121" i="6"/>
  <c r="Q121" i="6"/>
  <c r="R121" i="6"/>
  <c r="S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AJ121" i="6"/>
  <c r="AK121" i="6"/>
  <c r="AL121" i="6"/>
  <c r="AM121" i="6"/>
  <c r="AN121" i="6"/>
  <c r="E122" i="6"/>
  <c r="F122" i="6"/>
  <c r="G122" i="6"/>
  <c r="H122" i="6"/>
  <c r="I122" i="6"/>
  <c r="J122" i="6"/>
  <c r="K122" i="6"/>
  <c r="L122" i="6"/>
  <c r="M122" i="6"/>
  <c r="N122" i="6"/>
  <c r="O122" i="6"/>
  <c r="P122" i="6"/>
  <c r="Q122" i="6"/>
  <c r="R122" i="6"/>
  <c r="S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AJ122" i="6"/>
  <c r="AK122" i="6"/>
  <c r="AL122" i="6"/>
  <c r="AM122" i="6"/>
  <c r="AN122" i="6"/>
  <c r="E123" i="6"/>
  <c r="F123" i="6"/>
  <c r="G123" i="6"/>
  <c r="H123" i="6"/>
  <c r="I123" i="6"/>
  <c r="J123" i="6"/>
  <c r="K123" i="6"/>
  <c r="L123" i="6"/>
  <c r="M123" i="6"/>
  <c r="N123" i="6"/>
  <c r="O123" i="6"/>
  <c r="P123" i="6"/>
  <c r="Q123" i="6"/>
  <c r="R123" i="6"/>
  <c r="S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AJ123" i="6"/>
  <c r="AK123" i="6"/>
  <c r="AL123" i="6"/>
  <c r="AM123" i="6"/>
  <c r="AN123" i="6"/>
  <c r="E124" i="6"/>
  <c r="F124" i="6"/>
  <c r="G124" i="6"/>
  <c r="H124" i="6"/>
  <c r="I124" i="6"/>
  <c r="J124" i="6"/>
  <c r="K124" i="6"/>
  <c r="L124" i="6"/>
  <c r="M124" i="6"/>
  <c r="N124" i="6"/>
  <c r="O124" i="6"/>
  <c r="P124" i="6"/>
  <c r="Q124" i="6"/>
  <c r="R124" i="6"/>
  <c r="S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AJ124" i="6"/>
  <c r="AK124" i="6"/>
  <c r="AL124" i="6"/>
  <c r="AM124" i="6"/>
  <c r="AN124" i="6"/>
  <c r="E125" i="6"/>
  <c r="F125" i="6"/>
  <c r="G125" i="6"/>
  <c r="H125" i="6"/>
  <c r="I125" i="6"/>
  <c r="J125" i="6"/>
  <c r="K125" i="6"/>
  <c r="L125" i="6"/>
  <c r="M125" i="6"/>
  <c r="N125" i="6"/>
  <c r="O125" i="6"/>
  <c r="P125" i="6"/>
  <c r="Q125" i="6"/>
  <c r="R125" i="6"/>
  <c r="S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AJ125" i="6"/>
  <c r="AK125" i="6"/>
  <c r="AL125" i="6"/>
  <c r="AM125" i="6"/>
  <c r="AN125" i="6"/>
  <c r="E126" i="6"/>
  <c r="F126" i="6"/>
  <c r="G126" i="6"/>
  <c r="H126" i="6"/>
  <c r="I126" i="6"/>
  <c r="J126" i="6"/>
  <c r="K126" i="6"/>
  <c r="L126" i="6"/>
  <c r="M126" i="6"/>
  <c r="N126" i="6"/>
  <c r="O126" i="6"/>
  <c r="P126" i="6"/>
  <c r="Q126" i="6"/>
  <c r="R126" i="6"/>
  <c r="S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AJ126" i="6"/>
  <c r="AK126" i="6"/>
  <c r="AL126" i="6"/>
  <c r="AM126" i="6"/>
  <c r="AN126" i="6"/>
  <c r="E127" i="6"/>
  <c r="F127" i="6"/>
  <c r="G127" i="6"/>
  <c r="H127" i="6"/>
  <c r="I127" i="6"/>
  <c r="J127" i="6"/>
  <c r="K127" i="6"/>
  <c r="L127" i="6"/>
  <c r="M127" i="6"/>
  <c r="N127" i="6"/>
  <c r="O127" i="6"/>
  <c r="P127" i="6"/>
  <c r="Q127" i="6"/>
  <c r="R127" i="6"/>
  <c r="S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AJ127" i="6"/>
  <c r="AK127" i="6"/>
  <c r="AL127" i="6"/>
  <c r="AM127" i="6"/>
  <c r="AN127" i="6"/>
  <c r="E128" i="6"/>
  <c r="F128" i="6"/>
  <c r="G128" i="6"/>
  <c r="H128" i="6"/>
  <c r="I128" i="6"/>
  <c r="J128" i="6"/>
  <c r="K128" i="6"/>
  <c r="L128" i="6"/>
  <c r="M128" i="6"/>
  <c r="N128" i="6"/>
  <c r="O128" i="6"/>
  <c r="P128" i="6"/>
  <c r="Q128" i="6"/>
  <c r="R128" i="6"/>
  <c r="S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AJ128" i="6"/>
  <c r="AK128" i="6"/>
  <c r="AL128" i="6"/>
  <c r="AM128" i="6"/>
  <c r="AN128" i="6"/>
  <c r="E129" i="6"/>
  <c r="F129" i="6"/>
  <c r="G129" i="6"/>
  <c r="H129" i="6"/>
  <c r="I129" i="6"/>
  <c r="J129" i="6"/>
  <c r="K129" i="6"/>
  <c r="L129" i="6"/>
  <c r="M129" i="6"/>
  <c r="N129" i="6"/>
  <c r="O129" i="6"/>
  <c r="P129" i="6"/>
  <c r="Q129" i="6"/>
  <c r="R129" i="6"/>
  <c r="S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AJ129" i="6"/>
  <c r="AK129" i="6"/>
  <c r="AL129" i="6"/>
  <c r="AM129" i="6"/>
  <c r="AN129" i="6"/>
  <c r="E130" i="6"/>
  <c r="F130" i="6"/>
  <c r="G130" i="6"/>
  <c r="H130" i="6"/>
  <c r="I130" i="6"/>
  <c r="J130" i="6"/>
  <c r="K130" i="6"/>
  <c r="L130" i="6"/>
  <c r="M130" i="6"/>
  <c r="N130" i="6"/>
  <c r="O130" i="6"/>
  <c r="P130" i="6"/>
  <c r="Q130" i="6"/>
  <c r="R130" i="6"/>
  <c r="S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AJ130" i="6"/>
  <c r="AK130" i="6"/>
  <c r="AL130" i="6"/>
  <c r="AM130" i="6"/>
  <c r="AN130" i="6"/>
  <c r="E131" i="6"/>
  <c r="F131" i="6"/>
  <c r="G131" i="6"/>
  <c r="H131" i="6"/>
  <c r="I131" i="6"/>
  <c r="J131" i="6"/>
  <c r="K131" i="6"/>
  <c r="L131" i="6"/>
  <c r="M131" i="6"/>
  <c r="N131" i="6"/>
  <c r="O131" i="6"/>
  <c r="P131" i="6"/>
  <c r="Q131" i="6"/>
  <c r="R131" i="6"/>
  <c r="S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AJ131" i="6"/>
  <c r="AK131" i="6"/>
  <c r="AL131" i="6"/>
  <c r="AM131" i="6"/>
  <c r="AN131" i="6"/>
  <c r="E132" i="6"/>
  <c r="F132" i="6"/>
  <c r="G132" i="6"/>
  <c r="H132" i="6"/>
  <c r="I132" i="6"/>
  <c r="J132" i="6"/>
  <c r="K132" i="6"/>
  <c r="L132" i="6"/>
  <c r="M132" i="6"/>
  <c r="N132" i="6"/>
  <c r="O132" i="6"/>
  <c r="P132" i="6"/>
  <c r="Q132" i="6"/>
  <c r="R132" i="6"/>
  <c r="S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AJ132" i="6"/>
  <c r="AK132" i="6"/>
  <c r="AL132" i="6"/>
  <c r="AM132" i="6"/>
  <c r="AN132" i="6"/>
  <c r="E133" i="6"/>
  <c r="F133" i="6"/>
  <c r="G133" i="6"/>
  <c r="H133" i="6"/>
  <c r="I133" i="6"/>
  <c r="J133" i="6"/>
  <c r="K133" i="6"/>
  <c r="L133" i="6"/>
  <c r="M133" i="6"/>
  <c r="N133" i="6"/>
  <c r="O133" i="6"/>
  <c r="P133" i="6"/>
  <c r="Q133" i="6"/>
  <c r="R133" i="6"/>
  <c r="S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AJ133" i="6"/>
  <c r="AK133" i="6"/>
  <c r="AL133" i="6"/>
  <c r="AM133" i="6"/>
  <c r="AN133" i="6"/>
  <c r="D122" i="6"/>
  <c r="D123" i="6"/>
  <c r="D124" i="6"/>
  <c r="D125" i="6"/>
  <c r="D126" i="6"/>
  <c r="D127" i="6"/>
  <c r="D128" i="6"/>
  <c r="D129" i="6"/>
  <c r="D130" i="6"/>
  <c r="D131" i="6"/>
  <c r="D132" i="6"/>
  <c r="D133" i="6"/>
  <c r="D121" i="6"/>
  <c r="M25" i="1"/>
  <c r="D107" i="6"/>
  <c r="E107" i="6"/>
  <c r="F107" i="6"/>
  <c r="G107" i="6"/>
  <c r="H107" i="6"/>
  <c r="I107" i="6"/>
  <c r="J107" i="6"/>
  <c r="K107" i="6"/>
  <c r="L107" i="6"/>
  <c r="M107" i="6"/>
  <c r="N107" i="6"/>
  <c r="O107" i="6"/>
  <c r="P107" i="6"/>
  <c r="Q107" i="6"/>
  <c r="R107" i="6"/>
  <c r="S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AJ107" i="6"/>
  <c r="AK107" i="6"/>
  <c r="AL107" i="6"/>
  <c r="AM107" i="6"/>
  <c r="AN107" i="6"/>
  <c r="D108" i="6"/>
  <c r="E108" i="6"/>
  <c r="F108" i="6"/>
  <c r="G108" i="6"/>
  <c r="H108" i="6"/>
  <c r="I108" i="6"/>
  <c r="J108" i="6"/>
  <c r="K108" i="6"/>
  <c r="L108" i="6"/>
  <c r="M108" i="6"/>
  <c r="N108" i="6"/>
  <c r="O108" i="6"/>
  <c r="P108" i="6"/>
  <c r="Q108" i="6"/>
  <c r="R108" i="6"/>
  <c r="S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AJ108" i="6"/>
  <c r="AK108" i="6"/>
  <c r="AL108" i="6"/>
  <c r="AM108" i="6"/>
  <c r="AN108" i="6"/>
  <c r="D109" i="6"/>
  <c r="E109" i="6"/>
  <c r="F109" i="6"/>
  <c r="G109" i="6"/>
  <c r="H109" i="6"/>
  <c r="I109" i="6"/>
  <c r="J109" i="6"/>
  <c r="K109" i="6"/>
  <c r="L109" i="6"/>
  <c r="M109" i="6"/>
  <c r="N109" i="6"/>
  <c r="O109" i="6"/>
  <c r="P109" i="6"/>
  <c r="Q109" i="6"/>
  <c r="R109" i="6"/>
  <c r="S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AJ109" i="6"/>
  <c r="AK109" i="6"/>
  <c r="AL109" i="6"/>
  <c r="AM109" i="6"/>
  <c r="AN109" i="6"/>
  <c r="D110" i="6"/>
  <c r="E110" i="6"/>
  <c r="F110" i="6"/>
  <c r="G110" i="6"/>
  <c r="H110" i="6"/>
  <c r="I110" i="6"/>
  <c r="J110" i="6"/>
  <c r="K110" i="6"/>
  <c r="L110" i="6"/>
  <c r="M110" i="6"/>
  <c r="N110" i="6"/>
  <c r="O110" i="6"/>
  <c r="P110" i="6"/>
  <c r="Q110" i="6"/>
  <c r="R110" i="6"/>
  <c r="S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AJ110" i="6"/>
  <c r="AK110" i="6"/>
  <c r="AL110" i="6"/>
  <c r="AM110" i="6"/>
  <c r="AN110" i="6"/>
  <c r="D111" i="6"/>
  <c r="E111" i="6"/>
  <c r="F111" i="6"/>
  <c r="G111" i="6"/>
  <c r="G115" i="6" s="1"/>
  <c r="H111" i="6"/>
  <c r="I111" i="6"/>
  <c r="J111" i="6"/>
  <c r="K111" i="6"/>
  <c r="L111" i="6"/>
  <c r="M111" i="6"/>
  <c r="N111" i="6"/>
  <c r="O111" i="6"/>
  <c r="O115" i="6" s="1"/>
  <c r="P111" i="6"/>
  <c r="Q111" i="6"/>
  <c r="R111" i="6"/>
  <c r="S111" i="6"/>
  <c r="T111" i="6"/>
  <c r="U111" i="6"/>
  <c r="V111" i="6"/>
  <c r="W111" i="6"/>
  <c r="W115" i="6" s="1"/>
  <c r="X111" i="6"/>
  <c r="Y111" i="6"/>
  <c r="Z111" i="6"/>
  <c r="AA111" i="6"/>
  <c r="AB111" i="6"/>
  <c r="AC111" i="6"/>
  <c r="AD111" i="6"/>
  <c r="AE111" i="6"/>
  <c r="AE115" i="6" s="1"/>
  <c r="AF111" i="6"/>
  <c r="AG111" i="6"/>
  <c r="AH111" i="6"/>
  <c r="AI111" i="6"/>
  <c r="AJ111" i="6"/>
  <c r="AK111" i="6"/>
  <c r="AL111" i="6"/>
  <c r="AM111" i="6"/>
  <c r="AM115" i="6" s="1"/>
  <c r="AN111" i="6"/>
  <c r="D112" i="6"/>
  <c r="E112" i="6"/>
  <c r="F112" i="6"/>
  <c r="G112" i="6"/>
  <c r="H112" i="6"/>
  <c r="I112" i="6"/>
  <c r="J112" i="6"/>
  <c r="K112" i="6"/>
  <c r="L112" i="6"/>
  <c r="M112" i="6"/>
  <c r="N112" i="6"/>
  <c r="O112" i="6"/>
  <c r="P112" i="6"/>
  <c r="Q112" i="6"/>
  <c r="R112" i="6"/>
  <c r="S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AJ112" i="6"/>
  <c r="AK112" i="6"/>
  <c r="AL112" i="6"/>
  <c r="AM112" i="6"/>
  <c r="AN112" i="6"/>
  <c r="D113" i="6"/>
  <c r="E113" i="6"/>
  <c r="F113" i="6"/>
  <c r="G113" i="6"/>
  <c r="H113" i="6"/>
  <c r="I113" i="6"/>
  <c r="J113" i="6"/>
  <c r="K113" i="6"/>
  <c r="L113" i="6"/>
  <c r="M113" i="6"/>
  <c r="N113" i="6"/>
  <c r="O113" i="6"/>
  <c r="P113" i="6"/>
  <c r="Q113" i="6"/>
  <c r="R113" i="6"/>
  <c r="S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AJ113" i="6"/>
  <c r="AK113" i="6"/>
  <c r="AL113" i="6"/>
  <c r="AM113" i="6"/>
  <c r="AN113" i="6"/>
  <c r="D114" i="6"/>
  <c r="E114" i="6"/>
  <c r="F114" i="6"/>
  <c r="H114" i="6"/>
  <c r="I114" i="6"/>
  <c r="J114" i="6"/>
  <c r="K114" i="6"/>
  <c r="L114" i="6"/>
  <c r="M114" i="6"/>
  <c r="N114" i="6"/>
  <c r="P114" i="6"/>
  <c r="Q114" i="6"/>
  <c r="R114" i="6"/>
  <c r="S114" i="6"/>
  <c r="T114" i="6"/>
  <c r="U114" i="6"/>
  <c r="V114" i="6"/>
  <c r="X114" i="6"/>
  <c r="Y114" i="6"/>
  <c r="Z114" i="6"/>
  <c r="AA114" i="6"/>
  <c r="AB114" i="6"/>
  <c r="AC114" i="6"/>
  <c r="AD114" i="6"/>
  <c r="AF114" i="6"/>
  <c r="AG114" i="6"/>
  <c r="AH114" i="6"/>
  <c r="AI114" i="6"/>
  <c r="AJ114" i="6"/>
  <c r="AK114" i="6"/>
  <c r="AL114" i="6"/>
  <c r="AN114" i="6"/>
  <c r="D115" i="6"/>
  <c r="E115" i="6"/>
  <c r="F115" i="6"/>
  <c r="H115" i="6"/>
  <c r="I115" i="6"/>
  <c r="J115" i="6"/>
  <c r="K115" i="6"/>
  <c r="L115" i="6"/>
  <c r="M115" i="6"/>
  <c r="N115" i="6"/>
  <c r="P115" i="6"/>
  <c r="Q115" i="6"/>
  <c r="R115" i="6"/>
  <c r="S115" i="6"/>
  <c r="T115" i="6"/>
  <c r="U115" i="6"/>
  <c r="V115" i="6"/>
  <c r="X115" i="6"/>
  <c r="Y115" i="6"/>
  <c r="Z115" i="6"/>
  <c r="AA115" i="6"/>
  <c r="AB115" i="6"/>
  <c r="AC115" i="6"/>
  <c r="AD115" i="6"/>
  <c r="AF115" i="6"/>
  <c r="AG115" i="6"/>
  <c r="AH115" i="6"/>
  <c r="AI115" i="6"/>
  <c r="AJ115" i="6"/>
  <c r="AK115" i="6"/>
  <c r="AL115" i="6"/>
  <c r="AN115" i="6"/>
  <c r="D116" i="6"/>
  <c r="E116" i="6"/>
  <c r="F116" i="6"/>
  <c r="G116" i="6"/>
  <c r="H116" i="6"/>
  <c r="I116" i="6"/>
  <c r="J116" i="6"/>
  <c r="K116" i="6"/>
  <c r="L116" i="6"/>
  <c r="M116" i="6"/>
  <c r="N116" i="6"/>
  <c r="O116" i="6"/>
  <c r="P116" i="6"/>
  <c r="Q116" i="6"/>
  <c r="R116" i="6"/>
  <c r="S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AJ116" i="6"/>
  <c r="AK116" i="6"/>
  <c r="AL116" i="6"/>
  <c r="AM116" i="6"/>
  <c r="AN116" i="6"/>
  <c r="D118" i="6"/>
  <c r="E118" i="6"/>
  <c r="F118" i="6"/>
  <c r="G118" i="6"/>
  <c r="H118" i="6"/>
  <c r="I118" i="6"/>
  <c r="J118" i="6"/>
  <c r="K118" i="6"/>
  <c r="L118" i="6"/>
  <c r="M118" i="6"/>
  <c r="N118" i="6"/>
  <c r="O118" i="6"/>
  <c r="P118" i="6"/>
  <c r="Q118" i="6"/>
  <c r="R118" i="6"/>
  <c r="S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AJ118" i="6"/>
  <c r="AK118" i="6"/>
  <c r="AL118" i="6"/>
  <c r="AM118" i="6"/>
  <c r="AN118" i="6"/>
  <c r="D119" i="6"/>
  <c r="E119" i="6"/>
  <c r="F119" i="6"/>
  <c r="G119" i="6"/>
  <c r="H119" i="6"/>
  <c r="I119" i="6"/>
  <c r="J119" i="6"/>
  <c r="K119" i="6"/>
  <c r="L119" i="6"/>
  <c r="M119" i="6"/>
  <c r="N119" i="6"/>
  <c r="O119" i="6"/>
  <c r="P119" i="6"/>
  <c r="Q119" i="6"/>
  <c r="R119" i="6"/>
  <c r="S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AJ119" i="6"/>
  <c r="AK119" i="6"/>
  <c r="AL119" i="6"/>
  <c r="AM119" i="6"/>
  <c r="AN119" i="6"/>
  <c r="C115" i="6"/>
  <c r="C114" i="6"/>
  <c r="C108" i="6"/>
  <c r="C109" i="6"/>
  <c r="C110" i="6"/>
  <c r="C111" i="6"/>
  <c r="C112" i="6"/>
  <c r="C113" i="6"/>
  <c r="C116" i="6"/>
  <c r="C118" i="6"/>
  <c r="C119" i="6"/>
  <c r="C107" i="6"/>
  <c r="D63" i="2"/>
  <c r="E63" i="2"/>
  <c r="F63" i="2"/>
  <c r="G63" i="2"/>
  <c r="H63" i="2"/>
  <c r="I63" i="2"/>
  <c r="J63" i="2"/>
  <c r="K63" i="2"/>
  <c r="L63" i="2"/>
  <c r="M63" i="2"/>
  <c r="D64" i="2"/>
  <c r="E64" i="2"/>
  <c r="F64" i="2"/>
  <c r="G64" i="2"/>
  <c r="H64" i="2"/>
  <c r="I64" i="2"/>
  <c r="J64" i="2"/>
  <c r="K64" i="2"/>
  <c r="L64" i="2"/>
  <c r="M64" i="2"/>
  <c r="D65" i="2"/>
  <c r="E65" i="2"/>
  <c r="F65" i="2"/>
  <c r="G65" i="2"/>
  <c r="H65" i="2"/>
  <c r="I65" i="2"/>
  <c r="J65" i="2"/>
  <c r="K65" i="2"/>
  <c r="L65" i="2"/>
  <c r="M65" i="2"/>
  <c r="D66" i="2"/>
  <c r="E66" i="2"/>
  <c r="F66" i="2"/>
  <c r="G66" i="2"/>
  <c r="H66" i="2"/>
  <c r="I66" i="2"/>
  <c r="J66" i="2"/>
  <c r="K66" i="2"/>
  <c r="L66" i="2"/>
  <c r="M66" i="2"/>
  <c r="D67" i="2"/>
  <c r="E67" i="2"/>
  <c r="F67" i="2"/>
  <c r="G67" i="2"/>
  <c r="H67" i="2"/>
  <c r="I67" i="2"/>
  <c r="J67" i="2"/>
  <c r="K67" i="2"/>
  <c r="L67" i="2"/>
  <c r="M67" i="2"/>
  <c r="D68" i="2"/>
  <c r="E68" i="2"/>
  <c r="F68" i="2"/>
  <c r="G68" i="2"/>
  <c r="H68" i="2"/>
  <c r="I68" i="2"/>
  <c r="J68" i="2"/>
  <c r="K68" i="2"/>
  <c r="L68" i="2"/>
  <c r="M68" i="2"/>
  <c r="D69" i="2"/>
  <c r="E69" i="2"/>
  <c r="F69" i="2"/>
  <c r="G69" i="2"/>
  <c r="H69" i="2"/>
  <c r="I69" i="2"/>
  <c r="J69" i="2"/>
  <c r="K69" i="2"/>
  <c r="L69" i="2"/>
  <c r="M69" i="2"/>
  <c r="D70" i="2"/>
  <c r="E70" i="2"/>
  <c r="F70" i="2"/>
  <c r="G70" i="2"/>
  <c r="H70" i="2"/>
  <c r="I70" i="2"/>
  <c r="J70" i="2"/>
  <c r="K70" i="2"/>
  <c r="L70" i="2"/>
  <c r="M70" i="2"/>
  <c r="D71" i="2"/>
  <c r="E71" i="2"/>
  <c r="F71" i="2"/>
  <c r="G71" i="2"/>
  <c r="H71" i="2"/>
  <c r="I71" i="2"/>
  <c r="J71" i="2"/>
  <c r="K71" i="2"/>
  <c r="L71" i="2"/>
  <c r="M71" i="2"/>
  <c r="D72" i="2"/>
  <c r="E72" i="2"/>
  <c r="F72" i="2"/>
  <c r="G72" i="2"/>
  <c r="H72" i="2"/>
  <c r="I72" i="2"/>
  <c r="J72" i="2"/>
  <c r="K72" i="2"/>
  <c r="L72" i="2"/>
  <c r="M72" i="2"/>
  <c r="D73" i="2"/>
  <c r="E73" i="2"/>
  <c r="F73" i="2"/>
  <c r="G73" i="2"/>
  <c r="H73" i="2"/>
  <c r="I73" i="2"/>
  <c r="J73" i="2"/>
  <c r="K73" i="2"/>
  <c r="L73" i="2"/>
  <c r="M73" i="2"/>
  <c r="D74" i="2"/>
  <c r="E74" i="2"/>
  <c r="F74" i="2"/>
  <c r="G74" i="2"/>
  <c r="H74" i="2"/>
  <c r="I74" i="2"/>
  <c r="J74" i="2"/>
  <c r="K74" i="2"/>
  <c r="L74" i="2"/>
  <c r="M74" i="2"/>
  <c r="D75" i="2"/>
  <c r="E75" i="2"/>
  <c r="F75" i="2"/>
  <c r="G75" i="2"/>
  <c r="H75" i="2"/>
  <c r="I75" i="2"/>
  <c r="J75" i="2"/>
  <c r="K75" i="2"/>
  <c r="L75" i="2"/>
  <c r="M75" i="2"/>
  <c r="C64" i="2"/>
  <c r="C65" i="2"/>
  <c r="C66" i="2"/>
  <c r="C67" i="2"/>
  <c r="C69" i="2"/>
  <c r="C70" i="2"/>
  <c r="C71" i="2"/>
  <c r="C72" i="2"/>
  <c r="C73" i="2"/>
  <c r="C74" i="2"/>
  <c r="C75" i="2"/>
  <c r="C63" i="2"/>
  <c r="C105" i="2" a="1"/>
  <c r="C105" i="2" s="1"/>
  <c r="D89" i="2"/>
  <c r="D90" i="2"/>
  <c r="D88" i="2"/>
  <c r="D87" i="2"/>
  <c r="D86" i="2"/>
  <c r="D85" i="2"/>
  <c r="D84" i="2"/>
  <c r="D83" i="2"/>
  <c r="D82" i="2"/>
  <c r="D81" i="2"/>
  <c r="D80" i="2"/>
  <c r="D79" i="2"/>
  <c r="D78" i="2"/>
  <c r="M58" i="11"/>
  <c r="AM114" i="6" l="1"/>
  <c r="AE114" i="6"/>
  <c r="W114" i="6"/>
  <c r="O114" i="6"/>
  <c r="G114" i="6"/>
  <c r="L105" i="2"/>
  <c r="I114" i="2"/>
  <c r="I112" i="2"/>
  <c r="D107" i="2"/>
  <c r="M117" i="2"/>
  <c r="H112" i="2"/>
  <c r="C107" i="2"/>
  <c r="K116" i="2"/>
  <c r="F111" i="2"/>
  <c r="H114" i="2"/>
  <c r="C109" i="2"/>
  <c r="H105" i="2"/>
  <c r="M116" i="2"/>
  <c r="H111" i="2"/>
  <c r="K115" i="2"/>
  <c r="M105" i="2"/>
  <c r="G112" i="2"/>
  <c r="D109" i="2"/>
  <c r="J116" i="2"/>
  <c r="F112" i="2"/>
  <c r="M107" i="2"/>
  <c r="E112" i="2"/>
  <c r="K106" i="2"/>
  <c r="H116" i="2"/>
  <c r="D112" i="2"/>
  <c r="J106" i="2"/>
  <c r="E114" i="2"/>
  <c r="I106" i="2"/>
  <c r="G117" i="2"/>
  <c r="F116" i="2"/>
  <c r="E115" i="2"/>
  <c r="D114" i="2"/>
  <c r="C113" i="2"/>
  <c r="M111" i="2"/>
  <c r="L110" i="2"/>
  <c r="K109" i="2"/>
  <c r="J108" i="2"/>
  <c r="I107" i="2"/>
  <c r="H106" i="2"/>
  <c r="G105" i="2"/>
  <c r="K114" i="2"/>
  <c r="G110" i="2"/>
  <c r="E109" i="2"/>
  <c r="L117" i="2"/>
  <c r="E110" i="2"/>
  <c r="I115" i="2"/>
  <c r="D110" i="2"/>
  <c r="J117" i="2"/>
  <c r="F113" i="2"/>
  <c r="M108" i="2"/>
  <c r="I105" i="2"/>
  <c r="K110" i="2"/>
  <c r="G106" i="2"/>
  <c r="F105" i="2"/>
  <c r="J113" i="2"/>
  <c r="C106" i="2"/>
  <c r="J114" i="2"/>
  <c r="F110" i="2"/>
  <c r="J115" i="2"/>
  <c r="C108" i="2"/>
  <c r="K117" i="2"/>
  <c r="E111" i="2"/>
  <c r="L106" i="2"/>
  <c r="H115" i="2"/>
  <c r="C110" i="2"/>
  <c r="L107" i="2"/>
  <c r="G115" i="2"/>
  <c r="E113" i="2"/>
  <c r="M109" i="2"/>
  <c r="K107" i="2"/>
  <c r="F115" i="2"/>
  <c r="M110" i="2"/>
  <c r="J107" i="2"/>
  <c r="E116" i="2"/>
  <c r="M112" i="2"/>
  <c r="H107" i="2"/>
  <c r="E117" i="2"/>
  <c r="D116" i="2"/>
  <c r="C115" i="2"/>
  <c r="M113" i="2"/>
  <c r="L112" i="2"/>
  <c r="K111" i="2"/>
  <c r="J110" i="2"/>
  <c r="I109" i="2"/>
  <c r="H108" i="2"/>
  <c r="G107" i="2"/>
  <c r="F106" i="2"/>
  <c r="E105" i="2"/>
  <c r="F109" i="2"/>
  <c r="L116" i="2"/>
  <c r="G111" i="2"/>
  <c r="I116" i="2"/>
  <c r="D111" i="2"/>
  <c r="J105" i="2"/>
  <c r="I117" i="2"/>
  <c r="F114" i="2"/>
  <c r="C111" i="2"/>
  <c r="L108" i="2"/>
  <c r="H117" i="2"/>
  <c r="G116" i="2"/>
  <c r="D113" i="2"/>
  <c r="L109" i="2"/>
  <c r="D115" i="2"/>
  <c r="L111" i="2"/>
  <c r="I108" i="2"/>
  <c r="D117" i="2"/>
  <c r="C116" i="2"/>
  <c r="M114" i="2"/>
  <c r="L113" i="2"/>
  <c r="K112" i="2"/>
  <c r="J111" i="2"/>
  <c r="I110" i="2"/>
  <c r="H109" i="2"/>
  <c r="G108" i="2"/>
  <c r="F107" i="2"/>
  <c r="E106" i="2"/>
  <c r="D105" i="2"/>
  <c r="L115" i="2"/>
  <c r="E108" i="2"/>
  <c r="I113" i="2"/>
  <c r="D108" i="2"/>
  <c r="H113" i="2"/>
  <c r="M106" i="2"/>
  <c r="G113" i="2"/>
  <c r="K105" i="2"/>
  <c r="G114" i="2"/>
  <c r="C112" i="2"/>
  <c r="K108" i="2"/>
  <c r="F117" i="2"/>
  <c r="C114" i="2"/>
  <c r="J109" i="2"/>
  <c r="C117" i="2"/>
  <c r="M115" i="2"/>
  <c r="L114" i="2"/>
  <c r="K113" i="2"/>
  <c r="J112" i="2"/>
  <c r="I111" i="2"/>
  <c r="H110" i="2"/>
  <c r="G109" i="2"/>
  <c r="F108" i="2"/>
  <c r="E107" i="2"/>
  <c r="D106" i="2"/>
  <c r="B36" i="19" l="1"/>
  <c r="B37" i="19" s="1"/>
  <c r="B38" i="19" s="1"/>
  <c r="B39" i="19" s="1"/>
  <c r="C36" i="19"/>
  <c r="C37" i="19" s="1"/>
  <c r="C38" i="19" s="1"/>
  <c r="C39" i="19" s="1"/>
  <c r="B30" i="19"/>
  <c r="C30" i="19"/>
  <c r="C31" i="19" s="1"/>
  <c r="C32" i="19" s="1"/>
  <c r="C33" i="19" s="1"/>
  <c r="C34" i="19" s="1"/>
  <c r="C35" i="19" s="1"/>
  <c r="B31" i="19"/>
  <c r="B32" i="19" s="1"/>
  <c r="B33" i="19" s="1"/>
  <c r="B34" i="19" s="1"/>
  <c r="B35" i="19" s="1"/>
  <c r="A32" i="24" l="1" a="1"/>
  <c r="A32" i="24" s="1"/>
  <c r="T57" i="6" a="1"/>
  <c r="T57" i="6" s="1"/>
  <c r="C56" i="6"/>
  <c r="G56" i="6"/>
  <c r="H56" i="6"/>
  <c r="C57" i="6"/>
  <c r="D57" i="6"/>
  <c r="G57" i="6"/>
  <c r="H57" i="6"/>
  <c r="I57" i="6"/>
  <c r="J57" i="6"/>
  <c r="C58" i="6"/>
  <c r="D58" i="6"/>
  <c r="G58" i="6"/>
  <c r="H58" i="6"/>
  <c r="I58" i="6"/>
  <c r="J58" i="6"/>
  <c r="C59" i="6"/>
  <c r="H59" i="6"/>
  <c r="C62" i="6"/>
  <c r="C63" i="6" s="1"/>
  <c r="H62" i="6"/>
  <c r="H63" i="6" s="1"/>
  <c r="C64" i="6"/>
  <c r="D64" i="6"/>
  <c r="G64" i="6"/>
  <c r="C67" i="6"/>
  <c r="H67" i="6"/>
  <c r="C7" i="6"/>
  <c r="K40" i="6"/>
  <c r="I56" i="6" s="1"/>
  <c r="K41" i="6"/>
  <c r="E57" i="6" s="1"/>
  <c r="K42" i="6"/>
  <c r="E58" i="6" s="1"/>
  <c r="K43" i="6"/>
  <c r="I59" i="6" s="1"/>
  <c r="I62" i="6" s="1"/>
  <c r="I63" i="6" s="1"/>
  <c r="K44" i="6"/>
  <c r="I60" i="6" s="1"/>
  <c r="I66" i="6" s="1"/>
  <c r="K45" i="6"/>
  <c r="I61" i="6" s="1"/>
  <c r="K46" i="6"/>
  <c r="K47" i="6"/>
  <c r="K48" i="6"/>
  <c r="E64" i="6" s="1"/>
  <c r="K49" i="6"/>
  <c r="K50" i="6"/>
  <c r="K51" i="6"/>
  <c r="I67" i="6" s="1"/>
  <c r="K52" i="6"/>
  <c r="I68" i="6" s="1"/>
  <c r="K39" i="6"/>
  <c r="I55" i="6" s="1"/>
  <c r="E21" i="1"/>
  <c r="Q6" i="1" s="1"/>
  <c r="E10" i="1"/>
  <c r="E19" i="1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D4" i="6"/>
  <c r="E4" i="6"/>
  <c r="F4" i="6"/>
  <c r="G4" i="6"/>
  <c r="H4" i="6"/>
  <c r="I4" i="6"/>
  <c r="J4" i="6"/>
  <c r="K4" i="6"/>
  <c r="L4" i="6"/>
  <c r="M4" i="6"/>
  <c r="N4" i="6"/>
  <c r="O4" i="6"/>
  <c r="P4" i="6"/>
  <c r="Q4" i="6"/>
  <c r="R4" i="6"/>
  <c r="S4" i="6"/>
  <c r="T4" i="6"/>
  <c r="U4" i="6"/>
  <c r="V4" i="6"/>
  <c r="W4" i="6"/>
  <c r="X4" i="6"/>
  <c r="Y4" i="6"/>
  <c r="Z4" i="6"/>
  <c r="AA4" i="6"/>
  <c r="AB4" i="6"/>
  <c r="AC4" i="6"/>
  <c r="AD4" i="6"/>
  <c r="AE4" i="6"/>
  <c r="AF4" i="6"/>
  <c r="AG4" i="6"/>
  <c r="AH4" i="6"/>
  <c r="AI4" i="6"/>
  <c r="AJ4" i="6"/>
  <c r="AK4" i="6"/>
  <c r="AL4" i="6"/>
  <c r="AM4" i="6"/>
  <c r="AN4" i="6"/>
  <c r="AO4" i="6"/>
  <c r="AP4" i="6"/>
  <c r="AQ4" i="6"/>
  <c r="AR4" i="6"/>
  <c r="D5" i="6"/>
  <c r="E5" i="6"/>
  <c r="F5" i="6"/>
  <c r="G5" i="6"/>
  <c r="H5" i="6"/>
  <c r="I5" i="6"/>
  <c r="J5" i="6"/>
  <c r="K5" i="6"/>
  <c r="L5" i="6"/>
  <c r="M5" i="6"/>
  <c r="N5" i="6"/>
  <c r="O5" i="6"/>
  <c r="P5" i="6"/>
  <c r="Q5" i="6"/>
  <c r="R5" i="6"/>
  <c r="S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AJ5" i="6"/>
  <c r="AK5" i="6"/>
  <c r="AL5" i="6"/>
  <c r="AM5" i="6"/>
  <c r="AN5" i="6"/>
  <c r="AO5" i="6"/>
  <c r="AP5" i="6"/>
  <c r="AQ5" i="6"/>
  <c r="AR5" i="6"/>
  <c r="D6" i="6"/>
  <c r="E6" i="6"/>
  <c r="F6" i="6"/>
  <c r="G6" i="6"/>
  <c r="H6" i="6"/>
  <c r="I6" i="6"/>
  <c r="J6" i="6"/>
  <c r="K6" i="6"/>
  <c r="L6" i="6"/>
  <c r="M6" i="6"/>
  <c r="N6" i="6"/>
  <c r="O6" i="6"/>
  <c r="P6" i="6"/>
  <c r="Q6" i="6"/>
  <c r="R6" i="6"/>
  <c r="S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AJ6" i="6"/>
  <c r="AK6" i="6"/>
  <c r="AL6" i="6"/>
  <c r="AM6" i="6"/>
  <c r="AN6" i="6"/>
  <c r="AO6" i="6"/>
  <c r="AP6" i="6"/>
  <c r="AQ6" i="6"/>
  <c r="AR6" i="6"/>
  <c r="D7" i="6"/>
  <c r="E7" i="6"/>
  <c r="F7" i="6"/>
  <c r="G7" i="6"/>
  <c r="H7" i="6"/>
  <c r="I7" i="6"/>
  <c r="J7" i="6"/>
  <c r="K7" i="6"/>
  <c r="L7" i="6"/>
  <c r="M7" i="6"/>
  <c r="N7" i="6"/>
  <c r="O7" i="6"/>
  <c r="P7" i="6"/>
  <c r="Q7" i="6"/>
  <c r="R7" i="6"/>
  <c r="S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AJ7" i="6"/>
  <c r="AK7" i="6"/>
  <c r="AL7" i="6"/>
  <c r="AM7" i="6"/>
  <c r="AN7" i="6"/>
  <c r="AO7" i="6"/>
  <c r="AP7" i="6"/>
  <c r="AQ7" i="6"/>
  <c r="AR7" i="6"/>
  <c r="D8" i="6"/>
  <c r="E8" i="6"/>
  <c r="F8" i="6"/>
  <c r="G8" i="6"/>
  <c r="H8" i="6"/>
  <c r="I8" i="6"/>
  <c r="J8" i="6"/>
  <c r="K8" i="6"/>
  <c r="L8" i="6"/>
  <c r="M8" i="6"/>
  <c r="N8" i="6"/>
  <c r="O8" i="6"/>
  <c r="P8" i="6"/>
  <c r="Q8" i="6"/>
  <c r="R8" i="6"/>
  <c r="S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AJ8" i="6"/>
  <c r="AK8" i="6"/>
  <c r="AL8" i="6"/>
  <c r="AM8" i="6"/>
  <c r="AN8" i="6"/>
  <c r="AO8" i="6"/>
  <c r="AP8" i="6"/>
  <c r="AQ8" i="6"/>
  <c r="AR8" i="6"/>
  <c r="D11" i="6"/>
  <c r="E11" i="6"/>
  <c r="F11" i="6"/>
  <c r="G11" i="6"/>
  <c r="H11" i="6"/>
  <c r="I11" i="6"/>
  <c r="J11" i="6"/>
  <c r="K11" i="6"/>
  <c r="L11" i="6"/>
  <c r="M11" i="6"/>
  <c r="N11" i="6"/>
  <c r="O11" i="6"/>
  <c r="P11" i="6"/>
  <c r="Q11" i="6"/>
  <c r="R11" i="6"/>
  <c r="S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AJ11" i="6"/>
  <c r="AK11" i="6"/>
  <c r="AL11" i="6"/>
  <c r="AM11" i="6"/>
  <c r="AN11" i="6"/>
  <c r="AO11" i="6"/>
  <c r="AP11" i="6"/>
  <c r="AQ11" i="6"/>
  <c r="AR11" i="6"/>
  <c r="D13" i="6"/>
  <c r="E13" i="6"/>
  <c r="F13" i="6"/>
  <c r="G13" i="6"/>
  <c r="H13" i="6"/>
  <c r="I13" i="6"/>
  <c r="J13" i="6"/>
  <c r="K13" i="6"/>
  <c r="L13" i="6"/>
  <c r="M13" i="6"/>
  <c r="N13" i="6"/>
  <c r="O13" i="6"/>
  <c r="P13" i="6"/>
  <c r="Q13" i="6"/>
  <c r="R13" i="6"/>
  <c r="S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AJ13" i="6"/>
  <c r="AK13" i="6"/>
  <c r="AL13" i="6"/>
  <c r="AM13" i="6"/>
  <c r="AN13" i="6"/>
  <c r="AO13" i="6"/>
  <c r="AP13" i="6"/>
  <c r="AQ13" i="6"/>
  <c r="AR13" i="6"/>
  <c r="D14" i="6"/>
  <c r="E14" i="6"/>
  <c r="F14" i="6"/>
  <c r="G14" i="6"/>
  <c r="H14" i="6"/>
  <c r="I14" i="6"/>
  <c r="J14" i="6"/>
  <c r="K14" i="6"/>
  <c r="L14" i="6"/>
  <c r="M14" i="6"/>
  <c r="N14" i="6"/>
  <c r="O14" i="6"/>
  <c r="P14" i="6"/>
  <c r="Q14" i="6"/>
  <c r="R14" i="6"/>
  <c r="S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AJ14" i="6"/>
  <c r="AK14" i="6"/>
  <c r="AL14" i="6"/>
  <c r="AM14" i="6"/>
  <c r="AN14" i="6"/>
  <c r="AO14" i="6"/>
  <c r="AP14" i="6"/>
  <c r="AQ14" i="6"/>
  <c r="AR14" i="6"/>
  <c r="D15" i="6"/>
  <c r="E15" i="6"/>
  <c r="F15" i="6"/>
  <c r="G15" i="6"/>
  <c r="H15" i="6"/>
  <c r="I15" i="6"/>
  <c r="J15" i="6"/>
  <c r="K15" i="6"/>
  <c r="L15" i="6"/>
  <c r="M15" i="6"/>
  <c r="N15" i="6"/>
  <c r="O15" i="6"/>
  <c r="P15" i="6"/>
  <c r="Q15" i="6"/>
  <c r="R15" i="6"/>
  <c r="S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AJ15" i="6"/>
  <c r="AK15" i="6"/>
  <c r="AL15" i="6"/>
  <c r="AM15" i="6"/>
  <c r="AN15" i="6"/>
  <c r="AO15" i="6"/>
  <c r="AP15" i="6"/>
  <c r="AQ15" i="6"/>
  <c r="AR15" i="6"/>
  <c r="D16" i="6"/>
  <c r="E16" i="6"/>
  <c r="F16" i="6"/>
  <c r="G16" i="6"/>
  <c r="H16" i="6"/>
  <c r="I16" i="6"/>
  <c r="J16" i="6"/>
  <c r="K16" i="6"/>
  <c r="L16" i="6"/>
  <c r="M16" i="6"/>
  <c r="N16" i="6"/>
  <c r="O16" i="6"/>
  <c r="P16" i="6"/>
  <c r="Q16" i="6"/>
  <c r="R16" i="6"/>
  <c r="S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AJ16" i="6"/>
  <c r="AK16" i="6"/>
  <c r="AL16" i="6"/>
  <c r="AM16" i="6"/>
  <c r="AN16" i="6"/>
  <c r="AO16" i="6"/>
  <c r="AP16" i="6"/>
  <c r="AQ16" i="6"/>
  <c r="AR16" i="6"/>
  <c r="D17" i="6"/>
  <c r="E17" i="6"/>
  <c r="F17" i="6"/>
  <c r="G17" i="6"/>
  <c r="H17" i="6"/>
  <c r="I17" i="6"/>
  <c r="J17" i="6"/>
  <c r="K17" i="6"/>
  <c r="L17" i="6"/>
  <c r="M17" i="6"/>
  <c r="N17" i="6"/>
  <c r="O17" i="6"/>
  <c r="P17" i="6"/>
  <c r="Q17" i="6"/>
  <c r="R17" i="6"/>
  <c r="S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AJ17" i="6"/>
  <c r="AK17" i="6"/>
  <c r="AL17" i="6"/>
  <c r="AM17" i="6"/>
  <c r="AN17" i="6"/>
  <c r="AO17" i="6"/>
  <c r="AP17" i="6"/>
  <c r="AQ17" i="6"/>
  <c r="AR17" i="6"/>
  <c r="D18" i="6"/>
  <c r="E18" i="6"/>
  <c r="F18" i="6"/>
  <c r="G18" i="6"/>
  <c r="H18" i="6"/>
  <c r="I18" i="6"/>
  <c r="J18" i="6"/>
  <c r="K18" i="6"/>
  <c r="L18" i="6"/>
  <c r="M18" i="6"/>
  <c r="N18" i="6"/>
  <c r="O18" i="6"/>
  <c r="P18" i="6"/>
  <c r="Q18" i="6"/>
  <c r="R18" i="6"/>
  <c r="S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AJ18" i="6"/>
  <c r="AK18" i="6"/>
  <c r="AL18" i="6"/>
  <c r="AM18" i="6"/>
  <c r="AN18" i="6"/>
  <c r="AO18" i="6"/>
  <c r="AP18" i="6"/>
  <c r="AQ18" i="6"/>
  <c r="AR18" i="6"/>
  <c r="D19" i="6"/>
  <c r="E19" i="6"/>
  <c r="F19" i="6"/>
  <c r="G19" i="6"/>
  <c r="H19" i="6"/>
  <c r="I19" i="6"/>
  <c r="J19" i="6"/>
  <c r="K19" i="6"/>
  <c r="L19" i="6"/>
  <c r="M19" i="6"/>
  <c r="N19" i="6"/>
  <c r="O19" i="6"/>
  <c r="P19" i="6"/>
  <c r="Q19" i="6"/>
  <c r="R19" i="6"/>
  <c r="S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AJ19" i="6"/>
  <c r="AK19" i="6"/>
  <c r="AL19" i="6"/>
  <c r="AM19" i="6"/>
  <c r="AN19" i="6"/>
  <c r="AO19" i="6"/>
  <c r="AP19" i="6"/>
  <c r="AQ19" i="6"/>
  <c r="AR19" i="6"/>
  <c r="D20" i="6"/>
  <c r="E20" i="6"/>
  <c r="F20" i="6"/>
  <c r="G20" i="6"/>
  <c r="H20" i="6"/>
  <c r="I20" i="6"/>
  <c r="J20" i="6"/>
  <c r="K20" i="6"/>
  <c r="L20" i="6"/>
  <c r="M20" i="6"/>
  <c r="N20" i="6"/>
  <c r="O20" i="6"/>
  <c r="P20" i="6"/>
  <c r="Q20" i="6"/>
  <c r="R20" i="6"/>
  <c r="S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AJ20" i="6"/>
  <c r="AK20" i="6"/>
  <c r="AL20" i="6"/>
  <c r="AM20" i="6"/>
  <c r="AN20" i="6"/>
  <c r="AO20" i="6"/>
  <c r="AP20" i="6"/>
  <c r="AQ20" i="6"/>
  <c r="AR20" i="6"/>
  <c r="C20" i="6"/>
  <c r="C19" i="6"/>
  <c r="C18" i="6"/>
  <c r="C17" i="6"/>
  <c r="C16" i="6"/>
  <c r="C15" i="6"/>
  <c r="C14" i="6"/>
  <c r="C13" i="6"/>
  <c r="C11" i="6"/>
  <c r="C8" i="6"/>
  <c r="C6" i="6"/>
  <c r="C5" i="6"/>
  <c r="C4" i="6"/>
  <c r="C3" i="6"/>
  <c r="C2" i="6"/>
  <c r="R31" i="9"/>
  <c r="R32" i="9"/>
  <c r="R33" i="9"/>
  <c r="R34" i="9"/>
  <c r="R35" i="9"/>
  <c r="R36" i="9"/>
  <c r="R37" i="9"/>
  <c r="R38" i="9"/>
  <c r="R39" i="9"/>
  <c r="R40" i="9"/>
  <c r="R41" i="9"/>
  <c r="R42" i="9"/>
  <c r="R43" i="9"/>
  <c r="R44" i="9"/>
  <c r="R45" i="9"/>
  <c r="R46" i="9"/>
  <c r="R47" i="9"/>
  <c r="R48" i="9"/>
  <c r="R49" i="9"/>
  <c r="R50" i="9"/>
  <c r="R51" i="9"/>
  <c r="R52" i="9"/>
  <c r="R53" i="9"/>
  <c r="R30" i="9"/>
  <c r="O99" i="22"/>
  <c r="P99" i="22"/>
  <c r="O100" i="22"/>
  <c r="O101" i="22"/>
  <c r="O102" i="22"/>
  <c r="O103" i="22"/>
  <c r="O104" i="22"/>
  <c r="O105" i="22"/>
  <c r="O106" i="22"/>
  <c r="O107" i="22"/>
  <c r="O108" i="22"/>
  <c r="P108" i="22"/>
  <c r="O109" i="22"/>
  <c r="P109" i="22"/>
  <c r="O110" i="22"/>
  <c r="O111" i="22"/>
  <c r="O112" i="22"/>
  <c r="O113" i="22"/>
  <c r="O114" i="22"/>
  <c r="O115" i="22"/>
  <c r="O116" i="22"/>
  <c r="O117" i="22"/>
  <c r="O118" i="22"/>
  <c r="P118" i="22"/>
  <c r="O119" i="22"/>
  <c r="P119" i="22"/>
  <c r="O120" i="22"/>
  <c r="O121" i="22"/>
  <c r="O122" i="22"/>
  <c r="O123" i="22"/>
  <c r="O124" i="22"/>
  <c r="O125" i="22"/>
  <c r="O126" i="22"/>
  <c r="O127" i="22"/>
  <c r="O128" i="22"/>
  <c r="P128" i="22"/>
  <c r="O129" i="22"/>
  <c r="O130" i="22"/>
  <c r="O131" i="22"/>
  <c r="O132" i="22"/>
  <c r="O133" i="22"/>
  <c r="O134" i="22"/>
  <c r="O135" i="22"/>
  <c r="O136" i="22"/>
  <c r="O137" i="22"/>
  <c r="O138" i="22"/>
  <c r="P138" i="22"/>
  <c r="O139" i="22"/>
  <c r="P139" i="22"/>
  <c r="O140" i="22"/>
  <c r="O141" i="22"/>
  <c r="O142" i="22"/>
  <c r="O143" i="22"/>
  <c r="O144" i="22"/>
  <c r="O145" i="22"/>
  <c r="O146" i="22"/>
  <c r="O147" i="22"/>
  <c r="O148" i="22"/>
  <c r="P148" i="22"/>
  <c r="O149" i="22"/>
  <c r="P149" i="22"/>
  <c r="O150" i="22"/>
  <c r="P150" i="22"/>
  <c r="O151" i="22"/>
  <c r="O152" i="22"/>
  <c r="O153" i="22"/>
  <c r="O154" i="22"/>
  <c r="O155" i="22"/>
  <c r="O156" i="22"/>
  <c r="P156" i="22"/>
  <c r="O158" i="22"/>
  <c r="P158" i="22"/>
  <c r="O159" i="22"/>
  <c r="P159" i="22"/>
  <c r="O160" i="22"/>
  <c r="O161" i="22"/>
  <c r="O162" i="22"/>
  <c r="O163" i="22"/>
  <c r="O164" i="22"/>
  <c r="O165" i="22"/>
  <c r="O166" i="22"/>
  <c r="P166" i="22"/>
  <c r="O168" i="22"/>
  <c r="P168" i="22"/>
  <c r="O169" i="22"/>
  <c r="O170" i="22"/>
  <c r="P170" i="22"/>
  <c r="O171" i="22"/>
  <c r="O172" i="22"/>
  <c r="O173" i="22"/>
  <c r="O174" i="22"/>
  <c r="O175" i="22"/>
  <c r="O176" i="22"/>
  <c r="P176" i="22"/>
  <c r="O178" i="22"/>
  <c r="P178" i="22"/>
  <c r="O179" i="22"/>
  <c r="P179" i="22"/>
  <c r="O180" i="22"/>
  <c r="P180" i="22"/>
  <c r="O181" i="22"/>
  <c r="P181" i="22"/>
  <c r="O182" i="22"/>
  <c r="P182" i="22"/>
  <c r="O183" i="22"/>
  <c r="P183" i="22"/>
  <c r="O184" i="22"/>
  <c r="P184" i="22"/>
  <c r="O185" i="22"/>
  <c r="P185" i="22"/>
  <c r="O186" i="22"/>
  <c r="P186" i="22"/>
  <c r="O98" i="22"/>
  <c r="P53" i="22"/>
  <c r="P60" i="22"/>
  <c r="P66" i="22"/>
  <c r="P67" i="22"/>
  <c r="P68" i="22"/>
  <c r="P69" i="22"/>
  <c r="P71" i="22"/>
  <c r="P73" i="22"/>
  <c r="P74" i="22"/>
  <c r="P81" i="22"/>
  <c r="P83" i="22"/>
  <c r="P88" i="22"/>
  <c r="P89" i="22"/>
  <c r="P90" i="22"/>
  <c r="P91" i="22"/>
  <c r="P94" i="22"/>
  <c r="P95" i="22"/>
  <c r="O48" i="22"/>
  <c r="O49" i="22"/>
  <c r="O50" i="22"/>
  <c r="O51" i="22"/>
  <c r="O52" i="22"/>
  <c r="O53" i="22"/>
  <c r="O54" i="22"/>
  <c r="O55" i="22"/>
  <c r="O56" i="22"/>
  <c r="O57" i="22"/>
  <c r="O58" i="22"/>
  <c r="O59" i="22"/>
  <c r="O60" i="22"/>
  <c r="O61" i="22"/>
  <c r="O62" i="22"/>
  <c r="O63" i="22"/>
  <c r="O64" i="22"/>
  <c r="O65" i="22"/>
  <c r="O66" i="22"/>
  <c r="O67" i="22"/>
  <c r="O68" i="22"/>
  <c r="O69" i="22"/>
  <c r="O70" i="22"/>
  <c r="O71" i="22"/>
  <c r="O72" i="22"/>
  <c r="O73" i="22"/>
  <c r="O74" i="22"/>
  <c r="O75" i="22"/>
  <c r="O76" i="22"/>
  <c r="O77" i="22"/>
  <c r="O78" i="22"/>
  <c r="O79" i="22"/>
  <c r="O80" i="22"/>
  <c r="O81" i="22"/>
  <c r="O82" i="22"/>
  <c r="O83" i="22"/>
  <c r="O84" i="22"/>
  <c r="O85" i="22"/>
  <c r="O86" i="22"/>
  <c r="O87" i="22"/>
  <c r="O88" i="22"/>
  <c r="O89" i="22"/>
  <c r="O90" i="22"/>
  <c r="O91" i="22"/>
  <c r="O92" i="22"/>
  <c r="O93" i="22"/>
  <c r="O94" i="22"/>
  <c r="O95" i="22"/>
  <c r="O47" i="22"/>
  <c r="I63" i="23"/>
  <c r="I64" i="23"/>
  <c r="I65" i="23"/>
  <c r="I66" i="23"/>
  <c r="I67" i="23"/>
  <c r="I68" i="23"/>
  <c r="I69" i="23"/>
  <c r="I70" i="23"/>
  <c r="I71" i="23"/>
  <c r="I72" i="23"/>
  <c r="I73" i="23"/>
  <c r="I74" i="23"/>
  <c r="I75" i="23"/>
  <c r="I76" i="23"/>
  <c r="I77" i="23"/>
  <c r="I78" i="23"/>
  <c r="I79" i="23"/>
  <c r="I80" i="23"/>
  <c r="I81" i="23"/>
  <c r="I82" i="23"/>
  <c r="I83" i="23"/>
  <c r="I84" i="23"/>
  <c r="I85" i="23"/>
  <c r="I62" i="23"/>
  <c r="I5" i="23"/>
  <c r="P48" i="22" s="1"/>
  <c r="I6" i="23"/>
  <c r="P49" i="22" s="1"/>
  <c r="I7" i="23"/>
  <c r="P50" i="22" s="1"/>
  <c r="I8" i="23"/>
  <c r="P51" i="22" s="1"/>
  <c r="I9" i="23"/>
  <c r="P52" i="22" s="1"/>
  <c r="I10" i="23"/>
  <c r="P54" i="22" s="1"/>
  <c r="I11" i="23"/>
  <c r="P55" i="22" s="1"/>
  <c r="I12" i="23"/>
  <c r="P56" i="22" s="1"/>
  <c r="I13" i="23"/>
  <c r="P57" i="22" s="1"/>
  <c r="I14" i="23"/>
  <c r="P58" i="22" s="1"/>
  <c r="I15" i="23"/>
  <c r="P59" i="22" s="1"/>
  <c r="I16" i="23"/>
  <c r="P61" i="22" s="1"/>
  <c r="I17" i="23"/>
  <c r="P62" i="22" s="1"/>
  <c r="I18" i="23"/>
  <c r="P63" i="22" s="1"/>
  <c r="I19" i="23"/>
  <c r="P64" i="22" s="1"/>
  <c r="I20" i="23"/>
  <c r="P65" i="22" s="1"/>
  <c r="I21" i="23"/>
  <c r="P70" i="22" s="1"/>
  <c r="I22" i="23"/>
  <c r="P72" i="22" s="1"/>
  <c r="I23" i="23"/>
  <c r="P75" i="22" s="1"/>
  <c r="I24" i="23"/>
  <c r="P76" i="22" s="1"/>
  <c r="I25" i="23"/>
  <c r="P77" i="22" s="1"/>
  <c r="I26" i="23"/>
  <c r="P78" i="22" s="1"/>
  <c r="I27" i="23"/>
  <c r="P79" i="22" s="1"/>
  <c r="I28" i="23"/>
  <c r="P80" i="22" s="1"/>
  <c r="I29" i="23"/>
  <c r="P82" i="22" s="1"/>
  <c r="I30" i="23"/>
  <c r="P84" i="22" s="1"/>
  <c r="I31" i="23"/>
  <c r="P85" i="22" s="1"/>
  <c r="I32" i="23"/>
  <c r="P86" i="22" s="1"/>
  <c r="I33" i="23"/>
  <c r="P87" i="22" s="1"/>
  <c r="I34" i="23"/>
  <c r="P92" i="22" s="1"/>
  <c r="I35" i="23"/>
  <c r="P93" i="22" s="1"/>
  <c r="I36" i="23"/>
  <c r="I37" i="23"/>
  <c r="I38" i="23"/>
  <c r="I39" i="23"/>
  <c r="I40" i="23"/>
  <c r="I41" i="23"/>
  <c r="P153" i="22" s="1"/>
  <c r="I42" i="23"/>
  <c r="P152" i="22" s="1"/>
  <c r="I43" i="23"/>
  <c r="P155" i="22" s="1"/>
  <c r="I44" i="23"/>
  <c r="P160" i="22" s="1"/>
  <c r="I45" i="23"/>
  <c r="P161" i="22" s="1"/>
  <c r="I46" i="23"/>
  <c r="P162" i="22" s="1"/>
  <c r="I47" i="23"/>
  <c r="P165" i="22" s="1"/>
  <c r="I48" i="23"/>
  <c r="P173" i="22" s="1"/>
  <c r="I49" i="23"/>
  <c r="P172" i="22" s="1"/>
  <c r="I50" i="23"/>
  <c r="P154" i="22" s="1"/>
  <c r="I51" i="23"/>
  <c r="P175" i="22" s="1"/>
  <c r="I52" i="23"/>
  <c r="P98" i="22" s="1"/>
  <c r="I53" i="23"/>
  <c r="P129" i="22" s="1"/>
  <c r="I54" i="23"/>
  <c r="P110" i="22" s="1"/>
  <c r="I55" i="23"/>
  <c r="P111" i="22" s="1"/>
  <c r="I56" i="23"/>
  <c r="P112" i="22" s="1"/>
  <c r="I57" i="23"/>
  <c r="P103" i="22" s="1"/>
  <c r="I58" i="23"/>
  <c r="P124" i="22" s="1"/>
  <c r="I59" i="23"/>
  <c r="P105" i="22" s="1"/>
  <c r="I60" i="23"/>
  <c r="P116" i="22" s="1"/>
  <c r="I61" i="23"/>
  <c r="P117" i="22" s="1"/>
  <c r="I4" i="23"/>
  <c r="P47" i="22" s="1"/>
  <c r="N99" i="22"/>
  <c r="N108" i="22"/>
  <c r="N109" i="22"/>
  <c r="N148" i="22"/>
  <c r="N149" i="22"/>
  <c r="N150" i="22"/>
  <c r="N156" i="22"/>
  <c r="N158" i="22"/>
  <c r="N159" i="22"/>
  <c r="N166" i="22"/>
  <c r="N168" i="22"/>
  <c r="N170" i="22"/>
  <c r="N176" i="22"/>
  <c r="N178" i="22"/>
  <c r="N179" i="22"/>
  <c r="N180" i="22"/>
  <c r="N181" i="22"/>
  <c r="N182" i="22"/>
  <c r="N183" i="22"/>
  <c r="N184" i="22"/>
  <c r="N185" i="22"/>
  <c r="N186" i="22"/>
  <c r="L109" i="22"/>
  <c r="L119" i="22" s="1"/>
  <c r="L129" i="22" s="1"/>
  <c r="L139" i="22" s="1"/>
  <c r="L149" i="22" s="1"/>
  <c r="L159" i="22" s="1"/>
  <c r="L169" i="22" s="1"/>
  <c r="L179" i="22" s="1"/>
  <c r="L110" i="22"/>
  <c r="L120" i="22" s="1"/>
  <c r="L130" i="22" s="1"/>
  <c r="L140" i="22" s="1"/>
  <c r="L150" i="22" s="1"/>
  <c r="L160" i="22" s="1"/>
  <c r="L170" i="22" s="1"/>
  <c r="L180" i="22" s="1"/>
  <c r="L111" i="22"/>
  <c r="L121" i="22" s="1"/>
  <c r="L131" i="22" s="1"/>
  <c r="L141" i="22" s="1"/>
  <c r="L151" i="22" s="1"/>
  <c r="L161" i="22" s="1"/>
  <c r="L171" i="22" s="1"/>
  <c r="L181" i="22" s="1"/>
  <c r="L112" i="22"/>
  <c r="L122" i="22" s="1"/>
  <c r="L132" i="22" s="1"/>
  <c r="L142" i="22" s="1"/>
  <c r="L152" i="22" s="1"/>
  <c r="L162" i="22" s="1"/>
  <c r="L172" i="22" s="1"/>
  <c r="L182" i="22" s="1"/>
  <c r="L113" i="22"/>
  <c r="L123" i="22" s="1"/>
  <c r="L133" i="22" s="1"/>
  <c r="L143" i="22" s="1"/>
  <c r="L153" i="22" s="1"/>
  <c r="L163" i="22" s="1"/>
  <c r="L173" i="22" s="1"/>
  <c r="L183" i="22" s="1"/>
  <c r="L114" i="22"/>
  <c r="L124" i="22" s="1"/>
  <c r="L134" i="22" s="1"/>
  <c r="L144" i="22" s="1"/>
  <c r="L154" i="22" s="1"/>
  <c r="L164" i="22" s="1"/>
  <c r="L174" i="22" s="1"/>
  <c r="L184" i="22" s="1"/>
  <c r="L115" i="22"/>
  <c r="L125" i="22" s="1"/>
  <c r="L135" i="22" s="1"/>
  <c r="L145" i="22" s="1"/>
  <c r="L155" i="22" s="1"/>
  <c r="L165" i="22" s="1"/>
  <c r="L175" i="22" s="1"/>
  <c r="L185" i="22" s="1"/>
  <c r="L116" i="22"/>
  <c r="L126" i="22" s="1"/>
  <c r="L136" i="22" s="1"/>
  <c r="L146" i="22" s="1"/>
  <c r="L156" i="22" s="1"/>
  <c r="L166" i="22" s="1"/>
  <c r="L176" i="22" s="1"/>
  <c r="L186" i="22" s="1"/>
  <c r="L117" i="22"/>
  <c r="L127" i="22" s="1"/>
  <c r="L137" i="22" s="1"/>
  <c r="L147" i="22" s="1"/>
  <c r="L157" i="22" s="1"/>
  <c r="L167" i="22" s="1"/>
  <c r="L177" i="22" s="1"/>
  <c r="L187" i="22" s="1"/>
  <c r="L108" i="22"/>
  <c r="L118" i="22" s="1"/>
  <c r="L128" i="22" s="1"/>
  <c r="L138" i="22" s="1"/>
  <c r="L148" i="22" s="1"/>
  <c r="L158" i="22" s="1"/>
  <c r="L168" i="22" s="1"/>
  <c r="L178" i="22" s="1"/>
  <c r="K179" i="22"/>
  <c r="K180" i="22" s="1"/>
  <c r="K181" i="22" s="1"/>
  <c r="K182" i="22" s="1"/>
  <c r="K183" i="22" s="1"/>
  <c r="K184" i="22" s="1"/>
  <c r="K185" i="22" s="1"/>
  <c r="K186" i="22" s="1"/>
  <c r="K187" i="22" s="1"/>
  <c r="K169" i="22"/>
  <c r="K170" i="22" s="1"/>
  <c r="K171" i="22" s="1"/>
  <c r="K172" i="22" s="1"/>
  <c r="K173" i="22" s="1"/>
  <c r="K174" i="22" s="1"/>
  <c r="K175" i="22" s="1"/>
  <c r="K176" i="22" s="1"/>
  <c r="K177" i="22" s="1"/>
  <c r="K159" i="22"/>
  <c r="K160" i="22" s="1"/>
  <c r="K161" i="22" s="1"/>
  <c r="K162" i="22" s="1"/>
  <c r="K163" i="22" s="1"/>
  <c r="K164" i="22" s="1"/>
  <c r="K165" i="22" s="1"/>
  <c r="K166" i="22" s="1"/>
  <c r="K167" i="22" s="1"/>
  <c r="K149" i="22"/>
  <c r="K150" i="22" s="1"/>
  <c r="K151" i="22" s="1"/>
  <c r="K152" i="22" s="1"/>
  <c r="K153" i="22" s="1"/>
  <c r="K154" i="22" s="1"/>
  <c r="K155" i="22" s="1"/>
  <c r="K156" i="22" s="1"/>
  <c r="K157" i="22" s="1"/>
  <c r="K139" i="22"/>
  <c r="K140" i="22" s="1"/>
  <c r="K141" i="22" s="1"/>
  <c r="K142" i="22" s="1"/>
  <c r="K143" i="22" s="1"/>
  <c r="K144" i="22" s="1"/>
  <c r="K145" i="22" s="1"/>
  <c r="K146" i="22" s="1"/>
  <c r="K147" i="22" s="1"/>
  <c r="K129" i="22"/>
  <c r="K130" i="22" s="1"/>
  <c r="K131" i="22" s="1"/>
  <c r="K132" i="22" s="1"/>
  <c r="K133" i="22" s="1"/>
  <c r="K134" i="22" s="1"/>
  <c r="K135" i="22" s="1"/>
  <c r="K136" i="22" s="1"/>
  <c r="K137" i="22" s="1"/>
  <c r="K119" i="22"/>
  <c r="K120" i="22" s="1"/>
  <c r="K121" i="22" s="1"/>
  <c r="K122" i="22" s="1"/>
  <c r="K123" i="22" s="1"/>
  <c r="K124" i="22" s="1"/>
  <c r="K125" i="22" s="1"/>
  <c r="K126" i="22" s="1"/>
  <c r="K127" i="22" s="1"/>
  <c r="K109" i="22"/>
  <c r="K110" i="22" s="1"/>
  <c r="K111" i="22" s="1"/>
  <c r="K112" i="22" s="1"/>
  <c r="K113" i="22" s="1"/>
  <c r="K114" i="22" s="1"/>
  <c r="K115" i="22" s="1"/>
  <c r="K116" i="22" s="1"/>
  <c r="K117" i="22" s="1"/>
  <c r="K99" i="22"/>
  <c r="K100" i="22" s="1"/>
  <c r="K101" i="22" s="1"/>
  <c r="K102" i="22" s="1"/>
  <c r="K103" i="22" s="1"/>
  <c r="K104" i="22" s="1"/>
  <c r="K105" i="22" s="1"/>
  <c r="K106" i="22" s="1"/>
  <c r="K107" i="22" s="1"/>
  <c r="K90" i="22"/>
  <c r="K91" i="22" s="1"/>
  <c r="K92" i="22" s="1"/>
  <c r="K93" i="22" s="1"/>
  <c r="K94" i="22" s="1"/>
  <c r="K95" i="22" s="1"/>
  <c r="K83" i="22"/>
  <c r="K84" i="22" s="1"/>
  <c r="K85" i="22" s="1"/>
  <c r="K86" i="22" s="1"/>
  <c r="K87" i="22" s="1"/>
  <c r="K88" i="22" s="1"/>
  <c r="K76" i="22"/>
  <c r="K77" i="22" s="1"/>
  <c r="K78" i="22" s="1"/>
  <c r="K79" i="22" s="1"/>
  <c r="K80" i="22" s="1"/>
  <c r="K81" i="22" s="1"/>
  <c r="K69" i="22"/>
  <c r="K70" i="22" s="1"/>
  <c r="K71" i="22" s="1"/>
  <c r="K72" i="22" s="1"/>
  <c r="K73" i="22" s="1"/>
  <c r="K74" i="22" s="1"/>
  <c r="K62" i="22"/>
  <c r="K63" i="22" s="1"/>
  <c r="K64" i="22" s="1"/>
  <c r="K65" i="22" s="1"/>
  <c r="K66" i="22" s="1"/>
  <c r="K67" i="22" s="1"/>
  <c r="K55" i="22"/>
  <c r="K56" i="22" s="1"/>
  <c r="K57" i="22" s="1"/>
  <c r="K58" i="22" s="1"/>
  <c r="K59" i="22" s="1"/>
  <c r="K60" i="22" s="1"/>
  <c r="K48" i="22"/>
  <c r="K49" i="22" s="1"/>
  <c r="K50" i="22" s="1"/>
  <c r="K51" i="22" s="1"/>
  <c r="K52" i="22" s="1"/>
  <c r="K53" i="22" s="1"/>
  <c r="K2" i="22"/>
  <c r="K3" i="22"/>
  <c r="K4" i="22"/>
  <c r="K5" i="22"/>
  <c r="K6" i="22"/>
  <c r="K7" i="22"/>
  <c r="K8" i="22"/>
  <c r="K9" i="22"/>
  <c r="K10" i="22"/>
  <c r="K11" i="22"/>
  <c r="K12" i="22"/>
  <c r="K13" i="22"/>
  <c r="K14" i="22"/>
  <c r="K15" i="22"/>
  <c r="K16" i="22"/>
  <c r="G61" i="6" l="1"/>
  <c r="G59" i="6"/>
  <c r="G62" i="6" s="1"/>
  <c r="G63" i="6" s="1"/>
  <c r="G55" i="6"/>
  <c r="H61" i="6"/>
  <c r="G67" i="6"/>
  <c r="F68" i="6"/>
  <c r="F67" i="6"/>
  <c r="J64" i="6"/>
  <c r="F61" i="6"/>
  <c r="F60" i="6"/>
  <c r="F66" i="6" s="1"/>
  <c r="F59" i="6"/>
  <c r="F62" i="6" s="1"/>
  <c r="F63" i="6" s="1"/>
  <c r="F58" i="6"/>
  <c r="F57" i="6"/>
  <c r="F56" i="6"/>
  <c r="F55" i="6"/>
  <c r="H60" i="6"/>
  <c r="H66" i="6" s="1"/>
  <c r="G68" i="6"/>
  <c r="G60" i="6"/>
  <c r="G66" i="6" s="1"/>
  <c r="E68" i="6"/>
  <c r="E67" i="6"/>
  <c r="I64" i="6"/>
  <c r="E61" i="6"/>
  <c r="E60" i="6"/>
  <c r="E66" i="6" s="1"/>
  <c r="E59" i="6"/>
  <c r="E62" i="6" s="1"/>
  <c r="E63" i="6" s="1"/>
  <c r="E56" i="6"/>
  <c r="E55" i="6"/>
  <c r="H68" i="6"/>
  <c r="H55" i="6"/>
  <c r="D68" i="6"/>
  <c r="D67" i="6"/>
  <c r="H64" i="6"/>
  <c r="D61" i="6"/>
  <c r="D60" i="6"/>
  <c r="D66" i="6" s="1"/>
  <c r="D59" i="6"/>
  <c r="D62" i="6" s="1"/>
  <c r="D63" i="6" s="1"/>
  <c r="D56" i="6"/>
  <c r="D55" i="6"/>
  <c r="C61" i="6"/>
  <c r="C60" i="6"/>
  <c r="C66" i="6" s="1"/>
  <c r="J68" i="6"/>
  <c r="J67" i="6"/>
  <c r="F64" i="6"/>
  <c r="J61" i="6"/>
  <c r="J60" i="6"/>
  <c r="J66" i="6" s="1"/>
  <c r="J59" i="6"/>
  <c r="J62" i="6" s="1"/>
  <c r="J63" i="6" s="1"/>
  <c r="J56" i="6"/>
  <c r="J55" i="6"/>
  <c r="C55" i="6"/>
  <c r="P123" i="22"/>
  <c r="O157" i="22"/>
  <c r="P132" i="22"/>
  <c r="P114" i="22"/>
  <c r="P122" i="22"/>
  <c r="P113" i="22"/>
  <c r="P104" i="22"/>
  <c r="P163" i="22"/>
  <c r="P102" i="22"/>
  <c r="P144" i="22"/>
  <c r="P169" i="22"/>
  <c r="P143" i="22"/>
  <c r="P134" i="22"/>
  <c r="P171" i="22"/>
  <c r="P164" i="22"/>
  <c r="P151" i="22"/>
  <c r="P157" i="22" s="1"/>
  <c r="P145" i="22"/>
  <c r="P133" i="22"/>
  <c r="P127" i="22"/>
  <c r="P121" i="22"/>
  <c r="P115" i="22"/>
  <c r="O177" i="22"/>
  <c r="P126" i="22"/>
  <c r="P120" i="22"/>
  <c r="P137" i="22"/>
  <c r="P125" i="22"/>
  <c r="P107" i="22"/>
  <c r="P101" i="22"/>
  <c r="P131" i="22"/>
  <c r="P174" i="22"/>
  <c r="P142" i="22"/>
  <c r="P136" i="22"/>
  <c r="P130" i="22"/>
  <c r="P106" i="22"/>
  <c r="P100" i="22"/>
  <c r="P147" i="22"/>
  <c r="P141" i="22"/>
  <c r="P135" i="22"/>
  <c r="O167" i="22"/>
  <c r="P146" i="22"/>
  <c r="P140" i="22"/>
  <c r="F3" i="19"/>
  <c r="E3" i="19"/>
  <c r="C3" i="19" s="1"/>
  <c r="C4" i="19" s="1"/>
  <c r="C5" i="19" s="1"/>
  <c r="C6" i="19" s="1"/>
  <c r="C7" i="19" s="1"/>
  <c r="C8" i="19" s="1"/>
  <c r="C9" i="19" s="1"/>
  <c r="F2" i="19"/>
  <c r="E2" i="19"/>
  <c r="B3" i="19" s="1"/>
  <c r="B4" i="19" s="1"/>
  <c r="B5" i="19" s="1"/>
  <c r="B6" i="19" s="1"/>
  <c r="B7" i="19" s="1"/>
  <c r="B8" i="19" s="1"/>
  <c r="B9" i="19" s="1"/>
  <c r="D68" i="7"/>
  <c r="E68" i="7"/>
  <c r="F68" i="7"/>
  <c r="G68" i="7"/>
  <c r="H68" i="7"/>
  <c r="I68" i="7"/>
  <c r="C68" i="7"/>
  <c r="H67" i="17"/>
  <c r="G67" i="17"/>
  <c r="H55" i="17"/>
  <c r="H58" i="17" s="1"/>
  <c r="G55" i="17"/>
  <c r="G58" i="17" s="1"/>
  <c r="H48" i="17"/>
  <c r="G48" i="17"/>
  <c r="H39" i="17"/>
  <c r="H42" i="17" s="1"/>
  <c r="G39" i="17"/>
  <c r="G42" i="17" s="1"/>
  <c r="H32" i="17"/>
  <c r="G32" i="17"/>
  <c r="N8" i="17"/>
  <c r="G26" i="11"/>
  <c r="C26" i="11"/>
  <c r="F22" i="11"/>
  <c r="E22" i="11"/>
  <c r="D22" i="11"/>
  <c r="C22" i="11"/>
  <c r="Q30" i="9"/>
  <c r="Q31" i="9"/>
  <c r="Q33" i="9"/>
  <c r="Q34" i="9"/>
  <c r="Q35" i="9"/>
  <c r="Q37" i="9"/>
  <c r="Q38" i="9"/>
  <c r="Q39" i="9"/>
  <c r="Q41" i="9"/>
  <c r="Q42" i="9"/>
  <c r="Q43" i="9"/>
  <c r="Q45" i="9"/>
  <c r="Q46" i="9"/>
  <c r="Q47" i="9"/>
  <c r="Q48" i="9"/>
  <c r="Q49" i="9"/>
  <c r="Q50" i="9"/>
  <c r="Q51" i="9"/>
  <c r="P28" i="9"/>
  <c r="P30" i="9"/>
  <c r="P53" i="9"/>
  <c r="P31" i="9"/>
  <c r="P32" i="9"/>
  <c r="P33" i="9"/>
  <c r="P36" i="9"/>
  <c r="P37" i="9"/>
  <c r="P38" i="9"/>
  <c r="P39" i="9"/>
  <c r="P40" i="9"/>
  <c r="P41" i="9"/>
  <c r="P42" i="9"/>
  <c r="P44" i="9"/>
  <c r="P45" i="9"/>
  <c r="P46" i="9"/>
  <c r="P47" i="9"/>
  <c r="P48" i="9"/>
  <c r="P49" i="9"/>
  <c r="P50" i="9"/>
  <c r="P51" i="9"/>
  <c r="P52" i="9"/>
  <c r="CN99" i="16"/>
  <c r="BA159" i="16" s="1"/>
  <c r="CO98" i="16"/>
  <c r="CA158" i="16" s="1"/>
  <c r="CN104" i="16"/>
  <c r="BA164" i="16" s="1"/>
  <c r="CM108" i="16"/>
  <c r="CI168" i="16" s="1"/>
  <c r="CM103" i="16"/>
  <c r="CI163" i="16" s="1"/>
  <c r="CM90" i="16"/>
  <c r="CI150" i="16" s="1"/>
  <c r="CM84" i="16"/>
  <c r="CK97" i="16"/>
  <c r="BK157" i="16" s="1"/>
  <c r="CK95" i="16"/>
  <c r="BK155" i="16" s="1"/>
  <c r="CK89" i="16"/>
  <c r="BK149" i="16" s="1"/>
  <c r="CK83" i="16"/>
  <c r="BK143" i="16" s="1"/>
  <c r="O110" i="9"/>
  <c r="O109" i="9"/>
  <c r="G84" i="9"/>
  <c r="AY114" i="9" s="1"/>
  <c r="H84" i="9"/>
  <c r="J114" i="9" s="1"/>
  <c r="I84" i="9"/>
  <c r="K114" i="9" s="1"/>
  <c r="J84" i="9"/>
  <c r="BB114" i="9" s="1"/>
  <c r="K84" i="9"/>
  <c r="M114" i="9" s="1"/>
  <c r="L84" i="9"/>
  <c r="BD114" i="9" s="1"/>
  <c r="M84" i="9"/>
  <c r="N84" i="9"/>
  <c r="P114" i="9" s="1"/>
  <c r="O84" i="9"/>
  <c r="P84" i="9"/>
  <c r="Q84" i="9"/>
  <c r="R84" i="9"/>
  <c r="T114" i="9" s="1"/>
  <c r="S84" i="9"/>
  <c r="BK114" i="9" s="1"/>
  <c r="T84" i="9"/>
  <c r="V114" i="9" s="1"/>
  <c r="U84" i="9"/>
  <c r="W114" i="9" s="1"/>
  <c r="V84" i="9"/>
  <c r="BN114" i="9" s="1"/>
  <c r="W84" i="9"/>
  <c r="Y114" i="9" s="1"/>
  <c r="X84" i="9"/>
  <c r="Z114" i="9" s="1"/>
  <c r="Y84" i="9"/>
  <c r="Z84" i="9"/>
  <c r="AB114" i="9" s="1"/>
  <c r="AA84" i="9"/>
  <c r="AB84" i="9"/>
  <c r="AC84" i="9"/>
  <c r="AD84" i="9"/>
  <c r="AF114" i="9" s="1"/>
  <c r="AE84" i="9"/>
  <c r="BW114" i="9" s="1"/>
  <c r="AF84" i="9"/>
  <c r="AH114" i="9" s="1"/>
  <c r="AG84" i="9"/>
  <c r="AI114" i="9" s="1"/>
  <c r="AH84" i="9"/>
  <c r="AJ114" i="9" s="1"/>
  <c r="AI84" i="9"/>
  <c r="AK114" i="9" s="1"/>
  <c r="AJ84" i="9"/>
  <c r="AL114" i="9" s="1"/>
  <c r="AK84" i="9"/>
  <c r="AL84" i="9"/>
  <c r="AN114" i="9" s="1"/>
  <c r="AM84" i="9"/>
  <c r="AN84" i="9"/>
  <c r="AO84" i="9"/>
  <c r="AP84" i="9"/>
  <c r="AR114" i="9" s="1"/>
  <c r="AQ84" i="9"/>
  <c r="AS114" i="9" s="1"/>
  <c r="AR84" i="9"/>
  <c r="AT114" i="9" s="1"/>
  <c r="AS84" i="9"/>
  <c r="AU114" i="9" s="1"/>
  <c r="AT84" i="9"/>
  <c r="AV114" i="9" s="1"/>
  <c r="AU84" i="9"/>
  <c r="AW114" i="9" s="1"/>
  <c r="AV84" i="9"/>
  <c r="CN114" i="9" s="1"/>
  <c r="G85" i="9"/>
  <c r="I115" i="9" s="1"/>
  <c r="H85" i="9"/>
  <c r="I85" i="9"/>
  <c r="BA115" i="9" s="1"/>
  <c r="J85" i="9"/>
  <c r="K85" i="9"/>
  <c r="L85" i="9"/>
  <c r="M85" i="9"/>
  <c r="O115" i="9" s="1"/>
  <c r="N85" i="9"/>
  <c r="BF115" i="9" s="1"/>
  <c r="O85" i="9"/>
  <c r="P85" i="9"/>
  <c r="R115" i="9" s="1"/>
  <c r="Q85" i="9"/>
  <c r="S115" i="9" s="1"/>
  <c r="R85" i="9"/>
  <c r="T115" i="9" s="1"/>
  <c r="S85" i="9"/>
  <c r="U115" i="9" s="1"/>
  <c r="T85" i="9"/>
  <c r="U85" i="9"/>
  <c r="BM115" i="9" s="1"/>
  <c r="V85" i="9"/>
  <c r="W85" i="9"/>
  <c r="X85" i="9"/>
  <c r="Y85" i="9"/>
  <c r="AA115" i="9" s="1"/>
  <c r="Z85" i="9"/>
  <c r="AB115" i="9" s="1"/>
  <c r="AA85" i="9"/>
  <c r="AC115" i="9" s="1"/>
  <c r="AB85" i="9"/>
  <c r="BT115" i="9" s="1"/>
  <c r="AC85" i="9"/>
  <c r="AE115" i="9" s="1"/>
  <c r="AD85" i="9"/>
  <c r="AF115" i="9" s="1"/>
  <c r="AE85" i="9"/>
  <c r="AG115" i="9" s="1"/>
  <c r="AF85" i="9"/>
  <c r="AG85" i="9"/>
  <c r="AI115" i="9" s="1"/>
  <c r="AH85" i="9"/>
  <c r="AI85" i="9"/>
  <c r="AJ85" i="9"/>
  <c r="AK85" i="9"/>
  <c r="AM115" i="9" s="1"/>
  <c r="AL85" i="9"/>
  <c r="CD115" i="9" s="1"/>
  <c r="AM85" i="9"/>
  <c r="AO115" i="9" s="1"/>
  <c r="AN85" i="9"/>
  <c r="AP115" i="9" s="1"/>
  <c r="AO85" i="9"/>
  <c r="AQ115" i="9" s="1"/>
  <c r="AP85" i="9"/>
  <c r="CH115" i="9" s="1"/>
  <c r="AQ85" i="9"/>
  <c r="AS115" i="9" s="1"/>
  <c r="AR85" i="9"/>
  <c r="AS85" i="9"/>
  <c r="CK115" i="9" s="1"/>
  <c r="AT85" i="9"/>
  <c r="AU85" i="9"/>
  <c r="AV85" i="9"/>
  <c r="G86" i="9"/>
  <c r="I116" i="9" s="1"/>
  <c r="H86" i="9"/>
  <c r="J116" i="9" s="1"/>
  <c r="I86" i="9"/>
  <c r="K116" i="9" s="1"/>
  <c r="J86" i="9"/>
  <c r="L116" i="9" s="1"/>
  <c r="K86" i="9"/>
  <c r="M116" i="9" s="1"/>
  <c r="L86" i="9"/>
  <c r="N116" i="9" s="1"/>
  <c r="M86" i="9"/>
  <c r="O116" i="9" s="1"/>
  <c r="N86" i="9"/>
  <c r="P116" i="9" s="1"/>
  <c r="P86" i="9"/>
  <c r="BH116" i="9" s="1"/>
  <c r="Q86" i="9"/>
  <c r="R86" i="9"/>
  <c r="S86" i="9"/>
  <c r="V86" i="9"/>
  <c r="X116" i="9" s="1"/>
  <c r="W86" i="9"/>
  <c r="Y116" i="9" s="1"/>
  <c r="X86" i="9"/>
  <c r="Z116" i="9" s="1"/>
  <c r="Y86" i="9"/>
  <c r="AA116" i="9" s="1"/>
  <c r="Z86" i="9"/>
  <c r="AB116" i="9" s="1"/>
  <c r="AA86" i="9"/>
  <c r="AB86" i="9"/>
  <c r="AD116" i="9" s="1"/>
  <c r="AC86" i="9"/>
  <c r="AD86" i="9"/>
  <c r="BV116" i="9" s="1"/>
  <c r="AE86" i="9"/>
  <c r="AF86" i="9"/>
  <c r="AH116" i="9" s="1"/>
  <c r="AG86" i="9"/>
  <c r="AI116" i="9" s="1"/>
  <c r="AH86" i="9"/>
  <c r="AJ116" i="9" s="1"/>
  <c r="AI86" i="9"/>
  <c r="AK116" i="9" s="1"/>
  <c r="AJ86" i="9"/>
  <c r="AL116" i="9" s="1"/>
  <c r="AK86" i="9"/>
  <c r="AM116" i="9" s="1"/>
  <c r="AL86" i="9"/>
  <c r="AN116" i="9" s="1"/>
  <c r="AM86" i="9"/>
  <c r="AN86" i="9"/>
  <c r="AP116" i="9" s="1"/>
  <c r="AO86" i="9"/>
  <c r="AQ86" i="9"/>
  <c r="CI116" i="9" s="1"/>
  <c r="AR86" i="9"/>
  <c r="AT116" i="9" s="1"/>
  <c r="AS86" i="9"/>
  <c r="CK116" i="9" s="1"/>
  <c r="AT86" i="9"/>
  <c r="AV116" i="9" s="1"/>
  <c r="AU86" i="9"/>
  <c r="AW116" i="9" s="1"/>
  <c r="AV86" i="9"/>
  <c r="AX116" i="9" s="1"/>
  <c r="G87" i="9"/>
  <c r="I117" i="9" s="1"/>
  <c r="H87" i="9"/>
  <c r="J117" i="9" s="1"/>
  <c r="I87" i="9"/>
  <c r="K117" i="9" s="1"/>
  <c r="J87" i="9"/>
  <c r="K87" i="9"/>
  <c r="M117" i="9" s="1"/>
  <c r="L87" i="9"/>
  <c r="M87" i="9"/>
  <c r="BE117" i="9" s="1"/>
  <c r="N87" i="9"/>
  <c r="P87" i="9"/>
  <c r="R117" i="9" s="1"/>
  <c r="Q87" i="9"/>
  <c r="S117" i="9" s="1"/>
  <c r="R87" i="9"/>
  <c r="T117" i="9" s="1"/>
  <c r="S87" i="9"/>
  <c r="U117" i="9" s="1"/>
  <c r="T87" i="9"/>
  <c r="V117" i="9" s="1"/>
  <c r="U87" i="9"/>
  <c r="W117" i="9" s="1"/>
  <c r="V87" i="9"/>
  <c r="W87" i="9"/>
  <c r="Y117" i="9" s="1"/>
  <c r="X87" i="9"/>
  <c r="Y87" i="9"/>
  <c r="Z87" i="9"/>
  <c r="BR117" i="9" s="1"/>
  <c r="AA87" i="9"/>
  <c r="AC117" i="9" s="1"/>
  <c r="AB87" i="9"/>
  <c r="AD117" i="9" s="1"/>
  <c r="AC87" i="9"/>
  <c r="AE117" i="9" s="1"/>
  <c r="AD87" i="9"/>
  <c r="AF117" i="9" s="1"/>
  <c r="AE87" i="9"/>
  <c r="AG117" i="9" s="1"/>
  <c r="AF87" i="9"/>
  <c r="AH117" i="9" s="1"/>
  <c r="AG87" i="9"/>
  <c r="AI117" i="9" s="1"/>
  <c r="AH87" i="9"/>
  <c r="AI87" i="9"/>
  <c r="AK117" i="9" s="1"/>
  <c r="AJ87" i="9"/>
  <c r="AK87" i="9"/>
  <c r="AL87" i="9"/>
  <c r="CD117" i="9" s="1"/>
  <c r="AM87" i="9"/>
  <c r="AO117" i="9" s="1"/>
  <c r="AN87" i="9"/>
  <c r="CF117" i="9" s="1"/>
  <c r="AO87" i="9"/>
  <c r="AQ117" i="9" s="1"/>
  <c r="AP87" i="9"/>
  <c r="AR117" i="9" s="1"/>
  <c r="AQ87" i="9"/>
  <c r="AS117" i="9" s="1"/>
  <c r="AR87" i="9"/>
  <c r="AT117" i="9" s="1"/>
  <c r="AS87" i="9"/>
  <c r="AU117" i="9" s="1"/>
  <c r="AT87" i="9"/>
  <c r="AU87" i="9"/>
  <c r="AW117" i="9" s="1"/>
  <c r="AV87" i="9"/>
  <c r="G88" i="9"/>
  <c r="I118" i="9" s="1"/>
  <c r="H88" i="9"/>
  <c r="I88" i="9"/>
  <c r="J88" i="9"/>
  <c r="L118" i="9" s="1"/>
  <c r="K88" i="9"/>
  <c r="BC118" i="9" s="1"/>
  <c r="L88" i="9"/>
  <c r="N118" i="9" s="1"/>
  <c r="M88" i="9"/>
  <c r="O118" i="9" s="1"/>
  <c r="N88" i="9"/>
  <c r="P118" i="9" s="1"/>
  <c r="O88" i="9"/>
  <c r="P88" i="9"/>
  <c r="R118" i="9" s="1"/>
  <c r="Q88" i="9"/>
  <c r="R88" i="9"/>
  <c r="T118" i="9" s="1"/>
  <c r="S88" i="9"/>
  <c r="T88" i="9"/>
  <c r="U88" i="9"/>
  <c r="V88" i="9"/>
  <c r="X118" i="9" s="1"/>
  <c r="W88" i="9"/>
  <c r="Y118" i="9" s="1"/>
  <c r="X88" i="9"/>
  <c r="Z118" i="9" s="1"/>
  <c r="Y88" i="9"/>
  <c r="AA118" i="9" s="1"/>
  <c r="Z88" i="9"/>
  <c r="AB118" i="9" s="1"/>
  <c r="AA88" i="9"/>
  <c r="AC118" i="9" s="1"/>
  <c r="AB88" i="9"/>
  <c r="AD118" i="9" s="1"/>
  <c r="AC88" i="9"/>
  <c r="AD88" i="9"/>
  <c r="AF118" i="9" s="1"/>
  <c r="AE88" i="9"/>
  <c r="AF88" i="9"/>
  <c r="AG88" i="9"/>
  <c r="AH88" i="9"/>
  <c r="AJ118" i="9" s="1"/>
  <c r="AI88" i="9"/>
  <c r="CA118" i="9" s="1"/>
  <c r="AJ88" i="9"/>
  <c r="AL118" i="9" s="1"/>
  <c r="AK88" i="9"/>
  <c r="AM118" i="9" s="1"/>
  <c r="AL88" i="9"/>
  <c r="AN118" i="9" s="1"/>
  <c r="AM88" i="9"/>
  <c r="AO118" i="9" s="1"/>
  <c r="AN88" i="9"/>
  <c r="AP118" i="9" s="1"/>
  <c r="AO88" i="9"/>
  <c r="AP88" i="9"/>
  <c r="AR118" i="9" s="1"/>
  <c r="AQ88" i="9"/>
  <c r="AR88" i="9"/>
  <c r="AS88" i="9"/>
  <c r="AT88" i="9"/>
  <c r="AV118" i="9" s="1"/>
  <c r="AU88" i="9"/>
  <c r="CM118" i="9" s="1"/>
  <c r="AV88" i="9"/>
  <c r="AX118" i="9" s="1"/>
  <c r="G89" i="9"/>
  <c r="I119" i="9" s="1"/>
  <c r="H89" i="9"/>
  <c r="J119" i="9" s="1"/>
  <c r="I89" i="9"/>
  <c r="K119" i="9" s="1"/>
  <c r="J89" i="9"/>
  <c r="L119" i="9" s="1"/>
  <c r="K89" i="9"/>
  <c r="M119" i="9" s="1"/>
  <c r="L89" i="9"/>
  <c r="M89" i="9"/>
  <c r="O119" i="9" s="1"/>
  <c r="N89" i="9"/>
  <c r="O89" i="9"/>
  <c r="P89" i="9"/>
  <c r="Q89" i="9"/>
  <c r="S119" i="9" s="1"/>
  <c r="R89" i="9"/>
  <c r="T119" i="9" s="1"/>
  <c r="S89" i="9"/>
  <c r="U119" i="9" s="1"/>
  <c r="T89" i="9"/>
  <c r="V119" i="9" s="1"/>
  <c r="U89" i="9"/>
  <c r="W119" i="9" s="1"/>
  <c r="V89" i="9"/>
  <c r="X119" i="9" s="1"/>
  <c r="W89" i="9"/>
  <c r="Y119" i="9" s="1"/>
  <c r="X89" i="9"/>
  <c r="Y89" i="9"/>
  <c r="AA119" i="9" s="1"/>
  <c r="Z89" i="9"/>
  <c r="AA89" i="9"/>
  <c r="AB89" i="9"/>
  <c r="AC89" i="9"/>
  <c r="AE119" i="9" s="1"/>
  <c r="AD89" i="9"/>
  <c r="BV119" i="9" s="1"/>
  <c r="AE89" i="9"/>
  <c r="AG119" i="9" s="1"/>
  <c r="AF89" i="9"/>
  <c r="AH119" i="9" s="1"/>
  <c r="AG89" i="9"/>
  <c r="AI119" i="9" s="1"/>
  <c r="AH89" i="9"/>
  <c r="AJ119" i="9" s="1"/>
  <c r="AI89" i="9"/>
  <c r="AK119" i="9" s="1"/>
  <c r="AJ89" i="9"/>
  <c r="AK89" i="9"/>
  <c r="AM119" i="9" s="1"/>
  <c r="AL89" i="9"/>
  <c r="AM89" i="9"/>
  <c r="AN89" i="9"/>
  <c r="AO89" i="9"/>
  <c r="AQ119" i="9" s="1"/>
  <c r="AP89" i="9"/>
  <c r="AR119" i="9" s="1"/>
  <c r="AQ89" i="9"/>
  <c r="AS119" i="9" s="1"/>
  <c r="AR89" i="9"/>
  <c r="AT119" i="9" s="1"/>
  <c r="AS89" i="9"/>
  <c r="AU119" i="9" s="1"/>
  <c r="AT89" i="9"/>
  <c r="AV119" i="9" s="1"/>
  <c r="AU89" i="9"/>
  <c r="AW119" i="9" s="1"/>
  <c r="AV89" i="9"/>
  <c r="G90" i="9"/>
  <c r="H90" i="9"/>
  <c r="J120" i="9" s="1"/>
  <c r="I90" i="9"/>
  <c r="J90" i="9"/>
  <c r="K90" i="9"/>
  <c r="L90" i="9"/>
  <c r="N120" i="9" s="1"/>
  <c r="M90" i="9"/>
  <c r="BE120" i="9" s="1"/>
  <c r="N90" i="9"/>
  <c r="P120" i="9" s="1"/>
  <c r="P90" i="9"/>
  <c r="R120" i="9" s="1"/>
  <c r="Q90" i="9"/>
  <c r="S120" i="9" s="1"/>
  <c r="R90" i="9"/>
  <c r="T120" i="9" s="1"/>
  <c r="S90" i="9"/>
  <c r="V90" i="9"/>
  <c r="W90" i="9"/>
  <c r="X90" i="9"/>
  <c r="Z120" i="9" s="1"/>
  <c r="Y90" i="9"/>
  <c r="AA120" i="9" s="1"/>
  <c r="Z90" i="9"/>
  <c r="AB120" i="9" s="1"/>
  <c r="AA90" i="9"/>
  <c r="AC120" i="9" s="1"/>
  <c r="AB90" i="9"/>
  <c r="AD120" i="9" s="1"/>
  <c r="AC90" i="9"/>
  <c r="AE120" i="9" s="1"/>
  <c r="AD90" i="9"/>
  <c r="AF120" i="9" s="1"/>
  <c r="AE90" i="9"/>
  <c r="AF90" i="9"/>
  <c r="AH120" i="9" s="1"/>
  <c r="AG90" i="9"/>
  <c r="AH90" i="9"/>
  <c r="AI90" i="9"/>
  <c r="AJ90" i="9"/>
  <c r="AL120" i="9" s="1"/>
  <c r="AK90" i="9"/>
  <c r="AM120" i="9" s="1"/>
  <c r="AL90" i="9"/>
  <c r="AN120" i="9" s="1"/>
  <c r="AM90" i="9"/>
  <c r="AO120" i="9" s="1"/>
  <c r="AN90" i="9"/>
  <c r="AP120" i="9" s="1"/>
  <c r="AO90" i="9"/>
  <c r="AQ120" i="9" s="1"/>
  <c r="AQ90" i="9"/>
  <c r="AR90" i="9"/>
  <c r="AT120" i="9" s="1"/>
  <c r="AS90" i="9"/>
  <c r="AT90" i="9"/>
  <c r="AU90" i="9"/>
  <c r="AV90" i="9"/>
  <c r="AX120" i="9" s="1"/>
  <c r="G91" i="9"/>
  <c r="I121" i="9" s="1"/>
  <c r="H91" i="9"/>
  <c r="J121" i="9" s="1"/>
  <c r="I91" i="9"/>
  <c r="K121" i="9" s="1"/>
  <c r="J91" i="9"/>
  <c r="L121" i="9" s="1"/>
  <c r="K91" i="9"/>
  <c r="M121" i="9" s="1"/>
  <c r="L91" i="9"/>
  <c r="N121" i="9" s="1"/>
  <c r="M91" i="9"/>
  <c r="O121" i="9" s="1"/>
  <c r="N91" i="9"/>
  <c r="P91" i="9"/>
  <c r="Q91" i="9"/>
  <c r="R91" i="9"/>
  <c r="S91" i="9"/>
  <c r="U121" i="9" s="1"/>
  <c r="T91" i="9"/>
  <c r="V121" i="9" s="1"/>
  <c r="U91" i="9"/>
  <c r="W121" i="9" s="1"/>
  <c r="V91" i="9"/>
  <c r="X121" i="9" s="1"/>
  <c r="W91" i="9"/>
  <c r="Y121" i="9" s="1"/>
  <c r="X91" i="9"/>
  <c r="Z121" i="9" s="1"/>
  <c r="Y91" i="9"/>
  <c r="AA121" i="9" s="1"/>
  <c r="Z91" i="9"/>
  <c r="AA91" i="9"/>
  <c r="AC121" i="9" s="1"/>
  <c r="AB91" i="9"/>
  <c r="AC91" i="9"/>
  <c r="AD91" i="9"/>
  <c r="AE91" i="9"/>
  <c r="AG121" i="9" s="1"/>
  <c r="AF91" i="9"/>
  <c r="AH121" i="9" s="1"/>
  <c r="AG91" i="9"/>
  <c r="AI121" i="9" s="1"/>
  <c r="AH91" i="9"/>
  <c r="AJ121" i="9" s="1"/>
  <c r="AI91" i="9"/>
  <c r="AK121" i="9" s="1"/>
  <c r="AJ91" i="9"/>
  <c r="AL121" i="9" s="1"/>
  <c r="AK91" i="9"/>
  <c r="AM121" i="9" s="1"/>
  <c r="AL91" i="9"/>
  <c r="AM91" i="9"/>
  <c r="AO121" i="9" s="1"/>
  <c r="AN91" i="9"/>
  <c r="AO91" i="9"/>
  <c r="AP91" i="9"/>
  <c r="AQ91" i="9"/>
  <c r="AS121" i="9" s="1"/>
  <c r="AR91" i="9"/>
  <c r="AT121" i="9" s="1"/>
  <c r="AS91" i="9"/>
  <c r="AU121" i="9" s="1"/>
  <c r="AT91" i="9"/>
  <c r="AV121" i="9" s="1"/>
  <c r="AU91" i="9"/>
  <c r="AW121" i="9" s="1"/>
  <c r="AV91" i="9"/>
  <c r="AX121" i="9" s="1"/>
  <c r="G92" i="9"/>
  <c r="H92" i="9"/>
  <c r="J122" i="9" s="1"/>
  <c r="I92" i="9"/>
  <c r="J92" i="9"/>
  <c r="L122" i="9" s="1"/>
  <c r="K92" i="9"/>
  <c r="L92" i="9"/>
  <c r="M92" i="9"/>
  <c r="N92" i="9"/>
  <c r="P122" i="9" s="1"/>
  <c r="O92" i="9"/>
  <c r="P92" i="9"/>
  <c r="R122" i="9" s="1"/>
  <c r="Q92" i="9"/>
  <c r="S122" i="9" s="1"/>
  <c r="R92" i="9"/>
  <c r="T122" i="9" s="1"/>
  <c r="S92" i="9"/>
  <c r="U122" i="9" s="1"/>
  <c r="T92" i="9"/>
  <c r="V122" i="9" s="1"/>
  <c r="U92" i="9"/>
  <c r="V92" i="9"/>
  <c r="X122" i="9" s="1"/>
  <c r="W92" i="9"/>
  <c r="X92" i="9"/>
  <c r="Y92" i="9"/>
  <c r="Z92" i="9"/>
  <c r="AB122" i="9" s="1"/>
  <c r="AA92" i="9"/>
  <c r="BS122" i="9" s="1"/>
  <c r="AB92" i="9"/>
  <c r="AD122" i="9" s="1"/>
  <c r="AC92" i="9"/>
  <c r="AE122" i="9" s="1"/>
  <c r="AD92" i="9"/>
  <c r="AF122" i="9" s="1"/>
  <c r="AE92" i="9"/>
  <c r="AG122" i="9" s="1"/>
  <c r="AF92" i="9"/>
  <c r="AH122" i="9" s="1"/>
  <c r="AG92" i="9"/>
  <c r="AH92" i="9"/>
  <c r="AJ122" i="9" s="1"/>
  <c r="AI92" i="9"/>
  <c r="AJ92" i="9"/>
  <c r="AK92" i="9"/>
  <c r="AL92" i="9"/>
  <c r="AN122" i="9" s="1"/>
  <c r="AM92" i="9"/>
  <c r="CE122" i="9" s="1"/>
  <c r="AN92" i="9"/>
  <c r="AP122" i="9" s="1"/>
  <c r="AO92" i="9"/>
  <c r="AQ122" i="9" s="1"/>
  <c r="AP92" i="9"/>
  <c r="AR122" i="9" s="1"/>
  <c r="AQ92" i="9"/>
  <c r="AS122" i="9" s="1"/>
  <c r="AR92" i="9"/>
  <c r="AT122" i="9" s="1"/>
  <c r="AS92" i="9"/>
  <c r="AT92" i="9"/>
  <c r="AV122" i="9" s="1"/>
  <c r="AU92" i="9"/>
  <c r="AV92" i="9"/>
  <c r="G93" i="9"/>
  <c r="I123" i="9" s="1"/>
  <c r="H93" i="9"/>
  <c r="I93" i="9"/>
  <c r="K123" i="9" s="1"/>
  <c r="J93" i="9"/>
  <c r="BB123" i="9" s="1"/>
  <c r="K93" i="9"/>
  <c r="M123" i="9" s="1"/>
  <c r="L93" i="9"/>
  <c r="N123" i="9" s="1"/>
  <c r="M93" i="9"/>
  <c r="O123" i="9" s="1"/>
  <c r="N93" i="9"/>
  <c r="P123" i="9" s="1"/>
  <c r="O93" i="9"/>
  <c r="P93" i="9"/>
  <c r="Q93" i="9"/>
  <c r="S123" i="9" s="1"/>
  <c r="R93" i="9"/>
  <c r="S93" i="9"/>
  <c r="T93" i="9"/>
  <c r="U93" i="9"/>
  <c r="W123" i="9" s="1"/>
  <c r="V93" i="9"/>
  <c r="BN123" i="9" s="1"/>
  <c r="W93" i="9"/>
  <c r="Y123" i="9" s="1"/>
  <c r="X93" i="9"/>
  <c r="Z123" i="9" s="1"/>
  <c r="Y93" i="9"/>
  <c r="AA123" i="9" s="1"/>
  <c r="Z93" i="9"/>
  <c r="AB123" i="9" s="1"/>
  <c r="AA93" i="9"/>
  <c r="AC123" i="9" s="1"/>
  <c r="AB93" i="9"/>
  <c r="AC93" i="9"/>
  <c r="AE123" i="9" s="1"/>
  <c r="AD93" i="9"/>
  <c r="AE93" i="9"/>
  <c r="AF93" i="9"/>
  <c r="AG93" i="9"/>
  <c r="AI123" i="9" s="1"/>
  <c r="AH93" i="9"/>
  <c r="AJ123" i="9" s="1"/>
  <c r="AI93" i="9"/>
  <c r="AK123" i="9" s="1"/>
  <c r="AJ93" i="9"/>
  <c r="AL123" i="9" s="1"/>
  <c r="AK93" i="9"/>
  <c r="AM123" i="9" s="1"/>
  <c r="AL93" i="9"/>
  <c r="AN123" i="9" s="1"/>
  <c r="AM93" i="9"/>
  <c r="AO123" i="9" s="1"/>
  <c r="AN93" i="9"/>
  <c r="AO93" i="9"/>
  <c r="AQ123" i="9" s="1"/>
  <c r="AP93" i="9"/>
  <c r="AQ93" i="9"/>
  <c r="AR93" i="9"/>
  <c r="AS93" i="9"/>
  <c r="AU123" i="9" s="1"/>
  <c r="AT93" i="9"/>
  <c r="AV123" i="9" s="1"/>
  <c r="AU93" i="9"/>
  <c r="AW123" i="9" s="1"/>
  <c r="AV93" i="9"/>
  <c r="AX123" i="9" s="1"/>
  <c r="G94" i="9"/>
  <c r="I124" i="9" s="1"/>
  <c r="H94" i="9"/>
  <c r="J124" i="9" s="1"/>
  <c r="I94" i="9"/>
  <c r="K124" i="9" s="1"/>
  <c r="J94" i="9"/>
  <c r="L124" i="9" s="1"/>
  <c r="K94" i="9"/>
  <c r="L94" i="9"/>
  <c r="N124" i="9" s="1"/>
  <c r="M94" i="9"/>
  <c r="N94" i="9"/>
  <c r="O94" i="9"/>
  <c r="P94" i="9"/>
  <c r="R124" i="9" s="1"/>
  <c r="Q94" i="9"/>
  <c r="S124" i="9" s="1"/>
  <c r="R94" i="9"/>
  <c r="T124" i="9" s="1"/>
  <c r="S94" i="9"/>
  <c r="U124" i="9" s="1"/>
  <c r="T94" i="9"/>
  <c r="V124" i="9" s="1"/>
  <c r="U94" i="9"/>
  <c r="W124" i="9" s="1"/>
  <c r="V94" i="9"/>
  <c r="X124" i="9" s="1"/>
  <c r="W94" i="9"/>
  <c r="X94" i="9"/>
  <c r="Z124" i="9" s="1"/>
  <c r="Y94" i="9"/>
  <c r="Z94" i="9"/>
  <c r="AA94" i="9"/>
  <c r="AB94" i="9"/>
  <c r="AD124" i="9" s="1"/>
  <c r="AC94" i="9"/>
  <c r="AE124" i="9" s="1"/>
  <c r="AD94" i="9"/>
  <c r="AF124" i="9" s="1"/>
  <c r="AE94" i="9"/>
  <c r="AG124" i="9" s="1"/>
  <c r="AF94" i="9"/>
  <c r="AH124" i="9" s="1"/>
  <c r="AG94" i="9"/>
  <c r="AI124" i="9" s="1"/>
  <c r="AH94" i="9"/>
  <c r="AJ124" i="9" s="1"/>
  <c r="AI94" i="9"/>
  <c r="AJ94" i="9"/>
  <c r="AL124" i="9" s="1"/>
  <c r="AK94" i="9"/>
  <c r="AL94" i="9"/>
  <c r="AM94" i="9"/>
  <c r="AN94" i="9"/>
  <c r="AP124" i="9" s="1"/>
  <c r="AO94" i="9"/>
  <c r="AQ124" i="9" s="1"/>
  <c r="AP94" i="9"/>
  <c r="AR124" i="9" s="1"/>
  <c r="AQ94" i="9"/>
  <c r="AS124" i="9" s="1"/>
  <c r="AR94" i="9"/>
  <c r="AT124" i="9" s="1"/>
  <c r="AS94" i="9"/>
  <c r="AU124" i="9" s="1"/>
  <c r="AT94" i="9"/>
  <c r="AV124" i="9" s="1"/>
  <c r="AU94" i="9"/>
  <c r="AV94" i="9"/>
  <c r="AX124" i="9" s="1"/>
  <c r="G95" i="9"/>
  <c r="I125" i="9" s="1"/>
  <c r="H95" i="9"/>
  <c r="I95" i="9"/>
  <c r="J95" i="9"/>
  <c r="K95" i="9"/>
  <c r="M125" i="9" s="1"/>
  <c r="L95" i="9"/>
  <c r="BD125" i="9" s="1"/>
  <c r="M95" i="9"/>
  <c r="O125" i="9" s="1"/>
  <c r="N95" i="9"/>
  <c r="P125" i="9" s="1"/>
  <c r="O95" i="9"/>
  <c r="P95" i="9"/>
  <c r="R125" i="9" s="1"/>
  <c r="Q95" i="9"/>
  <c r="S125" i="9" s="1"/>
  <c r="R95" i="9"/>
  <c r="S95" i="9"/>
  <c r="U125" i="9" s="1"/>
  <c r="T95" i="9"/>
  <c r="U95" i="9"/>
  <c r="V95" i="9"/>
  <c r="W95" i="9"/>
  <c r="Y125" i="9" s="1"/>
  <c r="X95" i="9"/>
  <c r="Z125" i="9" s="1"/>
  <c r="Y95" i="9"/>
  <c r="AA125" i="9" s="1"/>
  <c r="Z95" i="9"/>
  <c r="AB125" i="9" s="1"/>
  <c r="AA95" i="9"/>
  <c r="AC125" i="9" s="1"/>
  <c r="AB95" i="9"/>
  <c r="AD125" i="9" s="1"/>
  <c r="AC95" i="9"/>
  <c r="AE125" i="9" s="1"/>
  <c r="AD95" i="9"/>
  <c r="AE95" i="9"/>
  <c r="AG125" i="9" s="1"/>
  <c r="AF95" i="9"/>
  <c r="AG95" i="9"/>
  <c r="AH95" i="9"/>
  <c r="AI95" i="9"/>
  <c r="AK125" i="9" s="1"/>
  <c r="AJ95" i="9"/>
  <c r="CB125" i="9" s="1"/>
  <c r="AK95" i="9"/>
  <c r="AM125" i="9" s="1"/>
  <c r="AL95" i="9"/>
  <c r="AN125" i="9" s="1"/>
  <c r="AM95" i="9"/>
  <c r="AO125" i="9" s="1"/>
  <c r="AN95" i="9"/>
  <c r="AP125" i="9" s="1"/>
  <c r="AO95" i="9"/>
  <c r="AQ125" i="9" s="1"/>
  <c r="AP95" i="9"/>
  <c r="AQ95" i="9"/>
  <c r="AS125" i="9" s="1"/>
  <c r="AR95" i="9"/>
  <c r="AS95" i="9"/>
  <c r="AT95" i="9"/>
  <c r="AU95" i="9"/>
  <c r="AW125" i="9" s="1"/>
  <c r="AV95" i="9"/>
  <c r="CN125" i="9" s="1"/>
  <c r="G96" i="9"/>
  <c r="I126" i="9" s="1"/>
  <c r="H96" i="9"/>
  <c r="J126" i="9" s="1"/>
  <c r="I96" i="9"/>
  <c r="K126" i="9" s="1"/>
  <c r="J96" i="9"/>
  <c r="L126" i="9" s="1"/>
  <c r="K96" i="9"/>
  <c r="M126" i="9" s="1"/>
  <c r="L96" i="9"/>
  <c r="N126" i="9" s="1"/>
  <c r="M96" i="9"/>
  <c r="N96" i="9"/>
  <c r="P126" i="9" s="1"/>
  <c r="O96" i="9"/>
  <c r="P96" i="9"/>
  <c r="Q96" i="9"/>
  <c r="R96" i="9"/>
  <c r="T126" i="9" s="1"/>
  <c r="S96" i="9"/>
  <c r="U126" i="9" s="1"/>
  <c r="T96" i="9"/>
  <c r="V126" i="9" s="1"/>
  <c r="U96" i="9"/>
  <c r="W126" i="9" s="1"/>
  <c r="V96" i="9"/>
  <c r="X126" i="9" s="1"/>
  <c r="W96" i="9"/>
  <c r="Y126" i="9" s="1"/>
  <c r="X96" i="9"/>
  <c r="Z126" i="9" s="1"/>
  <c r="Y96" i="9"/>
  <c r="Z96" i="9"/>
  <c r="AB126" i="9" s="1"/>
  <c r="AA96" i="9"/>
  <c r="AB96" i="9"/>
  <c r="AC96" i="9"/>
  <c r="AD96" i="9"/>
  <c r="AF126" i="9" s="1"/>
  <c r="AE96" i="9"/>
  <c r="BW126" i="9" s="1"/>
  <c r="AF96" i="9"/>
  <c r="AH126" i="9" s="1"/>
  <c r="AG96" i="9"/>
  <c r="AI126" i="9" s="1"/>
  <c r="AH96" i="9"/>
  <c r="AJ126" i="9" s="1"/>
  <c r="AI96" i="9"/>
  <c r="AK126" i="9" s="1"/>
  <c r="AJ96" i="9"/>
  <c r="AL126" i="9" s="1"/>
  <c r="AK96" i="9"/>
  <c r="AL96" i="9"/>
  <c r="AN126" i="9" s="1"/>
  <c r="AM96" i="9"/>
  <c r="AN96" i="9"/>
  <c r="AO96" i="9"/>
  <c r="AP96" i="9"/>
  <c r="AR126" i="9" s="1"/>
  <c r="AQ96" i="9"/>
  <c r="CI126" i="9" s="1"/>
  <c r="AR96" i="9"/>
  <c r="AT126" i="9" s="1"/>
  <c r="AS96" i="9"/>
  <c r="AU126" i="9" s="1"/>
  <c r="AT96" i="9"/>
  <c r="AV126" i="9" s="1"/>
  <c r="AU96" i="9"/>
  <c r="AW126" i="9" s="1"/>
  <c r="AV96" i="9"/>
  <c r="AX126" i="9" s="1"/>
  <c r="G97" i="9"/>
  <c r="I127" i="9" s="1"/>
  <c r="H97" i="9"/>
  <c r="I97" i="9"/>
  <c r="K127" i="9" s="1"/>
  <c r="J97" i="9"/>
  <c r="K97" i="9"/>
  <c r="L97" i="9"/>
  <c r="M97" i="9"/>
  <c r="O127" i="9" s="1"/>
  <c r="N97" i="9"/>
  <c r="P127" i="9" s="1"/>
  <c r="O97" i="9"/>
  <c r="P97" i="9"/>
  <c r="R127" i="9" s="1"/>
  <c r="Q97" i="9"/>
  <c r="S127" i="9" s="1"/>
  <c r="R97" i="9"/>
  <c r="T127" i="9" s="1"/>
  <c r="S97" i="9"/>
  <c r="U127" i="9" s="1"/>
  <c r="T97" i="9"/>
  <c r="U97" i="9"/>
  <c r="W127" i="9" s="1"/>
  <c r="V97" i="9"/>
  <c r="W97" i="9"/>
  <c r="X97" i="9"/>
  <c r="Y97" i="9"/>
  <c r="AA127" i="9" s="1"/>
  <c r="Z97" i="9"/>
  <c r="AB127" i="9" s="1"/>
  <c r="AA97" i="9"/>
  <c r="AC127" i="9" s="1"/>
  <c r="AB97" i="9"/>
  <c r="AD127" i="9" s="1"/>
  <c r="AC97" i="9"/>
  <c r="AE127" i="9" s="1"/>
  <c r="AD97" i="9"/>
  <c r="AF127" i="9" s="1"/>
  <c r="AE97" i="9"/>
  <c r="AG127" i="9" s="1"/>
  <c r="AF97" i="9"/>
  <c r="AG97" i="9"/>
  <c r="AI127" i="9" s="1"/>
  <c r="AH97" i="9"/>
  <c r="AI97" i="9"/>
  <c r="AJ97" i="9"/>
  <c r="AK97" i="9"/>
  <c r="AM127" i="9" s="1"/>
  <c r="AL97" i="9"/>
  <c r="AN127" i="9" s="1"/>
  <c r="AM97" i="9"/>
  <c r="AO127" i="9" s="1"/>
  <c r="AN97" i="9"/>
  <c r="AP127" i="9" s="1"/>
  <c r="AO97" i="9"/>
  <c r="AQ127" i="9" s="1"/>
  <c r="AP97" i="9"/>
  <c r="AR127" i="9" s="1"/>
  <c r="AQ97" i="9"/>
  <c r="AS127" i="9" s="1"/>
  <c r="AR97" i="9"/>
  <c r="AS97" i="9"/>
  <c r="AU127" i="9" s="1"/>
  <c r="AT97" i="9"/>
  <c r="AU97" i="9"/>
  <c r="AV97" i="9"/>
  <c r="G98" i="9"/>
  <c r="I128" i="9" s="1"/>
  <c r="H98" i="9"/>
  <c r="J128" i="9" s="1"/>
  <c r="I98" i="9"/>
  <c r="K128" i="9" s="1"/>
  <c r="J98" i="9"/>
  <c r="L128" i="9" s="1"/>
  <c r="K98" i="9"/>
  <c r="M128" i="9" s="1"/>
  <c r="L98" i="9"/>
  <c r="N128" i="9" s="1"/>
  <c r="M98" i="9"/>
  <c r="O128" i="9" s="1"/>
  <c r="N98" i="9"/>
  <c r="P128" i="9" s="1"/>
  <c r="O98" i="9"/>
  <c r="P98" i="9"/>
  <c r="R128" i="9" s="1"/>
  <c r="Q98" i="9"/>
  <c r="R98" i="9"/>
  <c r="S98" i="9"/>
  <c r="T98" i="9"/>
  <c r="V128" i="9" s="1"/>
  <c r="U98" i="9"/>
  <c r="W128" i="9" s="1"/>
  <c r="V98" i="9"/>
  <c r="X128" i="9" s="1"/>
  <c r="W98" i="9"/>
  <c r="Y128" i="9" s="1"/>
  <c r="X98" i="9"/>
  <c r="Z128" i="9" s="1"/>
  <c r="Y98" i="9"/>
  <c r="AA128" i="9" s="1"/>
  <c r="Z98" i="9"/>
  <c r="AB128" i="9" s="1"/>
  <c r="AA98" i="9"/>
  <c r="AB98" i="9"/>
  <c r="AD128" i="9" s="1"/>
  <c r="AC98" i="9"/>
  <c r="AD98" i="9"/>
  <c r="AE98" i="9"/>
  <c r="AF98" i="9"/>
  <c r="AH128" i="9" s="1"/>
  <c r="AG98" i="9"/>
  <c r="BY128" i="9" s="1"/>
  <c r="AH98" i="9"/>
  <c r="AJ128" i="9" s="1"/>
  <c r="AI98" i="9"/>
  <c r="AK128" i="9" s="1"/>
  <c r="AJ98" i="9"/>
  <c r="AL128" i="9" s="1"/>
  <c r="AK98" i="9"/>
  <c r="AM128" i="9" s="1"/>
  <c r="AL98" i="9"/>
  <c r="AN128" i="9" s="1"/>
  <c r="AM98" i="9"/>
  <c r="AN98" i="9"/>
  <c r="AP128" i="9" s="1"/>
  <c r="AO98" i="9"/>
  <c r="AP98" i="9"/>
  <c r="AQ98" i="9"/>
  <c r="AR98" i="9"/>
  <c r="AT128" i="9" s="1"/>
  <c r="AS98" i="9"/>
  <c r="AU128" i="9" s="1"/>
  <c r="AT98" i="9"/>
  <c r="AV128" i="9" s="1"/>
  <c r="AU98" i="9"/>
  <c r="AW128" i="9" s="1"/>
  <c r="AV98" i="9"/>
  <c r="AX128" i="9" s="1"/>
  <c r="G99" i="9"/>
  <c r="I129" i="9" s="1"/>
  <c r="H99" i="9"/>
  <c r="J129" i="9" s="1"/>
  <c r="I99" i="9"/>
  <c r="K129" i="9" s="1"/>
  <c r="J99" i="9"/>
  <c r="K99" i="9"/>
  <c r="M129" i="9" s="1"/>
  <c r="L99" i="9"/>
  <c r="M99" i="9"/>
  <c r="N99" i="9"/>
  <c r="P99" i="9"/>
  <c r="BH129" i="9" s="1"/>
  <c r="Q99" i="9"/>
  <c r="S129" i="9" s="1"/>
  <c r="R99" i="9"/>
  <c r="T129" i="9" s="1"/>
  <c r="S99" i="9"/>
  <c r="U129" i="9" s="1"/>
  <c r="T99" i="9"/>
  <c r="V129" i="9" s="1"/>
  <c r="U99" i="9"/>
  <c r="W129" i="9" s="1"/>
  <c r="V99" i="9"/>
  <c r="W99" i="9"/>
  <c r="Y129" i="9" s="1"/>
  <c r="X99" i="9"/>
  <c r="Y99" i="9"/>
  <c r="Z99" i="9"/>
  <c r="AA99" i="9"/>
  <c r="AC129" i="9" s="1"/>
  <c r="AB99" i="9"/>
  <c r="BT129" i="9" s="1"/>
  <c r="AC99" i="9"/>
  <c r="AE129" i="9" s="1"/>
  <c r="AD99" i="9"/>
  <c r="AF129" i="9" s="1"/>
  <c r="AE99" i="9"/>
  <c r="AG129" i="9" s="1"/>
  <c r="AF99" i="9"/>
  <c r="AH129" i="9" s="1"/>
  <c r="AG99" i="9"/>
  <c r="AI129" i="9" s="1"/>
  <c r="AH99" i="9"/>
  <c r="AI99" i="9"/>
  <c r="AK129" i="9" s="1"/>
  <c r="AJ99" i="9"/>
  <c r="AK99" i="9"/>
  <c r="AL99" i="9"/>
  <c r="AM99" i="9"/>
  <c r="AO129" i="9" s="1"/>
  <c r="AN99" i="9"/>
  <c r="AP129" i="9" s="1"/>
  <c r="AO99" i="9"/>
  <c r="AQ129" i="9" s="1"/>
  <c r="AP99" i="9"/>
  <c r="AR129" i="9" s="1"/>
  <c r="AQ99" i="9"/>
  <c r="AS129" i="9" s="1"/>
  <c r="AR99" i="9"/>
  <c r="AT129" i="9" s="1"/>
  <c r="AS99" i="9"/>
  <c r="AU129" i="9" s="1"/>
  <c r="AT99" i="9"/>
  <c r="AU99" i="9"/>
  <c r="AW129" i="9" s="1"/>
  <c r="AV99" i="9"/>
  <c r="G100" i="9"/>
  <c r="I130" i="9" s="1"/>
  <c r="H100" i="9"/>
  <c r="I100" i="9"/>
  <c r="J100" i="9"/>
  <c r="L130" i="9" s="1"/>
  <c r="K100" i="9"/>
  <c r="BC130" i="9" s="1"/>
  <c r="L100" i="9"/>
  <c r="N130" i="9" s="1"/>
  <c r="M100" i="9"/>
  <c r="O130" i="9" s="1"/>
  <c r="N100" i="9"/>
  <c r="P130" i="9" s="1"/>
  <c r="O100" i="9"/>
  <c r="P100" i="9"/>
  <c r="R130" i="9" s="1"/>
  <c r="Q100" i="9"/>
  <c r="R100" i="9"/>
  <c r="T130" i="9" s="1"/>
  <c r="S100" i="9"/>
  <c r="T100" i="9"/>
  <c r="U100" i="9"/>
  <c r="V100" i="9"/>
  <c r="X130" i="9" s="1"/>
  <c r="W100" i="9"/>
  <c r="BO130" i="9" s="1"/>
  <c r="X100" i="9"/>
  <c r="Z130" i="9" s="1"/>
  <c r="Y100" i="9"/>
  <c r="AA130" i="9" s="1"/>
  <c r="Z100" i="9"/>
  <c r="AB130" i="9" s="1"/>
  <c r="AA100" i="9"/>
  <c r="AC130" i="9" s="1"/>
  <c r="AB100" i="9"/>
  <c r="AD130" i="9" s="1"/>
  <c r="AC100" i="9"/>
  <c r="AD100" i="9"/>
  <c r="AF130" i="9" s="1"/>
  <c r="AE100" i="9"/>
  <c r="AF100" i="9"/>
  <c r="AG100" i="9"/>
  <c r="AH100" i="9"/>
  <c r="AJ130" i="9" s="1"/>
  <c r="AI100" i="9"/>
  <c r="AK130" i="9" s="1"/>
  <c r="AJ100" i="9"/>
  <c r="AL130" i="9" s="1"/>
  <c r="AK100" i="9"/>
  <c r="AM130" i="9" s="1"/>
  <c r="AL100" i="9"/>
  <c r="AN130" i="9" s="1"/>
  <c r="AM100" i="9"/>
  <c r="AO130" i="9" s="1"/>
  <c r="AN100" i="9"/>
  <c r="AP130" i="9" s="1"/>
  <c r="AO100" i="9"/>
  <c r="AP100" i="9"/>
  <c r="AR130" i="9" s="1"/>
  <c r="AQ100" i="9"/>
  <c r="AR100" i="9"/>
  <c r="AS100" i="9"/>
  <c r="AT100" i="9"/>
  <c r="AV130" i="9" s="1"/>
  <c r="AU100" i="9"/>
  <c r="AW130" i="9" s="1"/>
  <c r="AV100" i="9"/>
  <c r="AX130" i="9" s="1"/>
  <c r="G101" i="9"/>
  <c r="I131" i="9" s="1"/>
  <c r="H101" i="9"/>
  <c r="J131" i="9" s="1"/>
  <c r="I101" i="9"/>
  <c r="K131" i="9" s="1"/>
  <c r="J101" i="9"/>
  <c r="L131" i="9" s="1"/>
  <c r="K101" i="9"/>
  <c r="M131" i="9" s="1"/>
  <c r="L101" i="9"/>
  <c r="M101" i="9"/>
  <c r="O131" i="9" s="1"/>
  <c r="N101" i="9"/>
  <c r="O101" i="9"/>
  <c r="P101" i="9"/>
  <c r="Q101" i="9"/>
  <c r="S131" i="9" s="1"/>
  <c r="R101" i="9"/>
  <c r="T131" i="9" s="1"/>
  <c r="S101" i="9"/>
  <c r="U131" i="9" s="1"/>
  <c r="T101" i="9"/>
  <c r="V131" i="9" s="1"/>
  <c r="U101" i="9"/>
  <c r="W131" i="9" s="1"/>
  <c r="V101" i="9"/>
  <c r="X131" i="9" s="1"/>
  <c r="W101" i="9"/>
  <c r="Y131" i="9" s="1"/>
  <c r="X101" i="9"/>
  <c r="Y101" i="9"/>
  <c r="AA131" i="9" s="1"/>
  <c r="Z101" i="9"/>
  <c r="AA101" i="9"/>
  <c r="AB101" i="9"/>
  <c r="AC101" i="9"/>
  <c r="AE131" i="9" s="1"/>
  <c r="AD101" i="9"/>
  <c r="AF131" i="9" s="1"/>
  <c r="AE101" i="9"/>
  <c r="AG131" i="9" s="1"/>
  <c r="AF101" i="9"/>
  <c r="AH131" i="9" s="1"/>
  <c r="AG101" i="9"/>
  <c r="AI131" i="9" s="1"/>
  <c r="AH101" i="9"/>
  <c r="AJ131" i="9" s="1"/>
  <c r="AI101" i="9"/>
  <c r="AK131" i="9" s="1"/>
  <c r="AJ101" i="9"/>
  <c r="AK101" i="9"/>
  <c r="AM131" i="9" s="1"/>
  <c r="AL101" i="9"/>
  <c r="AM101" i="9"/>
  <c r="AN101" i="9"/>
  <c r="AO101" i="9"/>
  <c r="AQ131" i="9" s="1"/>
  <c r="AP101" i="9"/>
  <c r="AR131" i="9" s="1"/>
  <c r="AQ101" i="9"/>
  <c r="AS131" i="9" s="1"/>
  <c r="AR101" i="9"/>
  <c r="AT131" i="9" s="1"/>
  <c r="AS101" i="9"/>
  <c r="AU131" i="9" s="1"/>
  <c r="AT101" i="9"/>
  <c r="AV131" i="9" s="1"/>
  <c r="AU101" i="9"/>
  <c r="AW131" i="9" s="1"/>
  <c r="AV101" i="9"/>
  <c r="G102" i="9"/>
  <c r="H102" i="9"/>
  <c r="J132" i="9" s="1"/>
  <c r="I102" i="9"/>
  <c r="J102" i="9"/>
  <c r="K102" i="9"/>
  <c r="L102" i="9"/>
  <c r="N132" i="9" s="1"/>
  <c r="M102" i="9"/>
  <c r="BE132" i="9" s="1"/>
  <c r="N102" i="9"/>
  <c r="P132" i="9" s="1"/>
  <c r="O102" i="9"/>
  <c r="P102" i="9"/>
  <c r="R132" i="9" s="1"/>
  <c r="Q102" i="9"/>
  <c r="S132" i="9" s="1"/>
  <c r="R102" i="9"/>
  <c r="T132" i="9" s="1"/>
  <c r="S102" i="9"/>
  <c r="T102" i="9"/>
  <c r="V132" i="9" s="1"/>
  <c r="U102" i="9"/>
  <c r="V102" i="9"/>
  <c r="W102" i="9"/>
  <c r="X102" i="9"/>
  <c r="Z132" i="9" s="1"/>
  <c r="Y102" i="9"/>
  <c r="AA132" i="9" s="1"/>
  <c r="Z102" i="9"/>
  <c r="AB132" i="9" s="1"/>
  <c r="AA102" i="9"/>
  <c r="AC132" i="9" s="1"/>
  <c r="AB102" i="9"/>
  <c r="AD132" i="9" s="1"/>
  <c r="AC102" i="9"/>
  <c r="AE132" i="9" s="1"/>
  <c r="AD102" i="9"/>
  <c r="AF132" i="9" s="1"/>
  <c r="AE102" i="9"/>
  <c r="AF102" i="9"/>
  <c r="AH132" i="9" s="1"/>
  <c r="AG102" i="9"/>
  <c r="AH102" i="9"/>
  <c r="AI102" i="9"/>
  <c r="AJ102" i="9"/>
  <c r="AL132" i="9" s="1"/>
  <c r="AK102" i="9"/>
  <c r="CC132" i="9" s="1"/>
  <c r="AL102" i="9"/>
  <c r="AN132" i="9" s="1"/>
  <c r="AM102" i="9"/>
  <c r="AO132" i="9" s="1"/>
  <c r="AN102" i="9"/>
  <c r="AP132" i="9" s="1"/>
  <c r="AO102" i="9"/>
  <c r="AQ132" i="9" s="1"/>
  <c r="AP102" i="9"/>
  <c r="AR132" i="9" s="1"/>
  <c r="AQ102" i="9"/>
  <c r="AR102" i="9"/>
  <c r="AT132" i="9" s="1"/>
  <c r="AS102" i="9"/>
  <c r="AT102" i="9"/>
  <c r="AU102" i="9"/>
  <c r="AV102" i="9"/>
  <c r="AX132" i="9" s="1"/>
  <c r="G103" i="9"/>
  <c r="I133" i="9" s="1"/>
  <c r="H103" i="9"/>
  <c r="AZ133" i="9" s="1"/>
  <c r="I103" i="9"/>
  <c r="K133" i="9" s="1"/>
  <c r="J103" i="9"/>
  <c r="L133" i="9" s="1"/>
  <c r="K103" i="9"/>
  <c r="M133" i="9" s="1"/>
  <c r="L103" i="9"/>
  <c r="N133" i="9" s="1"/>
  <c r="M103" i="9"/>
  <c r="O133" i="9" s="1"/>
  <c r="N103" i="9"/>
  <c r="P103" i="9"/>
  <c r="Q103" i="9"/>
  <c r="R103" i="9"/>
  <c r="S103" i="9"/>
  <c r="U133" i="9" s="1"/>
  <c r="T103" i="9"/>
  <c r="V133" i="9" s="1"/>
  <c r="U103" i="9"/>
  <c r="W133" i="9" s="1"/>
  <c r="V103" i="9"/>
  <c r="X133" i="9" s="1"/>
  <c r="W103" i="9"/>
  <c r="Y133" i="9" s="1"/>
  <c r="X103" i="9"/>
  <c r="Z133" i="9" s="1"/>
  <c r="Y103" i="9"/>
  <c r="AA133" i="9" s="1"/>
  <c r="Z103" i="9"/>
  <c r="AA103" i="9"/>
  <c r="AC133" i="9" s="1"/>
  <c r="AB103" i="9"/>
  <c r="AC103" i="9"/>
  <c r="AD103" i="9"/>
  <c r="AE103" i="9"/>
  <c r="AG133" i="9" s="1"/>
  <c r="AF103" i="9"/>
  <c r="BX133" i="9" s="1"/>
  <c r="AG103" i="9"/>
  <c r="AI133" i="9" s="1"/>
  <c r="AH103" i="9"/>
  <c r="AJ133" i="9" s="1"/>
  <c r="AI103" i="9"/>
  <c r="AK133" i="9" s="1"/>
  <c r="AJ103" i="9"/>
  <c r="AL133" i="9" s="1"/>
  <c r="AK103" i="9"/>
  <c r="AM133" i="9" s="1"/>
  <c r="AL103" i="9"/>
  <c r="AM103" i="9"/>
  <c r="AO133" i="9" s="1"/>
  <c r="AN103" i="9"/>
  <c r="AO103" i="9"/>
  <c r="AP103" i="9"/>
  <c r="AQ103" i="9"/>
  <c r="AS133" i="9" s="1"/>
  <c r="AR103" i="9"/>
  <c r="CJ133" i="9" s="1"/>
  <c r="AS103" i="9"/>
  <c r="AU133" i="9" s="1"/>
  <c r="AT103" i="9"/>
  <c r="AV133" i="9" s="1"/>
  <c r="AU103" i="9"/>
  <c r="AW133" i="9" s="1"/>
  <c r="AV103" i="9"/>
  <c r="AX133" i="9" s="1"/>
  <c r="G104" i="9"/>
  <c r="H104" i="9"/>
  <c r="J134" i="9" s="1"/>
  <c r="I104" i="9"/>
  <c r="J104" i="9"/>
  <c r="L134" i="9" s="1"/>
  <c r="K104" i="9"/>
  <c r="L104" i="9"/>
  <c r="M104" i="9"/>
  <c r="N104" i="9"/>
  <c r="P134" i="9" s="1"/>
  <c r="P104" i="9"/>
  <c r="R134" i="9" s="1"/>
  <c r="Q104" i="9"/>
  <c r="S134" i="9" s="1"/>
  <c r="R104" i="9"/>
  <c r="T134" i="9" s="1"/>
  <c r="S104" i="9"/>
  <c r="U134" i="9" s="1"/>
  <c r="T104" i="9"/>
  <c r="V134" i="9" s="1"/>
  <c r="U104" i="9"/>
  <c r="V104" i="9"/>
  <c r="X134" i="9" s="1"/>
  <c r="W104" i="9"/>
  <c r="X104" i="9"/>
  <c r="Y104" i="9"/>
  <c r="Z104" i="9"/>
  <c r="AB134" i="9" s="1"/>
  <c r="AA104" i="9"/>
  <c r="AC134" i="9" s="1"/>
  <c r="AB104" i="9"/>
  <c r="AD134" i="9" s="1"/>
  <c r="AC104" i="9"/>
  <c r="AE134" i="9" s="1"/>
  <c r="AD104" i="9"/>
  <c r="AF134" i="9" s="1"/>
  <c r="AE104" i="9"/>
  <c r="AG134" i="9" s="1"/>
  <c r="AF104" i="9"/>
  <c r="AH134" i="9" s="1"/>
  <c r="AG104" i="9"/>
  <c r="AH104" i="9"/>
  <c r="AJ134" i="9" s="1"/>
  <c r="AI104" i="9"/>
  <c r="AJ104" i="9"/>
  <c r="AK104" i="9"/>
  <c r="AL104" i="9"/>
  <c r="AN134" i="9" s="1"/>
  <c r="AM104" i="9"/>
  <c r="AO134" i="9" s="1"/>
  <c r="AN104" i="9"/>
  <c r="AP134" i="9" s="1"/>
  <c r="AO104" i="9"/>
  <c r="AQ134" i="9" s="1"/>
  <c r="AP104" i="9"/>
  <c r="AR134" i="9" s="1"/>
  <c r="AQ104" i="9"/>
  <c r="AS134" i="9" s="1"/>
  <c r="AR104" i="9"/>
  <c r="AT134" i="9" s="1"/>
  <c r="AS104" i="9"/>
  <c r="AT104" i="9"/>
  <c r="AV134" i="9" s="1"/>
  <c r="AU104" i="9"/>
  <c r="AV104" i="9"/>
  <c r="G105" i="9"/>
  <c r="I135" i="9" s="1"/>
  <c r="H105" i="9"/>
  <c r="I105" i="9"/>
  <c r="K135" i="9" s="1"/>
  <c r="J105" i="9"/>
  <c r="L135" i="9" s="1"/>
  <c r="K105" i="9"/>
  <c r="M135" i="9" s="1"/>
  <c r="L105" i="9"/>
  <c r="N135" i="9" s="1"/>
  <c r="M105" i="9"/>
  <c r="O135" i="9" s="1"/>
  <c r="N105" i="9"/>
  <c r="P135" i="9" s="1"/>
  <c r="P105" i="9"/>
  <c r="Q105" i="9"/>
  <c r="S135" i="9" s="1"/>
  <c r="R105" i="9"/>
  <c r="S105" i="9"/>
  <c r="U105" i="9"/>
  <c r="W135" i="9" s="1"/>
  <c r="V105" i="9"/>
  <c r="X135" i="9" s="1"/>
  <c r="W105" i="9"/>
  <c r="Y135" i="9" s="1"/>
  <c r="X105" i="9"/>
  <c r="Z135" i="9" s="1"/>
  <c r="Y105" i="9"/>
  <c r="AA135" i="9" s="1"/>
  <c r="Z105" i="9"/>
  <c r="AB135" i="9" s="1"/>
  <c r="AA105" i="9"/>
  <c r="AC135" i="9" s="1"/>
  <c r="AB105" i="9"/>
  <c r="AC105" i="9"/>
  <c r="AE135" i="9" s="1"/>
  <c r="AD105" i="9"/>
  <c r="AE105" i="9"/>
  <c r="AF105" i="9"/>
  <c r="AG105" i="9"/>
  <c r="AI135" i="9" s="1"/>
  <c r="AH105" i="9"/>
  <c r="BZ135" i="9" s="1"/>
  <c r="AI105" i="9"/>
  <c r="AK135" i="9" s="1"/>
  <c r="AJ105" i="9"/>
  <c r="AL135" i="9" s="1"/>
  <c r="AK105" i="9"/>
  <c r="AM135" i="9" s="1"/>
  <c r="AL105" i="9"/>
  <c r="AN135" i="9" s="1"/>
  <c r="AM105" i="9"/>
  <c r="AO135" i="9" s="1"/>
  <c r="AN105" i="9"/>
  <c r="AO105" i="9"/>
  <c r="AQ135" i="9" s="1"/>
  <c r="AP105" i="9"/>
  <c r="AQ105" i="9"/>
  <c r="AR105" i="9"/>
  <c r="AS105" i="9"/>
  <c r="AU135" i="9" s="1"/>
  <c r="AT105" i="9"/>
  <c r="AV135" i="9" s="1"/>
  <c r="AU105" i="9"/>
  <c r="AW135" i="9" s="1"/>
  <c r="AV105" i="9"/>
  <c r="AX135" i="9" s="1"/>
  <c r="G106" i="9"/>
  <c r="I136" i="9" s="1"/>
  <c r="H106" i="9"/>
  <c r="J136" i="9" s="1"/>
  <c r="I106" i="9"/>
  <c r="K136" i="9" s="1"/>
  <c r="J106" i="9"/>
  <c r="L136" i="9" s="1"/>
  <c r="K106" i="9"/>
  <c r="L106" i="9"/>
  <c r="N136" i="9" s="1"/>
  <c r="M106" i="9"/>
  <c r="N106" i="9"/>
  <c r="O106" i="9"/>
  <c r="P106" i="9"/>
  <c r="R136" i="9" s="1"/>
  <c r="Q106" i="9"/>
  <c r="S136" i="9" s="1"/>
  <c r="R106" i="9"/>
  <c r="T136" i="9" s="1"/>
  <c r="S106" i="9"/>
  <c r="U136" i="9" s="1"/>
  <c r="T106" i="9"/>
  <c r="V136" i="9" s="1"/>
  <c r="U106" i="9"/>
  <c r="W136" i="9" s="1"/>
  <c r="V106" i="9"/>
  <c r="X136" i="9" s="1"/>
  <c r="W106" i="9"/>
  <c r="X106" i="9"/>
  <c r="Z136" i="9" s="1"/>
  <c r="Y106" i="9"/>
  <c r="Z106" i="9"/>
  <c r="AA106" i="9"/>
  <c r="AB106" i="9"/>
  <c r="AD136" i="9" s="1"/>
  <c r="AC106" i="9"/>
  <c r="BU136" i="9" s="1"/>
  <c r="AD106" i="9"/>
  <c r="AF136" i="9" s="1"/>
  <c r="AE106" i="9"/>
  <c r="AG136" i="9" s="1"/>
  <c r="AF106" i="9"/>
  <c r="AH136" i="9" s="1"/>
  <c r="AG106" i="9"/>
  <c r="AI136" i="9" s="1"/>
  <c r="AH106" i="9"/>
  <c r="AJ136" i="9" s="1"/>
  <c r="AI106" i="9"/>
  <c r="AJ106" i="9"/>
  <c r="AL136" i="9" s="1"/>
  <c r="AK106" i="9"/>
  <c r="AL106" i="9"/>
  <c r="AM106" i="9"/>
  <c r="AN106" i="9"/>
  <c r="AP136" i="9" s="1"/>
  <c r="AO106" i="9"/>
  <c r="AQ136" i="9" s="1"/>
  <c r="AP106" i="9"/>
  <c r="AR136" i="9" s="1"/>
  <c r="AQ106" i="9"/>
  <c r="AS136" i="9" s="1"/>
  <c r="AR106" i="9"/>
  <c r="AT136" i="9" s="1"/>
  <c r="AS106" i="9"/>
  <c r="AU136" i="9" s="1"/>
  <c r="AT106" i="9"/>
  <c r="AV136" i="9" s="1"/>
  <c r="AU106" i="9"/>
  <c r="AV106" i="9"/>
  <c r="AX136" i="9" s="1"/>
  <c r="G107" i="9"/>
  <c r="I137" i="9" s="1"/>
  <c r="H107" i="9"/>
  <c r="I107" i="9"/>
  <c r="J107" i="9"/>
  <c r="K107" i="9"/>
  <c r="M137" i="9" s="1"/>
  <c r="L107" i="9"/>
  <c r="BD137" i="9" s="1"/>
  <c r="M107" i="9"/>
  <c r="O137" i="9" s="1"/>
  <c r="N107" i="9"/>
  <c r="P137" i="9" s="1"/>
  <c r="O107" i="9"/>
  <c r="P107" i="9"/>
  <c r="R137" i="9" s="1"/>
  <c r="Q107" i="9"/>
  <c r="S137" i="9" s="1"/>
  <c r="R107" i="9"/>
  <c r="S107" i="9"/>
  <c r="U137" i="9" s="1"/>
  <c r="T107" i="9"/>
  <c r="U107" i="9"/>
  <c r="V107" i="9"/>
  <c r="W107" i="9"/>
  <c r="Y137" i="9" s="1"/>
  <c r="X107" i="9"/>
  <c r="BP137" i="9" s="1"/>
  <c r="Y107" i="9"/>
  <c r="AA137" i="9" s="1"/>
  <c r="Z107" i="9"/>
  <c r="AB137" i="9" s="1"/>
  <c r="AA107" i="9"/>
  <c r="AC137" i="9" s="1"/>
  <c r="AB107" i="9"/>
  <c r="AD137" i="9" s="1"/>
  <c r="AC107" i="9"/>
  <c r="AE137" i="9" s="1"/>
  <c r="AD107" i="9"/>
  <c r="AE107" i="9"/>
  <c r="AG137" i="9" s="1"/>
  <c r="AF107" i="9"/>
  <c r="AG107" i="9"/>
  <c r="AI137" i="9" s="1"/>
  <c r="AH107" i="9"/>
  <c r="AJ137" i="9" s="1"/>
  <c r="AI107" i="9"/>
  <c r="AK137" i="9" s="1"/>
  <c r="AJ107" i="9"/>
  <c r="CB137" i="9" s="1"/>
  <c r="AK107" i="9"/>
  <c r="AM137" i="9" s="1"/>
  <c r="AL107" i="9"/>
  <c r="AN137" i="9" s="1"/>
  <c r="AM107" i="9"/>
  <c r="AO137" i="9" s="1"/>
  <c r="AN107" i="9"/>
  <c r="AP137" i="9" s="1"/>
  <c r="AO107" i="9"/>
  <c r="AQ137" i="9" s="1"/>
  <c r="AP107" i="9"/>
  <c r="AQ107" i="9"/>
  <c r="AS137" i="9" s="1"/>
  <c r="AR107" i="9"/>
  <c r="AS107" i="9"/>
  <c r="AU137" i="9" s="1"/>
  <c r="AT107" i="9"/>
  <c r="AV137" i="9" s="1"/>
  <c r="AU107" i="9"/>
  <c r="AW137" i="9" s="1"/>
  <c r="AV107" i="9"/>
  <c r="AX137" i="9" s="1"/>
  <c r="D139" i="16"/>
  <c r="V200" i="16"/>
  <c r="V199" i="16"/>
  <c r="CQ139" i="16"/>
  <c r="CR139" i="16"/>
  <c r="CQ140" i="16"/>
  <c r="CR140" i="16"/>
  <c r="CQ141" i="16"/>
  <c r="CR141" i="16"/>
  <c r="CQ142" i="16"/>
  <c r="CR142" i="16"/>
  <c r="CQ143" i="16"/>
  <c r="CR143" i="16"/>
  <c r="CQ144" i="16"/>
  <c r="CR144" i="16"/>
  <c r="CQ145" i="16"/>
  <c r="CR145" i="16"/>
  <c r="CQ146" i="16"/>
  <c r="CR146" i="16"/>
  <c r="CQ147" i="16"/>
  <c r="CR147" i="16"/>
  <c r="CQ148" i="16"/>
  <c r="CR148" i="16"/>
  <c r="CQ149" i="16"/>
  <c r="CR149" i="16"/>
  <c r="CQ150" i="16"/>
  <c r="CR150" i="16"/>
  <c r="CQ151" i="16"/>
  <c r="CR151" i="16"/>
  <c r="CQ152" i="16"/>
  <c r="CR152" i="16"/>
  <c r="CQ153" i="16"/>
  <c r="CR153" i="16"/>
  <c r="CQ154" i="16"/>
  <c r="CR154" i="16"/>
  <c r="CQ155" i="16"/>
  <c r="CR155" i="16"/>
  <c r="CQ156" i="16"/>
  <c r="CR156" i="16"/>
  <c r="CQ157" i="16"/>
  <c r="CR157" i="16"/>
  <c r="CQ158" i="16"/>
  <c r="CR158" i="16"/>
  <c r="CQ159" i="16"/>
  <c r="CR159" i="16"/>
  <c r="CQ160" i="16"/>
  <c r="CR160" i="16"/>
  <c r="CQ161" i="16"/>
  <c r="CR161" i="16"/>
  <c r="CQ162" i="16"/>
  <c r="CR162" i="16"/>
  <c r="CQ163" i="16"/>
  <c r="CR163" i="16"/>
  <c r="CQ164" i="16"/>
  <c r="CR164" i="16"/>
  <c r="CQ165" i="16"/>
  <c r="CR165" i="16"/>
  <c r="CQ166" i="16"/>
  <c r="CR166" i="16"/>
  <c r="CQ167" i="16"/>
  <c r="CR167" i="16"/>
  <c r="CQ168" i="16"/>
  <c r="CR168" i="16"/>
  <c r="CQ169" i="16"/>
  <c r="CR169" i="16"/>
  <c r="CQ170" i="16"/>
  <c r="CR170" i="16"/>
  <c r="CQ171" i="16"/>
  <c r="CR171" i="16"/>
  <c r="CQ172" i="16"/>
  <c r="CR172" i="16"/>
  <c r="CQ173" i="16"/>
  <c r="CQ174" i="16"/>
  <c r="CR174" i="16"/>
  <c r="CQ175" i="16"/>
  <c r="CR175" i="16"/>
  <c r="CQ176" i="16"/>
  <c r="CR176" i="16"/>
  <c r="CQ177" i="16"/>
  <c r="CR177" i="16"/>
  <c r="CQ178" i="16"/>
  <c r="CR178" i="16"/>
  <c r="CQ179" i="16"/>
  <c r="CR179" i="16"/>
  <c r="CQ180" i="16"/>
  <c r="CR180" i="16"/>
  <c r="CQ181" i="16"/>
  <c r="CR181" i="16"/>
  <c r="CQ182" i="16"/>
  <c r="CR182" i="16"/>
  <c r="CQ183" i="16"/>
  <c r="CR183" i="16"/>
  <c r="CQ184" i="16"/>
  <c r="CR184" i="16"/>
  <c r="CQ185" i="16"/>
  <c r="CR185" i="16"/>
  <c r="CQ186" i="16"/>
  <c r="CR186" i="16"/>
  <c r="CQ187" i="16"/>
  <c r="CR187" i="16"/>
  <c r="CQ188" i="16"/>
  <c r="CR188" i="16"/>
  <c r="CQ189" i="16"/>
  <c r="CR189" i="16"/>
  <c r="CQ190" i="16"/>
  <c r="CR190" i="16"/>
  <c r="CQ191" i="16"/>
  <c r="CR191" i="16"/>
  <c r="CQ192" i="16"/>
  <c r="CR192" i="16"/>
  <c r="GG192" i="16" s="1"/>
  <c r="CQ193" i="16"/>
  <c r="CR193" i="16"/>
  <c r="CQ194" i="16"/>
  <c r="CR194" i="16"/>
  <c r="CQ195" i="16"/>
  <c r="GF195" i="16" s="1"/>
  <c r="CR195" i="16"/>
  <c r="CQ196" i="16"/>
  <c r="CR196" i="16"/>
  <c r="BX139" i="16"/>
  <c r="BY139" i="16"/>
  <c r="BZ139" i="16"/>
  <c r="CA139" i="16"/>
  <c r="CB139" i="16"/>
  <c r="CC139" i="16"/>
  <c r="CD139" i="16"/>
  <c r="CE139" i="16"/>
  <c r="CF139" i="16"/>
  <c r="CG139" i="16"/>
  <c r="CH139" i="16"/>
  <c r="CI139" i="16"/>
  <c r="CJ139" i="16"/>
  <c r="CK139" i="16"/>
  <c r="CL139" i="16"/>
  <c r="CM139" i="16"/>
  <c r="CN139" i="16"/>
  <c r="CO139" i="16"/>
  <c r="CP139" i="16"/>
  <c r="BX140" i="16"/>
  <c r="BY140" i="16"/>
  <c r="BZ140" i="16"/>
  <c r="CA140" i="16"/>
  <c r="CB140" i="16"/>
  <c r="CC140" i="16"/>
  <c r="CD140" i="16"/>
  <c r="CE140" i="16"/>
  <c r="CF140" i="16"/>
  <c r="CG140" i="16"/>
  <c r="CH140" i="16"/>
  <c r="CI140" i="16"/>
  <c r="CJ140" i="16"/>
  <c r="CK140" i="16"/>
  <c r="CL140" i="16"/>
  <c r="CM140" i="16"/>
  <c r="CN140" i="16"/>
  <c r="CO140" i="16"/>
  <c r="CP140" i="16"/>
  <c r="BX141" i="16"/>
  <c r="BY141" i="16"/>
  <c r="BZ141" i="16"/>
  <c r="CA141" i="16"/>
  <c r="CB141" i="16"/>
  <c r="CC141" i="16"/>
  <c r="CD141" i="16"/>
  <c r="CE141" i="16"/>
  <c r="CF141" i="16"/>
  <c r="CG141" i="16"/>
  <c r="CH141" i="16"/>
  <c r="CI141" i="16"/>
  <c r="CJ141" i="16"/>
  <c r="CK141" i="16"/>
  <c r="CL141" i="16"/>
  <c r="CM141" i="16"/>
  <c r="CN141" i="16"/>
  <c r="CO141" i="16"/>
  <c r="CP141" i="16"/>
  <c r="BX142" i="16"/>
  <c r="BY142" i="16"/>
  <c r="BZ142" i="16"/>
  <c r="CA142" i="16"/>
  <c r="CB142" i="16"/>
  <c r="CC142" i="16"/>
  <c r="CD142" i="16"/>
  <c r="CE142" i="16"/>
  <c r="CF142" i="16"/>
  <c r="CG142" i="16"/>
  <c r="CH142" i="16"/>
  <c r="CI142" i="16"/>
  <c r="CJ142" i="16"/>
  <c r="CK142" i="16"/>
  <c r="CL142" i="16"/>
  <c r="CM142" i="16"/>
  <c r="CN142" i="16"/>
  <c r="CO142" i="16"/>
  <c r="CP142" i="16"/>
  <c r="BX143" i="16"/>
  <c r="BY143" i="16"/>
  <c r="BZ143" i="16"/>
  <c r="CA143" i="16"/>
  <c r="CB143" i="16"/>
  <c r="CC143" i="16"/>
  <c r="CD143" i="16"/>
  <c r="CE143" i="16"/>
  <c r="CF143" i="16"/>
  <c r="CG143" i="16"/>
  <c r="CH143" i="16"/>
  <c r="CI143" i="16"/>
  <c r="CJ143" i="16"/>
  <c r="CK143" i="16"/>
  <c r="CL143" i="16"/>
  <c r="CM143" i="16"/>
  <c r="CN143" i="16"/>
  <c r="CO143" i="16"/>
  <c r="CP143" i="16"/>
  <c r="BX144" i="16"/>
  <c r="BY144" i="16"/>
  <c r="BZ144" i="16"/>
  <c r="CA144" i="16"/>
  <c r="CB144" i="16"/>
  <c r="CC144" i="16"/>
  <c r="CD144" i="16"/>
  <c r="CE144" i="16"/>
  <c r="CF144" i="16"/>
  <c r="CG144" i="16"/>
  <c r="CH144" i="16"/>
  <c r="CI144" i="16"/>
  <c r="CJ144" i="16"/>
  <c r="CK144" i="16"/>
  <c r="CL144" i="16"/>
  <c r="CM144" i="16"/>
  <c r="CN144" i="16"/>
  <c r="CO144" i="16"/>
  <c r="CP144" i="16"/>
  <c r="BX145" i="16"/>
  <c r="BY145" i="16"/>
  <c r="BZ145" i="16"/>
  <c r="CA145" i="16"/>
  <c r="CB145" i="16"/>
  <c r="CC145" i="16"/>
  <c r="CD145" i="16"/>
  <c r="CE145" i="16"/>
  <c r="CF145" i="16"/>
  <c r="CG145" i="16"/>
  <c r="CH145" i="16"/>
  <c r="CI145" i="16"/>
  <c r="CJ145" i="16"/>
  <c r="CK145" i="16"/>
  <c r="CL145" i="16"/>
  <c r="CM145" i="16"/>
  <c r="CN145" i="16"/>
  <c r="CO145" i="16"/>
  <c r="CP145" i="16"/>
  <c r="BX146" i="16"/>
  <c r="BY146" i="16"/>
  <c r="BZ146" i="16"/>
  <c r="CA146" i="16"/>
  <c r="CB146" i="16"/>
  <c r="CC146" i="16"/>
  <c r="CD146" i="16"/>
  <c r="CE146" i="16"/>
  <c r="CF146" i="16"/>
  <c r="CG146" i="16"/>
  <c r="CH146" i="16"/>
  <c r="CI146" i="16"/>
  <c r="CJ146" i="16"/>
  <c r="CK146" i="16"/>
  <c r="CL146" i="16"/>
  <c r="CM146" i="16"/>
  <c r="CN146" i="16"/>
  <c r="CO146" i="16"/>
  <c r="CP146" i="16"/>
  <c r="BX147" i="16"/>
  <c r="BY147" i="16"/>
  <c r="BZ147" i="16"/>
  <c r="CA147" i="16"/>
  <c r="CB147" i="16"/>
  <c r="CC147" i="16"/>
  <c r="CD147" i="16"/>
  <c r="CE147" i="16"/>
  <c r="CF147" i="16"/>
  <c r="CG147" i="16"/>
  <c r="CH147" i="16"/>
  <c r="CI147" i="16"/>
  <c r="CJ147" i="16"/>
  <c r="CK147" i="16"/>
  <c r="CL147" i="16"/>
  <c r="CM147" i="16"/>
  <c r="CN147" i="16"/>
  <c r="CO147" i="16"/>
  <c r="CP147" i="16"/>
  <c r="BX148" i="16"/>
  <c r="BY148" i="16"/>
  <c r="BZ148" i="16"/>
  <c r="CA148" i="16"/>
  <c r="CB148" i="16"/>
  <c r="CC148" i="16"/>
  <c r="CD148" i="16"/>
  <c r="CE148" i="16"/>
  <c r="CF148" i="16"/>
  <c r="CG148" i="16"/>
  <c r="CH148" i="16"/>
  <c r="CI148" i="16"/>
  <c r="CJ148" i="16"/>
  <c r="CK148" i="16"/>
  <c r="CL148" i="16"/>
  <c r="CM148" i="16"/>
  <c r="CN148" i="16"/>
  <c r="CO148" i="16"/>
  <c r="CP148" i="16"/>
  <c r="BX149" i="16"/>
  <c r="BY149" i="16"/>
  <c r="BZ149" i="16"/>
  <c r="CA149" i="16"/>
  <c r="CB149" i="16"/>
  <c r="CC149" i="16"/>
  <c r="CD149" i="16"/>
  <c r="CE149" i="16"/>
  <c r="CF149" i="16"/>
  <c r="CG149" i="16"/>
  <c r="CH149" i="16"/>
  <c r="CI149" i="16"/>
  <c r="CJ149" i="16"/>
  <c r="CK149" i="16"/>
  <c r="CL149" i="16"/>
  <c r="CM149" i="16"/>
  <c r="CN149" i="16"/>
  <c r="CO149" i="16"/>
  <c r="CP149" i="16"/>
  <c r="BX150" i="16"/>
  <c r="BY150" i="16"/>
  <c r="BZ150" i="16"/>
  <c r="CA150" i="16"/>
  <c r="CB150" i="16"/>
  <c r="CC150" i="16"/>
  <c r="CD150" i="16"/>
  <c r="CE150" i="16"/>
  <c r="CF150" i="16"/>
  <c r="CG150" i="16"/>
  <c r="CH150" i="16"/>
  <c r="CJ150" i="16"/>
  <c r="CK150" i="16"/>
  <c r="CL150" i="16"/>
  <c r="CM150" i="16"/>
  <c r="CN150" i="16"/>
  <c r="CO150" i="16"/>
  <c r="CP150" i="16"/>
  <c r="BX151" i="16"/>
  <c r="BY151" i="16"/>
  <c r="BZ151" i="16"/>
  <c r="CA151" i="16"/>
  <c r="CB151" i="16"/>
  <c r="CC151" i="16"/>
  <c r="CD151" i="16"/>
  <c r="CE151" i="16"/>
  <c r="CF151" i="16"/>
  <c r="CG151" i="16"/>
  <c r="CH151" i="16"/>
  <c r="CI151" i="16"/>
  <c r="CJ151" i="16"/>
  <c r="CK151" i="16"/>
  <c r="CL151" i="16"/>
  <c r="CM151" i="16"/>
  <c r="CN151" i="16"/>
  <c r="CO151" i="16"/>
  <c r="CP151" i="16"/>
  <c r="BX152" i="16"/>
  <c r="BY152" i="16"/>
  <c r="BZ152" i="16"/>
  <c r="CA152" i="16"/>
  <c r="CB152" i="16"/>
  <c r="CC152" i="16"/>
  <c r="CD152" i="16"/>
  <c r="CE152" i="16"/>
  <c r="CF152" i="16"/>
  <c r="CG152" i="16"/>
  <c r="CH152" i="16"/>
  <c r="CI152" i="16"/>
  <c r="CJ152" i="16"/>
  <c r="CK152" i="16"/>
  <c r="CL152" i="16"/>
  <c r="CM152" i="16"/>
  <c r="CN152" i="16"/>
  <c r="CO152" i="16"/>
  <c r="CP152" i="16"/>
  <c r="BX153" i="16"/>
  <c r="BY153" i="16"/>
  <c r="BZ153" i="16"/>
  <c r="CA153" i="16"/>
  <c r="CB153" i="16"/>
  <c r="CC153" i="16"/>
  <c r="CD153" i="16"/>
  <c r="CE153" i="16"/>
  <c r="CF153" i="16"/>
  <c r="CG153" i="16"/>
  <c r="CH153" i="16"/>
  <c r="CI153" i="16"/>
  <c r="CJ153" i="16"/>
  <c r="CK153" i="16"/>
  <c r="CL153" i="16"/>
  <c r="CM153" i="16"/>
  <c r="CN153" i="16"/>
  <c r="CO153" i="16"/>
  <c r="CP153" i="16"/>
  <c r="BX154" i="16"/>
  <c r="BY154" i="16"/>
  <c r="BZ154" i="16"/>
  <c r="CA154" i="16"/>
  <c r="CB154" i="16"/>
  <c r="CC154" i="16"/>
  <c r="CD154" i="16"/>
  <c r="CE154" i="16"/>
  <c r="CF154" i="16"/>
  <c r="CG154" i="16"/>
  <c r="CH154" i="16"/>
  <c r="CI154" i="16"/>
  <c r="CJ154" i="16"/>
  <c r="CK154" i="16"/>
  <c r="CL154" i="16"/>
  <c r="CM154" i="16"/>
  <c r="CN154" i="16"/>
  <c r="CO154" i="16"/>
  <c r="CP154" i="16"/>
  <c r="BX155" i="16"/>
  <c r="BY155" i="16"/>
  <c r="BZ155" i="16"/>
  <c r="CA155" i="16"/>
  <c r="CB155" i="16"/>
  <c r="CC155" i="16"/>
  <c r="CD155" i="16"/>
  <c r="CE155" i="16"/>
  <c r="CF155" i="16"/>
  <c r="CG155" i="16"/>
  <c r="CH155" i="16"/>
  <c r="CI155" i="16"/>
  <c r="CJ155" i="16"/>
  <c r="CK155" i="16"/>
  <c r="CL155" i="16"/>
  <c r="CM155" i="16"/>
  <c r="CN155" i="16"/>
  <c r="CO155" i="16"/>
  <c r="CP155" i="16"/>
  <c r="BX156" i="16"/>
  <c r="BY156" i="16"/>
  <c r="BZ156" i="16"/>
  <c r="CA156" i="16"/>
  <c r="CB156" i="16"/>
  <c r="CC156" i="16"/>
  <c r="CD156" i="16"/>
  <c r="CE156" i="16"/>
  <c r="CF156" i="16"/>
  <c r="CG156" i="16"/>
  <c r="CH156" i="16"/>
  <c r="CI156" i="16"/>
  <c r="CJ156" i="16"/>
  <c r="CK156" i="16"/>
  <c r="CL156" i="16"/>
  <c r="CM156" i="16"/>
  <c r="CN156" i="16"/>
  <c r="CO156" i="16"/>
  <c r="CP156" i="16"/>
  <c r="BX157" i="16"/>
  <c r="BY157" i="16"/>
  <c r="BZ157" i="16"/>
  <c r="CA157" i="16"/>
  <c r="CB157" i="16"/>
  <c r="CC157" i="16"/>
  <c r="CD157" i="16"/>
  <c r="CE157" i="16"/>
  <c r="CF157" i="16"/>
  <c r="CG157" i="16"/>
  <c r="CH157" i="16"/>
  <c r="CI157" i="16"/>
  <c r="CJ157" i="16"/>
  <c r="CK157" i="16"/>
  <c r="CL157" i="16"/>
  <c r="CM157" i="16"/>
  <c r="CN157" i="16"/>
  <c r="CO157" i="16"/>
  <c r="CP157" i="16"/>
  <c r="BX158" i="16"/>
  <c r="BY158" i="16"/>
  <c r="BZ158" i="16"/>
  <c r="CB158" i="16"/>
  <c r="CC158" i="16"/>
  <c r="CD158" i="16"/>
  <c r="CE158" i="16"/>
  <c r="CF158" i="16"/>
  <c r="CG158" i="16"/>
  <c r="CH158" i="16"/>
  <c r="CI158" i="16"/>
  <c r="CJ158" i="16"/>
  <c r="CK158" i="16"/>
  <c r="CL158" i="16"/>
  <c r="CM158" i="16"/>
  <c r="CN158" i="16"/>
  <c r="CO158" i="16"/>
  <c r="CP158" i="16"/>
  <c r="BX159" i="16"/>
  <c r="BY159" i="16"/>
  <c r="BZ159" i="16"/>
  <c r="CA159" i="16"/>
  <c r="CB159" i="16"/>
  <c r="CC159" i="16"/>
  <c r="CD159" i="16"/>
  <c r="CE159" i="16"/>
  <c r="CF159" i="16"/>
  <c r="CG159" i="16"/>
  <c r="CH159" i="16"/>
  <c r="CI159" i="16"/>
  <c r="CJ159" i="16"/>
  <c r="CK159" i="16"/>
  <c r="CL159" i="16"/>
  <c r="CM159" i="16"/>
  <c r="CN159" i="16"/>
  <c r="CO159" i="16"/>
  <c r="CP159" i="16"/>
  <c r="BX160" i="16"/>
  <c r="BY160" i="16"/>
  <c r="BZ160" i="16"/>
  <c r="CA160" i="16"/>
  <c r="CB160" i="16"/>
  <c r="CC160" i="16"/>
  <c r="CD160" i="16"/>
  <c r="CE160" i="16"/>
  <c r="CF160" i="16"/>
  <c r="CG160" i="16"/>
  <c r="CH160" i="16"/>
  <c r="CI160" i="16"/>
  <c r="CJ160" i="16"/>
  <c r="CK160" i="16"/>
  <c r="CL160" i="16"/>
  <c r="CM160" i="16"/>
  <c r="CN160" i="16"/>
  <c r="CO160" i="16"/>
  <c r="CP160" i="16"/>
  <c r="BX161" i="16"/>
  <c r="BY161" i="16"/>
  <c r="BZ161" i="16"/>
  <c r="CA161" i="16"/>
  <c r="CB161" i="16"/>
  <c r="CC161" i="16"/>
  <c r="CD161" i="16"/>
  <c r="CE161" i="16"/>
  <c r="CF161" i="16"/>
  <c r="CG161" i="16"/>
  <c r="CH161" i="16"/>
  <c r="CI161" i="16"/>
  <c r="CJ161" i="16"/>
  <c r="CK161" i="16"/>
  <c r="CL161" i="16"/>
  <c r="CM161" i="16"/>
  <c r="CN161" i="16"/>
  <c r="CO161" i="16"/>
  <c r="CP161" i="16"/>
  <c r="BX162" i="16"/>
  <c r="BY162" i="16"/>
  <c r="BZ162" i="16"/>
  <c r="CA162" i="16"/>
  <c r="CB162" i="16"/>
  <c r="CC162" i="16"/>
  <c r="CD162" i="16"/>
  <c r="CE162" i="16"/>
  <c r="CF162" i="16"/>
  <c r="CG162" i="16"/>
  <c r="CH162" i="16"/>
  <c r="CI162" i="16"/>
  <c r="CJ162" i="16"/>
  <c r="CK162" i="16"/>
  <c r="CL162" i="16"/>
  <c r="CM162" i="16"/>
  <c r="CN162" i="16"/>
  <c r="CO162" i="16"/>
  <c r="CP162" i="16"/>
  <c r="BX163" i="16"/>
  <c r="BY163" i="16"/>
  <c r="BZ163" i="16"/>
  <c r="CA163" i="16"/>
  <c r="CB163" i="16"/>
  <c r="CC163" i="16"/>
  <c r="CD163" i="16"/>
  <c r="CE163" i="16"/>
  <c r="CF163" i="16"/>
  <c r="CG163" i="16"/>
  <c r="CH163" i="16"/>
  <c r="CJ163" i="16"/>
  <c r="CK163" i="16"/>
  <c r="CL163" i="16"/>
  <c r="CM163" i="16"/>
  <c r="CN163" i="16"/>
  <c r="CO163" i="16"/>
  <c r="CP163" i="16"/>
  <c r="BX164" i="16"/>
  <c r="BY164" i="16"/>
  <c r="BZ164" i="16"/>
  <c r="CA164" i="16"/>
  <c r="CB164" i="16"/>
  <c r="CC164" i="16"/>
  <c r="CD164" i="16"/>
  <c r="CE164" i="16"/>
  <c r="CF164" i="16"/>
  <c r="CG164" i="16"/>
  <c r="CH164" i="16"/>
  <c r="CI164" i="16"/>
  <c r="CJ164" i="16"/>
  <c r="CK164" i="16"/>
  <c r="CL164" i="16"/>
  <c r="CM164" i="16"/>
  <c r="CN164" i="16"/>
  <c r="CO164" i="16"/>
  <c r="CP164" i="16"/>
  <c r="BX165" i="16"/>
  <c r="BY165" i="16"/>
  <c r="BZ165" i="16"/>
  <c r="CA165" i="16"/>
  <c r="CB165" i="16"/>
  <c r="CC165" i="16"/>
  <c r="CD165" i="16"/>
  <c r="CE165" i="16"/>
  <c r="CF165" i="16"/>
  <c r="CG165" i="16"/>
  <c r="CH165" i="16"/>
  <c r="CI165" i="16"/>
  <c r="CJ165" i="16"/>
  <c r="CK165" i="16"/>
  <c r="CL165" i="16"/>
  <c r="CM165" i="16"/>
  <c r="CN165" i="16"/>
  <c r="CO165" i="16"/>
  <c r="CP165" i="16"/>
  <c r="BX166" i="16"/>
  <c r="BY166" i="16"/>
  <c r="BZ166" i="16"/>
  <c r="CA166" i="16"/>
  <c r="CB166" i="16"/>
  <c r="CC166" i="16"/>
  <c r="CD166" i="16"/>
  <c r="CE166" i="16"/>
  <c r="CF166" i="16"/>
  <c r="CG166" i="16"/>
  <c r="CH166" i="16"/>
  <c r="CI166" i="16"/>
  <c r="CJ166" i="16"/>
  <c r="CK166" i="16"/>
  <c r="CL166" i="16"/>
  <c r="CM166" i="16"/>
  <c r="CN166" i="16"/>
  <c r="CO166" i="16"/>
  <c r="CP166" i="16"/>
  <c r="BX167" i="16"/>
  <c r="BY167" i="16"/>
  <c r="BZ167" i="16"/>
  <c r="CA167" i="16"/>
  <c r="CB167" i="16"/>
  <c r="CC167" i="16"/>
  <c r="CD167" i="16"/>
  <c r="CE167" i="16"/>
  <c r="CF167" i="16"/>
  <c r="CG167" i="16"/>
  <c r="CH167" i="16"/>
  <c r="CI167" i="16"/>
  <c r="CJ167" i="16"/>
  <c r="CK167" i="16"/>
  <c r="CL167" i="16"/>
  <c r="CM167" i="16"/>
  <c r="CN167" i="16"/>
  <c r="CO167" i="16"/>
  <c r="CP167" i="16"/>
  <c r="BX168" i="16"/>
  <c r="BY168" i="16"/>
  <c r="BZ168" i="16"/>
  <c r="CA168" i="16"/>
  <c r="CB168" i="16"/>
  <c r="CC168" i="16"/>
  <c r="CD168" i="16"/>
  <c r="CE168" i="16"/>
  <c r="CF168" i="16"/>
  <c r="CG168" i="16"/>
  <c r="CH168" i="16"/>
  <c r="CJ168" i="16"/>
  <c r="CK168" i="16"/>
  <c r="CL168" i="16"/>
  <c r="CM168" i="16"/>
  <c r="CN168" i="16"/>
  <c r="CO168" i="16"/>
  <c r="CP168" i="16"/>
  <c r="BX169" i="16"/>
  <c r="BY169" i="16"/>
  <c r="BZ169" i="16"/>
  <c r="CA169" i="16"/>
  <c r="CB169" i="16"/>
  <c r="CC169" i="16"/>
  <c r="CD169" i="16"/>
  <c r="CE169" i="16"/>
  <c r="CF169" i="16"/>
  <c r="CG169" i="16"/>
  <c r="CH169" i="16"/>
  <c r="CI169" i="16"/>
  <c r="CJ169" i="16"/>
  <c r="CK169" i="16"/>
  <c r="CL169" i="16"/>
  <c r="CM169" i="16"/>
  <c r="CN169" i="16"/>
  <c r="CO169" i="16"/>
  <c r="CP169" i="16"/>
  <c r="BX170" i="16"/>
  <c r="BY170" i="16"/>
  <c r="BZ170" i="16"/>
  <c r="CA170" i="16"/>
  <c r="CB170" i="16"/>
  <c r="CC170" i="16"/>
  <c r="CD170" i="16"/>
  <c r="CE170" i="16"/>
  <c r="CF170" i="16"/>
  <c r="CG170" i="16"/>
  <c r="CH170" i="16"/>
  <c r="CI170" i="16"/>
  <c r="CJ170" i="16"/>
  <c r="CK170" i="16"/>
  <c r="CL170" i="16"/>
  <c r="CM170" i="16"/>
  <c r="CN170" i="16"/>
  <c r="CO170" i="16"/>
  <c r="CP170" i="16"/>
  <c r="BX171" i="16"/>
  <c r="BY171" i="16"/>
  <c r="BZ171" i="16"/>
  <c r="CA171" i="16"/>
  <c r="CB171" i="16"/>
  <c r="CC171" i="16"/>
  <c r="CD171" i="16"/>
  <c r="CE171" i="16"/>
  <c r="CF171" i="16"/>
  <c r="CG171" i="16"/>
  <c r="CH171" i="16"/>
  <c r="CI171" i="16"/>
  <c r="CJ171" i="16"/>
  <c r="CK171" i="16"/>
  <c r="CL171" i="16"/>
  <c r="CM171" i="16"/>
  <c r="CN171" i="16"/>
  <c r="CO171" i="16"/>
  <c r="CP171" i="16"/>
  <c r="BX172" i="16"/>
  <c r="BY172" i="16"/>
  <c r="BZ172" i="16"/>
  <c r="CA172" i="16"/>
  <c r="CB172" i="16"/>
  <c r="CC172" i="16"/>
  <c r="CD172" i="16"/>
  <c r="CE172" i="16"/>
  <c r="CF172" i="16"/>
  <c r="CG172" i="16"/>
  <c r="CH172" i="16"/>
  <c r="CI172" i="16"/>
  <c r="CJ172" i="16"/>
  <c r="CK172" i="16"/>
  <c r="CL172" i="16"/>
  <c r="CM172" i="16"/>
  <c r="CN172" i="16"/>
  <c r="CO172" i="16"/>
  <c r="CP172" i="16"/>
  <c r="BX173" i="16"/>
  <c r="BY173" i="16"/>
  <c r="BZ173" i="16"/>
  <c r="CA173" i="16"/>
  <c r="CB173" i="16"/>
  <c r="CC173" i="16"/>
  <c r="CD173" i="16"/>
  <c r="CE173" i="16"/>
  <c r="CF173" i="16"/>
  <c r="CG173" i="16"/>
  <c r="CH173" i="16"/>
  <c r="CI173" i="16"/>
  <c r="CJ173" i="16"/>
  <c r="CK173" i="16"/>
  <c r="CL173" i="16"/>
  <c r="CM173" i="16"/>
  <c r="CN173" i="16"/>
  <c r="CO173" i="16"/>
  <c r="CP173" i="16"/>
  <c r="BX174" i="16"/>
  <c r="BY174" i="16"/>
  <c r="BZ174" i="16"/>
  <c r="CA174" i="16"/>
  <c r="CB174" i="16"/>
  <c r="CC174" i="16"/>
  <c r="CD174" i="16"/>
  <c r="CE174" i="16"/>
  <c r="CF174" i="16"/>
  <c r="CG174" i="16"/>
  <c r="CH174" i="16"/>
  <c r="CI174" i="16"/>
  <c r="CJ174" i="16"/>
  <c r="CK174" i="16"/>
  <c r="CL174" i="16"/>
  <c r="CM174" i="16"/>
  <c r="CN174" i="16"/>
  <c r="CO174" i="16"/>
  <c r="CP174" i="16"/>
  <c r="BX175" i="16"/>
  <c r="BY175" i="16"/>
  <c r="BZ175" i="16"/>
  <c r="CA175" i="16"/>
  <c r="CB175" i="16"/>
  <c r="CC175" i="16"/>
  <c r="CD175" i="16"/>
  <c r="CE175" i="16"/>
  <c r="CF175" i="16"/>
  <c r="CG175" i="16"/>
  <c r="CH175" i="16"/>
  <c r="CI175" i="16"/>
  <c r="CJ175" i="16"/>
  <c r="CK175" i="16"/>
  <c r="CL175" i="16"/>
  <c r="CM175" i="16"/>
  <c r="CN175" i="16"/>
  <c r="CO175" i="16"/>
  <c r="CP175" i="16"/>
  <c r="BX176" i="16"/>
  <c r="BY176" i="16"/>
  <c r="BZ176" i="16"/>
  <c r="CA176" i="16"/>
  <c r="CB176" i="16"/>
  <c r="CC176" i="16"/>
  <c r="CD176" i="16"/>
  <c r="CE176" i="16"/>
  <c r="CF176" i="16"/>
  <c r="CG176" i="16"/>
  <c r="CH176" i="16"/>
  <c r="CI176" i="16"/>
  <c r="CJ176" i="16"/>
  <c r="FY176" i="16" s="1"/>
  <c r="CK176" i="16"/>
  <c r="CL176" i="16"/>
  <c r="CM176" i="16"/>
  <c r="CN176" i="16"/>
  <c r="CO176" i="16"/>
  <c r="CP176" i="16"/>
  <c r="BX177" i="16"/>
  <c r="BY177" i="16"/>
  <c r="BZ177" i="16"/>
  <c r="CA177" i="16"/>
  <c r="CB177" i="16"/>
  <c r="CC177" i="16"/>
  <c r="CD177" i="16"/>
  <c r="CE177" i="16"/>
  <c r="CF177" i="16"/>
  <c r="CG177" i="16"/>
  <c r="CH177" i="16"/>
  <c r="CI177" i="16"/>
  <c r="CJ177" i="16"/>
  <c r="CK177" i="16"/>
  <c r="CL177" i="16"/>
  <c r="CM177" i="16"/>
  <c r="CN177" i="16"/>
  <c r="CO177" i="16"/>
  <c r="CP177" i="16"/>
  <c r="BX178" i="16"/>
  <c r="BY178" i="16"/>
  <c r="BZ178" i="16"/>
  <c r="CA178" i="16"/>
  <c r="CB178" i="16"/>
  <c r="CC178" i="16"/>
  <c r="CD178" i="16"/>
  <c r="CE178" i="16"/>
  <c r="CF178" i="16"/>
  <c r="CG178" i="16"/>
  <c r="CH178" i="16"/>
  <c r="CI178" i="16"/>
  <c r="CJ178" i="16"/>
  <c r="CK178" i="16"/>
  <c r="CL178" i="16"/>
  <c r="CM178" i="16"/>
  <c r="CN178" i="16"/>
  <c r="CO178" i="16"/>
  <c r="CP178" i="16"/>
  <c r="BX179" i="16"/>
  <c r="BY179" i="16"/>
  <c r="BZ179" i="16"/>
  <c r="CA179" i="16"/>
  <c r="CB179" i="16"/>
  <c r="CC179" i="16"/>
  <c r="CD179" i="16"/>
  <c r="CE179" i="16"/>
  <c r="CF179" i="16"/>
  <c r="CG179" i="16"/>
  <c r="CH179" i="16"/>
  <c r="CI179" i="16"/>
  <c r="CJ179" i="16"/>
  <c r="CK179" i="16"/>
  <c r="FZ179" i="16" s="1"/>
  <c r="CL179" i="16"/>
  <c r="CM179" i="16"/>
  <c r="CN179" i="16"/>
  <c r="CO179" i="16"/>
  <c r="CP179" i="16"/>
  <c r="BX180" i="16"/>
  <c r="BY180" i="16"/>
  <c r="BZ180" i="16"/>
  <c r="CA180" i="16"/>
  <c r="CB180" i="16"/>
  <c r="CC180" i="16"/>
  <c r="CD180" i="16"/>
  <c r="CE180" i="16"/>
  <c r="CF180" i="16"/>
  <c r="CG180" i="16"/>
  <c r="CH180" i="16"/>
  <c r="CI180" i="16"/>
  <c r="CJ180" i="16"/>
  <c r="CK180" i="16"/>
  <c r="CL180" i="16"/>
  <c r="CM180" i="16"/>
  <c r="CN180" i="16"/>
  <c r="CO180" i="16"/>
  <c r="CP180" i="16"/>
  <c r="BX181" i="16"/>
  <c r="BY181" i="16"/>
  <c r="BZ181" i="16"/>
  <c r="CA181" i="16"/>
  <c r="CB181" i="16"/>
  <c r="CC181" i="16"/>
  <c r="CD181" i="16"/>
  <c r="CE181" i="16"/>
  <c r="CF181" i="16"/>
  <c r="CG181" i="16"/>
  <c r="CH181" i="16"/>
  <c r="CI181" i="16"/>
  <c r="CJ181" i="16"/>
  <c r="CK181" i="16"/>
  <c r="CL181" i="16"/>
  <c r="CM181" i="16"/>
  <c r="CN181" i="16"/>
  <c r="CO181" i="16"/>
  <c r="CP181" i="16"/>
  <c r="BX182" i="16"/>
  <c r="BY182" i="16"/>
  <c r="BZ182" i="16"/>
  <c r="CA182" i="16"/>
  <c r="CB182" i="16"/>
  <c r="CC182" i="16"/>
  <c r="CD182" i="16"/>
  <c r="CE182" i="16"/>
  <c r="CF182" i="16"/>
  <c r="CG182" i="16"/>
  <c r="CH182" i="16"/>
  <c r="CI182" i="16"/>
  <c r="CJ182" i="16"/>
  <c r="CK182" i="16"/>
  <c r="CL182" i="16"/>
  <c r="CM182" i="16"/>
  <c r="CN182" i="16"/>
  <c r="CO182" i="16"/>
  <c r="CP182" i="16"/>
  <c r="BX183" i="16"/>
  <c r="BY183" i="16"/>
  <c r="BZ183" i="16"/>
  <c r="CA183" i="16"/>
  <c r="CB183" i="16"/>
  <c r="CC183" i="16"/>
  <c r="CD183" i="16"/>
  <c r="CE183" i="16"/>
  <c r="CF183" i="16"/>
  <c r="CG183" i="16"/>
  <c r="CH183" i="16"/>
  <c r="CI183" i="16"/>
  <c r="CJ183" i="16"/>
  <c r="CK183" i="16"/>
  <c r="CL183" i="16"/>
  <c r="CM183" i="16"/>
  <c r="CN183" i="16"/>
  <c r="CO183" i="16"/>
  <c r="GD183" i="16" s="1"/>
  <c r="CP183" i="16"/>
  <c r="BX184" i="16"/>
  <c r="BY184" i="16"/>
  <c r="BZ184" i="16"/>
  <c r="CA184" i="16"/>
  <c r="CB184" i="16"/>
  <c r="CC184" i="16"/>
  <c r="CD184" i="16"/>
  <c r="CE184" i="16"/>
  <c r="CF184" i="16"/>
  <c r="CG184" i="16"/>
  <c r="CH184" i="16"/>
  <c r="CI184" i="16"/>
  <c r="CJ184" i="16"/>
  <c r="CK184" i="16"/>
  <c r="CL184" i="16"/>
  <c r="CM184" i="16"/>
  <c r="CN184" i="16"/>
  <c r="CO184" i="16"/>
  <c r="CP184" i="16"/>
  <c r="BX185" i="16"/>
  <c r="BY185" i="16"/>
  <c r="BZ185" i="16"/>
  <c r="CA185" i="16"/>
  <c r="CB185" i="16"/>
  <c r="CC185" i="16"/>
  <c r="CD185" i="16"/>
  <c r="CE185" i="16"/>
  <c r="CF185" i="16"/>
  <c r="CG185" i="16"/>
  <c r="CH185" i="16"/>
  <c r="CI185" i="16"/>
  <c r="CJ185" i="16"/>
  <c r="CK185" i="16"/>
  <c r="CL185" i="16"/>
  <c r="CM185" i="16"/>
  <c r="CN185" i="16"/>
  <c r="CO185" i="16"/>
  <c r="CP185" i="16"/>
  <c r="BX186" i="16"/>
  <c r="BY186" i="16"/>
  <c r="BZ186" i="16"/>
  <c r="CA186" i="16"/>
  <c r="CB186" i="16"/>
  <c r="CC186" i="16"/>
  <c r="CD186" i="16"/>
  <c r="CE186" i="16"/>
  <c r="CF186" i="16"/>
  <c r="CG186" i="16"/>
  <c r="CH186" i="16"/>
  <c r="CI186" i="16"/>
  <c r="CJ186" i="16"/>
  <c r="CK186" i="16"/>
  <c r="CL186" i="16"/>
  <c r="CM186" i="16"/>
  <c r="CN186" i="16"/>
  <c r="CO186" i="16"/>
  <c r="CP186" i="16"/>
  <c r="BX187" i="16"/>
  <c r="BY187" i="16"/>
  <c r="BZ187" i="16"/>
  <c r="CA187" i="16"/>
  <c r="CB187" i="16"/>
  <c r="CC187" i="16"/>
  <c r="CD187" i="16"/>
  <c r="CE187" i="16"/>
  <c r="CF187" i="16"/>
  <c r="CG187" i="16"/>
  <c r="CH187" i="16"/>
  <c r="CI187" i="16"/>
  <c r="CJ187" i="16"/>
  <c r="CK187" i="16"/>
  <c r="CL187" i="16"/>
  <c r="CM187" i="16"/>
  <c r="CN187" i="16"/>
  <c r="CO187" i="16"/>
  <c r="CP187" i="16"/>
  <c r="BX188" i="16"/>
  <c r="BY188" i="16"/>
  <c r="BZ188" i="16"/>
  <c r="CA188" i="16"/>
  <c r="CB188" i="16"/>
  <c r="CC188" i="16"/>
  <c r="CD188" i="16"/>
  <c r="CE188" i="16"/>
  <c r="CF188" i="16"/>
  <c r="CG188" i="16"/>
  <c r="CH188" i="16"/>
  <c r="CI188" i="16"/>
  <c r="CJ188" i="16"/>
  <c r="CK188" i="16"/>
  <c r="CL188" i="16"/>
  <c r="CM188" i="16"/>
  <c r="CN188" i="16"/>
  <c r="CO188" i="16"/>
  <c r="CP188" i="16"/>
  <c r="BX189" i="16"/>
  <c r="BY189" i="16"/>
  <c r="BZ189" i="16"/>
  <c r="CA189" i="16"/>
  <c r="CB189" i="16"/>
  <c r="CC189" i="16"/>
  <c r="CD189" i="16"/>
  <c r="CE189" i="16"/>
  <c r="CF189" i="16"/>
  <c r="CG189" i="16"/>
  <c r="CH189" i="16"/>
  <c r="CI189" i="16"/>
  <c r="CJ189" i="16"/>
  <c r="CK189" i="16"/>
  <c r="CL189" i="16"/>
  <c r="CM189" i="16"/>
  <c r="CN189" i="16"/>
  <c r="CO189" i="16"/>
  <c r="CP189" i="16"/>
  <c r="BX190" i="16"/>
  <c r="BY190" i="16"/>
  <c r="BZ190" i="16"/>
  <c r="CA190" i="16"/>
  <c r="CB190" i="16"/>
  <c r="CC190" i="16"/>
  <c r="CD190" i="16"/>
  <c r="CE190" i="16"/>
  <c r="CF190" i="16"/>
  <c r="CG190" i="16"/>
  <c r="CH190" i="16"/>
  <c r="CI190" i="16"/>
  <c r="CJ190" i="16"/>
  <c r="CK190" i="16"/>
  <c r="FZ190" i="16" s="1"/>
  <c r="CL190" i="16"/>
  <c r="CM190" i="16"/>
  <c r="CN190" i="16"/>
  <c r="CO190" i="16"/>
  <c r="CP190" i="16"/>
  <c r="BX191" i="16"/>
  <c r="BY191" i="16"/>
  <c r="FN191" i="16" s="1"/>
  <c r="BZ191" i="16"/>
  <c r="CA191" i="16"/>
  <c r="CB191" i="16"/>
  <c r="CC191" i="16"/>
  <c r="CD191" i="16"/>
  <c r="CE191" i="16"/>
  <c r="CF191" i="16"/>
  <c r="CG191" i="16"/>
  <c r="CH191" i="16"/>
  <c r="CI191" i="16"/>
  <c r="CJ191" i="16"/>
  <c r="CK191" i="16"/>
  <c r="CL191" i="16"/>
  <c r="CM191" i="16"/>
  <c r="CN191" i="16"/>
  <c r="CO191" i="16"/>
  <c r="CP191" i="16"/>
  <c r="BX192" i="16"/>
  <c r="BY192" i="16"/>
  <c r="BZ192" i="16"/>
  <c r="CA192" i="16"/>
  <c r="CB192" i="16"/>
  <c r="CC192" i="16"/>
  <c r="CD192" i="16"/>
  <c r="CE192" i="16"/>
  <c r="CF192" i="16"/>
  <c r="CG192" i="16"/>
  <c r="CH192" i="16"/>
  <c r="CI192" i="16"/>
  <c r="CJ192" i="16"/>
  <c r="CK192" i="16"/>
  <c r="CL192" i="16"/>
  <c r="CM192" i="16"/>
  <c r="CN192" i="16"/>
  <c r="CO192" i="16"/>
  <c r="CP192" i="16"/>
  <c r="BX193" i="16"/>
  <c r="BY193" i="16"/>
  <c r="BZ193" i="16"/>
  <c r="CA193" i="16"/>
  <c r="CB193" i="16"/>
  <c r="CC193" i="16"/>
  <c r="CD193" i="16"/>
  <c r="CE193" i="16"/>
  <c r="CF193" i="16"/>
  <c r="CG193" i="16"/>
  <c r="CH193" i="16"/>
  <c r="CI193" i="16"/>
  <c r="CJ193" i="16"/>
  <c r="CK193" i="16"/>
  <c r="CL193" i="16"/>
  <c r="CM193" i="16"/>
  <c r="CN193" i="16"/>
  <c r="CO193" i="16"/>
  <c r="CP193" i="16"/>
  <c r="BX194" i="16"/>
  <c r="BY194" i="16"/>
  <c r="BZ194" i="16"/>
  <c r="CA194" i="16"/>
  <c r="CB194" i="16"/>
  <c r="CC194" i="16"/>
  <c r="CD194" i="16"/>
  <c r="FS194" i="16" s="1"/>
  <c r="CE194" i="16"/>
  <c r="CF194" i="16"/>
  <c r="CG194" i="16"/>
  <c r="CH194" i="16"/>
  <c r="CI194" i="16"/>
  <c r="CJ194" i="16"/>
  <c r="CK194" i="16"/>
  <c r="CL194" i="16"/>
  <c r="CM194" i="16"/>
  <c r="CN194" i="16"/>
  <c r="CO194" i="16"/>
  <c r="CP194" i="16"/>
  <c r="BX195" i="16"/>
  <c r="BY195" i="16"/>
  <c r="BZ195" i="16"/>
  <c r="CA195" i="16"/>
  <c r="CB195" i="16"/>
  <c r="CC195" i="16"/>
  <c r="CD195" i="16"/>
  <c r="CE195" i="16"/>
  <c r="CF195" i="16"/>
  <c r="CG195" i="16"/>
  <c r="CH195" i="16"/>
  <c r="CI195" i="16"/>
  <c r="CJ195" i="16"/>
  <c r="CK195" i="16"/>
  <c r="CL195" i="16"/>
  <c r="CM195" i="16"/>
  <c r="CN195" i="16"/>
  <c r="CO195" i="16"/>
  <c r="CP195" i="16"/>
  <c r="BX196" i="16"/>
  <c r="BY196" i="16"/>
  <c r="BZ196" i="16"/>
  <c r="CA196" i="16"/>
  <c r="CB196" i="16"/>
  <c r="CC196" i="16"/>
  <c r="CD196" i="16"/>
  <c r="CE196" i="16"/>
  <c r="CF196" i="16"/>
  <c r="CG196" i="16"/>
  <c r="CH196" i="16"/>
  <c r="CI196" i="16"/>
  <c r="CJ196" i="16"/>
  <c r="CK196" i="16"/>
  <c r="CL196" i="16"/>
  <c r="CM196" i="16"/>
  <c r="CN196" i="16"/>
  <c r="CO196" i="16"/>
  <c r="CP196" i="16"/>
  <c r="AF139" i="16"/>
  <c r="AG139" i="16"/>
  <c r="AH139" i="16"/>
  <c r="AI139" i="16"/>
  <c r="AJ139" i="16"/>
  <c r="AK139" i="16"/>
  <c r="AL139" i="16"/>
  <c r="AM139" i="16"/>
  <c r="AN139" i="16"/>
  <c r="AO139" i="16"/>
  <c r="AP139" i="16"/>
  <c r="AQ139" i="16"/>
  <c r="AR139" i="16"/>
  <c r="AS139" i="16"/>
  <c r="AT139" i="16"/>
  <c r="AU139" i="16"/>
  <c r="AV139" i="16"/>
  <c r="AW139" i="16"/>
  <c r="AX139" i="16"/>
  <c r="AY139" i="16"/>
  <c r="AZ139" i="16"/>
  <c r="BA139" i="16"/>
  <c r="BB139" i="16"/>
  <c r="BC139" i="16"/>
  <c r="BD139" i="16"/>
  <c r="BE139" i="16"/>
  <c r="BF139" i="16"/>
  <c r="BG139" i="16"/>
  <c r="BH139" i="16"/>
  <c r="BI139" i="16"/>
  <c r="BJ139" i="16"/>
  <c r="BK139" i="16"/>
  <c r="BL139" i="16"/>
  <c r="BM139" i="16"/>
  <c r="BN139" i="16"/>
  <c r="BO139" i="16"/>
  <c r="BP139" i="16"/>
  <c r="BQ139" i="16"/>
  <c r="BR139" i="16"/>
  <c r="BS139" i="16"/>
  <c r="BT139" i="16"/>
  <c r="BU139" i="16"/>
  <c r="BV139" i="16"/>
  <c r="BW139" i="16"/>
  <c r="AF140" i="16"/>
  <c r="AG140" i="16"/>
  <c r="AH140" i="16"/>
  <c r="AI140" i="16"/>
  <c r="AJ140" i="16"/>
  <c r="AK140" i="16"/>
  <c r="AL140" i="16"/>
  <c r="AM140" i="16"/>
  <c r="AN140" i="16"/>
  <c r="AO140" i="16"/>
  <c r="AP140" i="16"/>
  <c r="AQ140" i="16"/>
  <c r="AR140" i="16"/>
  <c r="AS140" i="16"/>
  <c r="AT140" i="16"/>
  <c r="AU140" i="16"/>
  <c r="AV140" i="16"/>
  <c r="AW140" i="16"/>
  <c r="AX140" i="16"/>
  <c r="AY140" i="16"/>
  <c r="AZ140" i="16"/>
  <c r="BA140" i="16"/>
  <c r="BB140" i="16"/>
  <c r="BC140" i="16"/>
  <c r="BD140" i="16"/>
  <c r="BE140" i="16"/>
  <c r="BF140" i="16"/>
  <c r="BG140" i="16"/>
  <c r="BH140" i="16"/>
  <c r="BI140" i="16"/>
  <c r="BJ140" i="16"/>
  <c r="BK140" i="16"/>
  <c r="BL140" i="16"/>
  <c r="BM140" i="16"/>
  <c r="BN140" i="16"/>
  <c r="BO140" i="16"/>
  <c r="BP140" i="16"/>
  <c r="BQ140" i="16"/>
  <c r="BR140" i="16"/>
  <c r="BS140" i="16"/>
  <c r="BT140" i="16"/>
  <c r="BU140" i="16"/>
  <c r="BV140" i="16"/>
  <c r="BW140" i="16"/>
  <c r="AF141" i="16"/>
  <c r="AG141" i="16"/>
  <c r="AH141" i="16"/>
  <c r="AI141" i="16"/>
  <c r="AJ141" i="16"/>
  <c r="AK141" i="16"/>
  <c r="AL141" i="16"/>
  <c r="AM141" i="16"/>
  <c r="AN141" i="16"/>
  <c r="AO141" i="16"/>
  <c r="AP141" i="16"/>
  <c r="AQ141" i="16"/>
  <c r="AR141" i="16"/>
  <c r="AS141" i="16"/>
  <c r="AT141" i="16"/>
  <c r="AU141" i="16"/>
  <c r="AV141" i="16"/>
  <c r="AW141" i="16"/>
  <c r="AX141" i="16"/>
  <c r="AY141" i="16"/>
  <c r="AZ141" i="16"/>
  <c r="BA141" i="16"/>
  <c r="BB141" i="16"/>
  <c r="BC141" i="16"/>
  <c r="BD141" i="16"/>
  <c r="BE141" i="16"/>
  <c r="BF141" i="16"/>
  <c r="BG141" i="16"/>
  <c r="BH141" i="16"/>
  <c r="BI141" i="16"/>
  <c r="BJ141" i="16"/>
  <c r="BK141" i="16"/>
  <c r="BL141" i="16"/>
  <c r="BM141" i="16"/>
  <c r="BN141" i="16"/>
  <c r="BO141" i="16"/>
  <c r="BP141" i="16"/>
  <c r="BQ141" i="16"/>
  <c r="BR141" i="16"/>
  <c r="BS141" i="16"/>
  <c r="BT141" i="16"/>
  <c r="BU141" i="16"/>
  <c r="BV141" i="16"/>
  <c r="BW141" i="16"/>
  <c r="AF142" i="16"/>
  <c r="AG142" i="16"/>
  <c r="AH142" i="16"/>
  <c r="AI142" i="16"/>
  <c r="AJ142" i="16"/>
  <c r="AK142" i="16"/>
  <c r="AL142" i="16"/>
  <c r="AM142" i="16"/>
  <c r="AN142" i="16"/>
  <c r="AO142" i="16"/>
  <c r="AP142" i="16"/>
  <c r="AQ142" i="16"/>
  <c r="AR142" i="16"/>
  <c r="AS142" i="16"/>
  <c r="AT142" i="16"/>
  <c r="AU142" i="16"/>
  <c r="AV142" i="16"/>
  <c r="AW142" i="16"/>
  <c r="AX142" i="16"/>
  <c r="AY142" i="16"/>
  <c r="AZ142" i="16"/>
  <c r="BA142" i="16"/>
  <c r="BB142" i="16"/>
  <c r="BC142" i="16"/>
  <c r="BD142" i="16"/>
  <c r="BE142" i="16"/>
  <c r="BF142" i="16"/>
  <c r="BG142" i="16"/>
  <c r="BH142" i="16"/>
  <c r="BI142" i="16"/>
  <c r="BJ142" i="16"/>
  <c r="BK142" i="16"/>
  <c r="BL142" i="16"/>
  <c r="BM142" i="16"/>
  <c r="BN142" i="16"/>
  <c r="BO142" i="16"/>
  <c r="BP142" i="16"/>
  <c r="BQ142" i="16"/>
  <c r="BR142" i="16"/>
  <c r="BS142" i="16"/>
  <c r="BT142" i="16"/>
  <c r="BU142" i="16"/>
  <c r="BV142" i="16"/>
  <c r="BW142" i="16"/>
  <c r="AF143" i="16"/>
  <c r="AG143" i="16"/>
  <c r="AH143" i="16"/>
  <c r="AI143" i="16"/>
  <c r="AJ143" i="16"/>
  <c r="AK143" i="16"/>
  <c r="AL143" i="16"/>
  <c r="AM143" i="16"/>
  <c r="AN143" i="16"/>
  <c r="AO143" i="16"/>
  <c r="AP143" i="16"/>
  <c r="AQ143" i="16"/>
  <c r="AR143" i="16"/>
  <c r="AS143" i="16"/>
  <c r="AT143" i="16"/>
  <c r="AU143" i="16"/>
  <c r="AV143" i="16"/>
  <c r="AW143" i="16"/>
  <c r="AX143" i="16"/>
  <c r="AY143" i="16"/>
  <c r="AZ143" i="16"/>
  <c r="BA143" i="16"/>
  <c r="BB143" i="16"/>
  <c r="BC143" i="16"/>
  <c r="BD143" i="16"/>
  <c r="BE143" i="16"/>
  <c r="BF143" i="16"/>
  <c r="BG143" i="16"/>
  <c r="BH143" i="16"/>
  <c r="BI143" i="16"/>
  <c r="BJ143" i="16"/>
  <c r="BL143" i="16"/>
  <c r="BM143" i="16"/>
  <c r="BN143" i="16"/>
  <c r="BO143" i="16"/>
  <c r="BP143" i="16"/>
  <c r="BQ143" i="16"/>
  <c r="BR143" i="16"/>
  <c r="BS143" i="16"/>
  <c r="BT143" i="16"/>
  <c r="BU143" i="16"/>
  <c r="BV143" i="16"/>
  <c r="BW143" i="16"/>
  <c r="AF144" i="16"/>
  <c r="AG144" i="16"/>
  <c r="AH144" i="16"/>
  <c r="AI144" i="16"/>
  <c r="AJ144" i="16"/>
  <c r="AK144" i="16"/>
  <c r="AL144" i="16"/>
  <c r="AM144" i="16"/>
  <c r="AN144" i="16"/>
  <c r="AO144" i="16"/>
  <c r="AP144" i="16"/>
  <c r="AQ144" i="16"/>
  <c r="AR144" i="16"/>
  <c r="AS144" i="16"/>
  <c r="AT144" i="16"/>
  <c r="AU144" i="16"/>
  <c r="AV144" i="16"/>
  <c r="AW144" i="16"/>
  <c r="AX144" i="16"/>
  <c r="AY144" i="16"/>
  <c r="AZ144" i="16"/>
  <c r="BA144" i="16"/>
  <c r="BB144" i="16"/>
  <c r="BC144" i="16"/>
  <c r="BD144" i="16"/>
  <c r="BE144" i="16"/>
  <c r="BF144" i="16"/>
  <c r="BG144" i="16"/>
  <c r="BH144" i="16"/>
  <c r="BI144" i="16"/>
  <c r="BJ144" i="16"/>
  <c r="BK144" i="16"/>
  <c r="BL144" i="16"/>
  <c r="BM144" i="16"/>
  <c r="BN144" i="16"/>
  <c r="BO144" i="16"/>
  <c r="BP144" i="16"/>
  <c r="BQ144" i="16"/>
  <c r="BR144" i="16"/>
  <c r="BS144" i="16"/>
  <c r="BT144" i="16"/>
  <c r="BU144" i="16"/>
  <c r="BV144" i="16"/>
  <c r="BW144" i="16"/>
  <c r="AF145" i="16"/>
  <c r="AG145" i="16"/>
  <c r="AH145" i="16"/>
  <c r="AI145" i="16"/>
  <c r="AJ145" i="16"/>
  <c r="AK145" i="16"/>
  <c r="AL145" i="16"/>
  <c r="AM145" i="16"/>
  <c r="AN145" i="16"/>
  <c r="AO145" i="16"/>
  <c r="AP145" i="16"/>
  <c r="AQ145" i="16"/>
  <c r="AR145" i="16"/>
  <c r="AS145" i="16"/>
  <c r="AT145" i="16"/>
  <c r="AU145" i="16"/>
  <c r="AV145" i="16"/>
  <c r="AW145" i="16"/>
  <c r="AX145" i="16"/>
  <c r="AY145" i="16"/>
  <c r="AZ145" i="16"/>
  <c r="BA145" i="16"/>
  <c r="BB145" i="16"/>
  <c r="BC145" i="16"/>
  <c r="BD145" i="16"/>
  <c r="BE145" i="16"/>
  <c r="BF145" i="16"/>
  <c r="BG145" i="16"/>
  <c r="BH145" i="16"/>
  <c r="BI145" i="16"/>
  <c r="BJ145" i="16"/>
  <c r="BK145" i="16"/>
  <c r="BL145" i="16"/>
  <c r="BM145" i="16"/>
  <c r="BN145" i="16"/>
  <c r="BO145" i="16"/>
  <c r="BP145" i="16"/>
  <c r="BQ145" i="16"/>
  <c r="BR145" i="16"/>
  <c r="BS145" i="16"/>
  <c r="BT145" i="16"/>
  <c r="BU145" i="16"/>
  <c r="BV145" i="16"/>
  <c r="BW145" i="16"/>
  <c r="AF146" i="16"/>
  <c r="AG146" i="16"/>
  <c r="DV146" i="16" s="1"/>
  <c r="AH146" i="16"/>
  <c r="AI146" i="16"/>
  <c r="AJ146" i="16"/>
  <c r="AK146" i="16"/>
  <c r="AL146" i="16"/>
  <c r="AM146" i="16"/>
  <c r="AN146" i="16"/>
  <c r="AO146" i="16"/>
  <c r="AP146" i="16"/>
  <c r="AQ146" i="16"/>
  <c r="AR146" i="16"/>
  <c r="AS146" i="16"/>
  <c r="AT146" i="16"/>
  <c r="AU146" i="16"/>
  <c r="AV146" i="16"/>
  <c r="AW146" i="16"/>
  <c r="AX146" i="16"/>
  <c r="AY146" i="16"/>
  <c r="AZ146" i="16"/>
  <c r="BA146" i="16"/>
  <c r="BB146" i="16"/>
  <c r="BC146" i="16"/>
  <c r="BD146" i="16"/>
  <c r="BE146" i="16"/>
  <c r="BF146" i="16"/>
  <c r="BG146" i="16"/>
  <c r="BH146" i="16"/>
  <c r="BI146" i="16"/>
  <c r="BJ146" i="16"/>
  <c r="BK146" i="16"/>
  <c r="BL146" i="16"/>
  <c r="BM146" i="16"/>
  <c r="BN146" i="16"/>
  <c r="BO146" i="16"/>
  <c r="BP146" i="16"/>
  <c r="BQ146" i="16"/>
  <c r="BR146" i="16"/>
  <c r="BS146" i="16"/>
  <c r="BT146" i="16"/>
  <c r="BU146" i="16"/>
  <c r="BV146" i="16"/>
  <c r="BW146" i="16"/>
  <c r="AF147" i="16"/>
  <c r="AG147" i="16"/>
  <c r="AH147" i="16"/>
  <c r="AI147" i="16"/>
  <c r="AJ147" i="16"/>
  <c r="AK147" i="16"/>
  <c r="AL147" i="16"/>
  <c r="AM147" i="16"/>
  <c r="AN147" i="16"/>
  <c r="AO147" i="16"/>
  <c r="AP147" i="16"/>
  <c r="AQ147" i="16"/>
  <c r="AR147" i="16"/>
  <c r="AS147" i="16"/>
  <c r="AT147" i="16"/>
  <c r="AU147" i="16"/>
  <c r="AV147" i="16"/>
  <c r="AW147" i="16"/>
  <c r="AX147" i="16"/>
  <c r="AY147" i="16"/>
  <c r="AZ147" i="16"/>
  <c r="BA147" i="16"/>
  <c r="BB147" i="16"/>
  <c r="BC147" i="16"/>
  <c r="BD147" i="16"/>
  <c r="BE147" i="16"/>
  <c r="BF147" i="16"/>
  <c r="BG147" i="16"/>
  <c r="BH147" i="16"/>
  <c r="BI147" i="16"/>
  <c r="BJ147" i="16"/>
  <c r="BK147" i="16"/>
  <c r="BL147" i="16"/>
  <c r="BM147" i="16"/>
  <c r="BN147" i="16"/>
  <c r="BO147" i="16"/>
  <c r="BP147" i="16"/>
  <c r="BQ147" i="16"/>
  <c r="BR147" i="16"/>
  <c r="BS147" i="16"/>
  <c r="BT147" i="16"/>
  <c r="BU147" i="16"/>
  <c r="BV147" i="16"/>
  <c r="BW147" i="16"/>
  <c r="AF148" i="16"/>
  <c r="AG148" i="16"/>
  <c r="AH148" i="16"/>
  <c r="AI148" i="16"/>
  <c r="AJ148" i="16"/>
  <c r="AK148" i="16"/>
  <c r="AL148" i="16"/>
  <c r="AM148" i="16"/>
  <c r="AN148" i="16"/>
  <c r="AO148" i="16"/>
  <c r="AP148" i="16"/>
  <c r="AQ148" i="16"/>
  <c r="AR148" i="16"/>
  <c r="AS148" i="16"/>
  <c r="AT148" i="16"/>
  <c r="AU148" i="16"/>
  <c r="AV148" i="16"/>
  <c r="AW148" i="16"/>
  <c r="AX148" i="16"/>
  <c r="AY148" i="16"/>
  <c r="AZ148" i="16"/>
  <c r="BA148" i="16"/>
  <c r="BB148" i="16"/>
  <c r="BC148" i="16"/>
  <c r="BD148" i="16"/>
  <c r="BE148" i="16"/>
  <c r="BF148" i="16"/>
  <c r="BG148" i="16"/>
  <c r="BH148" i="16"/>
  <c r="BI148" i="16"/>
  <c r="BJ148" i="16"/>
  <c r="BK148" i="16"/>
  <c r="BL148" i="16"/>
  <c r="BM148" i="16"/>
  <c r="BN148" i="16"/>
  <c r="BO148" i="16"/>
  <c r="BP148" i="16"/>
  <c r="BQ148" i="16"/>
  <c r="BR148" i="16"/>
  <c r="BS148" i="16"/>
  <c r="BT148" i="16"/>
  <c r="BU148" i="16"/>
  <c r="BV148" i="16"/>
  <c r="BW148" i="16"/>
  <c r="AF149" i="16"/>
  <c r="AG149" i="16"/>
  <c r="AH149" i="16"/>
  <c r="AI149" i="16"/>
  <c r="AJ149" i="16"/>
  <c r="AK149" i="16"/>
  <c r="AL149" i="16"/>
  <c r="AM149" i="16"/>
  <c r="AN149" i="16"/>
  <c r="AO149" i="16"/>
  <c r="AP149" i="16"/>
  <c r="AQ149" i="16"/>
  <c r="AR149" i="16"/>
  <c r="AS149" i="16"/>
  <c r="AT149" i="16"/>
  <c r="AU149" i="16"/>
  <c r="AV149" i="16"/>
  <c r="AW149" i="16"/>
  <c r="AX149" i="16"/>
  <c r="AY149" i="16"/>
  <c r="AZ149" i="16"/>
  <c r="BA149" i="16"/>
  <c r="BB149" i="16"/>
  <c r="BC149" i="16"/>
  <c r="BD149" i="16"/>
  <c r="BE149" i="16"/>
  <c r="BF149" i="16"/>
  <c r="BG149" i="16"/>
  <c r="BH149" i="16"/>
  <c r="BI149" i="16"/>
  <c r="BJ149" i="16"/>
  <c r="BL149" i="16"/>
  <c r="BM149" i="16"/>
  <c r="BN149" i="16"/>
  <c r="BO149" i="16"/>
  <c r="BP149" i="16"/>
  <c r="BQ149" i="16"/>
  <c r="BR149" i="16"/>
  <c r="BS149" i="16"/>
  <c r="BT149" i="16"/>
  <c r="BU149" i="16"/>
  <c r="BV149" i="16"/>
  <c r="BW149" i="16"/>
  <c r="AF150" i="16"/>
  <c r="AG150" i="16"/>
  <c r="AH150" i="16"/>
  <c r="AI150" i="16"/>
  <c r="AJ150" i="16"/>
  <c r="AK150" i="16"/>
  <c r="AL150" i="16"/>
  <c r="AM150" i="16"/>
  <c r="AN150" i="16"/>
  <c r="AO150" i="16"/>
  <c r="AP150" i="16"/>
  <c r="AQ150" i="16"/>
  <c r="AR150" i="16"/>
  <c r="AS150" i="16"/>
  <c r="AT150" i="16"/>
  <c r="AU150" i="16"/>
  <c r="AV150" i="16"/>
  <c r="AW150" i="16"/>
  <c r="AX150" i="16"/>
  <c r="AY150" i="16"/>
  <c r="AZ150" i="16"/>
  <c r="BA150" i="16"/>
  <c r="BB150" i="16"/>
  <c r="BC150" i="16"/>
  <c r="BD150" i="16"/>
  <c r="BE150" i="16"/>
  <c r="BF150" i="16"/>
  <c r="BG150" i="16"/>
  <c r="BH150" i="16"/>
  <c r="BI150" i="16"/>
  <c r="BJ150" i="16"/>
  <c r="BK150" i="16"/>
  <c r="BL150" i="16"/>
  <c r="BM150" i="16"/>
  <c r="BN150" i="16"/>
  <c r="BO150" i="16"/>
  <c r="BP150" i="16"/>
  <c r="BQ150" i="16"/>
  <c r="BR150" i="16"/>
  <c r="BS150" i="16"/>
  <c r="BT150" i="16"/>
  <c r="BU150" i="16"/>
  <c r="BV150" i="16"/>
  <c r="BW150" i="16"/>
  <c r="AF151" i="16"/>
  <c r="AG151" i="16"/>
  <c r="AH151" i="16"/>
  <c r="AI151" i="16"/>
  <c r="AJ151" i="16"/>
  <c r="AK151" i="16"/>
  <c r="AL151" i="16"/>
  <c r="AM151" i="16"/>
  <c r="AN151" i="16"/>
  <c r="AO151" i="16"/>
  <c r="AP151" i="16"/>
  <c r="AQ151" i="16"/>
  <c r="AR151" i="16"/>
  <c r="AS151" i="16"/>
  <c r="AT151" i="16"/>
  <c r="AU151" i="16"/>
  <c r="AV151" i="16"/>
  <c r="AW151" i="16"/>
  <c r="AX151" i="16"/>
  <c r="AY151" i="16"/>
  <c r="AZ151" i="16"/>
  <c r="BA151" i="16"/>
  <c r="BB151" i="16"/>
  <c r="BC151" i="16"/>
  <c r="BD151" i="16"/>
  <c r="BE151" i="16"/>
  <c r="BF151" i="16"/>
  <c r="BG151" i="16"/>
  <c r="BH151" i="16"/>
  <c r="BI151" i="16"/>
  <c r="BJ151" i="16"/>
  <c r="BK151" i="16"/>
  <c r="BL151" i="16"/>
  <c r="BM151" i="16"/>
  <c r="BN151" i="16"/>
  <c r="BO151" i="16"/>
  <c r="BP151" i="16"/>
  <c r="BQ151" i="16"/>
  <c r="BR151" i="16"/>
  <c r="BS151" i="16"/>
  <c r="BT151" i="16"/>
  <c r="BU151" i="16"/>
  <c r="BV151" i="16"/>
  <c r="BW151" i="16"/>
  <c r="AF152" i="16"/>
  <c r="AG152" i="16"/>
  <c r="AH152" i="16"/>
  <c r="AI152" i="16"/>
  <c r="AJ152" i="16"/>
  <c r="AK152" i="16"/>
  <c r="AL152" i="16"/>
  <c r="AM152" i="16"/>
  <c r="AN152" i="16"/>
  <c r="AO152" i="16"/>
  <c r="AP152" i="16"/>
  <c r="AQ152" i="16"/>
  <c r="AR152" i="16"/>
  <c r="AS152" i="16"/>
  <c r="AT152" i="16"/>
  <c r="AU152" i="16"/>
  <c r="AV152" i="16"/>
  <c r="AW152" i="16"/>
  <c r="AX152" i="16"/>
  <c r="AY152" i="16"/>
  <c r="AZ152" i="16"/>
  <c r="BA152" i="16"/>
  <c r="BB152" i="16"/>
  <c r="BC152" i="16"/>
  <c r="BD152" i="16"/>
  <c r="BE152" i="16"/>
  <c r="BF152" i="16"/>
  <c r="BG152" i="16"/>
  <c r="BH152" i="16"/>
  <c r="BI152" i="16"/>
  <c r="BJ152" i="16"/>
  <c r="BK152" i="16"/>
  <c r="BL152" i="16"/>
  <c r="BM152" i="16"/>
  <c r="BN152" i="16"/>
  <c r="BO152" i="16"/>
  <c r="BP152" i="16"/>
  <c r="BQ152" i="16"/>
  <c r="BR152" i="16"/>
  <c r="BS152" i="16"/>
  <c r="BT152" i="16"/>
  <c r="BU152" i="16"/>
  <c r="BV152" i="16"/>
  <c r="BW152" i="16"/>
  <c r="AF153" i="16"/>
  <c r="AG153" i="16"/>
  <c r="AH153" i="16"/>
  <c r="AI153" i="16"/>
  <c r="AJ153" i="16"/>
  <c r="AK153" i="16"/>
  <c r="AL153" i="16"/>
  <c r="AM153" i="16"/>
  <c r="AN153" i="16"/>
  <c r="AO153" i="16"/>
  <c r="AP153" i="16"/>
  <c r="AQ153" i="16"/>
  <c r="AR153" i="16"/>
  <c r="AS153" i="16"/>
  <c r="AT153" i="16"/>
  <c r="AU153" i="16"/>
  <c r="AV153" i="16"/>
  <c r="AW153" i="16"/>
  <c r="AX153" i="16"/>
  <c r="AY153" i="16"/>
  <c r="AZ153" i="16"/>
  <c r="BA153" i="16"/>
  <c r="BB153" i="16"/>
  <c r="BC153" i="16"/>
  <c r="BD153" i="16"/>
  <c r="BE153" i="16"/>
  <c r="BF153" i="16"/>
  <c r="BG153" i="16"/>
  <c r="BH153" i="16"/>
  <c r="BI153" i="16"/>
  <c r="BJ153" i="16"/>
  <c r="BK153" i="16"/>
  <c r="BL153" i="16"/>
  <c r="BM153" i="16"/>
  <c r="BN153" i="16"/>
  <c r="BO153" i="16"/>
  <c r="BP153" i="16"/>
  <c r="BQ153" i="16"/>
  <c r="BR153" i="16"/>
  <c r="BS153" i="16"/>
  <c r="BT153" i="16"/>
  <c r="BU153" i="16"/>
  <c r="BV153" i="16"/>
  <c r="BW153" i="16"/>
  <c r="AF154" i="16"/>
  <c r="AG154" i="16"/>
  <c r="AH154" i="16"/>
  <c r="AI154" i="16"/>
  <c r="AJ154" i="16"/>
  <c r="AK154" i="16"/>
  <c r="AL154" i="16"/>
  <c r="AM154" i="16"/>
  <c r="AN154" i="16"/>
  <c r="AO154" i="16"/>
  <c r="AP154" i="16"/>
  <c r="AQ154" i="16"/>
  <c r="AR154" i="16"/>
  <c r="AS154" i="16"/>
  <c r="AT154" i="16"/>
  <c r="AU154" i="16"/>
  <c r="AV154" i="16"/>
  <c r="AW154" i="16"/>
  <c r="AX154" i="16"/>
  <c r="AY154" i="16"/>
  <c r="AZ154" i="16"/>
  <c r="BA154" i="16"/>
  <c r="BB154" i="16"/>
  <c r="BC154" i="16"/>
  <c r="BD154" i="16"/>
  <c r="BE154" i="16"/>
  <c r="BF154" i="16"/>
  <c r="BG154" i="16"/>
  <c r="BH154" i="16"/>
  <c r="BI154" i="16"/>
  <c r="BJ154" i="16"/>
  <c r="BK154" i="16"/>
  <c r="BL154" i="16"/>
  <c r="BM154" i="16"/>
  <c r="BN154" i="16"/>
  <c r="BO154" i="16"/>
  <c r="BP154" i="16"/>
  <c r="BQ154" i="16"/>
  <c r="BR154" i="16"/>
  <c r="BS154" i="16"/>
  <c r="BT154" i="16"/>
  <c r="BU154" i="16"/>
  <c r="BV154" i="16"/>
  <c r="BW154" i="16"/>
  <c r="AF155" i="16"/>
  <c r="AG155" i="16"/>
  <c r="AH155" i="16"/>
  <c r="AI155" i="16"/>
  <c r="AJ155" i="16"/>
  <c r="AK155" i="16"/>
  <c r="AL155" i="16"/>
  <c r="AM155" i="16"/>
  <c r="AN155" i="16"/>
  <c r="AO155" i="16"/>
  <c r="AP155" i="16"/>
  <c r="AQ155" i="16"/>
  <c r="AR155" i="16"/>
  <c r="AS155" i="16"/>
  <c r="AT155" i="16"/>
  <c r="AU155" i="16"/>
  <c r="AV155" i="16"/>
  <c r="AW155" i="16"/>
  <c r="AX155" i="16"/>
  <c r="AY155" i="16"/>
  <c r="AZ155" i="16"/>
  <c r="BA155" i="16"/>
  <c r="BB155" i="16"/>
  <c r="BC155" i="16"/>
  <c r="BD155" i="16"/>
  <c r="BE155" i="16"/>
  <c r="BF155" i="16"/>
  <c r="BG155" i="16"/>
  <c r="BH155" i="16"/>
  <c r="BI155" i="16"/>
  <c r="BJ155" i="16"/>
  <c r="BL155" i="16"/>
  <c r="BM155" i="16"/>
  <c r="BN155" i="16"/>
  <c r="BO155" i="16"/>
  <c r="BP155" i="16"/>
  <c r="BQ155" i="16"/>
  <c r="BR155" i="16"/>
  <c r="BS155" i="16"/>
  <c r="BT155" i="16"/>
  <c r="BU155" i="16"/>
  <c r="BV155" i="16"/>
  <c r="BW155" i="16"/>
  <c r="AF156" i="16"/>
  <c r="AG156" i="16"/>
  <c r="AH156" i="16"/>
  <c r="AI156" i="16"/>
  <c r="AJ156" i="16"/>
  <c r="AK156" i="16"/>
  <c r="AL156" i="16"/>
  <c r="AM156" i="16"/>
  <c r="AN156" i="16"/>
  <c r="AO156" i="16"/>
  <c r="AP156" i="16"/>
  <c r="AQ156" i="16"/>
  <c r="AR156" i="16"/>
  <c r="AS156" i="16"/>
  <c r="AT156" i="16"/>
  <c r="AU156" i="16"/>
  <c r="AV156" i="16"/>
  <c r="AW156" i="16"/>
  <c r="AX156" i="16"/>
  <c r="AY156" i="16"/>
  <c r="AZ156" i="16"/>
  <c r="BA156" i="16"/>
  <c r="BB156" i="16"/>
  <c r="BC156" i="16"/>
  <c r="BD156" i="16"/>
  <c r="BE156" i="16"/>
  <c r="BF156" i="16"/>
  <c r="BG156" i="16"/>
  <c r="BH156" i="16"/>
  <c r="BI156" i="16"/>
  <c r="BJ156" i="16"/>
  <c r="BK156" i="16"/>
  <c r="BL156" i="16"/>
  <c r="BM156" i="16"/>
  <c r="BN156" i="16"/>
  <c r="BO156" i="16"/>
  <c r="BP156" i="16"/>
  <c r="BQ156" i="16"/>
  <c r="BR156" i="16"/>
  <c r="BS156" i="16"/>
  <c r="BT156" i="16"/>
  <c r="BU156" i="16"/>
  <c r="BV156" i="16"/>
  <c r="BW156" i="16"/>
  <c r="AF157" i="16"/>
  <c r="AG157" i="16"/>
  <c r="AH157" i="16"/>
  <c r="AI157" i="16"/>
  <c r="AJ157" i="16"/>
  <c r="AK157" i="16"/>
  <c r="AL157" i="16"/>
  <c r="AM157" i="16"/>
  <c r="AN157" i="16"/>
  <c r="AO157" i="16"/>
  <c r="AP157" i="16"/>
  <c r="AQ157" i="16"/>
  <c r="AR157" i="16"/>
  <c r="AS157" i="16"/>
  <c r="AT157" i="16"/>
  <c r="AU157" i="16"/>
  <c r="AV157" i="16"/>
  <c r="AW157" i="16"/>
  <c r="AX157" i="16"/>
  <c r="AY157" i="16"/>
  <c r="AZ157" i="16"/>
  <c r="BA157" i="16"/>
  <c r="BB157" i="16"/>
  <c r="BC157" i="16"/>
  <c r="BD157" i="16"/>
  <c r="BE157" i="16"/>
  <c r="BF157" i="16"/>
  <c r="BG157" i="16"/>
  <c r="BH157" i="16"/>
  <c r="BI157" i="16"/>
  <c r="BJ157" i="16"/>
  <c r="BL157" i="16"/>
  <c r="BM157" i="16"/>
  <c r="BN157" i="16"/>
  <c r="BO157" i="16"/>
  <c r="BP157" i="16"/>
  <c r="BQ157" i="16"/>
  <c r="BR157" i="16"/>
  <c r="BS157" i="16"/>
  <c r="BT157" i="16"/>
  <c r="BU157" i="16"/>
  <c r="BV157" i="16"/>
  <c r="BW157" i="16"/>
  <c r="AF158" i="16"/>
  <c r="AG158" i="16"/>
  <c r="AH158" i="16"/>
  <c r="AI158" i="16"/>
  <c r="AJ158" i="16"/>
  <c r="AK158" i="16"/>
  <c r="AL158" i="16"/>
  <c r="AM158" i="16"/>
  <c r="AN158" i="16"/>
  <c r="AO158" i="16"/>
  <c r="AP158" i="16"/>
  <c r="AQ158" i="16"/>
  <c r="AR158" i="16"/>
  <c r="AS158" i="16"/>
  <c r="AT158" i="16"/>
  <c r="AU158" i="16"/>
  <c r="AV158" i="16"/>
  <c r="AW158" i="16"/>
  <c r="AX158" i="16"/>
  <c r="AY158" i="16"/>
  <c r="AZ158" i="16"/>
  <c r="BA158" i="16"/>
  <c r="BB158" i="16"/>
  <c r="BC158" i="16"/>
  <c r="BD158" i="16"/>
  <c r="BE158" i="16"/>
  <c r="BF158" i="16"/>
  <c r="BG158" i="16"/>
  <c r="BH158" i="16"/>
  <c r="BI158" i="16"/>
  <c r="BJ158" i="16"/>
  <c r="BK158" i="16"/>
  <c r="BL158" i="16"/>
  <c r="BM158" i="16"/>
  <c r="BN158" i="16"/>
  <c r="BO158" i="16"/>
  <c r="BP158" i="16"/>
  <c r="BQ158" i="16"/>
  <c r="BR158" i="16"/>
  <c r="BS158" i="16"/>
  <c r="BT158" i="16"/>
  <c r="BU158" i="16"/>
  <c r="BV158" i="16"/>
  <c r="BW158" i="16"/>
  <c r="AF159" i="16"/>
  <c r="AG159" i="16"/>
  <c r="AH159" i="16"/>
  <c r="AI159" i="16"/>
  <c r="AJ159" i="16"/>
  <c r="AK159" i="16"/>
  <c r="AL159" i="16"/>
  <c r="AM159" i="16"/>
  <c r="AN159" i="16"/>
  <c r="AO159" i="16"/>
  <c r="AP159" i="16"/>
  <c r="AQ159" i="16"/>
  <c r="AR159" i="16"/>
  <c r="AS159" i="16"/>
  <c r="AT159" i="16"/>
  <c r="AU159" i="16"/>
  <c r="AV159" i="16"/>
  <c r="AW159" i="16"/>
  <c r="AX159" i="16"/>
  <c r="AY159" i="16"/>
  <c r="AZ159" i="16"/>
  <c r="BB159" i="16"/>
  <c r="BC159" i="16"/>
  <c r="BD159" i="16"/>
  <c r="BE159" i="16"/>
  <c r="BF159" i="16"/>
  <c r="BG159" i="16"/>
  <c r="BH159" i="16"/>
  <c r="BI159" i="16"/>
  <c r="BJ159" i="16"/>
  <c r="BK159" i="16"/>
  <c r="BL159" i="16"/>
  <c r="BM159" i="16"/>
  <c r="BN159" i="16"/>
  <c r="BO159" i="16"/>
  <c r="BP159" i="16"/>
  <c r="BQ159" i="16"/>
  <c r="BR159" i="16"/>
  <c r="BS159" i="16"/>
  <c r="BT159" i="16"/>
  <c r="BU159" i="16"/>
  <c r="BV159" i="16"/>
  <c r="BW159" i="16"/>
  <c r="AF160" i="16"/>
  <c r="AG160" i="16"/>
  <c r="AH160" i="16"/>
  <c r="AI160" i="16"/>
  <c r="AJ160" i="16"/>
  <c r="AK160" i="16"/>
  <c r="AL160" i="16"/>
  <c r="AM160" i="16"/>
  <c r="AN160" i="16"/>
  <c r="AO160" i="16"/>
  <c r="AP160" i="16"/>
  <c r="AQ160" i="16"/>
  <c r="AR160" i="16"/>
  <c r="AS160" i="16"/>
  <c r="AT160" i="16"/>
  <c r="AU160" i="16"/>
  <c r="AV160" i="16"/>
  <c r="AW160" i="16"/>
  <c r="AX160" i="16"/>
  <c r="AY160" i="16"/>
  <c r="AZ160" i="16"/>
  <c r="BA160" i="16"/>
  <c r="BB160" i="16"/>
  <c r="BC160" i="16"/>
  <c r="BD160" i="16"/>
  <c r="BE160" i="16"/>
  <c r="BF160" i="16"/>
  <c r="BG160" i="16"/>
  <c r="BH160" i="16"/>
  <c r="BI160" i="16"/>
  <c r="BJ160" i="16"/>
  <c r="BK160" i="16"/>
  <c r="BL160" i="16"/>
  <c r="BM160" i="16"/>
  <c r="BN160" i="16"/>
  <c r="BO160" i="16"/>
  <c r="BP160" i="16"/>
  <c r="BQ160" i="16"/>
  <c r="BR160" i="16"/>
  <c r="BS160" i="16"/>
  <c r="BT160" i="16"/>
  <c r="BU160" i="16"/>
  <c r="BV160" i="16"/>
  <c r="BW160" i="16"/>
  <c r="AF161" i="16"/>
  <c r="AG161" i="16"/>
  <c r="AH161" i="16"/>
  <c r="AI161" i="16"/>
  <c r="AJ161" i="16"/>
  <c r="AK161" i="16"/>
  <c r="AL161" i="16"/>
  <c r="AM161" i="16"/>
  <c r="AN161" i="16"/>
  <c r="AO161" i="16"/>
  <c r="AP161" i="16"/>
  <c r="AQ161" i="16"/>
  <c r="AR161" i="16"/>
  <c r="AS161" i="16"/>
  <c r="AT161" i="16"/>
  <c r="AU161" i="16"/>
  <c r="AV161" i="16"/>
  <c r="AW161" i="16"/>
  <c r="AX161" i="16"/>
  <c r="AY161" i="16"/>
  <c r="AZ161" i="16"/>
  <c r="BA161" i="16"/>
  <c r="BB161" i="16"/>
  <c r="BC161" i="16"/>
  <c r="BD161" i="16"/>
  <c r="BE161" i="16"/>
  <c r="BF161" i="16"/>
  <c r="BG161" i="16"/>
  <c r="BH161" i="16"/>
  <c r="BI161" i="16"/>
  <c r="BJ161" i="16"/>
  <c r="BK161" i="16"/>
  <c r="BL161" i="16"/>
  <c r="BM161" i="16"/>
  <c r="BN161" i="16"/>
  <c r="BO161" i="16"/>
  <c r="BP161" i="16"/>
  <c r="BQ161" i="16"/>
  <c r="BR161" i="16"/>
  <c r="BS161" i="16"/>
  <c r="BT161" i="16"/>
  <c r="BU161" i="16"/>
  <c r="BV161" i="16"/>
  <c r="BW161" i="16"/>
  <c r="AF162" i="16"/>
  <c r="AG162" i="16"/>
  <c r="AH162" i="16"/>
  <c r="AI162" i="16"/>
  <c r="AJ162" i="16"/>
  <c r="AK162" i="16"/>
  <c r="AL162" i="16"/>
  <c r="AM162" i="16"/>
  <c r="AN162" i="16"/>
  <c r="AO162" i="16"/>
  <c r="AP162" i="16"/>
  <c r="AQ162" i="16"/>
  <c r="AR162" i="16"/>
  <c r="AS162" i="16"/>
  <c r="AT162" i="16"/>
  <c r="AU162" i="16"/>
  <c r="AV162" i="16"/>
  <c r="AW162" i="16"/>
  <c r="AX162" i="16"/>
  <c r="AY162" i="16"/>
  <c r="AZ162" i="16"/>
  <c r="BA162" i="16"/>
  <c r="BB162" i="16"/>
  <c r="BC162" i="16"/>
  <c r="BD162" i="16"/>
  <c r="BE162" i="16"/>
  <c r="BF162" i="16"/>
  <c r="BG162" i="16"/>
  <c r="BH162" i="16"/>
  <c r="BI162" i="16"/>
  <c r="BJ162" i="16"/>
  <c r="BK162" i="16"/>
  <c r="BL162" i="16"/>
  <c r="BM162" i="16"/>
  <c r="BN162" i="16"/>
  <c r="BO162" i="16"/>
  <c r="BP162" i="16"/>
  <c r="BQ162" i="16"/>
  <c r="BR162" i="16"/>
  <c r="BS162" i="16"/>
  <c r="BT162" i="16"/>
  <c r="BU162" i="16"/>
  <c r="BV162" i="16"/>
  <c r="BW162" i="16"/>
  <c r="AF163" i="16"/>
  <c r="AG163" i="16"/>
  <c r="AH163" i="16"/>
  <c r="AI163" i="16"/>
  <c r="AJ163" i="16"/>
  <c r="AK163" i="16"/>
  <c r="AL163" i="16"/>
  <c r="AM163" i="16"/>
  <c r="AN163" i="16"/>
  <c r="AO163" i="16"/>
  <c r="AP163" i="16"/>
  <c r="AQ163" i="16"/>
  <c r="AR163" i="16"/>
  <c r="AS163" i="16"/>
  <c r="AT163" i="16"/>
  <c r="AU163" i="16"/>
  <c r="AV163" i="16"/>
  <c r="AW163" i="16"/>
  <c r="AX163" i="16"/>
  <c r="AY163" i="16"/>
  <c r="AZ163" i="16"/>
  <c r="BA163" i="16"/>
  <c r="BB163" i="16"/>
  <c r="BC163" i="16"/>
  <c r="BD163" i="16"/>
  <c r="BE163" i="16"/>
  <c r="BF163" i="16"/>
  <c r="BG163" i="16"/>
  <c r="BH163" i="16"/>
  <c r="BI163" i="16"/>
  <c r="BJ163" i="16"/>
  <c r="BK163" i="16"/>
  <c r="BL163" i="16"/>
  <c r="BM163" i="16"/>
  <c r="BN163" i="16"/>
  <c r="BO163" i="16"/>
  <c r="BP163" i="16"/>
  <c r="BQ163" i="16"/>
  <c r="BR163" i="16"/>
  <c r="BS163" i="16"/>
  <c r="BT163" i="16"/>
  <c r="BU163" i="16"/>
  <c r="BV163" i="16"/>
  <c r="BW163" i="16"/>
  <c r="AF164" i="16"/>
  <c r="AG164" i="16"/>
  <c r="AH164" i="16"/>
  <c r="AI164" i="16"/>
  <c r="AJ164" i="16"/>
  <c r="AK164" i="16"/>
  <c r="AL164" i="16"/>
  <c r="AM164" i="16"/>
  <c r="AN164" i="16"/>
  <c r="AO164" i="16"/>
  <c r="AP164" i="16"/>
  <c r="AQ164" i="16"/>
  <c r="AR164" i="16"/>
  <c r="AS164" i="16"/>
  <c r="AT164" i="16"/>
  <c r="AU164" i="16"/>
  <c r="AV164" i="16"/>
  <c r="AW164" i="16"/>
  <c r="AX164" i="16"/>
  <c r="AY164" i="16"/>
  <c r="AZ164" i="16"/>
  <c r="BB164" i="16"/>
  <c r="BC164" i="16"/>
  <c r="BD164" i="16"/>
  <c r="BE164" i="16"/>
  <c r="BF164" i="16"/>
  <c r="BG164" i="16"/>
  <c r="BH164" i="16"/>
  <c r="BI164" i="16"/>
  <c r="BJ164" i="16"/>
  <c r="BK164" i="16"/>
  <c r="BL164" i="16"/>
  <c r="BM164" i="16"/>
  <c r="BN164" i="16"/>
  <c r="BO164" i="16"/>
  <c r="BP164" i="16"/>
  <c r="BQ164" i="16"/>
  <c r="BR164" i="16"/>
  <c r="BS164" i="16"/>
  <c r="BT164" i="16"/>
  <c r="BU164" i="16"/>
  <c r="BV164" i="16"/>
  <c r="BW164" i="16"/>
  <c r="AF165" i="16"/>
  <c r="AG165" i="16"/>
  <c r="AH165" i="16"/>
  <c r="DW165" i="16" s="1"/>
  <c r="AI165" i="16"/>
  <c r="AJ165" i="16"/>
  <c r="AK165" i="16"/>
  <c r="AL165" i="16"/>
  <c r="AM165" i="16"/>
  <c r="AN165" i="16"/>
  <c r="AO165" i="16"/>
  <c r="AP165" i="16"/>
  <c r="AQ165" i="16"/>
  <c r="AR165" i="16"/>
  <c r="AS165" i="16"/>
  <c r="AT165" i="16"/>
  <c r="AU165" i="16"/>
  <c r="AV165" i="16"/>
  <c r="AW165" i="16"/>
  <c r="AX165" i="16"/>
  <c r="AY165" i="16"/>
  <c r="AZ165" i="16"/>
  <c r="BA165" i="16"/>
  <c r="BB165" i="16"/>
  <c r="BC165" i="16"/>
  <c r="BD165" i="16"/>
  <c r="BE165" i="16"/>
  <c r="BF165" i="16"/>
  <c r="BG165" i="16"/>
  <c r="BH165" i="16"/>
  <c r="BI165" i="16"/>
  <c r="BJ165" i="16"/>
  <c r="BK165" i="16"/>
  <c r="BL165" i="16"/>
  <c r="BM165" i="16"/>
  <c r="BN165" i="16"/>
  <c r="BO165" i="16"/>
  <c r="BP165" i="16"/>
  <c r="BQ165" i="16"/>
  <c r="BR165" i="16"/>
  <c r="BS165" i="16"/>
  <c r="BT165" i="16"/>
  <c r="BU165" i="16"/>
  <c r="BV165" i="16"/>
  <c r="BW165" i="16"/>
  <c r="AF166" i="16"/>
  <c r="AG166" i="16"/>
  <c r="AH166" i="16"/>
  <c r="AI166" i="16"/>
  <c r="AJ166" i="16"/>
  <c r="AK166" i="16"/>
  <c r="AL166" i="16"/>
  <c r="AM166" i="16"/>
  <c r="AN166" i="16"/>
  <c r="AO166" i="16"/>
  <c r="AP166" i="16"/>
  <c r="AQ166" i="16"/>
  <c r="AR166" i="16"/>
  <c r="AS166" i="16"/>
  <c r="AT166" i="16"/>
  <c r="AU166" i="16"/>
  <c r="AV166" i="16"/>
  <c r="AW166" i="16"/>
  <c r="AX166" i="16"/>
  <c r="AY166" i="16"/>
  <c r="AZ166" i="16"/>
  <c r="BA166" i="16"/>
  <c r="BB166" i="16"/>
  <c r="BC166" i="16"/>
  <c r="BD166" i="16"/>
  <c r="BE166" i="16"/>
  <c r="BF166" i="16"/>
  <c r="BG166" i="16"/>
  <c r="BH166" i="16"/>
  <c r="BI166" i="16"/>
  <c r="BJ166" i="16"/>
  <c r="BK166" i="16"/>
  <c r="BL166" i="16"/>
  <c r="BM166" i="16"/>
  <c r="BN166" i="16"/>
  <c r="BO166" i="16"/>
  <c r="BP166" i="16"/>
  <c r="BQ166" i="16"/>
  <c r="BR166" i="16"/>
  <c r="BS166" i="16"/>
  <c r="BT166" i="16"/>
  <c r="BU166" i="16"/>
  <c r="BV166" i="16"/>
  <c r="BW166" i="16"/>
  <c r="AF167" i="16"/>
  <c r="AG167" i="16"/>
  <c r="AH167" i="16"/>
  <c r="AI167" i="16"/>
  <c r="AJ167" i="16"/>
  <c r="AK167" i="16"/>
  <c r="AL167" i="16"/>
  <c r="AM167" i="16"/>
  <c r="AN167" i="16"/>
  <c r="AO167" i="16"/>
  <c r="AP167" i="16"/>
  <c r="AQ167" i="16"/>
  <c r="AR167" i="16"/>
  <c r="AS167" i="16"/>
  <c r="AT167" i="16"/>
  <c r="AU167" i="16"/>
  <c r="AV167" i="16"/>
  <c r="AW167" i="16"/>
  <c r="AX167" i="16"/>
  <c r="AY167" i="16"/>
  <c r="AZ167" i="16"/>
  <c r="BA167" i="16"/>
  <c r="BB167" i="16"/>
  <c r="BC167" i="16"/>
  <c r="BD167" i="16"/>
  <c r="BE167" i="16"/>
  <c r="BF167" i="16"/>
  <c r="BG167" i="16"/>
  <c r="BH167" i="16"/>
  <c r="BI167" i="16"/>
  <c r="BJ167" i="16"/>
  <c r="BK167" i="16"/>
  <c r="BL167" i="16"/>
  <c r="BM167" i="16"/>
  <c r="BN167" i="16"/>
  <c r="BO167" i="16"/>
  <c r="BP167" i="16"/>
  <c r="BQ167" i="16"/>
  <c r="BR167" i="16"/>
  <c r="BS167" i="16"/>
  <c r="BT167" i="16"/>
  <c r="BU167" i="16"/>
  <c r="BV167" i="16"/>
  <c r="BW167" i="16"/>
  <c r="AF168" i="16"/>
  <c r="AG168" i="16"/>
  <c r="DV168" i="16" s="1"/>
  <c r="AH168" i="16"/>
  <c r="AI168" i="16"/>
  <c r="AJ168" i="16"/>
  <c r="AK168" i="16"/>
  <c r="AL168" i="16"/>
  <c r="AM168" i="16"/>
  <c r="AN168" i="16"/>
  <c r="AO168" i="16"/>
  <c r="AP168" i="16"/>
  <c r="AQ168" i="16"/>
  <c r="AR168" i="16"/>
  <c r="AS168" i="16"/>
  <c r="AT168" i="16"/>
  <c r="AU168" i="16"/>
  <c r="AV168" i="16"/>
  <c r="AW168" i="16"/>
  <c r="AX168" i="16"/>
  <c r="AY168" i="16"/>
  <c r="AZ168" i="16"/>
  <c r="BA168" i="16"/>
  <c r="BB168" i="16"/>
  <c r="BC168" i="16"/>
  <c r="BD168" i="16"/>
  <c r="BE168" i="16"/>
  <c r="BF168" i="16"/>
  <c r="BG168" i="16"/>
  <c r="BH168" i="16"/>
  <c r="BI168" i="16"/>
  <c r="BJ168" i="16"/>
  <c r="BK168" i="16"/>
  <c r="BL168" i="16"/>
  <c r="BM168" i="16"/>
  <c r="BN168" i="16"/>
  <c r="BO168" i="16"/>
  <c r="BP168" i="16"/>
  <c r="BQ168" i="16"/>
  <c r="BR168" i="16"/>
  <c r="BS168" i="16"/>
  <c r="BT168" i="16"/>
  <c r="BU168" i="16"/>
  <c r="BV168" i="16"/>
  <c r="BW168" i="16"/>
  <c r="AF169" i="16"/>
  <c r="AG169" i="16"/>
  <c r="AH169" i="16"/>
  <c r="AI169" i="16"/>
  <c r="AJ169" i="16"/>
  <c r="AK169" i="16"/>
  <c r="AL169" i="16"/>
  <c r="AM169" i="16"/>
  <c r="AN169" i="16"/>
  <c r="AO169" i="16"/>
  <c r="AP169" i="16"/>
  <c r="AQ169" i="16"/>
  <c r="AR169" i="16"/>
  <c r="AS169" i="16"/>
  <c r="AT169" i="16"/>
  <c r="AU169" i="16"/>
  <c r="AV169" i="16"/>
  <c r="AW169" i="16"/>
  <c r="AX169" i="16"/>
  <c r="AY169" i="16"/>
  <c r="AZ169" i="16"/>
  <c r="BA169" i="16"/>
  <c r="BB169" i="16"/>
  <c r="BC169" i="16"/>
  <c r="BD169" i="16"/>
  <c r="BE169" i="16"/>
  <c r="BF169" i="16"/>
  <c r="BG169" i="16"/>
  <c r="BH169" i="16"/>
  <c r="BI169" i="16"/>
  <c r="BJ169" i="16"/>
  <c r="BK169" i="16"/>
  <c r="BL169" i="16"/>
  <c r="BM169" i="16"/>
  <c r="BN169" i="16"/>
  <c r="BO169" i="16"/>
  <c r="BP169" i="16"/>
  <c r="BQ169" i="16"/>
  <c r="BR169" i="16"/>
  <c r="BS169" i="16"/>
  <c r="BT169" i="16"/>
  <c r="BU169" i="16"/>
  <c r="BV169" i="16"/>
  <c r="BW169" i="16"/>
  <c r="AF170" i="16"/>
  <c r="AG170" i="16"/>
  <c r="AH170" i="16"/>
  <c r="AI170" i="16"/>
  <c r="AJ170" i="16"/>
  <c r="AK170" i="16"/>
  <c r="AL170" i="16"/>
  <c r="AM170" i="16"/>
  <c r="AN170" i="16"/>
  <c r="AO170" i="16"/>
  <c r="AP170" i="16"/>
  <c r="AQ170" i="16"/>
  <c r="AR170" i="16"/>
  <c r="AS170" i="16"/>
  <c r="AT170" i="16"/>
  <c r="AU170" i="16"/>
  <c r="AV170" i="16"/>
  <c r="AW170" i="16"/>
  <c r="AX170" i="16"/>
  <c r="AY170" i="16"/>
  <c r="AZ170" i="16"/>
  <c r="BA170" i="16"/>
  <c r="BB170" i="16"/>
  <c r="BC170" i="16"/>
  <c r="BD170" i="16"/>
  <c r="BE170" i="16"/>
  <c r="BF170" i="16"/>
  <c r="BG170" i="16"/>
  <c r="BH170" i="16"/>
  <c r="BI170" i="16"/>
  <c r="BJ170" i="16"/>
  <c r="BK170" i="16"/>
  <c r="BL170" i="16"/>
  <c r="BM170" i="16"/>
  <c r="BN170" i="16"/>
  <c r="BO170" i="16"/>
  <c r="BP170" i="16"/>
  <c r="BQ170" i="16"/>
  <c r="BR170" i="16"/>
  <c r="BS170" i="16"/>
  <c r="BT170" i="16"/>
  <c r="BU170" i="16"/>
  <c r="BV170" i="16"/>
  <c r="BW170" i="16"/>
  <c r="AF171" i="16"/>
  <c r="AG171" i="16"/>
  <c r="AH171" i="16"/>
  <c r="AI171" i="16"/>
  <c r="AJ171" i="16"/>
  <c r="AK171" i="16"/>
  <c r="AL171" i="16"/>
  <c r="AM171" i="16"/>
  <c r="AN171" i="16"/>
  <c r="AO171" i="16"/>
  <c r="AP171" i="16"/>
  <c r="AQ171" i="16"/>
  <c r="AR171" i="16"/>
  <c r="AS171" i="16"/>
  <c r="AT171" i="16"/>
  <c r="AU171" i="16"/>
  <c r="AV171" i="16"/>
  <c r="AW171" i="16"/>
  <c r="AX171" i="16"/>
  <c r="AY171" i="16"/>
  <c r="AZ171" i="16"/>
  <c r="BA171" i="16"/>
  <c r="BB171" i="16"/>
  <c r="BC171" i="16"/>
  <c r="BD171" i="16"/>
  <c r="BE171" i="16"/>
  <c r="BF171" i="16"/>
  <c r="BG171" i="16"/>
  <c r="BH171" i="16"/>
  <c r="BI171" i="16"/>
  <c r="BJ171" i="16"/>
  <c r="BK171" i="16"/>
  <c r="BL171" i="16"/>
  <c r="BM171" i="16"/>
  <c r="BN171" i="16"/>
  <c r="BO171" i="16"/>
  <c r="BP171" i="16"/>
  <c r="BQ171" i="16"/>
  <c r="BR171" i="16"/>
  <c r="BS171" i="16"/>
  <c r="BT171" i="16"/>
  <c r="BU171" i="16"/>
  <c r="BV171" i="16"/>
  <c r="BW171" i="16"/>
  <c r="AF172" i="16"/>
  <c r="AG172" i="16"/>
  <c r="AH172" i="16"/>
  <c r="AI172" i="16"/>
  <c r="AJ172" i="16"/>
  <c r="AK172" i="16"/>
  <c r="AL172" i="16"/>
  <c r="AM172" i="16"/>
  <c r="AN172" i="16"/>
  <c r="AO172" i="16"/>
  <c r="AP172" i="16"/>
  <c r="AQ172" i="16"/>
  <c r="AR172" i="16"/>
  <c r="AS172" i="16"/>
  <c r="AT172" i="16"/>
  <c r="AU172" i="16"/>
  <c r="AV172" i="16"/>
  <c r="AW172" i="16"/>
  <c r="AX172" i="16"/>
  <c r="AY172" i="16"/>
  <c r="AZ172" i="16"/>
  <c r="BA172" i="16"/>
  <c r="BB172" i="16"/>
  <c r="BC172" i="16"/>
  <c r="BD172" i="16"/>
  <c r="BE172" i="16"/>
  <c r="BF172" i="16"/>
  <c r="BG172" i="16"/>
  <c r="BH172" i="16"/>
  <c r="BI172" i="16"/>
  <c r="BJ172" i="16"/>
  <c r="BK172" i="16"/>
  <c r="BL172" i="16"/>
  <c r="BM172" i="16"/>
  <c r="BN172" i="16"/>
  <c r="BO172" i="16"/>
  <c r="BP172" i="16"/>
  <c r="BQ172" i="16"/>
  <c r="BR172" i="16"/>
  <c r="BS172" i="16"/>
  <c r="BT172" i="16"/>
  <c r="BU172" i="16"/>
  <c r="BV172" i="16"/>
  <c r="BW172" i="16"/>
  <c r="AF173" i="16"/>
  <c r="AG173" i="16"/>
  <c r="AH173" i="16"/>
  <c r="AI173" i="16"/>
  <c r="AJ173" i="16"/>
  <c r="AK173" i="16"/>
  <c r="AL173" i="16"/>
  <c r="AM173" i="16"/>
  <c r="AN173" i="16"/>
  <c r="AO173" i="16"/>
  <c r="AP173" i="16"/>
  <c r="AQ173" i="16"/>
  <c r="AR173" i="16"/>
  <c r="AS173" i="16"/>
  <c r="AT173" i="16"/>
  <c r="AU173" i="16"/>
  <c r="AV173" i="16"/>
  <c r="AW173" i="16"/>
  <c r="AX173" i="16"/>
  <c r="AY173" i="16"/>
  <c r="AZ173" i="16"/>
  <c r="BA173" i="16"/>
  <c r="BB173" i="16"/>
  <c r="BC173" i="16"/>
  <c r="BD173" i="16"/>
  <c r="BE173" i="16"/>
  <c r="BF173" i="16"/>
  <c r="BG173" i="16"/>
  <c r="BH173" i="16"/>
  <c r="BI173" i="16"/>
  <c r="BJ173" i="16"/>
  <c r="BK173" i="16"/>
  <c r="BL173" i="16"/>
  <c r="BM173" i="16"/>
  <c r="BN173" i="16"/>
  <c r="BO173" i="16"/>
  <c r="BP173" i="16"/>
  <c r="BQ173" i="16"/>
  <c r="BR173" i="16"/>
  <c r="BS173" i="16"/>
  <c r="BT173" i="16"/>
  <c r="BU173" i="16"/>
  <c r="BV173" i="16"/>
  <c r="BW173" i="16"/>
  <c r="AF174" i="16"/>
  <c r="AG174" i="16"/>
  <c r="AH174" i="16"/>
  <c r="AI174" i="16"/>
  <c r="AJ174" i="16"/>
  <c r="AK174" i="16"/>
  <c r="AL174" i="16"/>
  <c r="AM174" i="16"/>
  <c r="AN174" i="16"/>
  <c r="AO174" i="16"/>
  <c r="AP174" i="16"/>
  <c r="AQ174" i="16"/>
  <c r="AR174" i="16"/>
  <c r="AS174" i="16"/>
  <c r="AT174" i="16"/>
  <c r="AU174" i="16"/>
  <c r="AV174" i="16"/>
  <c r="AW174" i="16"/>
  <c r="AX174" i="16"/>
  <c r="AY174" i="16"/>
  <c r="AZ174" i="16"/>
  <c r="BA174" i="16"/>
  <c r="BB174" i="16"/>
  <c r="BC174" i="16"/>
  <c r="BD174" i="16"/>
  <c r="BE174" i="16"/>
  <c r="BF174" i="16"/>
  <c r="BG174" i="16"/>
  <c r="BH174" i="16"/>
  <c r="BI174" i="16"/>
  <c r="BJ174" i="16"/>
  <c r="BK174" i="16"/>
  <c r="BL174" i="16"/>
  <c r="BM174" i="16"/>
  <c r="BN174" i="16"/>
  <c r="BO174" i="16"/>
  <c r="BP174" i="16"/>
  <c r="BQ174" i="16"/>
  <c r="BR174" i="16"/>
  <c r="BS174" i="16"/>
  <c r="BT174" i="16"/>
  <c r="BU174" i="16"/>
  <c r="BV174" i="16"/>
  <c r="BW174" i="16"/>
  <c r="AF175" i="16"/>
  <c r="AG175" i="16"/>
  <c r="AH175" i="16"/>
  <c r="AI175" i="16"/>
  <c r="AJ175" i="16"/>
  <c r="AK175" i="16"/>
  <c r="AL175" i="16"/>
  <c r="AM175" i="16"/>
  <c r="AN175" i="16"/>
  <c r="AO175" i="16"/>
  <c r="AP175" i="16"/>
  <c r="AQ175" i="16"/>
  <c r="AR175" i="16"/>
  <c r="AS175" i="16"/>
  <c r="AT175" i="16"/>
  <c r="AU175" i="16"/>
  <c r="AV175" i="16"/>
  <c r="AW175" i="16"/>
  <c r="AX175" i="16"/>
  <c r="AY175" i="16"/>
  <c r="AZ175" i="16"/>
  <c r="BA175" i="16"/>
  <c r="BB175" i="16"/>
  <c r="BC175" i="16"/>
  <c r="BD175" i="16"/>
  <c r="BE175" i="16"/>
  <c r="BF175" i="16"/>
  <c r="BG175" i="16"/>
  <c r="BH175" i="16"/>
  <c r="BI175" i="16"/>
  <c r="BJ175" i="16"/>
  <c r="BK175" i="16"/>
  <c r="BL175" i="16"/>
  <c r="BM175" i="16"/>
  <c r="BN175" i="16"/>
  <c r="BO175" i="16"/>
  <c r="BP175" i="16"/>
  <c r="BQ175" i="16"/>
  <c r="BR175" i="16"/>
  <c r="BS175" i="16"/>
  <c r="BT175" i="16"/>
  <c r="BU175" i="16"/>
  <c r="BV175" i="16"/>
  <c r="BW175" i="16"/>
  <c r="AF176" i="16"/>
  <c r="AG176" i="16"/>
  <c r="AH176" i="16"/>
  <c r="AI176" i="16"/>
  <c r="DX176" i="16" s="1"/>
  <c r="AJ176" i="16"/>
  <c r="AK176" i="16"/>
  <c r="AL176" i="16"/>
  <c r="AM176" i="16"/>
  <c r="AN176" i="16"/>
  <c r="AO176" i="16"/>
  <c r="AP176" i="16"/>
  <c r="AQ176" i="16"/>
  <c r="AR176" i="16"/>
  <c r="AS176" i="16"/>
  <c r="AT176" i="16"/>
  <c r="AU176" i="16"/>
  <c r="AV176" i="16"/>
  <c r="AW176" i="16"/>
  <c r="AX176" i="16"/>
  <c r="AY176" i="16"/>
  <c r="AZ176" i="16"/>
  <c r="BA176" i="16"/>
  <c r="BB176" i="16"/>
  <c r="BC176" i="16"/>
  <c r="BD176" i="16"/>
  <c r="BE176" i="16"/>
  <c r="BF176" i="16"/>
  <c r="BG176" i="16"/>
  <c r="BH176" i="16"/>
  <c r="BJ176" i="16"/>
  <c r="BK176" i="16"/>
  <c r="BL176" i="16"/>
  <c r="BM176" i="16"/>
  <c r="BN176" i="16"/>
  <c r="BO176" i="16"/>
  <c r="BP176" i="16"/>
  <c r="BQ176" i="16"/>
  <c r="BR176" i="16"/>
  <c r="BS176" i="16"/>
  <c r="BT176" i="16"/>
  <c r="BU176" i="16"/>
  <c r="BV176" i="16"/>
  <c r="BW176" i="16"/>
  <c r="AF177" i="16"/>
  <c r="AG177" i="16"/>
  <c r="AH177" i="16"/>
  <c r="AI177" i="16"/>
  <c r="AJ177" i="16"/>
  <c r="AK177" i="16"/>
  <c r="AL177" i="16"/>
  <c r="AM177" i="16"/>
  <c r="AN177" i="16"/>
  <c r="AO177" i="16"/>
  <c r="AP177" i="16"/>
  <c r="AQ177" i="16"/>
  <c r="AR177" i="16"/>
  <c r="AS177" i="16"/>
  <c r="AT177" i="16"/>
  <c r="AU177" i="16"/>
  <c r="AV177" i="16"/>
  <c r="AW177" i="16"/>
  <c r="AX177" i="16"/>
  <c r="AY177" i="16"/>
  <c r="AZ177" i="16"/>
  <c r="BA177" i="16"/>
  <c r="BB177" i="16"/>
  <c r="BC177" i="16"/>
  <c r="BD177" i="16"/>
  <c r="BE177" i="16"/>
  <c r="BF177" i="16"/>
  <c r="BG177" i="16"/>
  <c r="BH177" i="16"/>
  <c r="BI177" i="16"/>
  <c r="BJ177" i="16"/>
  <c r="BK177" i="16"/>
  <c r="BL177" i="16"/>
  <c r="BM177" i="16"/>
  <c r="BN177" i="16"/>
  <c r="BO177" i="16"/>
  <c r="BP177" i="16"/>
  <c r="BQ177" i="16"/>
  <c r="BR177" i="16"/>
  <c r="BS177" i="16"/>
  <c r="BT177" i="16"/>
  <c r="BU177" i="16"/>
  <c r="BV177" i="16"/>
  <c r="BW177" i="16"/>
  <c r="AF178" i="16"/>
  <c r="AG178" i="16"/>
  <c r="AH178" i="16"/>
  <c r="AI178" i="16"/>
  <c r="AJ178" i="16"/>
  <c r="AK178" i="16"/>
  <c r="AL178" i="16"/>
  <c r="AM178" i="16"/>
  <c r="AN178" i="16"/>
  <c r="AO178" i="16"/>
  <c r="AP178" i="16"/>
  <c r="AQ178" i="16"/>
  <c r="AR178" i="16"/>
  <c r="AS178" i="16"/>
  <c r="AT178" i="16"/>
  <c r="AU178" i="16"/>
  <c r="AV178" i="16"/>
  <c r="AW178" i="16"/>
  <c r="AX178" i="16"/>
  <c r="AY178" i="16"/>
  <c r="AZ178" i="16"/>
  <c r="BA178" i="16"/>
  <c r="BB178" i="16"/>
  <c r="BC178" i="16"/>
  <c r="BD178" i="16"/>
  <c r="BE178" i="16"/>
  <c r="BF178" i="16"/>
  <c r="BG178" i="16"/>
  <c r="BH178" i="16"/>
  <c r="BI178" i="16"/>
  <c r="BJ178" i="16"/>
  <c r="BK178" i="16"/>
  <c r="BL178" i="16"/>
  <c r="BM178" i="16"/>
  <c r="BN178" i="16"/>
  <c r="BO178" i="16"/>
  <c r="BP178" i="16"/>
  <c r="BQ178" i="16"/>
  <c r="BR178" i="16"/>
  <c r="BS178" i="16"/>
  <c r="BT178" i="16"/>
  <c r="BU178" i="16"/>
  <c r="BV178" i="16"/>
  <c r="BW178" i="16"/>
  <c r="AF179" i="16"/>
  <c r="AG179" i="16"/>
  <c r="AH179" i="16"/>
  <c r="AI179" i="16"/>
  <c r="AJ179" i="16"/>
  <c r="AK179" i="16"/>
  <c r="AL179" i="16"/>
  <c r="AM179" i="16"/>
  <c r="AN179" i="16"/>
  <c r="AO179" i="16"/>
  <c r="AP179" i="16"/>
  <c r="AQ179" i="16"/>
  <c r="AR179" i="16"/>
  <c r="AS179" i="16"/>
  <c r="AT179" i="16"/>
  <c r="AU179" i="16"/>
  <c r="AV179" i="16"/>
  <c r="AW179" i="16"/>
  <c r="AX179" i="16"/>
  <c r="AY179" i="16"/>
  <c r="AZ179" i="16"/>
  <c r="BA179" i="16"/>
  <c r="BB179" i="16"/>
  <c r="BC179" i="16"/>
  <c r="BD179" i="16"/>
  <c r="BE179" i="16"/>
  <c r="BF179" i="16"/>
  <c r="BG179" i="16"/>
  <c r="BH179" i="16"/>
  <c r="BI179" i="16"/>
  <c r="BJ179" i="16"/>
  <c r="BK179" i="16"/>
  <c r="BL179" i="16"/>
  <c r="BM179" i="16"/>
  <c r="BN179" i="16"/>
  <c r="BO179" i="16"/>
  <c r="BP179" i="16"/>
  <c r="BQ179" i="16"/>
  <c r="BR179" i="16"/>
  <c r="BS179" i="16"/>
  <c r="BT179" i="16"/>
  <c r="BU179" i="16"/>
  <c r="BV179" i="16"/>
  <c r="BW179" i="16"/>
  <c r="AF180" i="16"/>
  <c r="AG180" i="16"/>
  <c r="AH180" i="16"/>
  <c r="AI180" i="16"/>
  <c r="AJ180" i="16"/>
  <c r="AK180" i="16"/>
  <c r="AL180" i="16"/>
  <c r="AM180" i="16"/>
  <c r="AN180" i="16"/>
  <c r="AO180" i="16"/>
  <c r="AP180" i="16"/>
  <c r="AQ180" i="16"/>
  <c r="AR180" i="16"/>
  <c r="AS180" i="16"/>
  <c r="AT180" i="16"/>
  <c r="AU180" i="16"/>
  <c r="AV180" i="16"/>
  <c r="AW180" i="16"/>
  <c r="AX180" i="16"/>
  <c r="AY180" i="16"/>
  <c r="AZ180" i="16"/>
  <c r="BA180" i="16"/>
  <c r="BB180" i="16"/>
  <c r="BC180" i="16"/>
  <c r="BD180" i="16"/>
  <c r="BE180" i="16"/>
  <c r="BF180" i="16"/>
  <c r="BG180" i="16"/>
  <c r="BH180" i="16"/>
  <c r="BJ180" i="16"/>
  <c r="BK180" i="16"/>
  <c r="BL180" i="16"/>
  <c r="BM180" i="16"/>
  <c r="BN180" i="16"/>
  <c r="BO180" i="16"/>
  <c r="BP180" i="16"/>
  <c r="BQ180" i="16"/>
  <c r="BR180" i="16"/>
  <c r="BS180" i="16"/>
  <c r="BT180" i="16"/>
  <c r="BU180" i="16"/>
  <c r="BV180" i="16"/>
  <c r="BW180" i="16"/>
  <c r="AF181" i="16"/>
  <c r="AG181" i="16"/>
  <c r="AH181" i="16"/>
  <c r="DW181" i="16" s="1"/>
  <c r="AI181" i="16"/>
  <c r="AJ181" i="16"/>
  <c r="AK181" i="16"/>
  <c r="AL181" i="16"/>
  <c r="AM181" i="16"/>
  <c r="AN181" i="16"/>
  <c r="AO181" i="16"/>
  <c r="AP181" i="16"/>
  <c r="AQ181" i="16"/>
  <c r="AR181" i="16"/>
  <c r="AS181" i="16"/>
  <c r="AT181" i="16"/>
  <c r="AU181" i="16"/>
  <c r="AV181" i="16"/>
  <c r="AW181" i="16"/>
  <c r="AX181" i="16"/>
  <c r="AY181" i="16"/>
  <c r="AZ181" i="16"/>
  <c r="BA181" i="16"/>
  <c r="BB181" i="16"/>
  <c r="BC181" i="16"/>
  <c r="BD181" i="16"/>
  <c r="BE181" i="16"/>
  <c r="BF181" i="16"/>
  <c r="BG181" i="16"/>
  <c r="BH181" i="16"/>
  <c r="BI181" i="16"/>
  <c r="BJ181" i="16"/>
  <c r="BK181" i="16"/>
  <c r="BL181" i="16"/>
  <c r="BM181" i="16"/>
  <c r="BN181" i="16"/>
  <c r="BO181" i="16"/>
  <c r="BP181" i="16"/>
  <c r="BQ181" i="16"/>
  <c r="BR181" i="16"/>
  <c r="BS181" i="16"/>
  <c r="BT181" i="16"/>
  <c r="BU181" i="16"/>
  <c r="BV181" i="16"/>
  <c r="BW181" i="16"/>
  <c r="AF182" i="16"/>
  <c r="AG182" i="16"/>
  <c r="AH182" i="16"/>
  <c r="AI182" i="16"/>
  <c r="AJ182" i="16"/>
  <c r="AK182" i="16"/>
  <c r="AL182" i="16"/>
  <c r="AM182" i="16"/>
  <c r="AN182" i="16"/>
  <c r="AO182" i="16"/>
  <c r="AP182" i="16"/>
  <c r="AQ182" i="16"/>
  <c r="AR182" i="16"/>
  <c r="AS182" i="16"/>
  <c r="AT182" i="16"/>
  <c r="AU182" i="16"/>
  <c r="AV182" i="16"/>
  <c r="AW182" i="16"/>
  <c r="AX182" i="16"/>
  <c r="AY182" i="16"/>
  <c r="AZ182" i="16"/>
  <c r="BA182" i="16"/>
  <c r="BB182" i="16"/>
  <c r="BC182" i="16"/>
  <c r="BD182" i="16"/>
  <c r="BE182" i="16"/>
  <c r="BF182" i="16"/>
  <c r="BG182" i="16"/>
  <c r="BH182" i="16"/>
  <c r="BI182" i="16"/>
  <c r="BJ182" i="16"/>
  <c r="BK182" i="16"/>
  <c r="BL182" i="16"/>
  <c r="BM182" i="16"/>
  <c r="BN182" i="16"/>
  <c r="BO182" i="16"/>
  <c r="BP182" i="16"/>
  <c r="BQ182" i="16"/>
  <c r="BR182" i="16"/>
  <c r="BS182" i="16"/>
  <c r="BT182" i="16"/>
  <c r="BU182" i="16"/>
  <c r="BV182" i="16"/>
  <c r="BW182" i="16"/>
  <c r="AF183" i="16"/>
  <c r="AG183" i="16"/>
  <c r="AH183" i="16"/>
  <c r="AI183" i="16"/>
  <c r="AJ183" i="16"/>
  <c r="AK183" i="16"/>
  <c r="AL183" i="16"/>
  <c r="AM183" i="16"/>
  <c r="AN183" i="16"/>
  <c r="AO183" i="16"/>
  <c r="AP183" i="16"/>
  <c r="AQ183" i="16"/>
  <c r="AR183" i="16"/>
  <c r="AS183" i="16"/>
  <c r="AT183" i="16"/>
  <c r="AU183" i="16"/>
  <c r="AV183" i="16"/>
  <c r="AW183" i="16"/>
  <c r="AX183" i="16"/>
  <c r="AY183" i="16"/>
  <c r="AZ183" i="16"/>
  <c r="BA183" i="16"/>
  <c r="BB183" i="16"/>
  <c r="BC183" i="16"/>
  <c r="BD183" i="16"/>
  <c r="BE183" i="16"/>
  <c r="BF183" i="16"/>
  <c r="BG183" i="16"/>
  <c r="BH183" i="16"/>
  <c r="BI183" i="16"/>
  <c r="BJ183" i="16"/>
  <c r="BK183" i="16"/>
  <c r="BL183" i="16"/>
  <c r="BM183" i="16"/>
  <c r="BN183" i="16"/>
  <c r="BO183" i="16"/>
  <c r="BP183" i="16"/>
  <c r="BQ183" i="16"/>
  <c r="BR183" i="16"/>
  <c r="BS183" i="16"/>
  <c r="BT183" i="16"/>
  <c r="BU183" i="16"/>
  <c r="BV183" i="16"/>
  <c r="BW183" i="16"/>
  <c r="AF184" i="16"/>
  <c r="DU184" i="16" s="1"/>
  <c r="AG184" i="16"/>
  <c r="AH184" i="16"/>
  <c r="AI184" i="16"/>
  <c r="AJ184" i="16"/>
  <c r="AK184" i="16"/>
  <c r="AL184" i="16"/>
  <c r="AM184" i="16"/>
  <c r="AN184" i="16"/>
  <c r="AO184" i="16"/>
  <c r="AP184" i="16"/>
  <c r="AQ184" i="16"/>
  <c r="AR184" i="16"/>
  <c r="AS184" i="16"/>
  <c r="AT184" i="16"/>
  <c r="AU184" i="16"/>
  <c r="AV184" i="16"/>
  <c r="AW184" i="16"/>
  <c r="AX184" i="16"/>
  <c r="AY184" i="16"/>
  <c r="AZ184" i="16"/>
  <c r="BA184" i="16"/>
  <c r="BB184" i="16"/>
  <c r="BC184" i="16"/>
  <c r="BD184" i="16"/>
  <c r="BE184" i="16"/>
  <c r="BF184" i="16"/>
  <c r="BG184" i="16"/>
  <c r="BH184" i="16"/>
  <c r="BI184" i="16"/>
  <c r="BJ184" i="16"/>
  <c r="BK184" i="16"/>
  <c r="BL184" i="16"/>
  <c r="BM184" i="16"/>
  <c r="BN184" i="16"/>
  <c r="BO184" i="16"/>
  <c r="BP184" i="16"/>
  <c r="BQ184" i="16"/>
  <c r="BR184" i="16"/>
  <c r="BS184" i="16"/>
  <c r="BT184" i="16"/>
  <c r="BU184" i="16"/>
  <c r="BV184" i="16"/>
  <c r="BW184" i="16"/>
  <c r="AF185" i="16"/>
  <c r="AG185" i="16"/>
  <c r="AH185" i="16"/>
  <c r="AI185" i="16"/>
  <c r="AJ185" i="16"/>
  <c r="AK185" i="16"/>
  <c r="AL185" i="16"/>
  <c r="AM185" i="16"/>
  <c r="AN185" i="16"/>
  <c r="AO185" i="16"/>
  <c r="AP185" i="16"/>
  <c r="AQ185" i="16"/>
  <c r="AR185" i="16"/>
  <c r="AS185" i="16"/>
  <c r="AT185" i="16"/>
  <c r="AU185" i="16"/>
  <c r="AV185" i="16"/>
  <c r="AW185" i="16"/>
  <c r="AX185" i="16"/>
  <c r="AY185" i="16"/>
  <c r="AZ185" i="16"/>
  <c r="BA185" i="16"/>
  <c r="BB185" i="16"/>
  <c r="BC185" i="16"/>
  <c r="BD185" i="16"/>
  <c r="BE185" i="16"/>
  <c r="BF185" i="16"/>
  <c r="BG185" i="16"/>
  <c r="BH185" i="16"/>
  <c r="BI185" i="16"/>
  <c r="BJ185" i="16"/>
  <c r="BK185" i="16"/>
  <c r="BL185" i="16"/>
  <c r="BM185" i="16"/>
  <c r="BN185" i="16"/>
  <c r="BO185" i="16"/>
  <c r="BP185" i="16"/>
  <c r="BQ185" i="16"/>
  <c r="BR185" i="16"/>
  <c r="BS185" i="16"/>
  <c r="BT185" i="16"/>
  <c r="BU185" i="16"/>
  <c r="BV185" i="16"/>
  <c r="BW185" i="16"/>
  <c r="AF186" i="16"/>
  <c r="AG186" i="16"/>
  <c r="AH186" i="16"/>
  <c r="AI186" i="16"/>
  <c r="AJ186" i="16"/>
  <c r="AK186" i="16"/>
  <c r="AL186" i="16"/>
  <c r="AM186" i="16"/>
  <c r="AN186" i="16"/>
  <c r="AO186" i="16"/>
  <c r="AP186" i="16"/>
  <c r="AQ186" i="16"/>
  <c r="AR186" i="16"/>
  <c r="AS186" i="16"/>
  <c r="AT186" i="16"/>
  <c r="AU186" i="16"/>
  <c r="AV186" i="16"/>
  <c r="AW186" i="16"/>
  <c r="AX186" i="16"/>
  <c r="AY186" i="16"/>
  <c r="AZ186" i="16"/>
  <c r="BA186" i="16"/>
  <c r="BB186" i="16"/>
  <c r="BC186" i="16"/>
  <c r="BD186" i="16"/>
  <c r="BE186" i="16"/>
  <c r="BF186" i="16"/>
  <c r="BG186" i="16"/>
  <c r="BH186" i="16"/>
  <c r="BI186" i="16"/>
  <c r="BJ186" i="16"/>
  <c r="BK186" i="16"/>
  <c r="BL186" i="16"/>
  <c r="BM186" i="16"/>
  <c r="BN186" i="16"/>
  <c r="BO186" i="16"/>
  <c r="BP186" i="16"/>
  <c r="BQ186" i="16"/>
  <c r="BR186" i="16"/>
  <c r="BS186" i="16"/>
  <c r="BT186" i="16"/>
  <c r="BU186" i="16"/>
  <c r="BV186" i="16"/>
  <c r="BW186" i="16"/>
  <c r="AF187" i="16"/>
  <c r="AG187" i="16"/>
  <c r="AH187" i="16"/>
  <c r="AI187" i="16"/>
  <c r="AJ187" i="16"/>
  <c r="AK187" i="16"/>
  <c r="AL187" i="16"/>
  <c r="AM187" i="16"/>
  <c r="AN187" i="16"/>
  <c r="AO187" i="16"/>
  <c r="AP187" i="16"/>
  <c r="AQ187" i="16"/>
  <c r="AR187" i="16"/>
  <c r="AS187" i="16"/>
  <c r="AT187" i="16"/>
  <c r="AU187" i="16"/>
  <c r="AV187" i="16"/>
  <c r="AW187" i="16"/>
  <c r="AX187" i="16"/>
  <c r="AY187" i="16"/>
  <c r="AZ187" i="16"/>
  <c r="BA187" i="16"/>
  <c r="BB187" i="16"/>
  <c r="BC187" i="16"/>
  <c r="BD187" i="16"/>
  <c r="BE187" i="16"/>
  <c r="BF187" i="16"/>
  <c r="BG187" i="16"/>
  <c r="BH187" i="16"/>
  <c r="BI187" i="16"/>
  <c r="BJ187" i="16"/>
  <c r="BK187" i="16"/>
  <c r="BL187" i="16"/>
  <c r="BM187" i="16"/>
  <c r="BN187" i="16"/>
  <c r="BO187" i="16"/>
  <c r="BP187" i="16"/>
  <c r="BQ187" i="16"/>
  <c r="BR187" i="16"/>
  <c r="BS187" i="16"/>
  <c r="BT187" i="16"/>
  <c r="BU187" i="16"/>
  <c r="BV187" i="16"/>
  <c r="BW187" i="16"/>
  <c r="AF188" i="16"/>
  <c r="AG188" i="16"/>
  <c r="DV188" i="16" s="1"/>
  <c r="AH188" i="16"/>
  <c r="AI188" i="16"/>
  <c r="DX188" i="16" s="1"/>
  <c r="AJ188" i="16"/>
  <c r="AK188" i="16"/>
  <c r="AL188" i="16"/>
  <c r="AM188" i="16"/>
  <c r="AN188" i="16"/>
  <c r="AO188" i="16"/>
  <c r="AP188" i="16"/>
  <c r="AQ188" i="16"/>
  <c r="AR188" i="16"/>
  <c r="AS188" i="16"/>
  <c r="AT188" i="16"/>
  <c r="AU188" i="16"/>
  <c r="AV188" i="16"/>
  <c r="AW188" i="16"/>
  <c r="AX188" i="16"/>
  <c r="AY188" i="16"/>
  <c r="AZ188" i="16"/>
  <c r="BA188" i="16"/>
  <c r="BB188" i="16"/>
  <c r="BC188" i="16"/>
  <c r="BD188" i="16"/>
  <c r="BE188" i="16"/>
  <c r="BF188" i="16"/>
  <c r="BG188" i="16"/>
  <c r="BH188" i="16"/>
  <c r="BI188" i="16"/>
  <c r="BJ188" i="16"/>
  <c r="BK188" i="16"/>
  <c r="BL188" i="16"/>
  <c r="BM188" i="16"/>
  <c r="BN188" i="16"/>
  <c r="BO188" i="16"/>
  <c r="BP188" i="16"/>
  <c r="BQ188" i="16"/>
  <c r="BR188" i="16"/>
  <c r="BS188" i="16"/>
  <c r="BT188" i="16"/>
  <c r="BU188" i="16"/>
  <c r="BV188" i="16"/>
  <c r="BW188" i="16"/>
  <c r="AF189" i="16"/>
  <c r="AG189" i="16"/>
  <c r="AH189" i="16"/>
  <c r="AI189" i="16"/>
  <c r="AJ189" i="16"/>
  <c r="AK189" i="16"/>
  <c r="AL189" i="16"/>
  <c r="AM189" i="16"/>
  <c r="AN189" i="16"/>
  <c r="AO189" i="16"/>
  <c r="AP189" i="16"/>
  <c r="AQ189" i="16"/>
  <c r="AR189" i="16"/>
  <c r="AS189" i="16"/>
  <c r="AT189" i="16"/>
  <c r="AU189" i="16"/>
  <c r="AV189" i="16"/>
  <c r="AW189" i="16"/>
  <c r="AX189" i="16"/>
  <c r="AY189" i="16"/>
  <c r="AZ189" i="16"/>
  <c r="BA189" i="16"/>
  <c r="BB189" i="16"/>
  <c r="BC189" i="16"/>
  <c r="BD189" i="16"/>
  <c r="BE189" i="16"/>
  <c r="BF189" i="16"/>
  <c r="BG189" i="16"/>
  <c r="BH189" i="16"/>
  <c r="BI189" i="16"/>
  <c r="BJ189" i="16"/>
  <c r="BK189" i="16"/>
  <c r="BL189" i="16"/>
  <c r="BM189" i="16"/>
  <c r="BN189" i="16"/>
  <c r="BO189" i="16"/>
  <c r="BP189" i="16"/>
  <c r="BQ189" i="16"/>
  <c r="BR189" i="16"/>
  <c r="BS189" i="16"/>
  <c r="BT189" i="16"/>
  <c r="BU189" i="16"/>
  <c r="BV189" i="16"/>
  <c r="BW189" i="16"/>
  <c r="AF190" i="16"/>
  <c r="AG190" i="16"/>
  <c r="AH190" i="16"/>
  <c r="AI190" i="16"/>
  <c r="AJ190" i="16"/>
  <c r="AK190" i="16"/>
  <c r="AL190" i="16"/>
  <c r="AM190" i="16"/>
  <c r="AN190" i="16"/>
  <c r="AO190" i="16"/>
  <c r="AP190" i="16"/>
  <c r="AQ190" i="16"/>
  <c r="AR190" i="16"/>
  <c r="AS190" i="16"/>
  <c r="AT190" i="16"/>
  <c r="AU190" i="16"/>
  <c r="AV190" i="16"/>
  <c r="AW190" i="16"/>
  <c r="AX190" i="16"/>
  <c r="AY190" i="16"/>
  <c r="AZ190" i="16"/>
  <c r="BA190" i="16"/>
  <c r="BB190" i="16"/>
  <c r="BC190" i="16"/>
  <c r="BD190" i="16"/>
  <c r="BE190" i="16"/>
  <c r="BF190" i="16"/>
  <c r="BG190" i="16"/>
  <c r="BH190" i="16"/>
  <c r="BI190" i="16"/>
  <c r="BJ190" i="16"/>
  <c r="BK190" i="16"/>
  <c r="BL190" i="16"/>
  <c r="BM190" i="16"/>
  <c r="BN190" i="16"/>
  <c r="BO190" i="16"/>
  <c r="BP190" i="16"/>
  <c r="BQ190" i="16"/>
  <c r="BR190" i="16"/>
  <c r="BS190" i="16"/>
  <c r="BT190" i="16"/>
  <c r="BU190" i="16"/>
  <c r="BV190" i="16"/>
  <c r="BW190" i="16"/>
  <c r="AF191" i="16"/>
  <c r="AG191" i="16"/>
  <c r="AH191" i="16"/>
  <c r="AI191" i="16"/>
  <c r="AJ191" i="16"/>
  <c r="AK191" i="16"/>
  <c r="AL191" i="16"/>
  <c r="AM191" i="16"/>
  <c r="AN191" i="16"/>
  <c r="EC191" i="16" s="1"/>
  <c r="AO191" i="16"/>
  <c r="AP191" i="16"/>
  <c r="AQ191" i="16"/>
  <c r="AR191" i="16"/>
  <c r="AS191" i="16"/>
  <c r="AT191" i="16"/>
  <c r="AU191" i="16"/>
  <c r="AV191" i="16"/>
  <c r="AW191" i="16"/>
  <c r="AX191" i="16"/>
  <c r="AY191" i="16"/>
  <c r="AZ191" i="16"/>
  <c r="BA191" i="16"/>
  <c r="BB191" i="16"/>
  <c r="BC191" i="16"/>
  <c r="BD191" i="16"/>
  <c r="BE191" i="16"/>
  <c r="BF191" i="16"/>
  <c r="BG191" i="16"/>
  <c r="BH191" i="16"/>
  <c r="BI191" i="16"/>
  <c r="BJ191" i="16"/>
  <c r="BK191" i="16"/>
  <c r="BL191" i="16"/>
  <c r="BM191" i="16"/>
  <c r="BN191" i="16"/>
  <c r="BO191" i="16"/>
  <c r="BP191" i="16"/>
  <c r="BQ191" i="16"/>
  <c r="BR191" i="16"/>
  <c r="BS191" i="16"/>
  <c r="BT191" i="16"/>
  <c r="BU191" i="16"/>
  <c r="BV191" i="16"/>
  <c r="BW191" i="16"/>
  <c r="AF192" i="16"/>
  <c r="AG192" i="16"/>
  <c r="AH192" i="16"/>
  <c r="DW192" i="16" s="1"/>
  <c r="AI192" i="16"/>
  <c r="DX192" i="16" s="1"/>
  <c r="AJ192" i="16"/>
  <c r="AK192" i="16"/>
  <c r="AL192" i="16"/>
  <c r="AM192" i="16"/>
  <c r="AN192" i="16"/>
  <c r="AO192" i="16"/>
  <c r="AP192" i="16"/>
  <c r="AQ192" i="16"/>
  <c r="AR192" i="16"/>
  <c r="AS192" i="16"/>
  <c r="AT192" i="16"/>
  <c r="AU192" i="16"/>
  <c r="AV192" i="16"/>
  <c r="AW192" i="16"/>
  <c r="AX192" i="16"/>
  <c r="AY192" i="16"/>
  <c r="AZ192" i="16"/>
  <c r="BA192" i="16"/>
  <c r="BB192" i="16"/>
  <c r="BC192" i="16"/>
  <c r="BD192" i="16"/>
  <c r="BE192" i="16"/>
  <c r="BF192" i="16"/>
  <c r="BG192" i="16"/>
  <c r="BH192" i="16"/>
  <c r="BI192" i="16"/>
  <c r="BJ192" i="16"/>
  <c r="BK192" i="16"/>
  <c r="BL192" i="16"/>
  <c r="BM192" i="16"/>
  <c r="BN192" i="16"/>
  <c r="BO192" i="16"/>
  <c r="BP192" i="16"/>
  <c r="BQ192" i="16"/>
  <c r="BR192" i="16"/>
  <c r="BS192" i="16"/>
  <c r="BT192" i="16"/>
  <c r="BU192" i="16"/>
  <c r="BV192" i="16"/>
  <c r="BW192" i="16"/>
  <c r="AF193" i="16"/>
  <c r="AG193" i="16"/>
  <c r="AH193" i="16"/>
  <c r="AI193" i="16"/>
  <c r="AJ193" i="16"/>
  <c r="AK193" i="16"/>
  <c r="AL193" i="16"/>
  <c r="AM193" i="16"/>
  <c r="AN193" i="16"/>
  <c r="AO193" i="16"/>
  <c r="AP193" i="16"/>
  <c r="AQ193" i="16"/>
  <c r="AR193" i="16"/>
  <c r="AS193" i="16"/>
  <c r="AT193" i="16"/>
  <c r="AU193" i="16"/>
  <c r="AV193" i="16"/>
  <c r="AW193" i="16"/>
  <c r="AX193" i="16"/>
  <c r="AY193" i="16"/>
  <c r="AZ193" i="16"/>
  <c r="BA193" i="16"/>
  <c r="BB193" i="16"/>
  <c r="BC193" i="16"/>
  <c r="BD193" i="16"/>
  <c r="BE193" i="16"/>
  <c r="BF193" i="16"/>
  <c r="BG193" i="16"/>
  <c r="BH193" i="16"/>
  <c r="BI193" i="16"/>
  <c r="BJ193" i="16"/>
  <c r="BK193" i="16"/>
  <c r="BL193" i="16"/>
  <c r="BM193" i="16"/>
  <c r="BN193" i="16"/>
  <c r="BO193" i="16"/>
  <c r="BP193" i="16"/>
  <c r="BQ193" i="16"/>
  <c r="BR193" i="16"/>
  <c r="BS193" i="16"/>
  <c r="BT193" i="16"/>
  <c r="BU193" i="16"/>
  <c r="BV193" i="16"/>
  <c r="BW193" i="16"/>
  <c r="AF194" i="16"/>
  <c r="AG194" i="16"/>
  <c r="AH194" i="16"/>
  <c r="AI194" i="16"/>
  <c r="DX194" i="16" s="1"/>
  <c r="AJ194" i="16"/>
  <c r="AK194" i="16"/>
  <c r="AL194" i="16"/>
  <c r="AM194" i="16"/>
  <c r="AN194" i="16"/>
  <c r="AO194" i="16"/>
  <c r="AP194" i="16"/>
  <c r="AQ194" i="16"/>
  <c r="AR194" i="16"/>
  <c r="AS194" i="16"/>
  <c r="AT194" i="16"/>
  <c r="AU194" i="16"/>
  <c r="AV194" i="16"/>
  <c r="AW194" i="16"/>
  <c r="AX194" i="16"/>
  <c r="AY194" i="16"/>
  <c r="AZ194" i="16"/>
  <c r="BA194" i="16"/>
  <c r="BB194" i="16"/>
  <c r="BC194" i="16"/>
  <c r="BD194" i="16"/>
  <c r="BE194" i="16"/>
  <c r="BF194" i="16"/>
  <c r="BG194" i="16"/>
  <c r="BH194" i="16"/>
  <c r="BI194" i="16"/>
  <c r="BJ194" i="16"/>
  <c r="BK194" i="16"/>
  <c r="BL194" i="16"/>
  <c r="BM194" i="16"/>
  <c r="BN194" i="16"/>
  <c r="BO194" i="16"/>
  <c r="BP194" i="16"/>
  <c r="FE194" i="16" s="1"/>
  <c r="BQ194" i="16"/>
  <c r="BR194" i="16"/>
  <c r="BS194" i="16"/>
  <c r="BT194" i="16"/>
  <c r="BU194" i="16"/>
  <c r="BV194" i="16"/>
  <c r="BW194" i="16"/>
  <c r="AF195" i="16"/>
  <c r="AG195" i="16"/>
  <c r="AH195" i="16"/>
  <c r="AI195" i="16"/>
  <c r="AJ195" i="16"/>
  <c r="AK195" i="16"/>
  <c r="AL195" i="16"/>
  <c r="AM195" i="16"/>
  <c r="AN195" i="16"/>
  <c r="AO195" i="16"/>
  <c r="AP195" i="16"/>
  <c r="AQ195" i="16"/>
  <c r="AR195" i="16"/>
  <c r="AS195" i="16"/>
  <c r="AT195" i="16"/>
  <c r="AU195" i="16"/>
  <c r="AV195" i="16"/>
  <c r="AW195" i="16"/>
  <c r="AX195" i="16"/>
  <c r="AY195" i="16"/>
  <c r="AZ195" i="16"/>
  <c r="BA195" i="16"/>
  <c r="BB195" i="16"/>
  <c r="BC195" i="16"/>
  <c r="BD195" i="16"/>
  <c r="BE195" i="16"/>
  <c r="BF195" i="16"/>
  <c r="BG195" i="16"/>
  <c r="BH195" i="16"/>
  <c r="BI195" i="16"/>
  <c r="BJ195" i="16"/>
  <c r="BK195" i="16"/>
  <c r="BL195" i="16"/>
  <c r="BM195" i="16"/>
  <c r="BN195" i="16"/>
  <c r="BO195" i="16"/>
  <c r="BP195" i="16"/>
  <c r="BQ195" i="16"/>
  <c r="BR195" i="16"/>
  <c r="BS195" i="16"/>
  <c r="BT195" i="16"/>
  <c r="BU195" i="16"/>
  <c r="BV195" i="16"/>
  <c r="BW195" i="16"/>
  <c r="AF196" i="16"/>
  <c r="AG196" i="16"/>
  <c r="AH196" i="16"/>
  <c r="AI196" i="16"/>
  <c r="AJ196" i="16"/>
  <c r="AK196" i="16"/>
  <c r="AL196" i="16"/>
  <c r="AM196" i="16"/>
  <c r="AN196" i="16"/>
  <c r="AO196" i="16"/>
  <c r="AP196" i="16"/>
  <c r="AQ196" i="16"/>
  <c r="AR196" i="16"/>
  <c r="AS196" i="16"/>
  <c r="AT196" i="16"/>
  <c r="AU196" i="16"/>
  <c r="AV196" i="16"/>
  <c r="AW196" i="16"/>
  <c r="AX196" i="16"/>
  <c r="AY196" i="16"/>
  <c r="AZ196" i="16"/>
  <c r="BA196" i="16"/>
  <c r="BB196" i="16"/>
  <c r="BC196" i="16"/>
  <c r="BD196" i="16"/>
  <c r="BE196" i="16"/>
  <c r="BF196" i="16"/>
  <c r="BG196" i="16"/>
  <c r="BH196" i="16"/>
  <c r="BI196" i="16"/>
  <c r="BJ196" i="16"/>
  <c r="BK196" i="16"/>
  <c r="BL196" i="16"/>
  <c r="BM196" i="16"/>
  <c r="BN196" i="16"/>
  <c r="BO196" i="16"/>
  <c r="BP196" i="16"/>
  <c r="BQ196" i="16"/>
  <c r="BR196" i="16"/>
  <c r="BS196" i="16"/>
  <c r="BT196" i="16"/>
  <c r="BU196" i="16"/>
  <c r="BV196" i="16"/>
  <c r="BW196" i="16"/>
  <c r="E139" i="16"/>
  <c r="F139" i="16"/>
  <c r="G139" i="16"/>
  <c r="CV139" i="16" s="1"/>
  <c r="H139" i="16"/>
  <c r="I139" i="16"/>
  <c r="J139" i="16"/>
  <c r="K139" i="16"/>
  <c r="L139" i="16"/>
  <c r="DA139" i="16" s="1"/>
  <c r="M139" i="16"/>
  <c r="N139" i="16"/>
  <c r="O139" i="16"/>
  <c r="P139" i="16"/>
  <c r="Q139" i="16"/>
  <c r="R139" i="16"/>
  <c r="S139" i="16"/>
  <c r="T139" i="16"/>
  <c r="U139" i="16"/>
  <c r="V139" i="16"/>
  <c r="W139" i="16"/>
  <c r="X139" i="16"/>
  <c r="Y139" i="16"/>
  <c r="Z139" i="16"/>
  <c r="AA139" i="16"/>
  <c r="AB139" i="16"/>
  <c r="AC139" i="16"/>
  <c r="AD139" i="16"/>
  <c r="AE139" i="16"/>
  <c r="E140" i="16"/>
  <c r="F140" i="16"/>
  <c r="G140" i="16"/>
  <c r="H140" i="16"/>
  <c r="I140" i="16"/>
  <c r="J140" i="16"/>
  <c r="K140" i="16"/>
  <c r="L140" i="16"/>
  <c r="M140" i="16"/>
  <c r="N140" i="16"/>
  <c r="O140" i="16"/>
  <c r="P140" i="16"/>
  <c r="Q140" i="16"/>
  <c r="R140" i="16"/>
  <c r="S140" i="16"/>
  <c r="T140" i="16"/>
  <c r="U140" i="16"/>
  <c r="V140" i="16"/>
  <c r="W140" i="16"/>
  <c r="X140" i="16"/>
  <c r="Y140" i="16"/>
  <c r="Z140" i="16"/>
  <c r="AA140" i="16"/>
  <c r="AB140" i="16"/>
  <c r="AC140" i="16"/>
  <c r="AD140" i="16"/>
  <c r="AE140" i="16"/>
  <c r="E141" i="16"/>
  <c r="F141" i="16"/>
  <c r="G141" i="16"/>
  <c r="H141" i="16"/>
  <c r="I141" i="16"/>
  <c r="J141" i="16"/>
  <c r="K141" i="16"/>
  <c r="L141" i="16"/>
  <c r="M141" i="16"/>
  <c r="N141" i="16"/>
  <c r="O141" i="16"/>
  <c r="P141" i="16"/>
  <c r="Q141" i="16"/>
  <c r="R141" i="16"/>
  <c r="S141" i="16"/>
  <c r="T141" i="16"/>
  <c r="U141" i="16"/>
  <c r="V141" i="16"/>
  <c r="W141" i="16"/>
  <c r="X141" i="16"/>
  <c r="Y141" i="16"/>
  <c r="Z141" i="16"/>
  <c r="AA141" i="16"/>
  <c r="AB141" i="16"/>
  <c r="AC141" i="16"/>
  <c r="AD141" i="16"/>
  <c r="AE141" i="16"/>
  <c r="E142" i="16"/>
  <c r="F142" i="16"/>
  <c r="G142" i="16"/>
  <c r="H142" i="16"/>
  <c r="I142" i="16"/>
  <c r="J142" i="16"/>
  <c r="K142" i="16"/>
  <c r="L142" i="16"/>
  <c r="M142" i="16"/>
  <c r="N142" i="16"/>
  <c r="O142" i="16"/>
  <c r="P142" i="16"/>
  <c r="Q142" i="16"/>
  <c r="R142" i="16"/>
  <c r="S142" i="16"/>
  <c r="T142" i="16"/>
  <c r="U142" i="16"/>
  <c r="V142" i="16"/>
  <c r="W142" i="16"/>
  <c r="X142" i="16"/>
  <c r="Y142" i="16"/>
  <c r="Z142" i="16"/>
  <c r="AA142" i="16"/>
  <c r="AB142" i="16"/>
  <c r="AC142" i="16"/>
  <c r="AD142" i="16"/>
  <c r="AE142" i="16"/>
  <c r="E143" i="16"/>
  <c r="CT143" i="16" s="1"/>
  <c r="F143" i="16"/>
  <c r="G143" i="16"/>
  <c r="H143" i="16"/>
  <c r="I143" i="16"/>
  <c r="J143" i="16"/>
  <c r="K143" i="16"/>
  <c r="L143" i="16"/>
  <c r="M143" i="16"/>
  <c r="N143" i="16"/>
  <c r="DC143" i="16" s="1"/>
  <c r="O143" i="16"/>
  <c r="P143" i="16"/>
  <c r="Q143" i="16"/>
  <c r="R143" i="16"/>
  <c r="S143" i="16"/>
  <c r="T143" i="16"/>
  <c r="U143" i="16"/>
  <c r="V143" i="16"/>
  <c r="W143" i="16"/>
  <c r="X143" i="16"/>
  <c r="Y143" i="16"/>
  <c r="Z143" i="16"/>
  <c r="AA143" i="16"/>
  <c r="AB143" i="16"/>
  <c r="AC143" i="16"/>
  <c r="AD143" i="16"/>
  <c r="AE143" i="16"/>
  <c r="E144" i="16"/>
  <c r="F144" i="16"/>
  <c r="G144" i="16"/>
  <c r="H144" i="16"/>
  <c r="I144" i="16"/>
  <c r="J144" i="16"/>
  <c r="K144" i="16"/>
  <c r="L144" i="16"/>
  <c r="M144" i="16"/>
  <c r="N144" i="16"/>
  <c r="O144" i="16"/>
  <c r="P144" i="16"/>
  <c r="Q144" i="16"/>
  <c r="R144" i="16"/>
  <c r="S144" i="16"/>
  <c r="T144" i="16"/>
  <c r="U144" i="16"/>
  <c r="V144" i="16"/>
  <c r="W144" i="16"/>
  <c r="X144" i="16"/>
  <c r="Y144" i="16"/>
  <c r="Z144" i="16"/>
  <c r="AA144" i="16"/>
  <c r="AB144" i="16"/>
  <c r="AC144" i="16"/>
  <c r="AD144" i="16"/>
  <c r="AE144" i="16"/>
  <c r="E145" i="16"/>
  <c r="F145" i="16"/>
  <c r="G145" i="16"/>
  <c r="H145" i="16"/>
  <c r="I145" i="16"/>
  <c r="J145" i="16"/>
  <c r="K145" i="16"/>
  <c r="L145" i="16"/>
  <c r="M145" i="16"/>
  <c r="N145" i="16"/>
  <c r="O145" i="16"/>
  <c r="P145" i="16"/>
  <c r="Q145" i="16"/>
  <c r="R145" i="16"/>
  <c r="S145" i="16"/>
  <c r="T145" i="16"/>
  <c r="U145" i="16"/>
  <c r="V145" i="16"/>
  <c r="W145" i="16"/>
  <c r="X145" i="16"/>
  <c r="Y145" i="16"/>
  <c r="Z145" i="16"/>
  <c r="AA145" i="16"/>
  <c r="AB145" i="16"/>
  <c r="AC145" i="16"/>
  <c r="AD145" i="16"/>
  <c r="AE145" i="16"/>
  <c r="E146" i="16"/>
  <c r="F146" i="16"/>
  <c r="G146" i="16"/>
  <c r="H146" i="16"/>
  <c r="I146" i="16"/>
  <c r="J146" i="16"/>
  <c r="K146" i="16"/>
  <c r="L146" i="16"/>
  <c r="M146" i="16"/>
  <c r="N146" i="16"/>
  <c r="O146" i="16"/>
  <c r="P146" i="16"/>
  <c r="Q146" i="16"/>
  <c r="R146" i="16"/>
  <c r="S146" i="16"/>
  <c r="T146" i="16"/>
  <c r="U146" i="16"/>
  <c r="V146" i="16"/>
  <c r="W146" i="16"/>
  <c r="X146" i="16"/>
  <c r="Y146" i="16"/>
  <c r="Z146" i="16"/>
  <c r="AA146" i="16"/>
  <c r="AB146" i="16"/>
  <c r="AC146" i="16"/>
  <c r="AD146" i="16"/>
  <c r="AE146" i="16"/>
  <c r="E147" i="16"/>
  <c r="F147" i="16"/>
  <c r="G147" i="16"/>
  <c r="H147" i="16"/>
  <c r="I147" i="16"/>
  <c r="J147" i="16"/>
  <c r="CY147" i="16" s="1"/>
  <c r="K147" i="16"/>
  <c r="L147" i="16"/>
  <c r="M147" i="16"/>
  <c r="N147" i="16"/>
  <c r="O147" i="16"/>
  <c r="P147" i="16"/>
  <c r="Q147" i="16"/>
  <c r="R147" i="16"/>
  <c r="S147" i="16"/>
  <c r="T147" i="16"/>
  <c r="U147" i="16"/>
  <c r="V147" i="16"/>
  <c r="W147" i="16"/>
  <c r="X147" i="16"/>
  <c r="Y147" i="16"/>
  <c r="Z147" i="16"/>
  <c r="AA147" i="16"/>
  <c r="AB147" i="16"/>
  <c r="AC147" i="16"/>
  <c r="AD147" i="16"/>
  <c r="AE147" i="16"/>
  <c r="E148" i="16"/>
  <c r="F148" i="16"/>
  <c r="G148" i="16"/>
  <c r="H148" i="16"/>
  <c r="I148" i="16"/>
  <c r="J148" i="16"/>
  <c r="K148" i="16"/>
  <c r="L148" i="16"/>
  <c r="M148" i="16"/>
  <c r="N148" i="16"/>
  <c r="O148" i="16"/>
  <c r="P148" i="16"/>
  <c r="Q148" i="16"/>
  <c r="R148" i="16"/>
  <c r="S148" i="16"/>
  <c r="T148" i="16"/>
  <c r="U148" i="16"/>
  <c r="V148" i="16"/>
  <c r="W148" i="16"/>
  <c r="X148" i="16"/>
  <c r="Y148" i="16"/>
  <c r="Z148" i="16"/>
  <c r="AA148" i="16"/>
  <c r="AB148" i="16"/>
  <c r="AC148" i="16"/>
  <c r="AD148" i="16"/>
  <c r="AE148" i="16"/>
  <c r="E149" i="16"/>
  <c r="F149" i="16"/>
  <c r="G149" i="16"/>
  <c r="H149" i="16"/>
  <c r="I149" i="16"/>
  <c r="J149" i="16"/>
  <c r="K149" i="16"/>
  <c r="L149" i="16"/>
  <c r="M149" i="16"/>
  <c r="N149" i="16"/>
  <c r="O149" i="16"/>
  <c r="P149" i="16"/>
  <c r="Q149" i="16"/>
  <c r="R149" i="16"/>
  <c r="S149" i="16"/>
  <c r="T149" i="16"/>
  <c r="U149" i="16"/>
  <c r="V149" i="16"/>
  <c r="W149" i="16"/>
  <c r="X149" i="16"/>
  <c r="Y149" i="16"/>
  <c r="Z149" i="16"/>
  <c r="AA149" i="16"/>
  <c r="AB149" i="16"/>
  <c r="AC149" i="16"/>
  <c r="AD149" i="16"/>
  <c r="AE149" i="16"/>
  <c r="E150" i="16"/>
  <c r="F150" i="16"/>
  <c r="G150" i="16"/>
  <c r="H150" i="16"/>
  <c r="I150" i="16"/>
  <c r="J150" i="16"/>
  <c r="K150" i="16"/>
  <c r="L150" i="16"/>
  <c r="M150" i="16"/>
  <c r="N150" i="16"/>
  <c r="O150" i="16"/>
  <c r="DD150" i="16" s="1"/>
  <c r="P150" i="16"/>
  <c r="Q150" i="16"/>
  <c r="R150" i="16"/>
  <c r="S150" i="16"/>
  <c r="DH150" i="16" s="1"/>
  <c r="T150" i="16"/>
  <c r="U150" i="16"/>
  <c r="V150" i="16"/>
  <c r="W150" i="16"/>
  <c r="X150" i="16"/>
  <c r="Y150" i="16"/>
  <c r="Z150" i="16"/>
  <c r="AA150" i="16"/>
  <c r="AB150" i="16"/>
  <c r="AC150" i="16"/>
  <c r="AD150" i="16"/>
  <c r="AE150" i="16"/>
  <c r="E151" i="16"/>
  <c r="F151" i="16"/>
  <c r="G151" i="16"/>
  <c r="H151" i="16"/>
  <c r="I151" i="16"/>
  <c r="J151" i="16"/>
  <c r="K151" i="16"/>
  <c r="L151" i="16"/>
  <c r="M151" i="16"/>
  <c r="N151" i="16"/>
  <c r="O151" i="16"/>
  <c r="P151" i="16"/>
  <c r="Q151" i="16"/>
  <c r="R151" i="16"/>
  <c r="S151" i="16"/>
  <c r="T151" i="16"/>
  <c r="U151" i="16"/>
  <c r="V151" i="16"/>
  <c r="W151" i="16"/>
  <c r="X151" i="16"/>
  <c r="Y151" i="16"/>
  <c r="Z151" i="16"/>
  <c r="AA151" i="16"/>
  <c r="AB151" i="16"/>
  <c r="AC151" i="16"/>
  <c r="AD151" i="16"/>
  <c r="AE151" i="16"/>
  <c r="E152" i="16"/>
  <c r="F152" i="16"/>
  <c r="G152" i="16"/>
  <c r="H152" i="16"/>
  <c r="I152" i="16"/>
  <c r="J152" i="16"/>
  <c r="K152" i="16"/>
  <c r="L152" i="16"/>
  <c r="M152" i="16"/>
  <c r="N152" i="16"/>
  <c r="O152" i="16"/>
  <c r="P152" i="16"/>
  <c r="Q152" i="16"/>
  <c r="R152" i="16"/>
  <c r="S152" i="16"/>
  <c r="T152" i="16"/>
  <c r="U152" i="16"/>
  <c r="V152" i="16"/>
  <c r="W152" i="16"/>
  <c r="X152" i="16"/>
  <c r="Y152" i="16"/>
  <c r="Z152" i="16"/>
  <c r="AA152" i="16"/>
  <c r="AB152" i="16"/>
  <c r="AC152" i="16"/>
  <c r="AD152" i="16"/>
  <c r="AE152" i="16"/>
  <c r="E153" i="16"/>
  <c r="F153" i="16"/>
  <c r="G153" i="16"/>
  <c r="H153" i="16"/>
  <c r="I153" i="16"/>
  <c r="J153" i="16"/>
  <c r="K153" i="16"/>
  <c r="L153" i="16"/>
  <c r="M153" i="16"/>
  <c r="N153" i="16"/>
  <c r="O153" i="16"/>
  <c r="P153" i="16"/>
  <c r="Q153" i="16"/>
  <c r="R153" i="16"/>
  <c r="DG153" i="16" s="1"/>
  <c r="S153" i="16"/>
  <c r="T153" i="16"/>
  <c r="U153" i="16"/>
  <c r="V153" i="16"/>
  <c r="W153" i="16"/>
  <c r="X153" i="16"/>
  <c r="Y153" i="16"/>
  <c r="Z153" i="16"/>
  <c r="AA153" i="16"/>
  <c r="AB153" i="16"/>
  <c r="AC153" i="16"/>
  <c r="AD153" i="16"/>
  <c r="AE153" i="16"/>
  <c r="E154" i="16"/>
  <c r="F154" i="16"/>
  <c r="G154" i="16"/>
  <c r="H154" i="16"/>
  <c r="I154" i="16"/>
  <c r="J154" i="16"/>
  <c r="K154" i="16"/>
  <c r="L154" i="16"/>
  <c r="M154" i="16"/>
  <c r="N154" i="16"/>
  <c r="O154" i="16"/>
  <c r="P154" i="16"/>
  <c r="Q154" i="16"/>
  <c r="R154" i="16"/>
  <c r="S154" i="16"/>
  <c r="T154" i="16"/>
  <c r="U154" i="16"/>
  <c r="V154" i="16"/>
  <c r="W154" i="16"/>
  <c r="X154" i="16"/>
  <c r="Y154" i="16"/>
  <c r="Z154" i="16"/>
  <c r="AA154" i="16"/>
  <c r="AB154" i="16"/>
  <c r="AC154" i="16"/>
  <c r="AD154" i="16"/>
  <c r="AE154" i="16"/>
  <c r="E155" i="16"/>
  <c r="F155" i="16"/>
  <c r="G155" i="16"/>
  <c r="H155" i="16"/>
  <c r="I155" i="16"/>
  <c r="J155" i="16"/>
  <c r="K155" i="16"/>
  <c r="L155" i="16"/>
  <c r="M155" i="16"/>
  <c r="N155" i="16"/>
  <c r="O155" i="16"/>
  <c r="P155" i="16"/>
  <c r="Q155" i="16"/>
  <c r="R155" i="16"/>
  <c r="S155" i="16"/>
  <c r="T155" i="16"/>
  <c r="U155" i="16"/>
  <c r="V155" i="16"/>
  <c r="W155" i="16"/>
  <c r="X155" i="16"/>
  <c r="Y155" i="16"/>
  <c r="Z155" i="16"/>
  <c r="AA155" i="16"/>
  <c r="AB155" i="16"/>
  <c r="AC155" i="16"/>
  <c r="AD155" i="16"/>
  <c r="AE155" i="16"/>
  <c r="E156" i="16"/>
  <c r="F156" i="16"/>
  <c r="G156" i="16"/>
  <c r="H156" i="16"/>
  <c r="I156" i="16"/>
  <c r="J156" i="16"/>
  <c r="K156" i="16"/>
  <c r="L156" i="16"/>
  <c r="M156" i="16"/>
  <c r="N156" i="16"/>
  <c r="O156" i="16"/>
  <c r="P156" i="16"/>
  <c r="Q156" i="16"/>
  <c r="R156" i="16"/>
  <c r="S156" i="16"/>
  <c r="T156" i="16"/>
  <c r="U156" i="16"/>
  <c r="DJ156" i="16" s="1"/>
  <c r="V156" i="16"/>
  <c r="W156" i="16"/>
  <c r="X156" i="16"/>
  <c r="Y156" i="16"/>
  <c r="DN156" i="16" s="1"/>
  <c r="Z156" i="16"/>
  <c r="AA156" i="16"/>
  <c r="AB156" i="16"/>
  <c r="AC156" i="16"/>
  <c r="AD156" i="16"/>
  <c r="AE156" i="16"/>
  <c r="E157" i="16"/>
  <c r="F157" i="16"/>
  <c r="G157" i="16"/>
  <c r="H157" i="16"/>
  <c r="I157" i="16"/>
  <c r="J157" i="16"/>
  <c r="K157" i="16"/>
  <c r="L157" i="16"/>
  <c r="M157" i="16"/>
  <c r="N157" i="16"/>
  <c r="O157" i="16"/>
  <c r="P157" i="16"/>
  <c r="Q157" i="16"/>
  <c r="R157" i="16"/>
  <c r="S157" i="16"/>
  <c r="T157" i="16"/>
  <c r="U157" i="16"/>
  <c r="V157" i="16"/>
  <c r="W157" i="16"/>
  <c r="X157" i="16"/>
  <c r="Y157" i="16"/>
  <c r="Z157" i="16"/>
  <c r="AA157" i="16"/>
  <c r="AB157" i="16"/>
  <c r="AC157" i="16"/>
  <c r="AD157" i="16"/>
  <c r="AE157" i="16"/>
  <c r="E158" i="16"/>
  <c r="F158" i="16"/>
  <c r="G158" i="16"/>
  <c r="H158" i="16"/>
  <c r="I158" i="16"/>
  <c r="J158" i="16"/>
  <c r="K158" i="16"/>
  <c r="L158" i="16"/>
  <c r="M158" i="16"/>
  <c r="N158" i="16"/>
  <c r="O158" i="16"/>
  <c r="P158" i="16"/>
  <c r="Q158" i="16"/>
  <c r="R158" i="16"/>
  <c r="S158" i="16"/>
  <c r="T158" i="16"/>
  <c r="U158" i="16"/>
  <c r="V158" i="16"/>
  <c r="W158" i="16"/>
  <c r="X158" i="16"/>
  <c r="Y158" i="16"/>
  <c r="Z158" i="16"/>
  <c r="AA158" i="16"/>
  <c r="AB158" i="16"/>
  <c r="AC158" i="16"/>
  <c r="AD158" i="16"/>
  <c r="AE158" i="16"/>
  <c r="E159" i="16"/>
  <c r="F159" i="16"/>
  <c r="G159" i="16"/>
  <c r="H159" i="16"/>
  <c r="I159" i="16"/>
  <c r="J159" i="16"/>
  <c r="K159" i="16"/>
  <c r="L159" i="16"/>
  <c r="M159" i="16"/>
  <c r="N159" i="16"/>
  <c r="O159" i="16"/>
  <c r="P159" i="16"/>
  <c r="Q159" i="16"/>
  <c r="R159" i="16"/>
  <c r="S159" i="16"/>
  <c r="T159" i="16"/>
  <c r="U159" i="16"/>
  <c r="V159" i="16"/>
  <c r="W159" i="16"/>
  <c r="X159" i="16"/>
  <c r="DM159" i="16" s="1"/>
  <c r="Y159" i="16"/>
  <c r="Z159" i="16"/>
  <c r="AA159" i="16"/>
  <c r="AB159" i="16"/>
  <c r="DQ159" i="16" s="1"/>
  <c r="AC159" i="16"/>
  <c r="AD159" i="16"/>
  <c r="AE159" i="16"/>
  <c r="E160" i="16"/>
  <c r="F160" i="16"/>
  <c r="G160" i="16"/>
  <c r="H160" i="16"/>
  <c r="I160" i="16"/>
  <c r="J160" i="16"/>
  <c r="K160" i="16"/>
  <c r="L160" i="16"/>
  <c r="M160" i="16"/>
  <c r="N160" i="16"/>
  <c r="O160" i="16"/>
  <c r="P160" i="16"/>
  <c r="Q160" i="16"/>
  <c r="R160" i="16"/>
  <c r="S160" i="16"/>
  <c r="T160" i="16"/>
  <c r="U160" i="16"/>
  <c r="W160" i="16"/>
  <c r="X160" i="16"/>
  <c r="Y160" i="16"/>
  <c r="Z160" i="16"/>
  <c r="AA160" i="16"/>
  <c r="AB160" i="16"/>
  <c r="AC160" i="16"/>
  <c r="AD160" i="16"/>
  <c r="AE160" i="16"/>
  <c r="E161" i="16"/>
  <c r="F161" i="16"/>
  <c r="G161" i="16"/>
  <c r="H161" i="16"/>
  <c r="I161" i="16"/>
  <c r="J161" i="16"/>
  <c r="K161" i="16"/>
  <c r="L161" i="16"/>
  <c r="M161" i="16"/>
  <c r="N161" i="16"/>
  <c r="O161" i="16"/>
  <c r="P161" i="16"/>
  <c r="Q161" i="16"/>
  <c r="R161" i="16"/>
  <c r="S161" i="16"/>
  <c r="T161" i="16"/>
  <c r="U161" i="16"/>
  <c r="V161" i="16"/>
  <c r="W161" i="16"/>
  <c r="X161" i="16"/>
  <c r="Y161" i="16"/>
  <c r="Z161" i="16"/>
  <c r="AA161" i="16"/>
  <c r="AB161" i="16"/>
  <c r="AC161" i="16"/>
  <c r="AD161" i="16"/>
  <c r="AE161" i="16"/>
  <c r="E162" i="16"/>
  <c r="F162" i="16"/>
  <c r="G162" i="16"/>
  <c r="H162" i="16"/>
  <c r="I162" i="16"/>
  <c r="J162" i="16"/>
  <c r="K162" i="16"/>
  <c r="L162" i="16"/>
  <c r="M162" i="16"/>
  <c r="N162" i="16"/>
  <c r="O162" i="16"/>
  <c r="P162" i="16"/>
  <c r="Q162" i="16"/>
  <c r="R162" i="16"/>
  <c r="S162" i="16"/>
  <c r="T162" i="16"/>
  <c r="U162" i="16"/>
  <c r="V162" i="16"/>
  <c r="W162" i="16"/>
  <c r="X162" i="16"/>
  <c r="Y162" i="16"/>
  <c r="Z162" i="16"/>
  <c r="AA162" i="16"/>
  <c r="DP162" i="16" s="1"/>
  <c r="AB162" i="16"/>
  <c r="AC162" i="16"/>
  <c r="AD162" i="16"/>
  <c r="AE162" i="16"/>
  <c r="DT162" i="16" s="1"/>
  <c r="E163" i="16"/>
  <c r="F163" i="16"/>
  <c r="G163" i="16"/>
  <c r="H163" i="16"/>
  <c r="I163" i="16"/>
  <c r="J163" i="16"/>
  <c r="K163" i="16"/>
  <c r="L163" i="16"/>
  <c r="M163" i="16"/>
  <c r="N163" i="16"/>
  <c r="O163" i="16"/>
  <c r="P163" i="16"/>
  <c r="Q163" i="16"/>
  <c r="R163" i="16"/>
  <c r="S163" i="16"/>
  <c r="T163" i="16"/>
  <c r="U163" i="16"/>
  <c r="V163" i="16"/>
  <c r="W163" i="16"/>
  <c r="X163" i="16"/>
  <c r="Y163" i="16"/>
  <c r="Z163" i="16"/>
  <c r="AA163" i="16"/>
  <c r="AB163" i="16"/>
  <c r="AC163" i="16"/>
  <c r="AD163" i="16"/>
  <c r="AE163" i="16"/>
  <c r="E164" i="16"/>
  <c r="F164" i="16"/>
  <c r="G164" i="16"/>
  <c r="H164" i="16"/>
  <c r="I164" i="16"/>
  <c r="J164" i="16"/>
  <c r="K164" i="16"/>
  <c r="L164" i="16"/>
  <c r="M164" i="16"/>
  <c r="N164" i="16"/>
  <c r="O164" i="16"/>
  <c r="P164" i="16"/>
  <c r="Q164" i="16"/>
  <c r="R164" i="16"/>
  <c r="S164" i="16"/>
  <c r="T164" i="16"/>
  <c r="U164" i="16"/>
  <c r="V164" i="16"/>
  <c r="W164" i="16"/>
  <c r="X164" i="16"/>
  <c r="Y164" i="16"/>
  <c r="Z164" i="16"/>
  <c r="AA164" i="16"/>
  <c r="AB164" i="16"/>
  <c r="AC164" i="16"/>
  <c r="AD164" i="16"/>
  <c r="AE164" i="16"/>
  <c r="E165" i="16"/>
  <c r="F165" i="16"/>
  <c r="G165" i="16"/>
  <c r="H165" i="16"/>
  <c r="I165" i="16"/>
  <c r="J165" i="16"/>
  <c r="K165" i="16"/>
  <c r="L165" i="16"/>
  <c r="M165" i="16"/>
  <c r="N165" i="16"/>
  <c r="O165" i="16"/>
  <c r="P165" i="16"/>
  <c r="Q165" i="16"/>
  <c r="R165" i="16"/>
  <c r="S165" i="16"/>
  <c r="T165" i="16"/>
  <c r="U165" i="16"/>
  <c r="W165" i="16"/>
  <c r="X165" i="16"/>
  <c r="Y165" i="16"/>
  <c r="Z165" i="16"/>
  <c r="AA165" i="16"/>
  <c r="AB165" i="16"/>
  <c r="AC165" i="16"/>
  <c r="AD165" i="16"/>
  <c r="DS165" i="16" s="1"/>
  <c r="AE165" i="16"/>
  <c r="E166" i="16"/>
  <c r="F166" i="16"/>
  <c r="G166" i="16"/>
  <c r="H166" i="16"/>
  <c r="I166" i="16"/>
  <c r="J166" i="16"/>
  <c r="K166" i="16"/>
  <c r="L166" i="16"/>
  <c r="M166" i="16"/>
  <c r="N166" i="16"/>
  <c r="O166" i="16"/>
  <c r="P166" i="16"/>
  <c r="Q166" i="16"/>
  <c r="R166" i="16"/>
  <c r="S166" i="16"/>
  <c r="T166" i="16"/>
  <c r="U166" i="16"/>
  <c r="V166" i="16"/>
  <c r="W166" i="16"/>
  <c r="X166" i="16"/>
  <c r="Y166" i="16"/>
  <c r="Z166" i="16"/>
  <c r="AA166" i="16"/>
  <c r="AB166" i="16"/>
  <c r="AC166" i="16"/>
  <c r="AD166" i="16"/>
  <c r="AE166" i="16"/>
  <c r="E167" i="16"/>
  <c r="F167" i="16"/>
  <c r="G167" i="16"/>
  <c r="H167" i="16"/>
  <c r="I167" i="16"/>
  <c r="J167" i="16"/>
  <c r="K167" i="16"/>
  <c r="L167" i="16"/>
  <c r="M167" i="16"/>
  <c r="N167" i="16"/>
  <c r="O167" i="16"/>
  <c r="P167" i="16"/>
  <c r="Q167" i="16"/>
  <c r="R167" i="16"/>
  <c r="S167" i="16"/>
  <c r="T167" i="16"/>
  <c r="U167" i="16"/>
  <c r="V167" i="16"/>
  <c r="W167" i="16"/>
  <c r="X167" i="16"/>
  <c r="Y167" i="16"/>
  <c r="Z167" i="16"/>
  <c r="AA167" i="16"/>
  <c r="AB167" i="16"/>
  <c r="AC167" i="16"/>
  <c r="AD167" i="16"/>
  <c r="AE167" i="16"/>
  <c r="E168" i="16"/>
  <c r="F168" i="16"/>
  <c r="G168" i="16"/>
  <c r="H168" i="16"/>
  <c r="I168" i="16"/>
  <c r="J168" i="16"/>
  <c r="K168" i="16"/>
  <c r="L168" i="16"/>
  <c r="M168" i="16"/>
  <c r="N168" i="16"/>
  <c r="O168" i="16"/>
  <c r="P168" i="16"/>
  <c r="Q168" i="16"/>
  <c r="R168" i="16"/>
  <c r="S168" i="16"/>
  <c r="T168" i="16"/>
  <c r="U168" i="16"/>
  <c r="V168" i="16"/>
  <c r="W168" i="16"/>
  <c r="X168" i="16"/>
  <c r="Y168" i="16"/>
  <c r="Z168" i="16"/>
  <c r="AA168" i="16"/>
  <c r="AB168" i="16"/>
  <c r="AC168" i="16"/>
  <c r="AD168" i="16"/>
  <c r="AE168" i="16"/>
  <c r="E169" i="16"/>
  <c r="F169" i="16"/>
  <c r="CU169" i="16" s="1"/>
  <c r="G169" i="16"/>
  <c r="H169" i="16"/>
  <c r="I169" i="16"/>
  <c r="J169" i="16"/>
  <c r="K169" i="16"/>
  <c r="L169" i="16"/>
  <c r="M169" i="16"/>
  <c r="N169" i="16"/>
  <c r="O169" i="16"/>
  <c r="P169" i="16"/>
  <c r="Q169" i="16"/>
  <c r="R169" i="16"/>
  <c r="S169" i="16"/>
  <c r="T169" i="16"/>
  <c r="U169" i="16"/>
  <c r="V169" i="16"/>
  <c r="W169" i="16"/>
  <c r="X169" i="16"/>
  <c r="Y169" i="16"/>
  <c r="Z169" i="16"/>
  <c r="AA169" i="16"/>
  <c r="AB169" i="16"/>
  <c r="AC169" i="16"/>
  <c r="AD169" i="16"/>
  <c r="AE169" i="16"/>
  <c r="E170" i="16"/>
  <c r="F170" i="16"/>
  <c r="G170" i="16"/>
  <c r="H170" i="16"/>
  <c r="I170" i="16"/>
  <c r="J170" i="16"/>
  <c r="K170" i="16"/>
  <c r="L170" i="16"/>
  <c r="M170" i="16"/>
  <c r="N170" i="16"/>
  <c r="O170" i="16"/>
  <c r="P170" i="16"/>
  <c r="Q170" i="16"/>
  <c r="R170" i="16"/>
  <c r="S170" i="16"/>
  <c r="T170" i="16"/>
  <c r="U170" i="16"/>
  <c r="DJ170" i="16" s="1"/>
  <c r="V170" i="16"/>
  <c r="W170" i="16"/>
  <c r="DL170" i="16" s="1"/>
  <c r="X170" i="16"/>
  <c r="Y170" i="16"/>
  <c r="Z170" i="16"/>
  <c r="AA170" i="16"/>
  <c r="AB170" i="16"/>
  <c r="AC170" i="16"/>
  <c r="AD170" i="16"/>
  <c r="AE170" i="16"/>
  <c r="E171" i="16"/>
  <c r="F171" i="16"/>
  <c r="G171" i="16"/>
  <c r="H171" i="16"/>
  <c r="I171" i="16"/>
  <c r="J171" i="16"/>
  <c r="K171" i="16"/>
  <c r="L171" i="16"/>
  <c r="M171" i="16"/>
  <c r="N171" i="16"/>
  <c r="O171" i="16"/>
  <c r="P171" i="16"/>
  <c r="Q171" i="16"/>
  <c r="R171" i="16"/>
  <c r="S171" i="16"/>
  <c r="T171" i="16"/>
  <c r="U171" i="16"/>
  <c r="V171" i="16"/>
  <c r="W171" i="16"/>
  <c r="X171" i="16"/>
  <c r="Y171" i="16"/>
  <c r="Z171" i="16"/>
  <c r="AA171" i="16"/>
  <c r="AB171" i="16"/>
  <c r="AC171" i="16"/>
  <c r="AD171" i="16"/>
  <c r="AE171" i="16"/>
  <c r="E172" i="16"/>
  <c r="F172" i="16"/>
  <c r="G172" i="16"/>
  <c r="CV172" i="16" s="1"/>
  <c r="H172" i="16"/>
  <c r="I172" i="16"/>
  <c r="CX172" i="16" s="1"/>
  <c r="J172" i="16"/>
  <c r="K172" i="16"/>
  <c r="L172" i="16"/>
  <c r="M172" i="16"/>
  <c r="N172" i="16"/>
  <c r="O172" i="16"/>
  <c r="P172" i="16"/>
  <c r="Q172" i="16"/>
  <c r="R172" i="16"/>
  <c r="S172" i="16"/>
  <c r="T172" i="16"/>
  <c r="U172" i="16"/>
  <c r="V172" i="16"/>
  <c r="W172" i="16"/>
  <c r="X172" i="16"/>
  <c r="Y172" i="16"/>
  <c r="Z172" i="16"/>
  <c r="AA172" i="16"/>
  <c r="AB172" i="16"/>
  <c r="AC172" i="16"/>
  <c r="AD172" i="16"/>
  <c r="AE172" i="16"/>
  <c r="E173" i="16"/>
  <c r="F173" i="16"/>
  <c r="G173" i="16"/>
  <c r="H173" i="16"/>
  <c r="I173" i="16"/>
  <c r="J173" i="16"/>
  <c r="K173" i="16"/>
  <c r="L173" i="16"/>
  <c r="M173" i="16"/>
  <c r="N173" i="16"/>
  <c r="O173" i="16"/>
  <c r="P173" i="16"/>
  <c r="Q173" i="16"/>
  <c r="R173" i="16"/>
  <c r="S173" i="16"/>
  <c r="T173" i="16"/>
  <c r="U173" i="16"/>
  <c r="W173" i="16"/>
  <c r="X173" i="16"/>
  <c r="DM173" i="16" s="1"/>
  <c r="Y173" i="16"/>
  <c r="Z173" i="16"/>
  <c r="DO173" i="16" s="1"/>
  <c r="AA173" i="16"/>
  <c r="AB173" i="16"/>
  <c r="AC173" i="16"/>
  <c r="AD173" i="16"/>
  <c r="AE173" i="16"/>
  <c r="E174" i="16"/>
  <c r="F174" i="16"/>
  <c r="G174" i="16"/>
  <c r="H174" i="16"/>
  <c r="I174" i="16"/>
  <c r="J174" i="16"/>
  <c r="K174" i="16"/>
  <c r="L174" i="16"/>
  <c r="M174" i="16"/>
  <c r="N174" i="16"/>
  <c r="O174" i="16"/>
  <c r="P174" i="16"/>
  <c r="Q174" i="16"/>
  <c r="R174" i="16"/>
  <c r="S174" i="16"/>
  <c r="T174" i="16"/>
  <c r="U174" i="16"/>
  <c r="V174" i="16"/>
  <c r="W174" i="16"/>
  <c r="X174" i="16"/>
  <c r="Y174" i="16"/>
  <c r="Z174" i="16"/>
  <c r="AA174" i="16"/>
  <c r="AB174" i="16"/>
  <c r="AC174" i="16"/>
  <c r="AD174" i="16"/>
  <c r="AE174" i="16"/>
  <c r="E175" i="16"/>
  <c r="F175" i="16"/>
  <c r="G175" i="16"/>
  <c r="H175" i="16"/>
  <c r="I175" i="16"/>
  <c r="J175" i="16"/>
  <c r="CY175" i="16" s="1"/>
  <c r="K175" i="16"/>
  <c r="L175" i="16"/>
  <c r="DA175" i="16" s="1"/>
  <c r="M175" i="16"/>
  <c r="N175" i="16"/>
  <c r="O175" i="16"/>
  <c r="P175" i="16"/>
  <c r="Q175" i="16"/>
  <c r="R175" i="16"/>
  <c r="S175" i="16"/>
  <c r="T175" i="16"/>
  <c r="U175" i="16"/>
  <c r="V175" i="16"/>
  <c r="W175" i="16"/>
  <c r="X175" i="16"/>
  <c r="Y175" i="16"/>
  <c r="Z175" i="16"/>
  <c r="AA175" i="16"/>
  <c r="AB175" i="16"/>
  <c r="AC175" i="16"/>
  <c r="AD175" i="16"/>
  <c r="AE175" i="16"/>
  <c r="E176" i="16"/>
  <c r="F176" i="16"/>
  <c r="G176" i="16"/>
  <c r="H176" i="16"/>
  <c r="I176" i="16"/>
  <c r="J176" i="16"/>
  <c r="K176" i="16"/>
  <c r="CZ176" i="16" s="1"/>
  <c r="L176" i="16"/>
  <c r="M176" i="16"/>
  <c r="N176" i="16"/>
  <c r="DC176" i="16" s="1"/>
  <c r="O176" i="16"/>
  <c r="P176" i="16"/>
  <c r="Q176" i="16"/>
  <c r="R176" i="16"/>
  <c r="S176" i="16"/>
  <c r="T176" i="16"/>
  <c r="U176" i="16"/>
  <c r="V176" i="16"/>
  <c r="W176" i="16"/>
  <c r="X176" i="16"/>
  <c r="Y176" i="16"/>
  <c r="Z176" i="16"/>
  <c r="AA176" i="16"/>
  <c r="AB176" i="16"/>
  <c r="AC176" i="16"/>
  <c r="AD176" i="16"/>
  <c r="AE176" i="16"/>
  <c r="E177" i="16"/>
  <c r="F177" i="16"/>
  <c r="G177" i="16"/>
  <c r="CV177" i="16" s="1"/>
  <c r="H177" i="16"/>
  <c r="I177" i="16"/>
  <c r="J177" i="16"/>
  <c r="K177" i="16"/>
  <c r="L177" i="16"/>
  <c r="M177" i="16"/>
  <c r="N177" i="16"/>
  <c r="O177" i="16"/>
  <c r="P177" i="16"/>
  <c r="Q177" i="16"/>
  <c r="R177" i="16"/>
  <c r="S177" i="16"/>
  <c r="T177" i="16"/>
  <c r="U177" i="16"/>
  <c r="V177" i="16"/>
  <c r="W177" i="16"/>
  <c r="X177" i="16"/>
  <c r="Y177" i="16"/>
  <c r="Z177" i="16"/>
  <c r="AA177" i="16"/>
  <c r="AB177" i="16"/>
  <c r="DQ177" i="16" s="1"/>
  <c r="AC177" i="16"/>
  <c r="AD177" i="16"/>
  <c r="AE177" i="16"/>
  <c r="DT177" i="16" s="1"/>
  <c r="E178" i="16"/>
  <c r="F178" i="16"/>
  <c r="G178" i="16"/>
  <c r="H178" i="16"/>
  <c r="I178" i="16"/>
  <c r="J178" i="16"/>
  <c r="K178" i="16"/>
  <c r="L178" i="16"/>
  <c r="M178" i="16"/>
  <c r="N178" i="16"/>
  <c r="O178" i="16"/>
  <c r="P178" i="16"/>
  <c r="Q178" i="16"/>
  <c r="R178" i="16"/>
  <c r="S178" i="16"/>
  <c r="T178" i="16"/>
  <c r="U178" i="16"/>
  <c r="DJ178" i="16" s="1"/>
  <c r="V178" i="16"/>
  <c r="W178" i="16"/>
  <c r="X178" i="16"/>
  <c r="DM178" i="16" s="1"/>
  <c r="Y178" i="16"/>
  <c r="Z178" i="16"/>
  <c r="AA178" i="16"/>
  <c r="AB178" i="16"/>
  <c r="AC178" i="16"/>
  <c r="AD178" i="16"/>
  <c r="AE178" i="16"/>
  <c r="E179" i="16"/>
  <c r="F179" i="16"/>
  <c r="G179" i="16"/>
  <c r="H179" i="16"/>
  <c r="I179" i="16"/>
  <c r="J179" i="16"/>
  <c r="K179" i="16"/>
  <c r="L179" i="16"/>
  <c r="M179" i="16"/>
  <c r="N179" i="16"/>
  <c r="DC179" i="16" s="1"/>
  <c r="O179" i="16"/>
  <c r="P179" i="16"/>
  <c r="Q179" i="16"/>
  <c r="DF179" i="16" s="1"/>
  <c r="R179" i="16"/>
  <c r="S179" i="16"/>
  <c r="T179" i="16"/>
  <c r="U179" i="16"/>
  <c r="V179" i="16"/>
  <c r="W179" i="16"/>
  <c r="X179" i="16"/>
  <c r="Y179" i="16"/>
  <c r="Z179" i="16"/>
  <c r="AA179" i="16"/>
  <c r="AB179" i="16"/>
  <c r="AC179" i="16"/>
  <c r="AD179" i="16"/>
  <c r="AE179" i="16"/>
  <c r="E180" i="16"/>
  <c r="F180" i="16"/>
  <c r="G180" i="16"/>
  <c r="CV180" i="16" s="1"/>
  <c r="H180" i="16"/>
  <c r="I180" i="16"/>
  <c r="J180" i="16"/>
  <c r="CY180" i="16" s="1"/>
  <c r="K180" i="16"/>
  <c r="L180" i="16"/>
  <c r="M180" i="16"/>
  <c r="N180" i="16"/>
  <c r="O180" i="16"/>
  <c r="P180" i="16"/>
  <c r="Q180" i="16"/>
  <c r="R180" i="16"/>
  <c r="S180" i="16"/>
  <c r="T180" i="16"/>
  <c r="U180" i="16"/>
  <c r="V180" i="16"/>
  <c r="W180" i="16"/>
  <c r="X180" i="16"/>
  <c r="Y180" i="16"/>
  <c r="Z180" i="16"/>
  <c r="AA180" i="16"/>
  <c r="AB180" i="16"/>
  <c r="AC180" i="16"/>
  <c r="DR180" i="16" s="1"/>
  <c r="AD180" i="16"/>
  <c r="AE180" i="16"/>
  <c r="DT180" i="16" s="1"/>
  <c r="E181" i="16"/>
  <c r="F181" i="16"/>
  <c r="G181" i="16"/>
  <c r="H181" i="16"/>
  <c r="I181" i="16"/>
  <c r="J181" i="16"/>
  <c r="K181" i="16"/>
  <c r="L181" i="16"/>
  <c r="M181" i="16"/>
  <c r="N181" i="16"/>
  <c r="O181" i="16"/>
  <c r="P181" i="16"/>
  <c r="DE181" i="16" s="1"/>
  <c r="Q181" i="16"/>
  <c r="DF181" i="16" s="1"/>
  <c r="R181" i="16"/>
  <c r="S181" i="16"/>
  <c r="T181" i="16"/>
  <c r="U181" i="16"/>
  <c r="V181" i="16"/>
  <c r="W181" i="16"/>
  <c r="X181" i="16"/>
  <c r="Y181" i="16"/>
  <c r="Z181" i="16"/>
  <c r="AA181" i="16"/>
  <c r="AB181" i="16"/>
  <c r="AC181" i="16"/>
  <c r="AD181" i="16"/>
  <c r="AE181" i="16"/>
  <c r="E182" i="16"/>
  <c r="CT182" i="16" s="1"/>
  <c r="F182" i="16"/>
  <c r="G182" i="16"/>
  <c r="H182" i="16"/>
  <c r="I182" i="16"/>
  <c r="J182" i="16"/>
  <c r="K182" i="16"/>
  <c r="L182" i="16"/>
  <c r="M182" i="16"/>
  <c r="N182" i="16"/>
  <c r="O182" i="16"/>
  <c r="P182" i="16"/>
  <c r="Q182" i="16"/>
  <c r="R182" i="16"/>
  <c r="S182" i="16"/>
  <c r="T182" i="16"/>
  <c r="U182" i="16"/>
  <c r="DJ182" i="16" s="1"/>
  <c r="V182" i="16"/>
  <c r="W182" i="16"/>
  <c r="X182" i="16"/>
  <c r="Y182" i="16"/>
  <c r="Z182" i="16"/>
  <c r="AA182" i="16"/>
  <c r="AB182" i="16"/>
  <c r="AC182" i="16"/>
  <c r="AD182" i="16"/>
  <c r="AE182" i="16"/>
  <c r="E183" i="16"/>
  <c r="F183" i="16"/>
  <c r="G183" i="16"/>
  <c r="H183" i="16"/>
  <c r="CW183" i="16" s="1"/>
  <c r="I183" i="16"/>
  <c r="J183" i="16"/>
  <c r="CY183" i="16" s="1"/>
  <c r="K183" i="16"/>
  <c r="L183" i="16"/>
  <c r="M183" i="16"/>
  <c r="N183" i="16"/>
  <c r="O183" i="16"/>
  <c r="P183" i="16"/>
  <c r="Q183" i="16"/>
  <c r="R183" i="16"/>
  <c r="S183" i="16"/>
  <c r="T183" i="16"/>
  <c r="U183" i="16"/>
  <c r="V183" i="16"/>
  <c r="W183" i="16"/>
  <c r="X183" i="16"/>
  <c r="Y183" i="16"/>
  <c r="Z183" i="16"/>
  <c r="DO183" i="16" s="1"/>
  <c r="AA183" i="16"/>
  <c r="DP183" i="16" s="1"/>
  <c r="AB183" i="16"/>
  <c r="AC183" i="16"/>
  <c r="AD183" i="16"/>
  <c r="AE183" i="16"/>
  <c r="E184" i="16"/>
  <c r="F184" i="16"/>
  <c r="G184" i="16"/>
  <c r="H184" i="16"/>
  <c r="I184" i="16"/>
  <c r="J184" i="16"/>
  <c r="K184" i="16"/>
  <c r="L184" i="16"/>
  <c r="M184" i="16"/>
  <c r="DB184" i="16" s="1"/>
  <c r="N184" i="16"/>
  <c r="O184" i="16"/>
  <c r="DD184" i="16" s="1"/>
  <c r="P184" i="16"/>
  <c r="Q184" i="16"/>
  <c r="R184" i="16"/>
  <c r="S184" i="16"/>
  <c r="T184" i="16"/>
  <c r="U184" i="16"/>
  <c r="V184" i="16"/>
  <c r="W184" i="16"/>
  <c r="X184" i="16"/>
  <c r="Y184" i="16"/>
  <c r="Z184" i="16"/>
  <c r="AA184" i="16"/>
  <c r="AB184" i="16"/>
  <c r="AC184" i="16"/>
  <c r="AD184" i="16"/>
  <c r="AE184" i="16"/>
  <c r="DT184" i="16" s="1"/>
  <c r="E185" i="16"/>
  <c r="F185" i="16"/>
  <c r="G185" i="16"/>
  <c r="H185" i="16"/>
  <c r="I185" i="16"/>
  <c r="J185" i="16"/>
  <c r="K185" i="16"/>
  <c r="L185" i="16"/>
  <c r="M185" i="16"/>
  <c r="N185" i="16"/>
  <c r="O185" i="16"/>
  <c r="P185" i="16"/>
  <c r="Q185" i="16"/>
  <c r="R185" i="16"/>
  <c r="DG185" i="16" s="1"/>
  <c r="S185" i="16"/>
  <c r="T185" i="16"/>
  <c r="DI185" i="16" s="1"/>
  <c r="U185" i="16"/>
  <c r="V185" i="16"/>
  <c r="W185" i="16"/>
  <c r="X185" i="16"/>
  <c r="Y185" i="16"/>
  <c r="Z185" i="16"/>
  <c r="AA185" i="16"/>
  <c r="AB185" i="16"/>
  <c r="AC185" i="16"/>
  <c r="AD185" i="16"/>
  <c r="AE185" i="16"/>
  <c r="E186" i="16"/>
  <c r="CT186" i="16" s="1"/>
  <c r="F186" i="16"/>
  <c r="CU186" i="16" s="1"/>
  <c r="G186" i="16"/>
  <c r="H186" i="16"/>
  <c r="I186" i="16"/>
  <c r="J186" i="16"/>
  <c r="K186" i="16"/>
  <c r="L186" i="16"/>
  <c r="M186" i="16"/>
  <c r="N186" i="16"/>
  <c r="O186" i="16"/>
  <c r="P186" i="16"/>
  <c r="Q186" i="16"/>
  <c r="R186" i="16"/>
  <c r="S186" i="16"/>
  <c r="T186" i="16"/>
  <c r="U186" i="16"/>
  <c r="V186" i="16"/>
  <c r="W186" i="16"/>
  <c r="DL186" i="16" s="1"/>
  <c r="X186" i="16"/>
  <c r="Y186" i="16"/>
  <c r="DN186" i="16" s="1"/>
  <c r="Z186" i="16"/>
  <c r="AA186" i="16"/>
  <c r="AB186" i="16"/>
  <c r="AC186" i="16"/>
  <c r="AD186" i="16"/>
  <c r="AE186" i="16"/>
  <c r="E187" i="16"/>
  <c r="F187" i="16"/>
  <c r="G187" i="16"/>
  <c r="H187" i="16"/>
  <c r="I187" i="16"/>
  <c r="J187" i="16"/>
  <c r="CY187" i="16" s="1"/>
  <c r="K187" i="16"/>
  <c r="CZ187" i="16" s="1"/>
  <c r="L187" i="16"/>
  <c r="M187" i="16"/>
  <c r="N187" i="16"/>
  <c r="O187" i="16"/>
  <c r="P187" i="16"/>
  <c r="Q187" i="16"/>
  <c r="R187" i="16"/>
  <c r="S187" i="16"/>
  <c r="T187" i="16"/>
  <c r="U187" i="16"/>
  <c r="V187" i="16"/>
  <c r="W187" i="16"/>
  <c r="X187" i="16"/>
  <c r="Y187" i="16"/>
  <c r="Z187" i="16"/>
  <c r="AA187" i="16"/>
  <c r="AB187" i="16"/>
  <c r="DQ187" i="16" s="1"/>
  <c r="AC187" i="16"/>
  <c r="AD187" i="16"/>
  <c r="DS187" i="16" s="1"/>
  <c r="AE187" i="16"/>
  <c r="E188" i="16"/>
  <c r="F188" i="16"/>
  <c r="G188" i="16"/>
  <c r="H188" i="16"/>
  <c r="I188" i="16"/>
  <c r="J188" i="16"/>
  <c r="K188" i="16"/>
  <c r="L188" i="16"/>
  <c r="M188" i="16"/>
  <c r="N188" i="16"/>
  <c r="O188" i="16"/>
  <c r="DD188" i="16" s="1"/>
  <c r="P188" i="16"/>
  <c r="DE188" i="16" s="1"/>
  <c r="Q188" i="16"/>
  <c r="R188" i="16"/>
  <c r="S188" i="16"/>
  <c r="T188" i="16"/>
  <c r="U188" i="16"/>
  <c r="V188" i="16"/>
  <c r="W188" i="16"/>
  <c r="X188" i="16"/>
  <c r="Y188" i="16"/>
  <c r="Z188" i="16"/>
  <c r="AA188" i="16"/>
  <c r="AB188" i="16"/>
  <c r="AC188" i="16"/>
  <c r="AD188" i="16"/>
  <c r="AE188" i="16"/>
  <c r="E189" i="16"/>
  <c r="F189" i="16"/>
  <c r="G189" i="16"/>
  <c r="H189" i="16"/>
  <c r="I189" i="16"/>
  <c r="J189" i="16"/>
  <c r="K189" i="16"/>
  <c r="L189" i="16"/>
  <c r="M189" i="16"/>
  <c r="N189" i="16"/>
  <c r="O189" i="16"/>
  <c r="P189" i="16"/>
  <c r="Q189" i="16"/>
  <c r="R189" i="16"/>
  <c r="S189" i="16"/>
  <c r="T189" i="16"/>
  <c r="DI189" i="16" s="1"/>
  <c r="U189" i="16"/>
  <c r="DJ189" i="16" s="1"/>
  <c r="V189" i="16"/>
  <c r="W189" i="16"/>
  <c r="X189" i="16"/>
  <c r="Y189" i="16"/>
  <c r="Z189" i="16"/>
  <c r="AA189" i="16"/>
  <c r="AB189" i="16"/>
  <c r="AC189" i="16"/>
  <c r="AD189" i="16"/>
  <c r="AE189" i="16"/>
  <c r="E190" i="16"/>
  <c r="F190" i="16"/>
  <c r="G190" i="16"/>
  <c r="CV190" i="16" s="1"/>
  <c r="H190" i="16"/>
  <c r="I190" i="16"/>
  <c r="CX190" i="16" s="1"/>
  <c r="J190" i="16"/>
  <c r="K190" i="16"/>
  <c r="L190" i="16"/>
  <c r="M190" i="16"/>
  <c r="N190" i="16"/>
  <c r="O190" i="16"/>
  <c r="P190" i="16"/>
  <c r="Q190" i="16"/>
  <c r="R190" i="16"/>
  <c r="S190" i="16"/>
  <c r="T190" i="16"/>
  <c r="U190" i="16"/>
  <c r="V190" i="16"/>
  <c r="W190" i="16"/>
  <c r="X190" i="16"/>
  <c r="Y190" i="16"/>
  <c r="DN190" i="16" s="1"/>
  <c r="Z190" i="16"/>
  <c r="DO190" i="16" s="1"/>
  <c r="AA190" i="16"/>
  <c r="AB190" i="16"/>
  <c r="AC190" i="16"/>
  <c r="AD190" i="16"/>
  <c r="AE190" i="16"/>
  <c r="E191" i="16"/>
  <c r="F191" i="16"/>
  <c r="G191" i="16"/>
  <c r="H191" i="16"/>
  <c r="I191" i="16"/>
  <c r="J191" i="16"/>
  <c r="K191" i="16"/>
  <c r="L191" i="16"/>
  <c r="DA191" i="16" s="1"/>
  <c r="M191" i="16"/>
  <c r="N191" i="16"/>
  <c r="DC191" i="16" s="1"/>
  <c r="O191" i="16"/>
  <c r="P191" i="16"/>
  <c r="Q191" i="16"/>
  <c r="R191" i="16"/>
  <c r="S191" i="16"/>
  <c r="T191" i="16"/>
  <c r="U191" i="16"/>
  <c r="V191" i="16"/>
  <c r="W191" i="16"/>
  <c r="X191" i="16"/>
  <c r="Y191" i="16"/>
  <c r="Z191" i="16"/>
  <c r="AA191" i="16"/>
  <c r="AB191" i="16"/>
  <c r="AC191" i="16"/>
  <c r="AD191" i="16"/>
  <c r="DS191" i="16" s="1"/>
  <c r="AE191" i="16"/>
  <c r="DT191" i="16" s="1"/>
  <c r="E192" i="16"/>
  <c r="F192" i="16"/>
  <c r="G192" i="16"/>
  <c r="H192" i="16"/>
  <c r="I192" i="16"/>
  <c r="J192" i="16"/>
  <c r="K192" i="16"/>
  <c r="L192" i="16"/>
  <c r="M192" i="16"/>
  <c r="N192" i="16"/>
  <c r="O192" i="16"/>
  <c r="P192" i="16"/>
  <c r="Q192" i="16"/>
  <c r="DF192" i="16" s="1"/>
  <c r="R192" i="16"/>
  <c r="S192" i="16"/>
  <c r="DH192" i="16" s="1"/>
  <c r="T192" i="16"/>
  <c r="U192" i="16"/>
  <c r="V192" i="16"/>
  <c r="W192" i="16"/>
  <c r="X192" i="16"/>
  <c r="Y192" i="16"/>
  <c r="Z192" i="16"/>
  <c r="AA192" i="16"/>
  <c r="AB192" i="16"/>
  <c r="AC192" i="16"/>
  <c r="AD192" i="16"/>
  <c r="AE192" i="16"/>
  <c r="E193" i="16"/>
  <c r="F193" i="16"/>
  <c r="G193" i="16"/>
  <c r="H193" i="16"/>
  <c r="I193" i="16"/>
  <c r="J193" i="16"/>
  <c r="K193" i="16"/>
  <c r="L193" i="16"/>
  <c r="M193" i="16"/>
  <c r="N193" i="16"/>
  <c r="O193" i="16"/>
  <c r="P193" i="16"/>
  <c r="Q193" i="16"/>
  <c r="R193" i="16"/>
  <c r="DG193" i="16" s="1"/>
  <c r="S193" i="16"/>
  <c r="DH193" i="16" s="1"/>
  <c r="T193" i="16"/>
  <c r="U193" i="16"/>
  <c r="V193" i="16"/>
  <c r="W193" i="16"/>
  <c r="X193" i="16"/>
  <c r="Y193" i="16"/>
  <c r="Z193" i="16"/>
  <c r="AA193" i="16"/>
  <c r="AB193" i="16"/>
  <c r="AC193" i="16"/>
  <c r="AD193" i="16"/>
  <c r="AE193" i="16"/>
  <c r="E194" i="16"/>
  <c r="CT194" i="16" s="1"/>
  <c r="F194" i="16"/>
  <c r="CU194" i="16" s="1"/>
  <c r="G194" i="16"/>
  <c r="H194" i="16"/>
  <c r="I194" i="16"/>
  <c r="J194" i="16"/>
  <c r="K194" i="16"/>
  <c r="L194" i="16"/>
  <c r="M194" i="16"/>
  <c r="N194" i="16"/>
  <c r="O194" i="16"/>
  <c r="P194" i="16"/>
  <c r="Q194" i="16"/>
  <c r="R194" i="16"/>
  <c r="S194" i="16"/>
  <c r="T194" i="16"/>
  <c r="DI194" i="16" s="1"/>
  <c r="U194" i="16"/>
  <c r="DJ194" i="16" s="1"/>
  <c r="V194" i="16"/>
  <c r="W194" i="16"/>
  <c r="X194" i="16"/>
  <c r="Y194" i="16"/>
  <c r="Z194" i="16"/>
  <c r="AA194" i="16"/>
  <c r="AB194" i="16"/>
  <c r="AC194" i="16"/>
  <c r="AD194" i="16"/>
  <c r="AE194" i="16"/>
  <c r="E195" i="16"/>
  <c r="CT195" i="16" s="1"/>
  <c r="F195" i="16"/>
  <c r="G195" i="16"/>
  <c r="H195" i="16"/>
  <c r="I195" i="16"/>
  <c r="J195" i="16"/>
  <c r="K195" i="16"/>
  <c r="L195" i="16"/>
  <c r="M195" i="16"/>
  <c r="N195" i="16"/>
  <c r="O195" i="16"/>
  <c r="P195" i="16"/>
  <c r="Q195" i="16"/>
  <c r="R195" i="16"/>
  <c r="S195" i="16"/>
  <c r="T195" i="16"/>
  <c r="U195" i="16"/>
  <c r="V195" i="16"/>
  <c r="W195" i="16"/>
  <c r="DL195" i="16" s="1"/>
  <c r="X195" i="16"/>
  <c r="Y195" i="16"/>
  <c r="Z195" i="16"/>
  <c r="AA195" i="16"/>
  <c r="AB195" i="16"/>
  <c r="AC195" i="16"/>
  <c r="AD195" i="16"/>
  <c r="AE195" i="16"/>
  <c r="E196" i="16"/>
  <c r="F196" i="16"/>
  <c r="CU196" i="16" s="1"/>
  <c r="G196" i="16"/>
  <c r="CV196" i="16" s="1"/>
  <c r="H196" i="16"/>
  <c r="I196" i="16"/>
  <c r="J196" i="16"/>
  <c r="K196" i="16"/>
  <c r="L196" i="16"/>
  <c r="M196" i="16"/>
  <c r="N196" i="16"/>
  <c r="O196" i="16"/>
  <c r="P196" i="16"/>
  <c r="Q196" i="16"/>
  <c r="R196" i="16"/>
  <c r="S196" i="16"/>
  <c r="T196" i="16"/>
  <c r="U196" i="16"/>
  <c r="DJ196" i="16" s="1"/>
  <c r="V196" i="16"/>
  <c r="W196" i="16"/>
  <c r="X196" i="16"/>
  <c r="Y196" i="16"/>
  <c r="Z196" i="16"/>
  <c r="AA196" i="16"/>
  <c r="AB196" i="16"/>
  <c r="AC196" i="16"/>
  <c r="AD196" i="16"/>
  <c r="AE196" i="16"/>
  <c r="D140" i="16"/>
  <c r="D141" i="16"/>
  <c r="D142" i="16"/>
  <c r="D143" i="16"/>
  <c r="CS143" i="16" s="1"/>
  <c r="D144" i="16"/>
  <c r="CS144" i="16" s="1"/>
  <c r="D145" i="16"/>
  <c r="D146" i="16"/>
  <c r="D147" i="16"/>
  <c r="D148" i="16"/>
  <c r="D149" i="16"/>
  <c r="D150" i="16"/>
  <c r="D151" i="16"/>
  <c r="D152" i="16"/>
  <c r="D153" i="16"/>
  <c r="D154" i="16"/>
  <c r="D155" i="16"/>
  <c r="D156" i="16"/>
  <c r="D157" i="16"/>
  <c r="D158" i="16"/>
  <c r="CS158" i="16" s="1"/>
  <c r="D159" i="16"/>
  <c r="CS159" i="16" s="1"/>
  <c r="D160" i="16"/>
  <c r="D161" i="16"/>
  <c r="D162" i="16"/>
  <c r="D163" i="16"/>
  <c r="D164" i="16"/>
  <c r="D165" i="16"/>
  <c r="D166" i="16"/>
  <c r="D167" i="16"/>
  <c r="D168" i="16"/>
  <c r="D169" i="16"/>
  <c r="D170" i="16"/>
  <c r="D171" i="16"/>
  <c r="D172" i="16"/>
  <c r="D173" i="16"/>
  <c r="CS173" i="16" s="1"/>
  <c r="D174" i="16"/>
  <c r="CS174" i="16" s="1"/>
  <c r="D175" i="16"/>
  <c r="D176" i="16"/>
  <c r="D177" i="16"/>
  <c r="D178" i="16"/>
  <c r="D179" i="16"/>
  <c r="D180" i="16"/>
  <c r="D181" i="16"/>
  <c r="D182" i="16"/>
  <c r="D183" i="16"/>
  <c r="D184" i="16"/>
  <c r="D185" i="16"/>
  <c r="D186" i="16"/>
  <c r="D187" i="16"/>
  <c r="D188" i="16"/>
  <c r="D189" i="16"/>
  <c r="D190" i="16"/>
  <c r="D191" i="16"/>
  <c r="CS191" i="16" s="1"/>
  <c r="D192" i="16"/>
  <c r="CS192" i="16" s="1"/>
  <c r="D193" i="16"/>
  <c r="D194" i="16"/>
  <c r="D195" i="16"/>
  <c r="D196" i="16"/>
  <c r="J157" i="14"/>
  <c r="J158" i="14"/>
  <c r="J159" i="14"/>
  <c r="J160" i="14"/>
  <c r="J161" i="14"/>
  <c r="J162" i="14"/>
  <c r="J163" i="14"/>
  <c r="J164" i="14"/>
  <c r="J165" i="14"/>
  <c r="J73" i="14"/>
  <c r="J74" i="14"/>
  <c r="J75" i="14"/>
  <c r="J77" i="14"/>
  <c r="J78" i="14"/>
  <c r="J79" i="14"/>
  <c r="J80" i="14"/>
  <c r="J81" i="14"/>
  <c r="J82" i="14"/>
  <c r="J83" i="14"/>
  <c r="J84" i="14"/>
  <c r="J85" i="14"/>
  <c r="J86" i="14"/>
  <c r="J87" i="14"/>
  <c r="J88" i="14"/>
  <c r="J89" i="14"/>
  <c r="J90" i="14"/>
  <c r="J91" i="14"/>
  <c r="J92" i="14"/>
  <c r="J93" i="14"/>
  <c r="J94" i="14"/>
  <c r="J95" i="14"/>
  <c r="J96" i="14"/>
  <c r="J98" i="14"/>
  <c r="J100" i="14"/>
  <c r="J101" i="14"/>
  <c r="J102" i="14"/>
  <c r="J103" i="14"/>
  <c r="J104" i="14"/>
  <c r="J105" i="14"/>
  <c r="J106" i="14"/>
  <c r="J107" i="14"/>
  <c r="J108" i="14"/>
  <c r="J109" i="14"/>
  <c r="J110" i="14"/>
  <c r="J111" i="14"/>
  <c r="J113" i="14"/>
  <c r="J114" i="14"/>
  <c r="J115" i="14"/>
  <c r="J116" i="14"/>
  <c r="J117" i="14"/>
  <c r="J118" i="14"/>
  <c r="J119" i="14"/>
  <c r="J120" i="14"/>
  <c r="J121" i="14"/>
  <c r="J122" i="14"/>
  <c r="J123" i="14"/>
  <c r="J124" i="14"/>
  <c r="J125" i="14"/>
  <c r="J126" i="14"/>
  <c r="J127" i="14"/>
  <c r="J128" i="14"/>
  <c r="J129" i="14"/>
  <c r="J130" i="14"/>
  <c r="J131" i="14"/>
  <c r="J132" i="14"/>
  <c r="J133" i="14"/>
  <c r="J134" i="14"/>
  <c r="J135" i="14"/>
  <c r="J136" i="14"/>
  <c r="J137" i="14"/>
  <c r="J138" i="14"/>
  <c r="J139" i="14"/>
  <c r="J140" i="14"/>
  <c r="J141" i="14"/>
  <c r="J142" i="14"/>
  <c r="J143" i="14"/>
  <c r="J144" i="14"/>
  <c r="J145" i="14"/>
  <c r="J146" i="14"/>
  <c r="J147" i="14"/>
  <c r="J148" i="14"/>
  <c r="J149" i="14"/>
  <c r="J150" i="14"/>
  <c r="J151" i="14"/>
  <c r="J152" i="14"/>
  <c r="J153" i="14"/>
  <c r="J154" i="14"/>
  <c r="J155" i="14"/>
  <c r="J156" i="14"/>
  <c r="J72" i="14"/>
  <c r="A74" i="14"/>
  <c r="D74" i="14" s="1"/>
  <c r="J99" i="14" s="1"/>
  <c r="D72" i="14"/>
  <c r="J76" i="14" s="1"/>
  <c r="D79" i="14"/>
  <c r="A82" i="14"/>
  <c r="D73" i="14"/>
  <c r="J97" i="14" s="1"/>
  <c r="D76" i="14"/>
  <c r="D77" i="14"/>
  <c r="D78" i="14"/>
  <c r="A80" i="14"/>
  <c r="A81" i="14"/>
  <c r="D71" i="14"/>
  <c r="J112" i="14" s="1"/>
  <c r="AF154" i="14"/>
  <c r="AF143" i="14"/>
  <c r="AF116" i="14"/>
  <c r="AF97" i="14"/>
  <c r="AF76" i="14"/>
  <c r="K31" i="16"/>
  <c r="Y153" i="14"/>
  <c r="AA153" i="14" s="1"/>
  <c r="Z153" i="14"/>
  <c r="T72" i="14"/>
  <c r="W72" i="14" s="1"/>
  <c r="T76" i="14"/>
  <c r="U76" i="14" s="1"/>
  <c r="Z76" i="14" s="1"/>
  <c r="T96" i="14"/>
  <c r="W96" i="14" s="1"/>
  <c r="T152" i="14"/>
  <c r="Z152" i="14" s="1"/>
  <c r="T110" i="14"/>
  <c r="U110" i="14" s="1"/>
  <c r="Z110" i="14" s="1"/>
  <c r="T104" i="14"/>
  <c r="U104" i="14" s="1"/>
  <c r="Z104" i="14" s="1"/>
  <c r="T103" i="14"/>
  <c r="U103" i="14" s="1"/>
  <c r="Z103" i="14" s="1"/>
  <c r="T114" i="14"/>
  <c r="U114" i="14" s="1"/>
  <c r="Z114" i="14" s="1"/>
  <c r="T151" i="14"/>
  <c r="Z151" i="14" s="1"/>
  <c r="T93" i="14"/>
  <c r="U93" i="14" s="1"/>
  <c r="Z93" i="14" s="1"/>
  <c r="T132" i="14"/>
  <c r="U132" i="14" s="1"/>
  <c r="Z132" i="14" s="1"/>
  <c r="T113" i="14"/>
  <c r="U113" i="14" s="1"/>
  <c r="Z113" i="14" s="1"/>
  <c r="T82" i="14"/>
  <c r="U82" i="14" s="1"/>
  <c r="Z82" i="14" s="1"/>
  <c r="T150" i="14"/>
  <c r="Z150" i="14" s="1"/>
  <c r="T149" i="14"/>
  <c r="BY120" i="16"/>
  <c r="BI180" i="16" s="1"/>
  <c r="BY116" i="16"/>
  <c r="BI176" i="16" s="1"/>
  <c r="T73" i="14"/>
  <c r="U73" i="14" s="1"/>
  <c r="Z73" i="14" s="1"/>
  <c r="T74" i="14"/>
  <c r="U74" i="14" s="1"/>
  <c r="Z74" i="14" s="1"/>
  <c r="T75" i="14"/>
  <c r="U75" i="14" s="1"/>
  <c r="Z75" i="14" s="1"/>
  <c r="T77" i="14"/>
  <c r="U77" i="14" s="1"/>
  <c r="Z77" i="14" s="1"/>
  <c r="T78" i="14"/>
  <c r="U78" i="14" s="1"/>
  <c r="Z78" i="14" s="1"/>
  <c r="T79" i="14"/>
  <c r="U79" i="14" s="1"/>
  <c r="Z79" i="14" s="1"/>
  <c r="T80" i="14"/>
  <c r="U80" i="14" s="1"/>
  <c r="Z80" i="14" s="1"/>
  <c r="T81" i="14"/>
  <c r="W81" i="14" s="1"/>
  <c r="T83" i="14"/>
  <c r="U83" i="14" s="1"/>
  <c r="Z83" i="14" s="1"/>
  <c r="T84" i="14"/>
  <c r="U84" i="14" s="1"/>
  <c r="Z84" i="14" s="1"/>
  <c r="T85" i="14"/>
  <c r="U85" i="14" s="1"/>
  <c r="Z85" i="14" s="1"/>
  <c r="T86" i="14"/>
  <c r="U86" i="14" s="1"/>
  <c r="Z86" i="14" s="1"/>
  <c r="T87" i="14"/>
  <c r="U87" i="14" s="1"/>
  <c r="Z87" i="14" s="1"/>
  <c r="T88" i="14"/>
  <c r="U88" i="14" s="1"/>
  <c r="Z88" i="14" s="1"/>
  <c r="T89" i="14"/>
  <c r="U89" i="14" s="1"/>
  <c r="Z89" i="14" s="1"/>
  <c r="T90" i="14"/>
  <c r="U90" i="14" s="1"/>
  <c r="Z90" i="14" s="1"/>
  <c r="T91" i="14"/>
  <c r="U91" i="14" s="1"/>
  <c r="Z91" i="14" s="1"/>
  <c r="T92" i="14"/>
  <c r="U92" i="14" s="1"/>
  <c r="Z92" i="14" s="1"/>
  <c r="T94" i="14"/>
  <c r="U94" i="14" s="1"/>
  <c r="Z94" i="14" s="1"/>
  <c r="T95" i="14"/>
  <c r="U95" i="14" s="1"/>
  <c r="Z95" i="14" s="1"/>
  <c r="T97" i="14"/>
  <c r="U97" i="14" s="1"/>
  <c r="Z97" i="14" s="1"/>
  <c r="T98" i="14"/>
  <c r="U98" i="14" s="1"/>
  <c r="Z98" i="14" s="1"/>
  <c r="T99" i="14"/>
  <c r="U99" i="14" s="1"/>
  <c r="Z99" i="14" s="1"/>
  <c r="T100" i="14"/>
  <c r="U100" i="14" s="1"/>
  <c r="Z100" i="14" s="1"/>
  <c r="T101" i="14"/>
  <c r="U101" i="14" s="1"/>
  <c r="Z101" i="14" s="1"/>
  <c r="T102" i="14"/>
  <c r="U102" i="14" s="1"/>
  <c r="Z102" i="14" s="1"/>
  <c r="T105" i="14"/>
  <c r="U105" i="14" s="1"/>
  <c r="Z105" i="14" s="1"/>
  <c r="T106" i="14"/>
  <c r="U106" i="14" s="1"/>
  <c r="Z106" i="14" s="1"/>
  <c r="T107" i="14"/>
  <c r="U107" i="14" s="1"/>
  <c r="Z107" i="14" s="1"/>
  <c r="T108" i="14"/>
  <c r="U108" i="14" s="1"/>
  <c r="Z108" i="14" s="1"/>
  <c r="T109" i="14"/>
  <c r="U109" i="14" s="1"/>
  <c r="Z109" i="14" s="1"/>
  <c r="T111" i="14"/>
  <c r="U111" i="14" s="1"/>
  <c r="Z111" i="14" s="1"/>
  <c r="T112" i="14"/>
  <c r="U112" i="14" s="1"/>
  <c r="Z112" i="14" s="1"/>
  <c r="T115" i="14"/>
  <c r="U115" i="14" s="1"/>
  <c r="Z115" i="14" s="1"/>
  <c r="T116" i="14"/>
  <c r="U116" i="14" s="1"/>
  <c r="Z116" i="14" s="1"/>
  <c r="T117" i="14"/>
  <c r="U117" i="14" s="1"/>
  <c r="Z117" i="14" s="1"/>
  <c r="T118" i="14"/>
  <c r="U118" i="14" s="1"/>
  <c r="Z118" i="14" s="1"/>
  <c r="T119" i="14"/>
  <c r="U119" i="14" s="1"/>
  <c r="Z119" i="14" s="1"/>
  <c r="T120" i="14"/>
  <c r="U120" i="14" s="1"/>
  <c r="Z120" i="14" s="1"/>
  <c r="T121" i="14"/>
  <c r="U121" i="14" s="1"/>
  <c r="Z121" i="14" s="1"/>
  <c r="T122" i="14"/>
  <c r="U122" i="14" s="1"/>
  <c r="Z122" i="14" s="1"/>
  <c r="T123" i="14"/>
  <c r="U123" i="14" s="1"/>
  <c r="Z123" i="14" s="1"/>
  <c r="T124" i="14"/>
  <c r="U124" i="14" s="1"/>
  <c r="Z124" i="14" s="1"/>
  <c r="T125" i="14"/>
  <c r="U125" i="14" s="1"/>
  <c r="Z125" i="14" s="1"/>
  <c r="T126" i="14"/>
  <c r="U126" i="14" s="1"/>
  <c r="Z126" i="14" s="1"/>
  <c r="T127" i="14"/>
  <c r="U127" i="14" s="1"/>
  <c r="Z127" i="14" s="1"/>
  <c r="T128" i="14"/>
  <c r="U128" i="14" s="1"/>
  <c r="Z128" i="14" s="1"/>
  <c r="T129" i="14"/>
  <c r="U129" i="14" s="1"/>
  <c r="Z129" i="14" s="1"/>
  <c r="T130" i="14"/>
  <c r="U130" i="14" s="1"/>
  <c r="Z130" i="14" s="1"/>
  <c r="T131" i="14"/>
  <c r="U131" i="14" s="1"/>
  <c r="Z131" i="14" s="1"/>
  <c r="T133" i="14"/>
  <c r="U133" i="14" s="1"/>
  <c r="Z133" i="14" s="1"/>
  <c r="T134" i="14"/>
  <c r="U134" i="14" s="1"/>
  <c r="Z134" i="14" s="1"/>
  <c r="T135" i="14"/>
  <c r="U135" i="14" s="1"/>
  <c r="Z135" i="14" s="1"/>
  <c r="T136" i="14"/>
  <c r="U136" i="14" s="1"/>
  <c r="Z136" i="14" s="1"/>
  <c r="T137" i="14"/>
  <c r="U137" i="14" s="1"/>
  <c r="Z137" i="14" s="1"/>
  <c r="T138" i="14"/>
  <c r="U138" i="14" s="1"/>
  <c r="Z138" i="14" s="1"/>
  <c r="T139" i="14"/>
  <c r="U139" i="14" s="1"/>
  <c r="Z139" i="14" s="1"/>
  <c r="T140" i="14"/>
  <c r="U140" i="14" s="1"/>
  <c r="Z140" i="14" s="1"/>
  <c r="T141" i="14"/>
  <c r="U141" i="14" s="1"/>
  <c r="Z141" i="14" s="1"/>
  <c r="T142" i="14"/>
  <c r="U142" i="14" s="1"/>
  <c r="Z142" i="14" s="1"/>
  <c r="T143" i="14"/>
  <c r="U143" i="14" s="1"/>
  <c r="Z143" i="14" s="1"/>
  <c r="T144" i="14"/>
  <c r="U144" i="14" s="1"/>
  <c r="Z144" i="14" s="1"/>
  <c r="T145" i="14"/>
  <c r="U145" i="14" s="1"/>
  <c r="Z145" i="14" s="1"/>
  <c r="T146" i="14"/>
  <c r="U146" i="14" s="1"/>
  <c r="Z146" i="14" s="1"/>
  <c r="T147" i="14"/>
  <c r="U147" i="14" s="1"/>
  <c r="Z147" i="14" s="1"/>
  <c r="T148" i="14"/>
  <c r="U148" i="14" s="1"/>
  <c r="Z148" i="14" s="1"/>
  <c r="F73" i="14"/>
  <c r="F72" i="14"/>
  <c r="F71" i="14"/>
  <c r="G105" i="16"/>
  <c r="V165" i="16" s="1"/>
  <c r="G100" i="16"/>
  <c r="V160" i="16" s="1"/>
  <c r="W113" i="16"/>
  <c r="CR173" i="16" s="1"/>
  <c r="G113" i="16"/>
  <c r="V173" i="16" s="1"/>
  <c r="C88" i="6" l="1" a="1"/>
  <c r="P167" i="22"/>
  <c r="O187" i="22"/>
  <c r="P177" i="22"/>
  <c r="C10" i="19"/>
  <c r="C11" i="19" s="1"/>
  <c r="C12" i="19" s="1"/>
  <c r="C13" i="19" s="1"/>
  <c r="C14" i="19" s="1"/>
  <c r="C15" i="19" s="1"/>
  <c r="C16" i="19" s="1"/>
  <c r="C17" i="19" s="1"/>
  <c r="C18" i="19" s="1"/>
  <c r="C19" i="19" s="1"/>
  <c r="C20" i="19" s="1"/>
  <c r="C21" i="19" s="1"/>
  <c r="C22" i="19" s="1"/>
  <c r="C23" i="19" s="1"/>
  <c r="C24" i="19" s="1"/>
  <c r="C25" i="19" s="1"/>
  <c r="C26" i="19" s="1"/>
  <c r="C27" i="19" s="1"/>
  <c r="C28" i="19" s="1"/>
  <c r="C29" i="19" s="1"/>
  <c r="B10" i="19"/>
  <c r="B11" i="19" s="1"/>
  <c r="B12" i="19" s="1"/>
  <c r="B13" i="19" s="1"/>
  <c r="B14" i="19" s="1"/>
  <c r="B15" i="19" s="1"/>
  <c r="B16" i="19" s="1"/>
  <c r="B17" i="19" s="1"/>
  <c r="B18" i="19" s="1"/>
  <c r="B19" i="19" s="1"/>
  <c r="B20" i="19" s="1"/>
  <c r="B21" i="19" s="1"/>
  <c r="B22" i="19" s="1"/>
  <c r="B23" i="19" s="1"/>
  <c r="B24" i="19" s="1"/>
  <c r="B25" i="19" s="1"/>
  <c r="B26" i="19" s="1"/>
  <c r="B27" i="19" s="1"/>
  <c r="B28" i="19" s="1"/>
  <c r="B29" i="19" s="1"/>
  <c r="BG122" i="9"/>
  <c r="Q137" i="9"/>
  <c r="Q132" i="9"/>
  <c r="Q127" i="9"/>
  <c r="Q125" i="9"/>
  <c r="Q130" i="9"/>
  <c r="Q123" i="9"/>
  <c r="BG115" i="9"/>
  <c r="R116" i="9"/>
  <c r="BL114" i="9"/>
  <c r="I114" i="9"/>
  <c r="AD115" i="9"/>
  <c r="BB121" i="9"/>
  <c r="BJ118" i="9"/>
  <c r="BW115" i="9"/>
  <c r="BH115" i="9"/>
  <c r="AN115" i="9"/>
  <c r="CC120" i="9"/>
  <c r="CH117" i="9"/>
  <c r="BR115" i="9"/>
  <c r="BS120" i="9"/>
  <c r="BV117" i="9"/>
  <c r="CH119" i="9"/>
  <c r="BM117" i="9"/>
  <c r="CK114" i="9"/>
  <c r="AG114" i="9"/>
  <c r="CC119" i="9"/>
  <c r="BH117" i="9"/>
  <c r="CD114" i="9"/>
  <c r="AO122" i="9"/>
  <c r="X114" i="9"/>
  <c r="BW119" i="9"/>
  <c r="BC117" i="9"/>
  <c r="BZ114" i="9"/>
  <c r="AC122" i="9"/>
  <c r="L114" i="9"/>
  <c r="BE119" i="9"/>
  <c r="CM116" i="9"/>
  <c r="O120" i="9"/>
  <c r="CH118" i="9"/>
  <c r="CC116" i="9"/>
  <c r="BR114" i="9"/>
  <c r="AF119" i="9"/>
  <c r="AY118" i="9"/>
  <c r="CC118" i="9"/>
  <c r="CA116" i="9"/>
  <c r="BM114" i="9"/>
  <c r="O117" i="9"/>
  <c r="AY116" i="9"/>
  <c r="CB118" i="9"/>
  <c r="BT116" i="9"/>
  <c r="AU116" i="9"/>
  <c r="AY115" i="9"/>
  <c r="BS118" i="9"/>
  <c r="BB116" i="9"/>
  <c r="BA114" i="9"/>
  <c r="AF116" i="9"/>
  <c r="BM121" i="9"/>
  <c r="BQ118" i="9"/>
  <c r="CF115" i="9"/>
  <c r="AZ114" i="9"/>
  <c r="AR125" i="9"/>
  <c r="CH125" i="9"/>
  <c r="AF125" i="9"/>
  <c r="BV125" i="9"/>
  <c r="T125" i="9"/>
  <c r="BJ125" i="9"/>
  <c r="AR123" i="9"/>
  <c r="CH123" i="9"/>
  <c r="AF123" i="9"/>
  <c r="BV123" i="9"/>
  <c r="T123" i="9"/>
  <c r="BJ123" i="9"/>
  <c r="AX122" i="9"/>
  <c r="CN122" i="9"/>
  <c r="AL122" i="9"/>
  <c r="CB122" i="9"/>
  <c r="Z122" i="9"/>
  <c r="BP122" i="9"/>
  <c r="N122" i="9"/>
  <c r="BD122" i="9"/>
  <c r="AR121" i="9"/>
  <c r="CH121" i="9"/>
  <c r="AF121" i="9"/>
  <c r="BV121" i="9"/>
  <c r="T121" i="9"/>
  <c r="BJ121" i="9"/>
  <c r="AW120" i="9"/>
  <c r="CM120" i="9"/>
  <c r="AJ120" i="9"/>
  <c r="BZ120" i="9"/>
  <c r="X120" i="9"/>
  <c r="BN120" i="9"/>
  <c r="I120" i="9"/>
  <c r="AY120" i="9"/>
  <c r="AS118" i="9"/>
  <c r="CI118" i="9"/>
  <c r="AG118" i="9"/>
  <c r="BW118" i="9"/>
  <c r="U118" i="9"/>
  <c r="BK118" i="9"/>
  <c r="AM117" i="9"/>
  <c r="CC117" i="9"/>
  <c r="AA117" i="9"/>
  <c r="BQ117" i="9"/>
  <c r="N117" i="9"/>
  <c r="BD117" i="9"/>
  <c r="AQ116" i="9"/>
  <c r="CG116" i="9"/>
  <c r="AE116" i="9"/>
  <c r="BU116" i="9"/>
  <c r="AT115" i="9"/>
  <c r="CJ115" i="9"/>
  <c r="AH115" i="9"/>
  <c r="BX115" i="9"/>
  <c r="V115" i="9"/>
  <c r="BL115" i="9"/>
  <c r="J115" i="9"/>
  <c r="AZ115" i="9"/>
  <c r="AL137" i="9"/>
  <c r="AT133" i="9"/>
  <c r="Y130" i="9"/>
  <c r="AS126" i="9"/>
  <c r="X123" i="9"/>
  <c r="AW118" i="9"/>
  <c r="AS116" i="9"/>
  <c r="U114" i="9"/>
  <c r="AY128" i="9"/>
  <c r="CN137" i="9"/>
  <c r="BZ137" i="9"/>
  <c r="BH137" i="9"/>
  <c r="CG136" i="9"/>
  <c r="BM136" i="9"/>
  <c r="CL135" i="9"/>
  <c r="BR135" i="9"/>
  <c r="BB135" i="9"/>
  <c r="BW134" i="9"/>
  <c r="CB133" i="9"/>
  <c r="BL133" i="9"/>
  <c r="CG132" i="9"/>
  <c r="BQ132" i="9"/>
  <c r="CL131" i="9"/>
  <c r="BV131" i="9"/>
  <c r="BB131" i="9"/>
  <c r="CA130" i="9"/>
  <c r="BG130" i="9"/>
  <c r="CF129" i="9"/>
  <c r="BL129" i="9"/>
  <c r="CK128" i="9"/>
  <c r="BQ128" i="9"/>
  <c r="BA128" i="9"/>
  <c r="BV127" i="9"/>
  <c r="BF127" i="9"/>
  <c r="CA126" i="9"/>
  <c r="BK126" i="9"/>
  <c r="CF125" i="9"/>
  <c r="BP125" i="9"/>
  <c r="CK124" i="9"/>
  <c r="BU124" i="9"/>
  <c r="BA124" i="9"/>
  <c r="BZ123" i="9"/>
  <c r="BF123" i="9"/>
  <c r="BK122" i="9"/>
  <c r="CJ121" i="9"/>
  <c r="BP121" i="9"/>
  <c r="AZ121" i="9"/>
  <c r="BU120" i="9"/>
  <c r="BZ119" i="9"/>
  <c r="BJ119" i="9"/>
  <c r="CE118" i="9"/>
  <c r="BO118" i="9"/>
  <c r="CJ117" i="9"/>
  <c r="BT117" i="9"/>
  <c r="AZ117" i="9"/>
  <c r="BY116" i="9"/>
  <c r="BE116" i="9"/>
  <c r="BJ115" i="9"/>
  <c r="CI114" i="9"/>
  <c r="BO114" i="9"/>
  <c r="X137" i="9"/>
  <c r="BN137" i="9"/>
  <c r="L137" i="9"/>
  <c r="BB137" i="9"/>
  <c r="J135" i="9"/>
  <c r="AZ135" i="9"/>
  <c r="O134" i="9"/>
  <c r="BE134" i="9"/>
  <c r="AW124" i="9"/>
  <c r="CM124" i="9"/>
  <c r="AK124" i="9"/>
  <c r="CA124" i="9"/>
  <c r="Y124" i="9"/>
  <c r="BO124" i="9"/>
  <c r="M124" i="9"/>
  <c r="BC124" i="9"/>
  <c r="AW122" i="9"/>
  <c r="CM122" i="9"/>
  <c r="AK122" i="9"/>
  <c r="CA122" i="9"/>
  <c r="Y122" i="9"/>
  <c r="BO122" i="9"/>
  <c r="M122" i="9"/>
  <c r="BC122" i="9"/>
  <c r="AQ121" i="9"/>
  <c r="CG121" i="9"/>
  <c r="AE121" i="9"/>
  <c r="BU121" i="9"/>
  <c r="S121" i="9"/>
  <c r="BI121" i="9"/>
  <c r="AV120" i="9"/>
  <c r="CL120" i="9"/>
  <c r="AI120" i="9"/>
  <c r="BY120" i="9"/>
  <c r="U120" i="9"/>
  <c r="BK120" i="9"/>
  <c r="AX119" i="9"/>
  <c r="CN119" i="9"/>
  <c r="AL119" i="9"/>
  <c r="CB119" i="9"/>
  <c r="Z119" i="9"/>
  <c r="BP119" i="9"/>
  <c r="N119" i="9"/>
  <c r="BD119" i="9"/>
  <c r="AX117" i="9"/>
  <c r="CN117" i="9"/>
  <c r="AL117" i="9"/>
  <c r="CB117" i="9"/>
  <c r="Z117" i="9"/>
  <c r="BP117" i="9"/>
  <c r="AM114" i="9"/>
  <c r="CC114" i="9"/>
  <c r="AA114" i="9"/>
  <c r="BQ114" i="9"/>
  <c r="O114" i="9"/>
  <c r="BE114" i="9"/>
  <c r="Z137" i="9"/>
  <c r="AH133" i="9"/>
  <c r="M130" i="9"/>
  <c r="AG126" i="9"/>
  <c r="L123" i="9"/>
  <c r="AK118" i="9"/>
  <c r="W115" i="9"/>
  <c r="N114" i="9"/>
  <c r="AY127" i="9"/>
  <c r="CM137" i="9"/>
  <c r="BY137" i="9"/>
  <c r="BG137" i="9"/>
  <c r="CF136" i="9"/>
  <c r="BL136" i="9"/>
  <c r="CK135" i="9"/>
  <c r="BQ135" i="9"/>
  <c r="BA135" i="9"/>
  <c r="BV134" i="9"/>
  <c r="BF134" i="9"/>
  <c r="CA133" i="9"/>
  <c r="BK133" i="9"/>
  <c r="CF132" i="9"/>
  <c r="BP132" i="9"/>
  <c r="CK131" i="9"/>
  <c r="BU131" i="9"/>
  <c r="BA131" i="9"/>
  <c r="BZ130" i="9"/>
  <c r="BF130" i="9"/>
  <c r="CE129" i="9"/>
  <c r="BK129" i="9"/>
  <c r="CJ128" i="9"/>
  <c r="BP128" i="9"/>
  <c r="AZ128" i="9"/>
  <c r="BU127" i="9"/>
  <c r="BE127" i="9"/>
  <c r="BZ126" i="9"/>
  <c r="BJ126" i="9"/>
  <c r="CE125" i="9"/>
  <c r="BO125" i="9"/>
  <c r="CJ124" i="9"/>
  <c r="BT124" i="9"/>
  <c r="AZ124" i="9"/>
  <c r="BY123" i="9"/>
  <c r="BE123" i="9"/>
  <c r="CD122" i="9"/>
  <c r="BJ122" i="9"/>
  <c r="CI121" i="9"/>
  <c r="BO121" i="9"/>
  <c r="CN120" i="9"/>
  <c r="BT120" i="9"/>
  <c r="BD120" i="9"/>
  <c r="BY119" i="9"/>
  <c r="BI119" i="9"/>
  <c r="CD118" i="9"/>
  <c r="BN118" i="9"/>
  <c r="CI117" i="9"/>
  <c r="BS117" i="9"/>
  <c r="CN116" i="9"/>
  <c r="BX116" i="9"/>
  <c r="BD116" i="9"/>
  <c r="CC115" i="9"/>
  <c r="BI115" i="9"/>
  <c r="CH114" i="9"/>
  <c r="W137" i="9"/>
  <c r="BM137" i="9"/>
  <c r="K137" i="9"/>
  <c r="BA137" i="9"/>
  <c r="AO136" i="9"/>
  <c r="CE136" i="9"/>
  <c r="AC136" i="9"/>
  <c r="BS136" i="9"/>
  <c r="Q136" i="9"/>
  <c r="BG136" i="9"/>
  <c r="AM134" i="9"/>
  <c r="CC134" i="9"/>
  <c r="AA134" i="9"/>
  <c r="BQ134" i="9"/>
  <c r="N134" i="9"/>
  <c r="BD134" i="9"/>
  <c r="AR133" i="9"/>
  <c r="CH133" i="9"/>
  <c r="AF133" i="9"/>
  <c r="BV133" i="9"/>
  <c r="T133" i="9"/>
  <c r="BJ133" i="9"/>
  <c r="AW132" i="9"/>
  <c r="CM132" i="9"/>
  <c r="AK132" i="9"/>
  <c r="CA132" i="9"/>
  <c r="Y132" i="9"/>
  <c r="BO132" i="9"/>
  <c r="M132" i="9"/>
  <c r="BC132" i="9"/>
  <c r="AP123" i="9"/>
  <c r="CF123" i="9"/>
  <c r="AD123" i="9"/>
  <c r="BT123" i="9"/>
  <c r="R123" i="9"/>
  <c r="BH123" i="9"/>
  <c r="AP121" i="9"/>
  <c r="CF121" i="9"/>
  <c r="AD121" i="9"/>
  <c r="BT121" i="9"/>
  <c r="R121" i="9"/>
  <c r="BH121" i="9"/>
  <c r="AU120" i="9"/>
  <c r="CK120" i="9"/>
  <c r="AQ118" i="9"/>
  <c r="CG118" i="9"/>
  <c r="AE118" i="9"/>
  <c r="BU118" i="9"/>
  <c r="S118" i="9"/>
  <c r="BI118" i="9"/>
  <c r="L117" i="9"/>
  <c r="BB117" i="9"/>
  <c r="AO116" i="9"/>
  <c r="CE116" i="9"/>
  <c r="AC116" i="9"/>
  <c r="BS116" i="9"/>
  <c r="N137" i="9"/>
  <c r="AY126" i="9"/>
  <c r="CL137" i="9"/>
  <c r="BW137" i="9"/>
  <c r="BF137" i="9"/>
  <c r="CB136" i="9"/>
  <c r="BK136" i="9"/>
  <c r="CG135" i="9"/>
  <c r="BP135" i="9"/>
  <c r="CL134" i="9"/>
  <c r="BU134" i="9"/>
  <c r="BB134" i="9"/>
  <c r="BZ133" i="9"/>
  <c r="CE132" i="9"/>
  <c r="BL132" i="9"/>
  <c r="CJ131" i="9"/>
  <c r="BQ131" i="9"/>
  <c r="AZ131" i="9"/>
  <c r="BV130" i="9"/>
  <c r="BE130" i="9"/>
  <c r="CA129" i="9"/>
  <c r="BJ129" i="9"/>
  <c r="CF128" i="9"/>
  <c r="BO128" i="9"/>
  <c r="CK127" i="9"/>
  <c r="BT127" i="9"/>
  <c r="BA127" i="9"/>
  <c r="BY126" i="9"/>
  <c r="BF126" i="9"/>
  <c r="CD125" i="9"/>
  <c r="BK125" i="9"/>
  <c r="CI124" i="9"/>
  <c r="BP124" i="9"/>
  <c r="CN123" i="9"/>
  <c r="BU123" i="9"/>
  <c r="BD123" i="9"/>
  <c r="BZ122" i="9"/>
  <c r="BI122" i="9"/>
  <c r="CE121" i="9"/>
  <c r="BN121" i="9"/>
  <c r="CJ120" i="9"/>
  <c r="AZ120" i="9"/>
  <c r="BX119" i="9"/>
  <c r="BO117" i="9"/>
  <c r="BC116" i="9"/>
  <c r="BY115" i="9"/>
  <c r="AT137" i="9"/>
  <c r="CJ137" i="9"/>
  <c r="AH137" i="9"/>
  <c r="BX137" i="9"/>
  <c r="V137" i="9"/>
  <c r="BL137" i="9"/>
  <c r="J137" i="9"/>
  <c r="AZ137" i="9"/>
  <c r="AN136" i="9"/>
  <c r="CD136" i="9"/>
  <c r="AB136" i="9"/>
  <c r="BR136" i="9"/>
  <c r="P136" i="9"/>
  <c r="BF136" i="9"/>
  <c r="AT135" i="9"/>
  <c r="CJ135" i="9"/>
  <c r="AH135" i="9"/>
  <c r="BX135" i="9"/>
  <c r="U135" i="9"/>
  <c r="BK135" i="9"/>
  <c r="AX134" i="9"/>
  <c r="CN134" i="9"/>
  <c r="AL134" i="9"/>
  <c r="CB134" i="9"/>
  <c r="Z134" i="9"/>
  <c r="BP134" i="9"/>
  <c r="M134" i="9"/>
  <c r="BC134" i="9"/>
  <c r="AQ133" i="9"/>
  <c r="CG133" i="9"/>
  <c r="AE133" i="9"/>
  <c r="BU133" i="9"/>
  <c r="S133" i="9"/>
  <c r="BI133" i="9"/>
  <c r="AV132" i="9"/>
  <c r="CL132" i="9"/>
  <c r="AJ132" i="9"/>
  <c r="BZ132" i="9"/>
  <c r="X132" i="9"/>
  <c r="BN132" i="9"/>
  <c r="L132" i="9"/>
  <c r="BB132" i="9"/>
  <c r="AP131" i="9"/>
  <c r="CF131" i="9"/>
  <c r="AD131" i="9"/>
  <c r="BT131" i="9"/>
  <c r="R131" i="9"/>
  <c r="BH131" i="9"/>
  <c r="AU122" i="9"/>
  <c r="CK122" i="9"/>
  <c r="AI122" i="9"/>
  <c r="BY122" i="9"/>
  <c r="W122" i="9"/>
  <c r="BM122" i="9"/>
  <c r="K122" i="9"/>
  <c r="BA122" i="9"/>
  <c r="P121" i="9"/>
  <c r="BF121" i="9"/>
  <c r="AG120" i="9"/>
  <c r="BW120" i="9"/>
  <c r="AV117" i="9"/>
  <c r="CL117" i="9"/>
  <c r="AJ117" i="9"/>
  <c r="BZ117" i="9"/>
  <c r="X117" i="9"/>
  <c r="BN117" i="9"/>
  <c r="J133" i="9"/>
  <c r="AD129" i="9"/>
  <c r="AX125" i="9"/>
  <c r="M118" i="9"/>
  <c r="AY125" i="9"/>
  <c r="CK137" i="9"/>
  <c r="BU137" i="9"/>
  <c r="BE137" i="9"/>
  <c r="BZ136" i="9"/>
  <c r="BJ136" i="9"/>
  <c r="CE135" i="9"/>
  <c r="BO135" i="9"/>
  <c r="CJ134" i="9"/>
  <c r="BT134" i="9"/>
  <c r="AZ134" i="9"/>
  <c r="BY133" i="9"/>
  <c r="BE133" i="9"/>
  <c r="CD132" i="9"/>
  <c r="BJ132" i="9"/>
  <c r="CI131" i="9"/>
  <c r="BO131" i="9"/>
  <c r="CN130" i="9"/>
  <c r="BT130" i="9"/>
  <c r="BD130" i="9"/>
  <c r="BY129" i="9"/>
  <c r="BI129" i="9"/>
  <c r="CD128" i="9"/>
  <c r="BN128" i="9"/>
  <c r="CI127" i="9"/>
  <c r="BS127" i="9"/>
  <c r="CN126" i="9"/>
  <c r="BX126" i="9"/>
  <c r="BD126" i="9"/>
  <c r="CC125" i="9"/>
  <c r="BI125" i="9"/>
  <c r="CH124" i="9"/>
  <c r="BN124" i="9"/>
  <c r="CM123" i="9"/>
  <c r="BS123" i="9"/>
  <c r="BC123" i="9"/>
  <c r="BX122" i="9"/>
  <c r="BH122" i="9"/>
  <c r="CC121" i="9"/>
  <c r="BR120" i="9"/>
  <c r="CM119" i="9"/>
  <c r="BC119" i="9"/>
  <c r="BH118" i="9"/>
  <c r="CG117" i="9"/>
  <c r="CL116" i="9"/>
  <c r="BR116" i="9"/>
  <c r="CB114" i="9"/>
  <c r="AM136" i="9"/>
  <c r="CC136" i="9"/>
  <c r="AA136" i="9"/>
  <c r="BQ136" i="9"/>
  <c r="O136" i="9"/>
  <c r="BE136" i="9"/>
  <c r="AS135" i="9"/>
  <c r="CI135" i="9"/>
  <c r="AG135" i="9"/>
  <c r="BW135" i="9"/>
  <c r="T135" i="9"/>
  <c r="BJ135" i="9"/>
  <c r="AW134" i="9"/>
  <c r="CM134" i="9"/>
  <c r="AK134" i="9"/>
  <c r="CA134" i="9"/>
  <c r="Y134" i="9"/>
  <c r="BO134" i="9"/>
  <c r="AP133" i="9"/>
  <c r="CF133" i="9"/>
  <c r="AD133" i="9"/>
  <c r="BT133" i="9"/>
  <c r="R133" i="9"/>
  <c r="BH133" i="9"/>
  <c r="AU132" i="9"/>
  <c r="CK132" i="9"/>
  <c r="AI132" i="9"/>
  <c r="BY132" i="9"/>
  <c r="W132" i="9"/>
  <c r="BM132" i="9"/>
  <c r="K132" i="9"/>
  <c r="BA132" i="9"/>
  <c r="AO131" i="9"/>
  <c r="CE131" i="9"/>
  <c r="AC131" i="9"/>
  <c r="BS131" i="9"/>
  <c r="Q131" i="9"/>
  <c r="BG131" i="9"/>
  <c r="AU130" i="9"/>
  <c r="CK130" i="9"/>
  <c r="AI130" i="9"/>
  <c r="BY130" i="9"/>
  <c r="W130" i="9"/>
  <c r="BM130" i="9"/>
  <c r="K130" i="9"/>
  <c r="BA130" i="9"/>
  <c r="P129" i="9"/>
  <c r="BF129" i="9"/>
  <c r="AN121" i="9"/>
  <c r="CD121" i="9"/>
  <c r="AB121" i="9"/>
  <c r="BR121" i="9"/>
  <c r="AS120" i="9"/>
  <c r="CI120" i="9"/>
  <c r="Q118" i="9"/>
  <c r="AE136" i="9"/>
  <c r="AM132" i="9"/>
  <c r="R129" i="9"/>
  <c r="AL125" i="9"/>
  <c r="Q122" i="9"/>
  <c r="AP117" i="9"/>
  <c r="P115" i="9"/>
  <c r="AY124" i="9"/>
  <c r="CI137" i="9"/>
  <c r="BT137" i="9"/>
  <c r="BY136" i="9"/>
  <c r="BI136" i="9"/>
  <c r="CD135" i="9"/>
  <c r="BN135" i="9"/>
  <c r="CI134" i="9"/>
  <c r="BS134" i="9"/>
  <c r="CN133" i="9"/>
  <c r="BD133" i="9"/>
  <c r="BI132" i="9"/>
  <c r="CH131" i="9"/>
  <c r="BN131" i="9"/>
  <c r="CM130" i="9"/>
  <c r="BS130" i="9"/>
  <c r="BX129" i="9"/>
  <c r="CC128" i="9"/>
  <c r="BM128" i="9"/>
  <c r="CH127" i="9"/>
  <c r="BR127" i="9"/>
  <c r="CM126" i="9"/>
  <c r="BC126" i="9"/>
  <c r="BH125" i="9"/>
  <c r="CG124" i="9"/>
  <c r="BM124" i="9"/>
  <c r="CL123" i="9"/>
  <c r="BR123" i="9"/>
  <c r="BW122" i="9"/>
  <c r="CB121" i="9"/>
  <c r="BL121" i="9"/>
  <c r="CG120" i="9"/>
  <c r="BQ120" i="9"/>
  <c r="CL119" i="9"/>
  <c r="BB119" i="9"/>
  <c r="BG118" i="9"/>
  <c r="BL117" i="9"/>
  <c r="BQ116" i="9"/>
  <c r="BA116" i="9"/>
  <c r="BV115" i="9"/>
  <c r="CA114" i="9"/>
  <c r="AR137" i="9"/>
  <c r="CH137" i="9"/>
  <c r="AF137" i="9"/>
  <c r="BV137" i="9"/>
  <c r="T137" i="9"/>
  <c r="BJ137" i="9"/>
  <c r="AR135" i="9"/>
  <c r="CH135" i="9"/>
  <c r="AF135" i="9"/>
  <c r="BV135" i="9"/>
  <c r="K134" i="9"/>
  <c r="BA134" i="9"/>
  <c r="P133" i="9"/>
  <c r="BF133" i="9"/>
  <c r="AN131" i="9"/>
  <c r="CD131" i="9"/>
  <c r="AB131" i="9"/>
  <c r="BR131" i="9"/>
  <c r="P131" i="9"/>
  <c r="BF131" i="9"/>
  <c r="AT130" i="9"/>
  <c r="CJ130" i="9"/>
  <c r="AH130" i="9"/>
  <c r="BX130" i="9"/>
  <c r="V130" i="9"/>
  <c r="BL130" i="9"/>
  <c r="J130" i="9"/>
  <c r="AZ130" i="9"/>
  <c r="AN129" i="9"/>
  <c r="CD129" i="9"/>
  <c r="AB129" i="9"/>
  <c r="BR129" i="9"/>
  <c r="O129" i="9"/>
  <c r="BE129" i="9"/>
  <c r="AS128" i="9"/>
  <c r="CI128" i="9"/>
  <c r="AG128" i="9"/>
  <c r="BW128" i="9"/>
  <c r="U128" i="9"/>
  <c r="BK128" i="9"/>
  <c r="I122" i="9"/>
  <c r="AY122" i="9"/>
  <c r="Q115" i="9"/>
  <c r="AN117" i="9"/>
  <c r="K115" i="9"/>
  <c r="AY137" i="9"/>
  <c r="AY123" i="9"/>
  <c r="CG137" i="9"/>
  <c r="BS137" i="9"/>
  <c r="BC137" i="9"/>
  <c r="BX136" i="9"/>
  <c r="BH136" i="9"/>
  <c r="CC135" i="9"/>
  <c r="BM135" i="9"/>
  <c r="CH134" i="9"/>
  <c r="BR134" i="9"/>
  <c r="CM133" i="9"/>
  <c r="BW133" i="9"/>
  <c r="BC133" i="9"/>
  <c r="CB132" i="9"/>
  <c r="BH132" i="9"/>
  <c r="CG131" i="9"/>
  <c r="BM131" i="9"/>
  <c r="CL130" i="9"/>
  <c r="BR130" i="9"/>
  <c r="BB130" i="9"/>
  <c r="BW129" i="9"/>
  <c r="CB128" i="9"/>
  <c r="BL128" i="9"/>
  <c r="CG127" i="9"/>
  <c r="BQ127" i="9"/>
  <c r="CL126" i="9"/>
  <c r="BV126" i="9"/>
  <c r="BB126" i="9"/>
  <c r="CA125" i="9"/>
  <c r="BG125" i="9"/>
  <c r="CF124" i="9"/>
  <c r="BL124" i="9"/>
  <c r="CK123" i="9"/>
  <c r="BQ123" i="9"/>
  <c r="BA123" i="9"/>
  <c r="BV122" i="9"/>
  <c r="BF122" i="9"/>
  <c r="CA121" i="9"/>
  <c r="BK121" i="9"/>
  <c r="CF120" i="9"/>
  <c r="BP120" i="9"/>
  <c r="CK119" i="9"/>
  <c r="BU119" i="9"/>
  <c r="BA119" i="9"/>
  <c r="BZ118" i="9"/>
  <c r="BF118" i="9"/>
  <c r="CE117" i="9"/>
  <c r="BK117" i="9"/>
  <c r="CJ116" i="9"/>
  <c r="BP116" i="9"/>
  <c r="AZ116" i="9"/>
  <c r="BU115" i="9"/>
  <c r="BE115" i="9"/>
  <c r="BJ114" i="9"/>
  <c r="AW136" i="9"/>
  <c r="CM136" i="9"/>
  <c r="AK136" i="9"/>
  <c r="CA136" i="9"/>
  <c r="Y136" i="9"/>
  <c r="BO136" i="9"/>
  <c r="M136" i="9"/>
  <c r="BC136" i="9"/>
  <c r="R135" i="9"/>
  <c r="BH135" i="9"/>
  <c r="AU134" i="9"/>
  <c r="CK134" i="9"/>
  <c r="AI134" i="9"/>
  <c r="BY134" i="9"/>
  <c r="W134" i="9"/>
  <c r="BM134" i="9"/>
  <c r="AN133" i="9"/>
  <c r="CD133" i="9"/>
  <c r="AB133" i="9"/>
  <c r="BR133" i="9"/>
  <c r="AS132" i="9"/>
  <c r="CI132" i="9"/>
  <c r="AG132" i="9"/>
  <c r="BW132" i="9"/>
  <c r="U132" i="9"/>
  <c r="BK132" i="9"/>
  <c r="I132" i="9"/>
  <c r="AY132" i="9"/>
  <c r="AS130" i="9"/>
  <c r="CI130" i="9"/>
  <c r="AG130" i="9"/>
  <c r="BW130" i="9"/>
  <c r="U130" i="9"/>
  <c r="BK130" i="9"/>
  <c r="AM129" i="9"/>
  <c r="CC129" i="9"/>
  <c r="AA129" i="9"/>
  <c r="BQ129" i="9"/>
  <c r="N129" i="9"/>
  <c r="BD129" i="9"/>
  <c r="AR128" i="9"/>
  <c r="CH128" i="9"/>
  <c r="AF128" i="9"/>
  <c r="BV128" i="9"/>
  <c r="T128" i="9"/>
  <c r="BJ128" i="9"/>
  <c r="AX127" i="9"/>
  <c r="CN127" i="9"/>
  <c r="AL127" i="9"/>
  <c r="CB127" i="9"/>
  <c r="Z127" i="9"/>
  <c r="BP127" i="9"/>
  <c r="N127" i="9"/>
  <c r="BD127" i="9"/>
  <c r="O132" i="9"/>
  <c r="AI128" i="9"/>
  <c r="N125" i="9"/>
  <c r="AU115" i="9"/>
  <c r="AX114" i="9"/>
  <c r="AY136" i="9"/>
  <c r="AY121" i="9"/>
  <c r="CF137" i="9"/>
  <c r="BR137" i="9"/>
  <c r="CN136" i="9"/>
  <c r="BW136" i="9"/>
  <c r="BD136" i="9"/>
  <c r="CB135" i="9"/>
  <c r="BI135" i="9"/>
  <c r="CG134" i="9"/>
  <c r="BN134" i="9"/>
  <c r="CL133" i="9"/>
  <c r="BS133" i="9"/>
  <c r="BB133" i="9"/>
  <c r="BX132" i="9"/>
  <c r="BG132" i="9"/>
  <c r="CC131" i="9"/>
  <c r="BL131" i="9"/>
  <c r="CH130" i="9"/>
  <c r="BQ130" i="9"/>
  <c r="CM129" i="9"/>
  <c r="BV129" i="9"/>
  <c r="BC129" i="9"/>
  <c r="CA128" i="9"/>
  <c r="BH128" i="9"/>
  <c r="CF127" i="9"/>
  <c r="BM127" i="9"/>
  <c r="CK126" i="9"/>
  <c r="BR126" i="9"/>
  <c r="BA126" i="9"/>
  <c r="BW125" i="9"/>
  <c r="BF125" i="9"/>
  <c r="CB124" i="9"/>
  <c r="BK124" i="9"/>
  <c r="CG123" i="9"/>
  <c r="BP123" i="9"/>
  <c r="CL122" i="9"/>
  <c r="BU122" i="9"/>
  <c r="BB122" i="9"/>
  <c r="BZ121" i="9"/>
  <c r="CE120" i="9"/>
  <c r="CJ119" i="9"/>
  <c r="BQ119" i="9"/>
  <c r="AZ119" i="9"/>
  <c r="BV118" i="9"/>
  <c r="BE118" i="9"/>
  <c r="CA117" i="9"/>
  <c r="BJ117" i="9"/>
  <c r="CF116" i="9"/>
  <c r="BO116" i="9"/>
  <c r="BY114" i="9"/>
  <c r="BF114" i="9"/>
  <c r="AP135" i="9"/>
  <c r="CF135" i="9"/>
  <c r="AD135" i="9"/>
  <c r="BT135" i="9"/>
  <c r="I134" i="9"/>
  <c r="AY134" i="9"/>
  <c r="AX131" i="9"/>
  <c r="CN131" i="9"/>
  <c r="AL131" i="9"/>
  <c r="CB131" i="9"/>
  <c r="Z131" i="9"/>
  <c r="BP131" i="9"/>
  <c r="N131" i="9"/>
  <c r="BD131" i="9"/>
  <c r="AX129" i="9"/>
  <c r="CN129" i="9"/>
  <c r="AL129" i="9"/>
  <c r="CB129" i="9"/>
  <c r="Z129" i="9"/>
  <c r="BP129" i="9"/>
  <c r="AQ128" i="9"/>
  <c r="CG128" i="9"/>
  <c r="AE128" i="9"/>
  <c r="BU128" i="9"/>
  <c r="S128" i="9"/>
  <c r="BI128" i="9"/>
  <c r="AW127" i="9"/>
  <c r="CM127" i="9"/>
  <c r="AK127" i="9"/>
  <c r="CA127" i="9"/>
  <c r="Y127" i="9"/>
  <c r="BO127" i="9"/>
  <c r="M127" i="9"/>
  <c r="BC127" i="9"/>
  <c r="AQ126" i="9"/>
  <c r="CG126" i="9"/>
  <c r="AE126" i="9"/>
  <c r="BU126" i="9"/>
  <c r="S126" i="9"/>
  <c r="BI126" i="9"/>
  <c r="AJ135" i="9"/>
  <c r="AB117" i="9"/>
  <c r="AR115" i="9"/>
  <c r="AY135" i="9"/>
  <c r="AY119" i="9"/>
  <c r="CE137" i="9"/>
  <c r="BQ137" i="9"/>
  <c r="CL136" i="9"/>
  <c r="BV136" i="9"/>
  <c r="BB136" i="9"/>
  <c r="CA135" i="9"/>
  <c r="CF134" i="9"/>
  <c r="BL134" i="9"/>
  <c r="CK133" i="9"/>
  <c r="BQ133" i="9"/>
  <c r="BA133" i="9"/>
  <c r="BV132" i="9"/>
  <c r="BF132" i="9"/>
  <c r="CA131" i="9"/>
  <c r="BK131" i="9"/>
  <c r="CF130" i="9"/>
  <c r="BP130" i="9"/>
  <c r="CK129" i="9"/>
  <c r="BU129" i="9"/>
  <c r="BA129" i="9"/>
  <c r="BZ128" i="9"/>
  <c r="BF128" i="9"/>
  <c r="CE127" i="9"/>
  <c r="BK127" i="9"/>
  <c r="CJ126" i="9"/>
  <c r="BP126" i="9"/>
  <c r="AZ126" i="9"/>
  <c r="BU125" i="9"/>
  <c r="BE125" i="9"/>
  <c r="BZ124" i="9"/>
  <c r="BJ124" i="9"/>
  <c r="CE123" i="9"/>
  <c r="BO123" i="9"/>
  <c r="CJ122" i="9"/>
  <c r="BT122" i="9"/>
  <c r="AZ122" i="9"/>
  <c r="BY121" i="9"/>
  <c r="BE121" i="9"/>
  <c r="CD120" i="9"/>
  <c r="BJ120" i="9"/>
  <c r="CI119" i="9"/>
  <c r="BO119" i="9"/>
  <c r="CN118" i="9"/>
  <c r="BT118" i="9"/>
  <c r="BD118" i="9"/>
  <c r="BY117" i="9"/>
  <c r="BI117" i="9"/>
  <c r="CD116" i="9"/>
  <c r="BN116" i="9"/>
  <c r="CI115" i="9"/>
  <c r="BS115" i="9"/>
  <c r="BX114" i="9"/>
  <c r="AQ130" i="9"/>
  <c r="CG130" i="9"/>
  <c r="AE130" i="9"/>
  <c r="BU130" i="9"/>
  <c r="S130" i="9"/>
  <c r="BI130" i="9"/>
  <c r="L129" i="9"/>
  <c r="BB129" i="9"/>
  <c r="AV127" i="9"/>
  <c r="CL127" i="9"/>
  <c r="AJ127" i="9"/>
  <c r="BZ127" i="9"/>
  <c r="X127" i="9"/>
  <c r="BN127" i="9"/>
  <c r="L127" i="9"/>
  <c r="BB127" i="9"/>
  <c r="AP126" i="9"/>
  <c r="CF126" i="9"/>
  <c r="AD126" i="9"/>
  <c r="BT126" i="9"/>
  <c r="R126" i="9"/>
  <c r="BH126" i="9"/>
  <c r="AV125" i="9"/>
  <c r="CL125" i="9"/>
  <c r="AJ125" i="9"/>
  <c r="BZ125" i="9"/>
  <c r="X125" i="9"/>
  <c r="BN125" i="9"/>
  <c r="L125" i="9"/>
  <c r="BB125" i="9"/>
  <c r="M120" i="9"/>
  <c r="BC120" i="9"/>
  <c r="U116" i="9"/>
  <c r="BK116" i="9"/>
  <c r="AX115" i="9"/>
  <c r="CN115" i="9"/>
  <c r="AL115" i="9"/>
  <c r="CB115" i="9"/>
  <c r="Z115" i="9"/>
  <c r="BP115" i="9"/>
  <c r="N115" i="9"/>
  <c r="BD115" i="9"/>
  <c r="AY133" i="9"/>
  <c r="CD137" i="9"/>
  <c r="CK136" i="9"/>
  <c r="BA136" i="9"/>
  <c r="BF135" i="9"/>
  <c r="CE134" i="9"/>
  <c r="BK134" i="9"/>
  <c r="BP133" i="9"/>
  <c r="BU132" i="9"/>
  <c r="BZ131" i="9"/>
  <c r="BJ131" i="9"/>
  <c r="CE130" i="9"/>
  <c r="CJ129" i="9"/>
  <c r="AZ129" i="9"/>
  <c r="BE128" i="9"/>
  <c r="CD127" i="9"/>
  <c r="BJ127" i="9"/>
  <c r="BO126" i="9"/>
  <c r="BT125" i="9"/>
  <c r="BY124" i="9"/>
  <c r="BI124" i="9"/>
  <c r="CD123" i="9"/>
  <c r="CI122" i="9"/>
  <c r="CN121" i="9"/>
  <c r="BX121" i="9"/>
  <c r="BD121" i="9"/>
  <c r="BI120" i="9"/>
  <c r="BN119" i="9"/>
  <c r="BX117" i="9"/>
  <c r="CM114" i="9"/>
  <c r="BC114" i="9"/>
  <c r="AV129" i="9"/>
  <c r="CL129" i="9"/>
  <c r="AJ129" i="9"/>
  <c r="BZ129" i="9"/>
  <c r="X129" i="9"/>
  <c r="BN129" i="9"/>
  <c r="AO128" i="9"/>
  <c r="CE128" i="9"/>
  <c r="AC128" i="9"/>
  <c r="BS128" i="9"/>
  <c r="Q128" i="9"/>
  <c r="BG128" i="9"/>
  <c r="AO126" i="9"/>
  <c r="CE126" i="9"/>
  <c r="AC126" i="9"/>
  <c r="BS126" i="9"/>
  <c r="Q126" i="9"/>
  <c r="BG126" i="9"/>
  <c r="AU125" i="9"/>
  <c r="CK125" i="9"/>
  <c r="AI125" i="9"/>
  <c r="BY125" i="9"/>
  <c r="W125" i="9"/>
  <c r="BM125" i="9"/>
  <c r="K125" i="9"/>
  <c r="BA125" i="9"/>
  <c r="AO124" i="9"/>
  <c r="CE124" i="9"/>
  <c r="AC124" i="9"/>
  <c r="BS124" i="9"/>
  <c r="Q124" i="9"/>
  <c r="BG124" i="9"/>
  <c r="L120" i="9"/>
  <c r="BB120" i="9"/>
  <c r="AP119" i="9"/>
  <c r="CF119" i="9"/>
  <c r="AD119" i="9"/>
  <c r="BT119" i="9"/>
  <c r="R119" i="9"/>
  <c r="BH119" i="9"/>
  <c r="T116" i="9"/>
  <c r="BJ116" i="9"/>
  <c r="AW115" i="9"/>
  <c r="CM115" i="9"/>
  <c r="AK115" i="9"/>
  <c r="CA115" i="9"/>
  <c r="Y115" i="9"/>
  <c r="BO115" i="9"/>
  <c r="M115" i="9"/>
  <c r="BC115" i="9"/>
  <c r="AQ114" i="9"/>
  <c r="CG114" i="9"/>
  <c r="AE114" i="9"/>
  <c r="BU114" i="9"/>
  <c r="S114" i="9"/>
  <c r="BI114" i="9"/>
  <c r="AY131" i="9"/>
  <c r="AY117" i="9"/>
  <c r="CC137" i="9"/>
  <c r="BO137" i="9"/>
  <c r="CJ136" i="9"/>
  <c r="BT136" i="9"/>
  <c r="AZ136" i="9"/>
  <c r="BY135" i="9"/>
  <c r="BE135" i="9"/>
  <c r="CD134" i="9"/>
  <c r="BJ134" i="9"/>
  <c r="CI133" i="9"/>
  <c r="BO133" i="9"/>
  <c r="CN132" i="9"/>
  <c r="BT132" i="9"/>
  <c r="BD132" i="9"/>
  <c r="BY131" i="9"/>
  <c r="BI131" i="9"/>
  <c r="CD130" i="9"/>
  <c r="BN130" i="9"/>
  <c r="CI129" i="9"/>
  <c r="BS129" i="9"/>
  <c r="CN128" i="9"/>
  <c r="BX128" i="9"/>
  <c r="BD128" i="9"/>
  <c r="CC127" i="9"/>
  <c r="BI127" i="9"/>
  <c r="CH126" i="9"/>
  <c r="BN126" i="9"/>
  <c r="CM125" i="9"/>
  <c r="BS125" i="9"/>
  <c r="BC125" i="9"/>
  <c r="BX124" i="9"/>
  <c r="BH124" i="9"/>
  <c r="CC123" i="9"/>
  <c r="BM123" i="9"/>
  <c r="CH122" i="9"/>
  <c r="BR122" i="9"/>
  <c r="CM121" i="9"/>
  <c r="BW121" i="9"/>
  <c r="BC121" i="9"/>
  <c r="CB120" i="9"/>
  <c r="BH120" i="9"/>
  <c r="CG119" i="9"/>
  <c r="BM119" i="9"/>
  <c r="CL118" i="9"/>
  <c r="BR118" i="9"/>
  <c r="BB118" i="9"/>
  <c r="BW117" i="9"/>
  <c r="CB116" i="9"/>
  <c r="CG115" i="9"/>
  <c r="BQ115" i="9"/>
  <c r="CL114" i="9"/>
  <c r="BV114" i="9"/>
  <c r="AT127" i="9"/>
  <c r="CJ127" i="9"/>
  <c r="AH127" i="9"/>
  <c r="BX127" i="9"/>
  <c r="V127" i="9"/>
  <c r="BL127" i="9"/>
  <c r="J127" i="9"/>
  <c r="AZ127" i="9"/>
  <c r="AT125" i="9"/>
  <c r="CJ125" i="9"/>
  <c r="AH125" i="9"/>
  <c r="BX125" i="9"/>
  <c r="V125" i="9"/>
  <c r="BL125" i="9"/>
  <c r="J125" i="9"/>
  <c r="AZ125" i="9"/>
  <c r="AN124" i="9"/>
  <c r="CD124" i="9"/>
  <c r="AB124" i="9"/>
  <c r="BR124" i="9"/>
  <c r="P124" i="9"/>
  <c r="BF124" i="9"/>
  <c r="AT123" i="9"/>
  <c r="CJ123" i="9"/>
  <c r="AH123" i="9"/>
  <c r="BX123" i="9"/>
  <c r="V123" i="9"/>
  <c r="BL123" i="9"/>
  <c r="J123" i="9"/>
  <c r="AZ123" i="9"/>
  <c r="K120" i="9"/>
  <c r="BA120" i="9"/>
  <c r="AO119" i="9"/>
  <c r="CE119" i="9"/>
  <c r="AC119" i="9"/>
  <c r="BS119" i="9"/>
  <c r="Q119" i="9"/>
  <c r="BG119" i="9"/>
  <c r="AU118" i="9"/>
  <c r="CK118" i="9"/>
  <c r="AI118" i="9"/>
  <c r="BY118" i="9"/>
  <c r="W118" i="9"/>
  <c r="BM118" i="9"/>
  <c r="K118" i="9"/>
  <c r="BA118" i="9"/>
  <c r="P117" i="9"/>
  <c r="BF117" i="9"/>
  <c r="AG116" i="9"/>
  <c r="BW116" i="9"/>
  <c r="S116" i="9"/>
  <c r="BI116" i="9"/>
  <c r="AV115" i="9"/>
  <c r="CL115" i="9"/>
  <c r="AJ115" i="9"/>
  <c r="BZ115" i="9"/>
  <c r="X115" i="9"/>
  <c r="BN115" i="9"/>
  <c r="L115" i="9"/>
  <c r="BB115" i="9"/>
  <c r="AP114" i="9"/>
  <c r="CF114" i="9"/>
  <c r="AD114" i="9"/>
  <c r="BT114" i="9"/>
  <c r="R114" i="9"/>
  <c r="BH114" i="9"/>
  <c r="AY130" i="9"/>
  <c r="BK137" i="9"/>
  <c r="CI136" i="9"/>
  <c r="BP136" i="9"/>
  <c r="CN135" i="9"/>
  <c r="BU135" i="9"/>
  <c r="BD135" i="9"/>
  <c r="BZ134" i="9"/>
  <c r="BI134" i="9"/>
  <c r="CE133" i="9"/>
  <c r="BN133" i="9"/>
  <c r="CJ132" i="9"/>
  <c r="BS132" i="9"/>
  <c r="AZ132" i="9"/>
  <c r="BX131" i="9"/>
  <c r="BE131" i="9"/>
  <c r="CC130" i="9"/>
  <c r="BJ130" i="9"/>
  <c r="CH129" i="9"/>
  <c r="BO129" i="9"/>
  <c r="CM128" i="9"/>
  <c r="BT128" i="9"/>
  <c r="BC128" i="9"/>
  <c r="BY127" i="9"/>
  <c r="BH127" i="9"/>
  <c r="CD126" i="9"/>
  <c r="BM126" i="9"/>
  <c r="CI125" i="9"/>
  <c r="BR125" i="9"/>
  <c r="CN124" i="9"/>
  <c r="BW124" i="9"/>
  <c r="BD124" i="9"/>
  <c r="CB123" i="9"/>
  <c r="BI123" i="9"/>
  <c r="CG122" i="9"/>
  <c r="BN122" i="9"/>
  <c r="CL121" i="9"/>
  <c r="BS121" i="9"/>
  <c r="BX120" i="9"/>
  <c r="BL119" i="9"/>
  <c r="CM117" i="9"/>
  <c r="AM126" i="9"/>
  <c r="CC126" i="9"/>
  <c r="AA126" i="9"/>
  <c r="BQ126" i="9"/>
  <c r="O126" i="9"/>
  <c r="BE126" i="9"/>
  <c r="AM124" i="9"/>
  <c r="CC124" i="9"/>
  <c r="AA124" i="9"/>
  <c r="BQ124" i="9"/>
  <c r="O124" i="9"/>
  <c r="BE124" i="9"/>
  <c r="AS123" i="9"/>
  <c r="CI123" i="9"/>
  <c r="AG123" i="9"/>
  <c r="BW123" i="9"/>
  <c r="U123" i="9"/>
  <c r="BK123" i="9"/>
  <c r="AM122" i="9"/>
  <c r="CC122" i="9"/>
  <c r="AA122" i="9"/>
  <c r="BQ122" i="9"/>
  <c r="O122" i="9"/>
  <c r="BE122" i="9"/>
  <c r="AK120" i="9"/>
  <c r="CA120" i="9"/>
  <c r="Y120" i="9"/>
  <c r="BO120" i="9"/>
  <c r="AN119" i="9"/>
  <c r="CD119" i="9"/>
  <c r="AB119" i="9"/>
  <c r="BR119" i="9"/>
  <c r="P119" i="9"/>
  <c r="BF119" i="9"/>
  <c r="AT118" i="9"/>
  <c r="CJ118" i="9"/>
  <c r="AH118" i="9"/>
  <c r="BX118" i="9"/>
  <c r="V118" i="9"/>
  <c r="BL118" i="9"/>
  <c r="J118" i="9"/>
  <c r="AZ118" i="9"/>
  <c r="AO114" i="9"/>
  <c r="CE114" i="9"/>
  <c r="AC114" i="9"/>
  <c r="BS114" i="9"/>
  <c r="Q114" i="9"/>
  <c r="BG114" i="9"/>
  <c r="AY129" i="9"/>
  <c r="CA137" i="9"/>
  <c r="BI137" i="9"/>
  <c r="CH136" i="9"/>
  <c r="BN136" i="9"/>
  <c r="CM135" i="9"/>
  <c r="BS135" i="9"/>
  <c r="BC135" i="9"/>
  <c r="BX134" i="9"/>
  <c r="BH134" i="9"/>
  <c r="CC133" i="9"/>
  <c r="BM133" i="9"/>
  <c r="CH132" i="9"/>
  <c r="BR132" i="9"/>
  <c r="CM131" i="9"/>
  <c r="BW131" i="9"/>
  <c r="BC131" i="9"/>
  <c r="CB130" i="9"/>
  <c r="BH130" i="9"/>
  <c r="CG129" i="9"/>
  <c r="BM129" i="9"/>
  <c r="CL128" i="9"/>
  <c r="BR128" i="9"/>
  <c r="BB128" i="9"/>
  <c r="BW127" i="9"/>
  <c r="BG127" i="9"/>
  <c r="CB126" i="9"/>
  <c r="BL126" i="9"/>
  <c r="CG125" i="9"/>
  <c r="BQ125" i="9"/>
  <c r="CL124" i="9"/>
  <c r="BV124" i="9"/>
  <c r="BB124" i="9"/>
  <c r="CA123" i="9"/>
  <c r="BG123" i="9"/>
  <c r="CF122" i="9"/>
  <c r="BL122" i="9"/>
  <c r="CK121" i="9"/>
  <c r="BQ121" i="9"/>
  <c r="BA121" i="9"/>
  <c r="BV120" i="9"/>
  <c r="BF120" i="9"/>
  <c r="CA119" i="9"/>
  <c r="BK119" i="9"/>
  <c r="CF118" i="9"/>
  <c r="BP118" i="9"/>
  <c r="CK117" i="9"/>
  <c r="BU117" i="9"/>
  <c r="BA117" i="9"/>
  <c r="BZ116" i="9"/>
  <c r="BF116" i="9"/>
  <c r="CE115" i="9"/>
  <c r="BK115" i="9"/>
  <c r="CJ114" i="9"/>
  <c r="BP114" i="9"/>
  <c r="DK182" i="16"/>
  <c r="DK153" i="16"/>
  <c r="DK196" i="16"/>
  <c r="DK195" i="16"/>
  <c r="GH174" i="16"/>
  <c r="GI195" i="16"/>
  <c r="HI191" i="16"/>
  <c r="GT188" i="16"/>
  <c r="HJ184" i="16"/>
  <c r="GU181" i="16"/>
  <c r="GK177" i="16"/>
  <c r="GJ169" i="16"/>
  <c r="GW150" i="16"/>
  <c r="CU195" i="16"/>
  <c r="GJ195" i="16"/>
  <c r="DA189" i="16"/>
  <c r="GP189" i="16"/>
  <c r="CU183" i="16"/>
  <c r="GJ183" i="16"/>
  <c r="DA177" i="16"/>
  <c r="GP177" i="16"/>
  <c r="DR171" i="16"/>
  <c r="HG171" i="16"/>
  <c r="CW166" i="16"/>
  <c r="GL166" i="16"/>
  <c r="DA160" i="16"/>
  <c r="GP160" i="16"/>
  <c r="DG154" i="16"/>
  <c r="GV154" i="16"/>
  <c r="DD147" i="16"/>
  <c r="GS147" i="16"/>
  <c r="CU142" i="16"/>
  <c r="GJ142" i="16"/>
  <c r="EA196" i="16"/>
  <c r="HP196" i="16"/>
  <c r="EY193" i="16"/>
  <c r="IN193" i="16"/>
  <c r="FK190" i="16"/>
  <c r="IZ190" i="16"/>
  <c r="EM187" i="16"/>
  <c r="IB187" i="16"/>
  <c r="EM184" i="16"/>
  <c r="IB184" i="16"/>
  <c r="FK181" i="16"/>
  <c r="IZ181" i="16"/>
  <c r="EX178" i="16"/>
  <c r="IM178" i="16"/>
  <c r="EK175" i="16"/>
  <c r="HZ175" i="16"/>
  <c r="EG171" i="16"/>
  <c r="HV171" i="16"/>
  <c r="EO167" i="16"/>
  <c r="ID167" i="16"/>
  <c r="FI163" i="16"/>
  <c r="IX163" i="16"/>
  <c r="EK160" i="16"/>
  <c r="HZ160" i="16"/>
  <c r="EK157" i="16"/>
  <c r="HZ157" i="16"/>
  <c r="EW154" i="16"/>
  <c r="IL154" i="16"/>
  <c r="EC152" i="16"/>
  <c r="HR152" i="16"/>
  <c r="EC149" i="16"/>
  <c r="HR149" i="16"/>
  <c r="DU147" i="16"/>
  <c r="HJ147" i="16"/>
  <c r="DY145" i="16"/>
  <c r="HN145" i="16"/>
  <c r="FA143" i="16"/>
  <c r="IP143" i="16"/>
  <c r="EG141" i="16"/>
  <c r="HV141" i="16"/>
  <c r="FX196" i="16"/>
  <c r="JM196" i="16"/>
  <c r="FZ194" i="16"/>
  <c r="JO194" i="16"/>
  <c r="GB192" i="16"/>
  <c r="JQ192" i="16"/>
  <c r="FY189" i="16"/>
  <c r="JN189" i="16"/>
  <c r="FT188" i="16"/>
  <c r="JI188" i="16"/>
  <c r="GA187" i="16"/>
  <c r="JP187" i="16"/>
  <c r="FO187" i="16"/>
  <c r="JD187" i="16"/>
  <c r="FV186" i="16"/>
  <c r="JK186" i="16"/>
  <c r="FQ185" i="16"/>
  <c r="JF185" i="16"/>
  <c r="FX184" i="16"/>
  <c r="JM184" i="16"/>
  <c r="CS194" i="16"/>
  <c r="GH194" i="16"/>
  <c r="CS182" i="16"/>
  <c r="GH182" i="16"/>
  <c r="CS170" i="16"/>
  <c r="GH170" i="16"/>
  <c r="CS146" i="16"/>
  <c r="GH146" i="16"/>
  <c r="DO196" i="16"/>
  <c r="HD196" i="16"/>
  <c r="DC196" i="16"/>
  <c r="GR196" i="16"/>
  <c r="DR195" i="16"/>
  <c r="HG195" i="16"/>
  <c r="DF195" i="16"/>
  <c r="GU195" i="16"/>
  <c r="CW194" i="16"/>
  <c r="GL194" i="16"/>
  <c r="DL193" i="16"/>
  <c r="HA193" i="16"/>
  <c r="CZ193" i="16"/>
  <c r="GO193" i="16"/>
  <c r="DO192" i="16"/>
  <c r="HD192" i="16"/>
  <c r="DC192" i="16"/>
  <c r="GR192" i="16"/>
  <c r="DR191" i="16"/>
  <c r="HG191" i="16"/>
  <c r="DF191" i="16"/>
  <c r="GU191" i="16"/>
  <c r="CT191" i="16"/>
  <c r="GI191" i="16"/>
  <c r="DI190" i="16"/>
  <c r="GX190" i="16"/>
  <c r="CW190" i="16"/>
  <c r="GL190" i="16"/>
  <c r="DL189" i="16"/>
  <c r="HA189" i="16"/>
  <c r="CZ189" i="16"/>
  <c r="GO189" i="16"/>
  <c r="DO188" i="16"/>
  <c r="HD188" i="16"/>
  <c r="DC188" i="16"/>
  <c r="GR188" i="16"/>
  <c r="DR187" i="16"/>
  <c r="HG187" i="16"/>
  <c r="DF187" i="16"/>
  <c r="GU187" i="16"/>
  <c r="CT187" i="16"/>
  <c r="GI187" i="16"/>
  <c r="DI186" i="16"/>
  <c r="GX186" i="16"/>
  <c r="CW186" i="16"/>
  <c r="GL186" i="16"/>
  <c r="DL185" i="16"/>
  <c r="HA185" i="16"/>
  <c r="CZ185" i="16"/>
  <c r="GO185" i="16"/>
  <c r="DO184" i="16"/>
  <c r="HD184" i="16"/>
  <c r="DC184" i="16"/>
  <c r="GR184" i="16"/>
  <c r="DR183" i="16"/>
  <c r="HG183" i="16"/>
  <c r="DF183" i="16"/>
  <c r="GU183" i="16"/>
  <c r="CT183" i="16"/>
  <c r="GI183" i="16"/>
  <c r="DI182" i="16"/>
  <c r="GX182" i="16"/>
  <c r="CW182" i="16"/>
  <c r="GL182" i="16"/>
  <c r="DL181" i="16"/>
  <c r="HA181" i="16"/>
  <c r="CZ181" i="16"/>
  <c r="GO181" i="16"/>
  <c r="DO180" i="16"/>
  <c r="HD180" i="16"/>
  <c r="DC180" i="16"/>
  <c r="GR180" i="16"/>
  <c r="DR179" i="16"/>
  <c r="HG179" i="16"/>
  <c r="CT179" i="16"/>
  <c r="GI179" i="16"/>
  <c r="DI178" i="16"/>
  <c r="GX178" i="16"/>
  <c r="CW178" i="16"/>
  <c r="GL178" i="16"/>
  <c r="DL177" i="16"/>
  <c r="HA177" i="16"/>
  <c r="CZ177" i="16"/>
  <c r="GO177" i="16"/>
  <c r="DO176" i="16"/>
  <c r="HD176" i="16"/>
  <c r="DR175" i="16"/>
  <c r="HG175" i="16"/>
  <c r="DF175" i="16"/>
  <c r="GU175" i="16"/>
  <c r="CT175" i="16"/>
  <c r="GI175" i="16"/>
  <c r="DI174" i="16"/>
  <c r="GX174" i="16"/>
  <c r="CW174" i="16"/>
  <c r="GL174" i="16"/>
  <c r="DL173" i="16"/>
  <c r="HA173" i="16"/>
  <c r="CY173" i="16"/>
  <c r="GN173" i="16"/>
  <c r="DN172" i="16"/>
  <c r="HC172" i="16"/>
  <c r="DB172" i="16"/>
  <c r="GQ172" i="16"/>
  <c r="DQ171" i="16"/>
  <c r="HF171" i="16"/>
  <c r="DE171" i="16"/>
  <c r="GT171" i="16"/>
  <c r="DT170" i="16"/>
  <c r="HI170" i="16"/>
  <c r="DH170" i="16"/>
  <c r="GW170" i="16"/>
  <c r="CV170" i="16"/>
  <c r="GK170" i="16"/>
  <c r="DK169" i="16"/>
  <c r="GZ169" i="16"/>
  <c r="CY169" i="16"/>
  <c r="GN169" i="16"/>
  <c r="DN168" i="16"/>
  <c r="HC168" i="16"/>
  <c r="DB168" i="16"/>
  <c r="GQ168" i="16"/>
  <c r="DQ167" i="16"/>
  <c r="HF167" i="16"/>
  <c r="DE167" i="16"/>
  <c r="GT167" i="16"/>
  <c r="DT166" i="16"/>
  <c r="HI166" i="16"/>
  <c r="DH166" i="16"/>
  <c r="GW166" i="16"/>
  <c r="CV166" i="16"/>
  <c r="GK166" i="16"/>
  <c r="DJ165" i="16"/>
  <c r="GY165" i="16"/>
  <c r="CX165" i="16"/>
  <c r="GM165" i="16"/>
  <c r="DM164" i="16"/>
  <c r="HB164" i="16"/>
  <c r="DA164" i="16"/>
  <c r="GP164" i="16"/>
  <c r="DP163" i="16"/>
  <c r="HE163" i="16"/>
  <c r="DD163" i="16"/>
  <c r="GS163" i="16"/>
  <c r="DS162" i="16"/>
  <c r="HH162" i="16"/>
  <c r="DG162" i="16"/>
  <c r="GV162" i="16"/>
  <c r="CU162" i="16"/>
  <c r="GJ162" i="16"/>
  <c r="DJ161" i="16"/>
  <c r="GY161" i="16"/>
  <c r="CX161" i="16"/>
  <c r="GM161" i="16"/>
  <c r="DM160" i="16"/>
  <c r="HB160" i="16"/>
  <c r="CZ160" i="16"/>
  <c r="GO160" i="16"/>
  <c r="DO159" i="16"/>
  <c r="HD159" i="16"/>
  <c r="DC159" i="16"/>
  <c r="GR159" i="16"/>
  <c r="DR158" i="16"/>
  <c r="HG158" i="16"/>
  <c r="DF158" i="16"/>
  <c r="GU158" i="16"/>
  <c r="CT158" i="16"/>
  <c r="GI158" i="16"/>
  <c r="DI157" i="16"/>
  <c r="GX157" i="16"/>
  <c r="CW157" i="16"/>
  <c r="GL157" i="16"/>
  <c r="DL156" i="16"/>
  <c r="HA156" i="16"/>
  <c r="CZ156" i="16"/>
  <c r="GO156" i="16"/>
  <c r="DO155" i="16"/>
  <c r="HD155" i="16"/>
  <c r="DC155" i="16"/>
  <c r="GR155" i="16"/>
  <c r="DR154" i="16"/>
  <c r="HG154" i="16"/>
  <c r="DF154" i="16"/>
  <c r="GU154" i="16"/>
  <c r="CT154" i="16"/>
  <c r="GI154" i="16"/>
  <c r="DI153" i="16"/>
  <c r="GX153" i="16"/>
  <c r="CW153" i="16"/>
  <c r="GL153" i="16"/>
  <c r="DL152" i="16"/>
  <c r="HA152" i="16"/>
  <c r="CZ152" i="16"/>
  <c r="GO152" i="16"/>
  <c r="DO151" i="16"/>
  <c r="HD151" i="16"/>
  <c r="DC151" i="16"/>
  <c r="GR151" i="16"/>
  <c r="DR150" i="16"/>
  <c r="HG150" i="16"/>
  <c r="DF150" i="16"/>
  <c r="GU150" i="16"/>
  <c r="CT150" i="16"/>
  <c r="GI150" i="16"/>
  <c r="DI149" i="16"/>
  <c r="GX149" i="16"/>
  <c r="CW149" i="16"/>
  <c r="GL149" i="16"/>
  <c r="DL148" i="16"/>
  <c r="HA148" i="16"/>
  <c r="CZ148" i="16"/>
  <c r="GO148" i="16"/>
  <c r="DO147" i="16"/>
  <c r="HD147" i="16"/>
  <c r="DC147" i="16"/>
  <c r="GR147" i="16"/>
  <c r="DR146" i="16"/>
  <c r="HG146" i="16"/>
  <c r="DF146" i="16"/>
  <c r="GU146" i="16"/>
  <c r="CT146" i="16"/>
  <c r="GI146" i="16"/>
  <c r="DI145" i="16"/>
  <c r="GX145" i="16"/>
  <c r="CW145" i="16"/>
  <c r="GL145" i="16"/>
  <c r="DL144" i="16"/>
  <c r="HA144" i="16"/>
  <c r="CZ144" i="16"/>
  <c r="GO144" i="16"/>
  <c r="DO143" i="16"/>
  <c r="HD143" i="16"/>
  <c r="DR142" i="16"/>
  <c r="HG142" i="16"/>
  <c r="DF142" i="16"/>
  <c r="GU142" i="16"/>
  <c r="CT142" i="16"/>
  <c r="GI142" i="16"/>
  <c r="DI141" i="16"/>
  <c r="GX141" i="16"/>
  <c r="CW141" i="16"/>
  <c r="GL141" i="16"/>
  <c r="DL140" i="16"/>
  <c r="HA140" i="16"/>
  <c r="CZ140" i="16"/>
  <c r="GO140" i="16"/>
  <c r="DO139" i="16"/>
  <c r="HD139" i="16"/>
  <c r="DC139" i="16"/>
  <c r="GR139" i="16"/>
  <c r="FJ196" i="16"/>
  <c r="IY196" i="16"/>
  <c r="EX196" i="16"/>
  <c r="IM196" i="16"/>
  <c r="EL196" i="16"/>
  <c r="IA196" i="16"/>
  <c r="DZ196" i="16"/>
  <c r="HO196" i="16"/>
  <c r="FF195" i="16"/>
  <c r="IU195" i="16"/>
  <c r="ET195" i="16"/>
  <c r="II195" i="16"/>
  <c r="EH195" i="16"/>
  <c r="HW195" i="16"/>
  <c r="DV195" i="16"/>
  <c r="HK195" i="16"/>
  <c r="FB194" i="16"/>
  <c r="IQ194" i="16"/>
  <c r="EP194" i="16"/>
  <c r="IE194" i="16"/>
  <c r="ED194" i="16"/>
  <c r="HS194" i="16"/>
  <c r="FJ193" i="16"/>
  <c r="IY193" i="16"/>
  <c r="EX193" i="16"/>
  <c r="IM193" i="16"/>
  <c r="EL193" i="16"/>
  <c r="IA193" i="16"/>
  <c r="DZ193" i="16"/>
  <c r="HO193" i="16"/>
  <c r="FF192" i="16"/>
  <c r="IU192" i="16"/>
  <c r="ET192" i="16"/>
  <c r="II192" i="16"/>
  <c r="EH192" i="16"/>
  <c r="HW192" i="16"/>
  <c r="DV192" i="16"/>
  <c r="HK192" i="16"/>
  <c r="FB191" i="16"/>
  <c r="IQ191" i="16"/>
  <c r="EP191" i="16"/>
  <c r="IE191" i="16"/>
  <c r="ED191" i="16"/>
  <c r="HS191" i="16"/>
  <c r="FJ190" i="16"/>
  <c r="IY190" i="16"/>
  <c r="EX190" i="16"/>
  <c r="IM190" i="16"/>
  <c r="EL190" i="16"/>
  <c r="IA190" i="16"/>
  <c r="DZ190" i="16"/>
  <c r="HO190" i="16"/>
  <c r="FF189" i="16"/>
  <c r="IU189" i="16"/>
  <c r="ET189" i="16"/>
  <c r="II189" i="16"/>
  <c r="EH189" i="16"/>
  <c r="HW189" i="16"/>
  <c r="DV189" i="16"/>
  <c r="HK189" i="16"/>
  <c r="FB188" i="16"/>
  <c r="IQ188" i="16"/>
  <c r="EP188" i="16"/>
  <c r="IE188" i="16"/>
  <c r="ED188" i="16"/>
  <c r="HS188" i="16"/>
  <c r="FJ187" i="16"/>
  <c r="IY187" i="16"/>
  <c r="EX187" i="16"/>
  <c r="IM187" i="16"/>
  <c r="EL187" i="16"/>
  <c r="IA187" i="16"/>
  <c r="DZ187" i="16"/>
  <c r="HO187" i="16"/>
  <c r="FF186" i="16"/>
  <c r="IU186" i="16"/>
  <c r="ET186" i="16"/>
  <c r="II186" i="16"/>
  <c r="EH186" i="16"/>
  <c r="HW186" i="16"/>
  <c r="DV186" i="16"/>
  <c r="HK186" i="16"/>
  <c r="FB185" i="16"/>
  <c r="IQ185" i="16"/>
  <c r="EP185" i="16"/>
  <c r="IE185" i="16"/>
  <c r="ED185" i="16"/>
  <c r="HS185" i="16"/>
  <c r="FJ184" i="16"/>
  <c r="IY184" i="16"/>
  <c r="EX184" i="16"/>
  <c r="IM184" i="16"/>
  <c r="EL184" i="16"/>
  <c r="IA184" i="16"/>
  <c r="DZ184" i="16"/>
  <c r="HO184" i="16"/>
  <c r="FF183" i="16"/>
  <c r="IU183" i="16"/>
  <c r="ET183" i="16"/>
  <c r="II183" i="16"/>
  <c r="EH183" i="16"/>
  <c r="HW183" i="16"/>
  <c r="DV183" i="16"/>
  <c r="HK183" i="16"/>
  <c r="FB182" i="16"/>
  <c r="IQ182" i="16"/>
  <c r="EP182" i="16"/>
  <c r="IE182" i="16"/>
  <c r="ED182" i="16"/>
  <c r="HS182" i="16"/>
  <c r="FJ181" i="16"/>
  <c r="IY181" i="16"/>
  <c r="EX181" i="16"/>
  <c r="IM181" i="16"/>
  <c r="EL181" i="16"/>
  <c r="IA181" i="16"/>
  <c r="DZ181" i="16"/>
  <c r="HO181" i="16"/>
  <c r="FF180" i="16"/>
  <c r="IU180" i="16"/>
  <c r="ES180" i="16"/>
  <c r="IH180" i="16"/>
  <c r="EG180" i="16"/>
  <c r="HV180" i="16"/>
  <c r="DU180" i="16"/>
  <c r="HJ180" i="16"/>
  <c r="FA179" i="16"/>
  <c r="IP179" i="16"/>
  <c r="EO179" i="16"/>
  <c r="ID179" i="16"/>
  <c r="EC179" i="16"/>
  <c r="HR179" i="16"/>
  <c r="FI178" i="16"/>
  <c r="IX178" i="16"/>
  <c r="EW178" i="16"/>
  <c r="IL178" i="16"/>
  <c r="EK178" i="16"/>
  <c r="HZ178" i="16"/>
  <c r="DY178" i="16"/>
  <c r="HN178" i="16"/>
  <c r="FE177" i="16"/>
  <c r="IT177" i="16"/>
  <c r="ES177" i="16"/>
  <c r="IH177" i="16"/>
  <c r="EG177" i="16"/>
  <c r="HV177" i="16"/>
  <c r="DU177" i="16"/>
  <c r="HJ177" i="16"/>
  <c r="FA176" i="16"/>
  <c r="IP176" i="16"/>
  <c r="EN176" i="16"/>
  <c r="IC176" i="16"/>
  <c r="EB176" i="16"/>
  <c r="HQ176" i="16"/>
  <c r="FH175" i="16"/>
  <c r="IW175" i="16"/>
  <c r="EV175" i="16"/>
  <c r="IK175" i="16"/>
  <c r="EJ175" i="16"/>
  <c r="HY175" i="16"/>
  <c r="DX175" i="16"/>
  <c r="HM175" i="16"/>
  <c r="FD174" i="16"/>
  <c r="IS174" i="16"/>
  <c r="ER174" i="16"/>
  <c r="IG174" i="16"/>
  <c r="EF174" i="16"/>
  <c r="HU174" i="16"/>
  <c r="FL173" i="16"/>
  <c r="JA173" i="16"/>
  <c r="EZ173" i="16"/>
  <c r="IO173" i="16"/>
  <c r="EN173" i="16"/>
  <c r="IC173" i="16"/>
  <c r="EB173" i="16"/>
  <c r="HQ173" i="16"/>
  <c r="FH172" i="16"/>
  <c r="IW172" i="16"/>
  <c r="EV172" i="16"/>
  <c r="IK172" i="16"/>
  <c r="EJ172" i="16"/>
  <c r="HY172" i="16"/>
  <c r="DX172" i="16"/>
  <c r="HM172" i="16"/>
  <c r="FD171" i="16"/>
  <c r="IS171" i="16"/>
  <c r="ER171" i="16"/>
  <c r="IG171" i="16"/>
  <c r="EF171" i="16"/>
  <c r="HU171" i="16"/>
  <c r="FL170" i="16"/>
  <c r="JA170" i="16"/>
  <c r="EZ170" i="16"/>
  <c r="IO170" i="16"/>
  <c r="EN170" i="16"/>
  <c r="IC170" i="16"/>
  <c r="EB170" i="16"/>
  <c r="HQ170" i="16"/>
  <c r="FH169" i="16"/>
  <c r="IW169" i="16"/>
  <c r="EV169" i="16"/>
  <c r="IK169" i="16"/>
  <c r="EJ169" i="16"/>
  <c r="HY169" i="16"/>
  <c r="DX169" i="16"/>
  <c r="HM169" i="16"/>
  <c r="FD168" i="16"/>
  <c r="IS168" i="16"/>
  <c r="ER168" i="16"/>
  <c r="IG168" i="16"/>
  <c r="EF168" i="16"/>
  <c r="HU168" i="16"/>
  <c r="FL167" i="16"/>
  <c r="JA167" i="16"/>
  <c r="EZ167" i="16"/>
  <c r="IO167" i="16"/>
  <c r="EN167" i="16"/>
  <c r="IC167" i="16"/>
  <c r="EB167" i="16"/>
  <c r="HQ167" i="16"/>
  <c r="FH166" i="16"/>
  <c r="IW166" i="16"/>
  <c r="EV166" i="16"/>
  <c r="IK166" i="16"/>
  <c r="EJ166" i="16"/>
  <c r="HY166" i="16"/>
  <c r="DX166" i="16"/>
  <c r="HM166" i="16"/>
  <c r="FD165" i="16"/>
  <c r="IS165" i="16"/>
  <c r="ER165" i="16"/>
  <c r="IG165" i="16"/>
  <c r="EF165" i="16"/>
  <c r="HU165" i="16"/>
  <c r="FL164" i="16"/>
  <c r="JA164" i="16"/>
  <c r="EZ164" i="16"/>
  <c r="IO164" i="16"/>
  <c r="EN164" i="16"/>
  <c r="IC164" i="16"/>
  <c r="EB164" i="16"/>
  <c r="HQ164" i="16"/>
  <c r="FH163" i="16"/>
  <c r="IW163" i="16"/>
  <c r="EV163" i="16"/>
  <c r="IK163" i="16"/>
  <c r="EJ163" i="16"/>
  <c r="HY163" i="16"/>
  <c r="DX163" i="16"/>
  <c r="HM163" i="16"/>
  <c r="FD162" i="16"/>
  <c r="IS162" i="16"/>
  <c r="ER162" i="16"/>
  <c r="IG162" i="16"/>
  <c r="EF162" i="16"/>
  <c r="HU162" i="16"/>
  <c r="FL161" i="16"/>
  <c r="JA161" i="16"/>
  <c r="EZ161" i="16"/>
  <c r="IO161" i="16"/>
  <c r="EN161" i="16"/>
  <c r="IC161" i="16"/>
  <c r="EB161" i="16"/>
  <c r="HQ161" i="16"/>
  <c r="FH160" i="16"/>
  <c r="IW160" i="16"/>
  <c r="EV160" i="16"/>
  <c r="IK160" i="16"/>
  <c r="EJ160" i="16"/>
  <c r="HY160" i="16"/>
  <c r="DX160" i="16"/>
  <c r="HM160" i="16"/>
  <c r="FD159" i="16"/>
  <c r="IS159" i="16"/>
  <c r="ER159" i="16"/>
  <c r="IG159" i="16"/>
  <c r="EF159" i="16"/>
  <c r="HU159" i="16"/>
  <c r="FL158" i="16"/>
  <c r="JA158" i="16"/>
  <c r="EZ158" i="16"/>
  <c r="IO158" i="16"/>
  <c r="EN158" i="16"/>
  <c r="IC158" i="16"/>
  <c r="EB158" i="16"/>
  <c r="HQ158" i="16"/>
  <c r="FH157" i="16"/>
  <c r="IW157" i="16"/>
  <c r="EV157" i="16"/>
  <c r="IK157" i="16"/>
  <c r="EJ157" i="16"/>
  <c r="HY157" i="16"/>
  <c r="DX157" i="16"/>
  <c r="HM157" i="16"/>
  <c r="FD156" i="16"/>
  <c r="IS156" i="16"/>
  <c r="ER156" i="16"/>
  <c r="IG156" i="16"/>
  <c r="EF156" i="16"/>
  <c r="HU156" i="16"/>
  <c r="FL155" i="16"/>
  <c r="JA155" i="16"/>
  <c r="EZ155" i="16"/>
  <c r="IO155" i="16"/>
  <c r="EN155" i="16"/>
  <c r="IC155" i="16"/>
  <c r="EB155" i="16"/>
  <c r="HQ155" i="16"/>
  <c r="FH154" i="16"/>
  <c r="IW154" i="16"/>
  <c r="EV154" i="16"/>
  <c r="IK154" i="16"/>
  <c r="EJ154" i="16"/>
  <c r="HY154" i="16"/>
  <c r="DX154" i="16"/>
  <c r="HM154" i="16"/>
  <c r="FD153" i="16"/>
  <c r="IS153" i="16"/>
  <c r="ER153" i="16"/>
  <c r="IG153" i="16"/>
  <c r="EF153" i="16"/>
  <c r="HU153" i="16"/>
  <c r="FL152" i="16"/>
  <c r="JA152" i="16"/>
  <c r="EZ152" i="16"/>
  <c r="IO152" i="16"/>
  <c r="EN152" i="16"/>
  <c r="IC152" i="16"/>
  <c r="EB152" i="16"/>
  <c r="HQ152" i="16"/>
  <c r="FH151" i="16"/>
  <c r="IW151" i="16"/>
  <c r="EV151" i="16"/>
  <c r="IK151" i="16"/>
  <c r="EJ151" i="16"/>
  <c r="HY151" i="16"/>
  <c r="DX151" i="16"/>
  <c r="HM151" i="16"/>
  <c r="FD150" i="16"/>
  <c r="IS150" i="16"/>
  <c r="ER150" i="16"/>
  <c r="IG150" i="16"/>
  <c r="EF150" i="16"/>
  <c r="HU150" i="16"/>
  <c r="FL149" i="16"/>
  <c r="JA149" i="16"/>
  <c r="EZ149" i="16"/>
  <c r="IO149" i="16"/>
  <c r="EN149" i="16"/>
  <c r="IC149" i="16"/>
  <c r="EB149" i="16"/>
  <c r="HQ149" i="16"/>
  <c r="FH148" i="16"/>
  <c r="IW148" i="16"/>
  <c r="EV148" i="16"/>
  <c r="IK148" i="16"/>
  <c r="EJ148" i="16"/>
  <c r="HY148" i="16"/>
  <c r="DX148" i="16"/>
  <c r="HM148" i="16"/>
  <c r="FD147" i="16"/>
  <c r="IS147" i="16"/>
  <c r="ER147" i="16"/>
  <c r="IG147" i="16"/>
  <c r="EF147" i="16"/>
  <c r="HU147" i="16"/>
  <c r="FL146" i="16"/>
  <c r="JA146" i="16"/>
  <c r="EZ146" i="16"/>
  <c r="IO146" i="16"/>
  <c r="EN146" i="16"/>
  <c r="IC146" i="16"/>
  <c r="EB146" i="16"/>
  <c r="HQ146" i="16"/>
  <c r="FH145" i="16"/>
  <c r="IW145" i="16"/>
  <c r="EV145" i="16"/>
  <c r="IK145" i="16"/>
  <c r="EJ145" i="16"/>
  <c r="HY145" i="16"/>
  <c r="DX145" i="16"/>
  <c r="HM145" i="16"/>
  <c r="FD144" i="16"/>
  <c r="IS144" i="16"/>
  <c r="ER144" i="16"/>
  <c r="IG144" i="16"/>
  <c r="EF144" i="16"/>
  <c r="HU144" i="16"/>
  <c r="FL143" i="16"/>
  <c r="JA143" i="16"/>
  <c r="EZ143" i="16"/>
  <c r="IO143" i="16"/>
  <c r="EN143" i="16"/>
  <c r="IC143" i="16"/>
  <c r="EB143" i="16"/>
  <c r="HQ143" i="16"/>
  <c r="FH142" i="16"/>
  <c r="IW142" i="16"/>
  <c r="EV142" i="16"/>
  <c r="IK142" i="16"/>
  <c r="EJ142" i="16"/>
  <c r="HY142" i="16"/>
  <c r="DX142" i="16"/>
  <c r="HM142" i="16"/>
  <c r="FD141" i="16"/>
  <c r="IS141" i="16"/>
  <c r="ER141" i="16"/>
  <c r="IG141" i="16"/>
  <c r="EF141" i="16"/>
  <c r="HU141" i="16"/>
  <c r="FL140" i="16"/>
  <c r="JA140" i="16"/>
  <c r="EZ140" i="16"/>
  <c r="IO140" i="16"/>
  <c r="EN140" i="16"/>
  <c r="IC140" i="16"/>
  <c r="EB140" i="16"/>
  <c r="HQ140" i="16"/>
  <c r="FH139" i="16"/>
  <c r="IW139" i="16"/>
  <c r="EV139" i="16"/>
  <c r="IK139" i="16"/>
  <c r="EJ139" i="16"/>
  <c r="HY139" i="16"/>
  <c r="DX139" i="16"/>
  <c r="HM139" i="16"/>
  <c r="FW196" i="16"/>
  <c r="JL196" i="16"/>
  <c r="GD195" i="16"/>
  <c r="JS195" i="16"/>
  <c r="FR195" i="16"/>
  <c r="JG195" i="16"/>
  <c r="FY194" i="16"/>
  <c r="JN194" i="16"/>
  <c r="FM194" i="16"/>
  <c r="JB194" i="16"/>
  <c r="FT193" i="16"/>
  <c r="JI193" i="16"/>
  <c r="GA192" i="16"/>
  <c r="JP192" i="16"/>
  <c r="FO192" i="16"/>
  <c r="JD192" i="16"/>
  <c r="FV191" i="16"/>
  <c r="JK191" i="16"/>
  <c r="GC190" i="16"/>
  <c r="JR190" i="16"/>
  <c r="FQ190" i="16"/>
  <c r="JF190" i="16"/>
  <c r="FX189" i="16"/>
  <c r="JM189" i="16"/>
  <c r="GE188" i="16"/>
  <c r="JT188" i="16"/>
  <c r="FS188" i="16"/>
  <c r="JH188" i="16"/>
  <c r="GH173" i="16"/>
  <c r="HM194" i="16"/>
  <c r="HH191" i="16"/>
  <c r="GS188" i="16"/>
  <c r="HI184" i="16"/>
  <c r="GT181" i="16"/>
  <c r="HM176" i="16"/>
  <c r="HK168" i="16"/>
  <c r="GS150" i="16"/>
  <c r="CS195" i="16"/>
  <c r="GH195" i="16"/>
  <c r="DD192" i="16"/>
  <c r="GS192" i="16"/>
  <c r="DG187" i="16"/>
  <c r="GV187" i="16"/>
  <c r="DA181" i="16"/>
  <c r="GP181" i="16"/>
  <c r="DG175" i="16"/>
  <c r="GV175" i="16"/>
  <c r="DO168" i="16"/>
  <c r="HD168" i="16"/>
  <c r="DQ163" i="16"/>
  <c r="HF163" i="16"/>
  <c r="CU158" i="16"/>
  <c r="GJ158" i="16"/>
  <c r="CX153" i="16"/>
  <c r="GM153" i="16"/>
  <c r="DJ149" i="16"/>
  <c r="GY149" i="16"/>
  <c r="DJ145" i="16"/>
  <c r="GY145" i="16"/>
  <c r="DM140" i="16"/>
  <c r="HB140" i="16"/>
  <c r="EI195" i="16"/>
  <c r="HX195" i="16"/>
  <c r="DW189" i="16"/>
  <c r="HL189" i="16"/>
  <c r="DW186" i="16"/>
  <c r="HL186" i="16"/>
  <c r="EI183" i="16"/>
  <c r="HX183" i="16"/>
  <c r="FG180" i="16"/>
  <c r="IV180" i="16"/>
  <c r="DZ178" i="16"/>
  <c r="HO178" i="16"/>
  <c r="EW175" i="16"/>
  <c r="IL175" i="16"/>
  <c r="EK172" i="16"/>
  <c r="HZ172" i="16"/>
  <c r="EW169" i="16"/>
  <c r="IL169" i="16"/>
  <c r="EK166" i="16"/>
  <c r="HZ166" i="16"/>
  <c r="DY163" i="16"/>
  <c r="HN163" i="16"/>
  <c r="EG159" i="16"/>
  <c r="HV159" i="16"/>
  <c r="FE156" i="16"/>
  <c r="IT156" i="16"/>
  <c r="DY154" i="16"/>
  <c r="HN154" i="16"/>
  <c r="FE150" i="16"/>
  <c r="IT150" i="16"/>
  <c r="FE147" i="16"/>
  <c r="IT147" i="16"/>
  <c r="EG144" i="16"/>
  <c r="HV144" i="16"/>
  <c r="EK142" i="16"/>
  <c r="HZ142" i="16"/>
  <c r="EO140" i="16"/>
  <c r="ID140" i="16"/>
  <c r="EW139" i="16"/>
  <c r="IL139" i="16"/>
  <c r="FS195" i="16"/>
  <c r="JH195" i="16"/>
  <c r="FN194" i="16"/>
  <c r="JC194" i="16"/>
  <c r="FP192" i="16"/>
  <c r="JE192" i="16"/>
  <c r="FW191" i="16"/>
  <c r="JL191" i="16"/>
  <c r="GD190" i="16"/>
  <c r="JS190" i="16"/>
  <c r="FR190" i="16"/>
  <c r="JG190" i="16"/>
  <c r="FM189" i="16"/>
  <c r="JB189" i="16"/>
  <c r="GC185" i="16"/>
  <c r="JR185" i="16"/>
  <c r="CS193" i="16"/>
  <c r="GH193" i="16"/>
  <c r="CS181" i="16"/>
  <c r="GH181" i="16"/>
  <c r="CS169" i="16"/>
  <c r="GH169" i="16"/>
  <c r="CS157" i="16"/>
  <c r="GH157" i="16"/>
  <c r="CS145" i="16"/>
  <c r="GH145" i="16"/>
  <c r="DN196" i="16"/>
  <c r="HC196" i="16"/>
  <c r="DB196" i="16"/>
  <c r="GQ196" i="16"/>
  <c r="DQ195" i="16"/>
  <c r="HF195" i="16"/>
  <c r="DE195" i="16"/>
  <c r="GT195" i="16"/>
  <c r="DT194" i="16"/>
  <c r="HI194" i="16"/>
  <c r="DH194" i="16"/>
  <c r="GW194" i="16"/>
  <c r="CV194" i="16"/>
  <c r="GK194" i="16"/>
  <c r="DK193" i="16"/>
  <c r="GZ193" i="16"/>
  <c r="CY193" i="16"/>
  <c r="GN193" i="16"/>
  <c r="DN192" i="16"/>
  <c r="HC192" i="16"/>
  <c r="DB192" i="16"/>
  <c r="GQ192" i="16"/>
  <c r="DQ191" i="16"/>
  <c r="HF191" i="16"/>
  <c r="DE191" i="16"/>
  <c r="GT191" i="16"/>
  <c r="DT190" i="16"/>
  <c r="HI190" i="16"/>
  <c r="DH190" i="16"/>
  <c r="GW190" i="16"/>
  <c r="DK189" i="16"/>
  <c r="GZ189" i="16"/>
  <c r="CY189" i="16"/>
  <c r="GN189" i="16"/>
  <c r="DN188" i="16"/>
  <c r="HC188" i="16"/>
  <c r="DB188" i="16"/>
  <c r="GQ188" i="16"/>
  <c r="DE187" i="16"/>
  <c r="GT187" i="16"/>
  <c r="DT186" i="16"/>
  <c r="HI186" i="16"/>
  <c r="DH186" i="16"/>
  <c r="GW186" i="16"/>
  <c r="CV186" i="16"/>
  <c r="GK186" i="16"/>
  <c r="DK185" i="16"/>
  <c r="GZ185" i="16"/>
  <c r="CY185" i="16"/>
  <c r="GN185" i="16"/>
  <c r="DN184" i="16"/>
  <c r="HC184" i="16"/>
  <c r="DQ183" i="16"/>
  <c r="HF183" i="16"/>
  <c r="DE183" i="16"/>
  <c r="GT183" i="16"/>
  <c r="DT182" i="16"/>
  <c r="HI182" i="16"/>
  <c r="DH182" i="16"/>
  <c r="GW182" i="16"/>
  <c r="CV182" i="16"/>
  <c r="GK182" i="16"/>
  <c r="DK181" i="16"/>
  <c r="GZ181" i="16"/>
  <c r="CY181" i="16"/>
  <c r="GN181" i="16"/>
  <c r="DN180" i="16"/>
  <c r="HC180" i="16"/>
  <c r="DB180" i="16"/>
  <c r="GQ180" i="16"/>
  <c r="DQ179" i="16"/>
  <c r="HF179" i="16"/>
  <c r="DE179" i="16"/>
  <c r="GT179" i="16"/>
  <c r="DT178" i="16"/>
  <c r="HI178" i="16"/>
  <c r="DH178" i="16"/>
  <c r="GW178" i="16"/>
  <c r="CV178" i="16"/>
  <c r="GK178" i="16"/>
  <c r="DK177" i="16"/>
  <c r="GZ177" i="16"/>
  <c r="CY177" i="16"/>
  <c r="GN177" i="16"/>
  <c r="DN176" i="16"/>
  <c r="HC176" i="16"/>
  <c r="DB176" i="16"/>
  <c r="GQ176" i="16"/>
  <c r="DQ175" i="16"/>
  <c r="HF175" i="16"/>
  <c r="DE175" i="16"/>
  <c r="GT175" i="16"/>
  <c r="DT174" i="16"/>
  <c r="HI174" i="16"/>
  <c r="DH174" i="16"/>
  <c r="GW174" i="16"/>
  <c r="CV174" i="16"/>
  <c r="GK174" i="16"/>
  <c r="DJ173" i="16"/>
  <c r="GY173" i="16"/>
  <c r="CX173" i="16"/>
  <c r="GM173" i="16"/>
  <c r="DM172" i="16"/>
  <c r="HB172" i="16"/>
  <c r="DA172" i="16"/>
  <c r="GP172" i="16"/>
  <c r="DP171" i="16"/>
  <c r="HE171" i="16"/>
  <c r="DD171" i="16"/>
  <c r="GS171" i="16"/>
  <c r="DS170" i="16"/>
  <c r="HH170" i="16"/>
  <c r="DG170" i="16"/>
  <c r="GV170" i="16"/>
  <c r="CU170" i="16"/>
  <c r="GJ170" i="16"/>
  <c r="DJ169" i="16"/>
  <c r="GY169" i="16"/>
  <c r="CX169" i="16"/>
  <c r="GM169" i="16"/>
  <c r="DM168" i="16"/>
  <c r="HB168" i="16"/>
  <c r="DA168" i="16"/>
  <c r="GP168" i="16"/>
  <c r="DP167" i="16"/>
  <c r="HE167" i="16"/>
  <c r="DD167" i="16"/>
  <c r="GS167" i="16"/>
  <c r="DS166" i="16"/>
  <c r="HH166" i="16"/>
  <c r="DG166" i="16"/>
  <c r="GV166" i="16"/>
  <c r="CU166" i="16"/>
  <c r="GJ166" i="16"/>
  <c r="DI165" i="16"/>
  <c r="GX165" i="16"/>
  <c r="CW165" i="16"/>
  <c r="GL165" i="16"/>
  <c r="DL164" i="16"/>
  <c r="HA164" i="16"/>
  <c r="CZ164" i="16"/>
  <c r="GO164" i="16"/>
  <c r="DO163" i="16"/>
  <c r="HD163" i="16"/>
  <c r="DC163" i="16"/>
  <c r="GR163" i="16"/>
  <c r="DR162" i="16"/>
  <c r="HG162" i="16"/>
  <c r="DF162" i="16"/>
  <c r="GU162" i="16"/>
  <c r="CT162" i="16"/>
  <c r="GI162" i="16"/>
  <c r="DI161" i="16"/>
  <c r="GX161" i="16"/>
  <c r="CW161" i="16"/>
  <c r="GL161" i="16"/>
  <c r="DL160" i="16"/>
  <c r="HA160" i="16"/>
  <c r="CY160" i="16"/>
  <c r="GN160" i="16"/>
  <c r="DN159" i="16"/>
  <c r="HC159" i="16"/>
  <c r="DB159" i="16"/>
  <c r="GQ159" i="16"/>
  <c r="DQ158" i="16"/>
  <c r="HF158" i="16"/>
  <c r="DE158" i="16"/>
  <c r="GT158" i="16"/>
  <c r="DT157" i="16"/>
  <c r="HI157" i="16"/>
  <c r="DH157" i="16"/>
  <c r="GW157" i="16"/>
  <c r="CV157" i="16"/>
  <c r="GK157" i="16"/>
  <c r="DK156" i="16"/>
  <c r="GZ156" i="16"/>
  <c r="CY156" i="16"/>
  <c r="GN156" i="16"/>
  <c r="DN155" i="16"/>
  <c r="HC155" i="16"/>
  <c r="DB155" i="16"/>
  <c r="GQ155" i="16"/>
  <c r="DQ154" i="16"/>
  <c r="HF154" i="16"/>
  <c r="DE154" i="16"/>
  <c r="GT154" i="16"/>
  <c r="DT153" i="16"/>
  <c r="HI153" i="16"/>
  <c r="DH153" i="16"/>
  <c r="GW153" i="16"/>
  <c r="CV153" i="16"/>
  <c r="GK153" i="16"/>
  <c r="DK152" i="16"/>
  <c r="GZ152" i="16"/>
  <c r="CY152" i="16"/>
  <c r="GN152" i="16"/>
  <c r="DN151" i="16"/>
  <c r="HC151" i="16"/>
  <c r="DB151" i="16"/>
  <c r="GQ151" i="16"/>
  <c r="DQ150" i="16"/>
  <c r="HF150" i="16"/>
  <c r="DE150" i="16"/>
  <c r="GT150" i="16"/>
  <c r="DT149" i="16"/>
  <c r="HI149" i="16"/>
  <c r="DH149" i="16"/>
  <c r="GW149" i="16"/>
  <c r="CV149" i="16"/>
  <c r="GK149" i="16"/>
  <c r="DK148" i="16"/>
  <c r="GZ148" i="16"/>
  <c r="CY148" i="16"/>
  <c r="GN148" i="16"/>
  <c r="DN147" i="16"/>
  <c r="HC147" i="16"/>
  <c r="DB147" i="16"/>
  <c r="GQ147" i="16"/>
  <c r="DQ146" i="16"/>
  <c r="HF146" i="16"/>
  <c r="DE146" i="16"/>
  <c r="GT146" i="16"/>
  <c r="DT145" i="16"/>
  <c r="HI145" i="16"/>
  <c r="DH145" i="16"/>
  <c r="GW145" i="16"/>
  <c r="CV145" i="16"/>
  <c r="GK145" i="16"/>
  <c r="DK144" i="16"/>
  <c r="GZ144" i="16"/>
  <c r="CY144" i="16"/>
  <c r="GN144" i="16"/>
  <c r="DN143" i="16"/>
  <c r="HC143" i="16"/>
  <c r="DB143" i="16"/>
  <c r="GQ143" i="16"/>
  <c r="DQ142" i="16"/>
  <c r="HF142" i="16"/>
  <c r="DE142" i="16"/>
  <c r="GT142" i="16"/>
  <c r="DT141" i="16"/>
  <c r="HI141" i="16"/>
  <c r="DH141" i="16"/>
  <c r="GW141" i="16"/>
  <c r="CV141" i="16"/>
  <c r="GK141" i="16"/>
  <c r="DK140" i="16"/>
  <c r="GZ140" i="16"/>
  <c r="CY140" i="16"/>
  <c r="GN140" i="16"/>
  <c r="DN139" i="16"/>
  <c r="HC139" i="16"/>
  <c r="DB139" i="16"/>
  <c r="GQ139" i="16"/>
  <c r="FI196" i="16"/>
  <c r="IX196" i="16"/>
  <c r="EW196" i="16"/>
  <c r="IL196" i="16"/>
  <c r="EK196" i="16"/>
  <c r="HZ196" i="16"/>
  <c r="DY196" i="16"/>
  <c r="HN196" i="16"/>
  <c r="FE195" i="16"/>
  <c r="IT195" i="16"/>
  <c r="ES195" i="16"/>
  <c r="IH195" i="16"/>
  <c r="EG195" i="16"/>
  <c r="HV195" i="16"/>
  <c r="DU195" i="16"/>
  <c r="HJ195" i="16"/>
  <c r="FA194" i="16"/>
  <c r="IP194" i="16"/>
  <c r="EO194" i="16"/>
  <c r="ID194" i="16"/>
  <c r="EC194" i="16"/>
  <c r="HR194" i="16"/>
  <c r="FI193" i="16"/>
  <c r="IX193" i="16"/>
  <c r="EW193" i="16"/>
  <c r="IL193" i="16"/>
  <c r="EK193" i="16"/>
  <c r="HZ193" i="16"/>
  <c r="DY193" i="16"/>
  <c r="HN193" i="16"/>
  <c r="FE192" i="16"/>
  <c r="IT192" i="16"/>
  <c r="ES192" i="16"/>
  <c r="IH192" i="16"/>
  <c r="EG192" i="16"/>
  <c r="HV192" i="16"/>
  <c r="DU192" i="16"/>
  <c r="HJ192" i="16"/>
  <c r="FA191" i="16"/>
  <c r="IP191" i="16"/>
  <c r="EO191" i="16"/>
  <c r="ID191" i="16"/>
  <c r="FI190" i="16"/>
  <c r="IX190" i="16"/>
  <c r="EW190" i="16"/>
  <c r="IL190" i="16"/>
  <c r="EK190" i="16"/>
  <c r="HZ190" i="16"/>
  <c r="DY190" i="16"/>
  <c r="HN190" i="16"/>
  <c r="FE189" i="16"/>
  <c r="IT189" i="16"/>
  <c r="ES189" i="16"/>
  <c r="IH189" i="16"/>
  <c r="EG189" i="16"/>
  <c r="HV189" i="16"/>
  <c r="DU189" i="16"/>
  <c r="HJ189" i="16"/>
  <c r="FA188" i="16"/>
  <c r="IP188" i="16"/>
  <c r="EO188" i="16"/>
  <c r="ID188" i="16"/>
  <c r="EC188" i="16"/>
  <c r="HR188" i="16"/>
  <c r="FI187" i="16"/>
  <c r="IX187" i="16"/>
  <c r="EW187" i="16"/>
  <c r="IL187" i="16"/>
  <c r="EK187" i="16"/>
  <c r="HZ187" i="16"/>
  <c r="DY187" i="16"/>
  <c r="HN187" i="16"/>
  <c r="FE186" i="16"/>
  <c r="IT186" i="16"/>
  <c r="ES186" i="16"/>
  <c r="IH186" i="16"/>
  <c r="EG186" i="16"/>
  <c r="HV186" i="16"/>
  <c r="DU186" i="16"/>
  <c r="HJ186" i="16"/>
  <c r="FA185" i="16"/>
  <c r="IP185" i="16"/>
  <c r="EO185" i="16"/>
  <c r="ID185" i="16"/>
  <c r="EC185" i="16"/>
  <c r="HR185" i="16"/>
  <c r="FI184" i="16"/>
  <c r="IX184" i="16"/>
  <c r="EW184" i="16"/>
  <c r="IL184" i="16"/>
  <c r="EK184" i="16"/>
  <c r="HZ184" i="16"/>
  <c r="DY184" i="16"/>
  <c r="HN184" i="16"/>
  <c r="FE183" i="16"/>
  <c r="IT183" i="16"/>
  <c r="ES183" i="16"/>
  <c r="IH183" i="16"/>
  <c r="EG183" i="16"/>
  <c r="HV183" i="16"/>
  <c r="DU183" i="16"/>
  <c r="HJ183" i="16"/>
  <c r="FA182" i="16"/>
  <c r="IP182" i="16"/>
  <c r="EO182" i="16"/>
  <c r="ID182" i="16"/>
  <c r="EC182" i="16"/>
  <c r="HR182" i="16"/>
  <c r="FI181" i="16"/>
  <c r="IX181" i="16"/>
  <c r="EW181" i="16"/>
  <c r="IL181" i="16"/>
  <c r="EK181" i="16"/>
  <c r="HZ181" i="16"/>
  <c r="DY181" i="16"/>
  <c r="HN181" i="16"/>
  <c r="FE180" i="16"/>
  <c r="IT180" i="16"/>
  <c r="ER180" i="16"/>
  <c r="IG180" i="16"/>
  <c r="EF180" i="16"/>
  <c r="HU180" i="16"/>
  <c r="FL179" i="16"/>
  <c r="JA179" i="16"/>
  <c r="EZ179" i="16"/>
  <c r="IO179" i="16"/>
  <c r="EN179" i="16"/>
  <c r="IC179" i="16"/>
  <c r="EB179" i="16"/>
  <c r="HQ179" i="16"/>
  <c r="FH178" i="16"/>
  <c r="IW178" i="16"/>
  <c r="EV178" i="16"/>
  <c r="IK178" i="16"/>
  <c r="EJ178" i="16"/>
  <c r="HY178" i="16"/>
  <c r="DX178" i="16"/>
  <c r="HM178" i="16"/>
  <c r="FD177" i="16"/>
  <c r="IS177" i="16"/>
  <c r="ER177" i="16"/>
  <c r="IG177" i="16"/>
  <c r="EF177" i="16"/>
  <c r="HU177" i="16"/>
  <c r="FL176" i="16"/>
  <c r="JA176" i="16"/>
  <c r="EZ176" i="16"/>
  <c r="IO176" i="16"/>
  <c r="EM176" i="16"/>
  <c r="IB176" i="16"/>
  <c r="EA176" i="16"/>
  <c r="HP176" i="16"/>
  <c r="FG175" i="16"/>
  <c r="IV175" i="16"/>
  <c r="EU175" i="16"/>
  <c r="IJ175" i="16"/>
  <c r="EI175" i="16"/>
  <c r="HX175" i="16"/>
  <c r="DW175" i="16"/>
  <c r="HL175" i="16"/>
  <c r="FC174" i="16"/>
  <c r="IR174" i="16"/>
  <c r="EQ174" i="16"/>
  <c r="IF174" i="16"/>
  <c r="EE174" i="16"/>
  <c r="HT174" i="16"/>
  <c r="FK173" i="16"/>
  <c r="IZ173" i="16"/>
  <c r="EY173" i="16"/>
  <c r="IN173" i="16"/>
  <c r="EM173" i="16"/>
  <c r="IB173" i="16"/>
  <c r="EA173" i="16"/>
  <c r="HP173" i="16"/>
  <c r="FG172" i="16"/>
  <c r="IV172" i="16"/>
  <c r="EU172" i="16"/>
  <c r="IJ172" i="16"/>
  <c r="EI172" i="16"/>
  <c r="HX172" i="16"/>
  <c r="DW172" i="16"/>
  <c r="HL172" i="16"/>
  <c r="FC171" i="16"/>
  <c r="IR171" i="16"/>
  <c r="EQ171" i="16"/>
  <c r="IF171" i="16"/>
  <c r="EE171" i="16"/>
  <c r="HT171" i="16"/>
  <c r="FK170" i="16"/>
  <c r="IZ170" i="16"/>
  <c r="EY170" i="16"/>
  <c r="IN170" i="16"/>
  <c r="EM170" i="16"/>
  <c r="IB170" i="16"/>
  <c r="EA170" i="16"/>
  <c r="HP170" i="16"/>
  <c r="FG169" i="16"/>
  <c r="IV169" i="16"/>
  <c r="EU169" i="16"/>
  <c r="IJ169" i="16"/>
  <c r="EI169" i="16"/>
  <c r="HX169" i="16"/>
  <c r="DW169" i="16"/>
  <c r="HL169" i="16"/>
  <c r="FC168" i="16"/>
  <c r="IR168" i="16"/>
  <c r="EQ168" i="16"/>
  <c r="IF168" i="16"/>
  <c r="EE168" i="16"/>
  <c r="HT168" i="16"/>
  <c r="FK167" i="16"/>
  <c r="IZ167" i="16"/>
  <c r="EY167" i="16"/>
  <c r="IN167" i="16"/>
  <c r="EM167" i="16"/>
  <c r="IB167" i="16"/>
  <c r="EA167" i="16"/>
  <c r="HP167" i="16"/>
  <c r="FG166" i="16"/>
  <c r="IV166" i="16"/>
  <c r="EU166" i="16"/>
  <c r="IJ166" i="16"/>
  <c r="EI166" i="16"/>
  <c r="HX166" i="16"/>
  <c r="DW166" i="16"/>
  <c r="HL166" i="16"/>
  <c r="FC165" i="16"/>
  <c r="IR165" i="16"/>
  <c r="EQ165" i="16"/>
  <c r="IF165" i="16"/>
  <c r="EE165" i="16"/>
  <c r="HT165" i="16"/>
  <c r="FK164" i="16"/>
  <c r="IZ164" i="16"/>
  <c r="EY164" i="16"/>
  <c r="IN164" i="16"/>
  <c r="EM164" i="16"/>
  <c r="IB164" i="16"/>
  <c r="EA164" i="16"/>
  <c r="HP164" i="16"/>
  <c r="FG163" i="16"/>
  <c r="IV163" i="16"/>
  <c r="EU163" i="16"/>
  <c r="IJ163" i="16"/>
  <c r="EI163" i="16"/>
  <c r="HX163" i="16"/>
  <c r="DW163" i="16"/>
  <c r="HL163" i="16"/>
  <c r="FC162" i="16"/>
  <c r="IR162" i="16"/>
  <c r="EQ162" i="16"/>
  <c r="IF162" i="16"/>
  <c r="EE162" i="16"/>
  <c r="HT162" i="16"/>
  <c r="FK161" i="16"/>
  <c r="IZ161" i="16"/>
  <c r="EY161" i="16"/>
  <c r="IN161" i="16"/>
  <c r="EM161" i="16"/>
  <c r="IB161" i="16"/>
  <c r="EA161" i="16"/>
  <c r="HP161" i="16"/>
  <c r="FG160" i="16"/>
  <c r="IV160" i="16"/>
  <c r="EU160" i="16"/>
  <c r="IJ160" i="16"/>
  <c r="EI160" i="16"/>
  <c r="HX160" i="16"/>
  <c r="DW160" i="16"/>
  <c r="HL160" i="16"/>
  <c r="FC159" i="16"/>
  <c r="IR159" i="16"/>
  <c r="EQ159" i="16"/>
  <c r="IF159" i="16"/>
  <c r="EE159" i="16"/>
  <c r="HT159" i="16"/>
  <c r="FK158" i="16"/>
  <c r="IZ158" i="16"/>
  <c r="EY158" i="16"/>
  <c r="IN158" i="16"/>
  <c r="EM158" i="16"/>
  <c r="IB158" i="16"/>
  <c r="EA158" i="16"/>
  <c r="HP158" i="16"/>
  <c r="FG157" i="16"/>
  <c r="IV157" i="16"/>
  <c r="EU157" i="16"/>
  <c r="IJ157" i="16"/>
  <c r="EI157" i="16"/>
  <c r="HX157" i="16"/>
  <c r="DW157" i="16"/>
  <c r="HL157" i="16"/>
  <c r="FC156" i="16"/>
  <c r="IR156" i="16"/>
  <c r="EQ156" i="16"/>
  <c r="IF156" i="16"/>
  <c r="EE156" i="16"/>
  <c r="HT156" i="16"/>
  <c r="FK155" i="16"/>
  <c r="IZ155" i="16"/>
  <c r="EY155" i="16"/>
  <c r="IN155" i="16"/>
  <c r="EM155" i="16"/>
  <c r="IB155" i="16"/>
  <c r="EA155" i="16"/>
  <c r="HP155" i="16"/>
  <c r="FG154" i="16"/>
  <c r="IV154" i="16"/>
  <c r="EU154" i="16"/>
  <c r="IJ154" i="16"/>
  <c r="EI154" i="16"/>
  <c r="HX154" i="16"/>
  <c r="DW154" i="16"/>
  <c r="HL154" i="16"/>
  <c r="FC153" i="16"/>
  <c r="IR153" i="16"/>
  <c r="EQ153" i="16"/>
  <c r="IF153" i="16"/>
  <c r="EE153" i="16"/>
  <c r="HT153" i="16"/>
  <c r="FK152" i="16"/>
  <c r="IZ152" i="16"/>
  <c r="EY152" i="16"/>
  <c r="IN152" i="16"/>
  <c r="EM152" i="16"/>
  <c r="IB152" i="16"/>
  <c r="EA152" i="16"/>
  <c r="HP152" i="16"/>
  <c r="FG151" i="16"/>
  <c r="IV151" i="16"/>
  <c r="EU151" i="16"/>
  <c r="IJ151" i="16"/>
  <c r="EI151" i="16"/>
  <c r="HX151" i="16"/>
  <c r="DW151" i="16"/>
  <c r="HL151" i="16"/>
  <c r="FC150" i="16"/>
  <c r="IR150" i="16"/>
  <c r="EQ150" i="16"/>
  <c r="IF150" i="16"/>
  <c r="EE150" i="16"/>
  <c r="HT150" i="16"/>
  <c r="FK149" i="16"/>
  <c r="IZ149" i="16"/>
  <c r="EY149" i="16"/>
  <c r="IN149" i="16"/>
  <c r="EM149" i="16"/>
  <c r="IB149" i="16"/>
  <c r="EA149" i="16"/>
  <c r="HP149" i="16"/>
  <c r="FG148" i="16"/>
  <c r="IV148" i="16"/>
  <c r="EU148" i="16"/>
  <c r="IJ148" i="16"/>
  <c r="EI148" i="16"/>
  <c r="HX148" i="16"/>
  <c r="DW148" i="16"/>
  <c r="HL148" i="16"/>
  <c r="FC147" i="16"/>
  <c r="IR147" i="16"/>
  <c r="EQ147" i="16"/>
  <c r="IF147" i="16"/>
  <c r="EE147" i="16"/>
  <c r="HT147" i="16"/>
  <c r="FK146" i="16"/>
  <c r="IZ146" i="16"/>
  <c r="EY146" i="16"/>
  <c r="IN146" i="16"/>
  <c r="EM146" i="16"/>
  <c r="IB146" i="16"/>
  <c r="EA146" i="16"/>
  <c r="HP146" i="16"/>
  <c r="FG145" i="16"/>
  <c r="IV145" i="16"/>
  <c r="EU145" i="16"/>
  <c r="IJ145" i="16"/>
  <c r="EI145" i="16"/>
  <c r="HX145" i="16"/>
  <c r="DW145" i="16"/>
  <c r="HL145" i="16"/>
  <c r="FC144" i="16"/>
  <c r="IR144" i="16"/>
  <c r="EQ144" i="16"/>
  <c r="IF144" i="16"/>
  <c r="EE144" i="16"/>
  <c r="HT144" i="16"/>
  <c r="FK143" i="16"/>
  <c r="IZ143" i="16"/>
  <c r="EY143" i="16"/>
  <c r="IN143" i="16"/>
  <c r="EM143" i="16"/>
  <c r="IB143" i="16"/>
  <c r="EA143" i="16"/>
  <c r="HP143" i="16"/>
  <c r="FG142" i="16"/>
  <c r="IV142" i="16"/>
  <c r="EU142" i="16"/>
  <c r="IJ142" i="16"/>
  <c r="EI142" i="16"/>
  <c r="HX142" i="16"/>
  <c r="DW142" i="16"/>
  <c r="HL142" i="16"/>
  <c r="FC141" i="16"/>
  <c r="IR141" i="16"/>
  <c r="EQ141" i="16"/>
  <c r="IF141" i="16"/>
  <c r="EE141" i="16"/>
  <c r="HT141" i="16"/>
  <c r="FK140" i="16"/>
  <c r="IZ140" i="16"/>
  <c r="EY140" i="16"/>
  <c r="IN140" i="16"/>
  <c r="EM140" i="16"/>
  <c r="IB140" i="16"/>
  <c r="EA140" i="16"/>
  <c r="HP140" i="16"/>
  <c r="FG139" i="16"/>
  <c r="IV139" i="16"/>
  <c r="EU139" i="16"/>
  <c r="IJ139" i="16"/>
  <c r="EI139" i="16"/>
  <c r="HX139" i="16"/>
  <c r="DW139" i="16"/>
  <c r="HL139" i="16"/>
  <c r="FV196" i="16"/>
  <c r="JK196" i="16"/>
  <c r="GC195" i="16"/>
  <c r="JR195" i="16"/>
  <c r="FQ195" i="16"/>
  <c r="JF195" i="16"/>
  <c r="FX194" i="16"/>
  <c r="JM194" i="16"/>
  <c r="GH159" i="16"/>
  <c r="GY194" i="16"/>
  <c r="GR191" i="16"/>
  <c r="HH187" i="16"/>
  <c r="GS184" i="16"/>
  <c r="HI180" i="16"/>
  <c r="GR176" i="16"/>
  <c r="HL165" i="16"/>
  <c r="GN147" i="16"/>
  <c r="DP196" i="16"/>
  <c r="HE196" i="16"/>
  <c r="CU187" i="16"/>
  <c r="GJ187" i="16"/>
  <c r="DS183" i="16"/>
  <c r="HH183" i="16"/>
  <c r="DP180" i="16"/>
  <c r="HE180" i="16"/>
  <c r="DP176" i="16"/>
  <c r="HE176" i="16"/>
  <c r="DF171" i="16"/>
  <c r="GU171" i="16"/>
  <c r="CT167" i="16"/>
  <c r="GI167" i="16"/>
  <c r="DH162" i="16"/>
  <c r="GW162" i="16"/>
  <c r="DP159" i="16"/>
  <c r="HE159" i="16"/>
  <c r="DP155" i="16"/>
  <c r="HE155" i="16"/>
  <c r="DG150" i="16"/>
  <c r="GV150" i="16"/>
  <c r="DS146" i="16"/>
  <c r="HH146" i="16"/>
  <c r="DP143" i="16"/>
  <c r="HE143" i="16"/>
  <c r="FK196" i="16"/>
  <c r="IZ196" i="16"/>
  <c r="EA193" i="16"/>
  <c r="HP193" i="16"/>
  <c r="EM190" i="16"/>
  <c r="IB190" i="16"/>
  <c r="EQ188" i="16"/>
  <c r="IF188" i="16"/>
  <c r="EA184" i="16"/>
  <c r="HP184" i="16"/>
  <c r="ET180" i="16"/>
  <c r="II180" i="16"/>
  <c r="FB176" i="16"/>
  <c r="IQ176" i="16"/>
  <c r="EO173" i="16"/>
  <c r="ID173" i="16"/>
  <c r="FI169" i="16"/>
  <c r="IX169" i="16"/>
  <c r="FA167" i="16"/>
  <c r="IP167" i="16"/>
  <c r="DU165" i="16"/>
  <c r="HJ165" i="16"/>
  <c r="FE162" i="16"/>
  <c r="IT162" i="16"/>
  <c r="EO158" i="16"/>
  <c r="ID158" i="16"/>
  <c r="DU156" i="16"/>
  <c r="HJ156" i="16"/>
  <c r="FE153" i="16"/>
  <c r="IT153" i="16"/>
  <c r="EW151" i="16"/>
  <c r="IL151" i="16"/>
  <c r="EK148" i="16"/>
  <c r="HZ148" i="16"/>
  <c r="EK145" i="16"/>
  <c r="HZ145" i="16"/>
  <c r="EC143" i="16"/>
  <c r="HR143" i="16"/>
  <c r="FE141" i="16"/>
  <c r="IT141" i="16"/>
  <c r="FA140" i="16"/>
  <c r="IP140" i="16"/>
  <c r="FU193" i="16"/>
  <c r="JJ193" i="16"/>
  <c r="DK173" i="16"/>
  <c r="GZ173" i="16"/>
  <c r="CS180" i="16"/>
  <c r="GH180" i="16"/>
  <c r="CS168" i="16"/>
  <c r="GH168" i="16"/>
  <c r="CS156" i="16"/>
  <c r="GH156" i="16"/>
  <c r="DM196" i="16"/>
  <c r="HB196" i="16"/>
  <c r="DA196" i="16"/>
  <c r="GP196" i="16"/>
  <c r="DP195" i="16"/>
  <c r="HE195" i="16"/>
  <c r="DD195" i="16"/>
  <c r="GS195" i="16"/>
  <c r="DS194" i="16"/>
  <c r="HH194" i="16"/>
  <c r="DG194" i="16"/>
  <c r="GV194" i="16"/>
  <c r="DJ193" i="16"/>
  <c r="GY193" i="16"/>
  <c r="CX193" i="16"/>
  <c r="GM193" i="16"/>
  <c r="DM192" i="16"/>
  <c r="HB192" i="16"/>
  <c r="DA192" i="16"/>
  <c r="GP192" i="16"/>
  <c r="DP191" i="16"/>
  <c r="HE191" i="16"/>
  <c r="DD191" i="16"/>
  <c r="GS191" i="16"/>
  <c r="DS190" i="16"/>
  <c r="HH190" i="16"/>
  <c r="DG190" i="16"/>
  <c r="GV190" i="16"/>
  <c r="CU190" i="16"/>
  <c r="GJ190" i="16"/>
  <c r="CX189" i="16"/>
  <c r="GM189" i="16"/>
  <c r="DM188" i="16"/>
  <c r="HB188" i="16"/>
  <c r="DA188" i="16"/>
  <c r="GP188" i="16"/>
  <c r="DP187" i="16"/>
  <c r="HE187" i="16"/>
  <c r="DD187" i="16"/>
  <c r="GS187" i="16"/>
  <c r="DS186" i="16"/>
  <c r="HH186" i="16"/>
  <c r="DG186" i="16"/>
  <c r="GV186" i="16"/>
  <c r="DJ185" i="16"/>
  <c r="GY185" i="16"/>
  <c r="CX185" i="16"/>
  <c r="GM185" i="16"/>
  <c r="DM184" i="16"/>
  <c r="HB184" i="16"/>
  <c r="DA184" i="16"/>
  <c r="GP184" i="16"/>
  <c r="DD183" i="16"/>
  <c r="GS183" i="16"/>
  <c r="DS182" i="16"/>
  <c r="HH182" i="16"/>
  <c r="DG182" i="16"/>
  <c r="GV182" i="16"/>
  <c r="CU182" i="16"/>
  <c r="GJ182" i="16"/>
  <c r="DJ181" i="16"/>
  <c r="GY181" i="16"/>
  <c r="CX181" i="16"/>
  <c r="GM181" i="16"/>
  <c r="DM180" i="16"/>
  <c r="HB180" i="16"/>
  <c r="DA180" i="16"/>
  <c r="GP180" i="16"/>
  <c r="DP179" i="16"/>
  <c r="HE179" i="16"/>
  <c r="DD179" i="16"/>
  <c r="GS179" i="16"/>
  <c r="DS178" i="16"/>
  <c r="HH178" i="16"/>
  <c r="DG178" i="16"/>
  <c r="GV178" i="16"/>
  <c r="CU178" i="16"/>
  <c r="GJ178" i="16"/>
  <c r="DJ177" i="16"/>
  <c r="GY177" i="16"/>
  <c r="CX177" i="16"/>
  <c r="GM177" i="16"/>
  <c r="DM176" i="16"/>
  <c r="HB176" i="16"/>
  <c r="DA176" i="16"/>
  <c r="GP176" i="16"/>
  <c r="DP175" i="16"/>
  <c r="HE175" i="16"/>
  <c r="DD175" i="16"/>
  <c r="GS175" i="16"/>
  <c r="DS174" i="16"/>
  <c r="HH174" i="16"/>
  <c r="DG174" i="16"/>
  <c r="GV174" i="16"/>
  <c r="CU174" i="16"/>
  <c r="GJ174" i="16"/>
  <c r="DI173" i="16"/>
  <c r="GX173" i="16"/>
  <c r="CW173" i="16"/>
  <c r="GL173" i="16"/>
  <c r="DL172" i="16"/>
  <c r="HA172" i="16"/>
  <c r="CZ172" i="16"/>
  <c r="GO172" i="16"/>
  <c r="DO171" i="16"/>
  <c r="HD171" i="16"/>
  <c r="DC171" i="16"/>
  <c r="GR171" i="16"/>
  <c r="DR170" i="16"/>
  <c r="HG170" i="16"/>
  <c r="DF170" i="16"/>
  <c r="GU170" i="16"/>
  <c r="CT170" i="16"/>
  <c r="GI170" i="16"/>
  <c r="DI169" i="16"/>
  <c r="GX169" i="16"/>
  <c r="CW169" i="16"/>
  <c r="GL169" i="16"/>
  <c r="DL168" i="16"/>
  <c r="HA168" i="16"/>
  <c r="CZ168" i="16"/>
  <c r="GO168" i="16"/>
  <c r="DO167" i="16"/>
  <c r="HD167" i="16"/>
  <c r="DC167" i="16"/>
  <c r="GR167" i="16"/>
  <c r="DR166" i="16"/>
  <c r="HG166" i="16"/>
  <c r="DF166" i="16"/>
  <c r="GU166" i="16"/>
  <c r="CT166" i="16"/>
  <c r="GI166" i="16"/>
  <c r="DH165" i="16"/>
  <c r="GW165" i="16"/>
  <c r="CV165" i="16"/>
  <c r="GK165" i="16"/>
  <c r="DK164" i="16"/>
  <c r="GZ164" i="16"/>
  <c r="CY164" i="16"/>
  <c r="GN164" i="16"/>
  <c r="DN163" i="16"/>
  <c r="HC163" i="16"/>
  <c r="DB163" i="16"/>
  <c r="GQ163" i="16"/>
  <c r="DQ162" i="16"/>
  <c r="HF162" i="16"/>
  <c r="DE162" i="16"/>
  <c r="GT162" i="16"/>
  <c r="DT161" i="16"/>
  <c r="HI161" i="16"/>
  <c r="DH161" i="16"/>
  <c r="GW161" i="16"/>
  <c r="CV161" i="16"/>
  <c r="GK161" i="16"/>
  <c r="DJ160" i="16"/>
  <c r="GY160" i="16"/>
  <c r="CX160" i="16"/>
  <c r="GM160" i="16"/>
  <c r="DA159" i="16"/>
  <c r="GP159" i="16"/>
  <c r="DP158" i="16"/>
  <c r="HE158" i="16"/>
  <c r="DD158" i="16"/>
  <c r="GS158" i="16"/>
  <c r="DS157" i="16"/>
  <c r="HH157" i="16"/>
  <c r="DG157" i="16"/>
  <c r="GV157" i="16"/>
  <c r="CU157" i="16"/>
  <c r="GJ157" i="16"/>
  <c r="CX156" i="16"/>
  <c r="GM156" i="16"/>
  <c r="DM155" i="16"/>
  <c r="HB155" i="16"/>
  <c r="DA155" i="16"/>
  <c r="GP155" i="16"/>
  <c r="DP154" i="16"/>
  <c r="HE154" i="16"/>
  <c r="DD154" i="16"/>
  <c r="GS154" i="16"/>
  <c r="DS153" i="16"/>
  <c r="HH153" i="16"/>
  <c r="CU153" i="16"/>
  <c r="GJ153" i="16"/>
  <c r="DJ152" i="16"/>
  <c r="GY152" i="16"/>
  <c r="CX152" i="16"/>
  <c r="GM152" i="16"/>
  <c r="DM151" i="16"/>
  <c r="HB151" i="16"/>
  <c r="DA151" i="16"/>
  <c r="GP151" i="16"/>
  <c r="DP150" i="16"/>
  <c r="HE150" i="16"/>
  <c r="DS149" i="16"/>
  <c r="HH149" i="16"/>
  <c r="DG149" i="16"/>
  <c r="GV149" i="16"/>
  <c r="CU149" i="16"/>
  <c r="GJ149" i="16"/>
  <c r="DJ148" i="16"/>
  <c r="GY148" i="16"/>
  <c r="CX148" i="16"/>
  <c r="GM148" i="16"/>
  <c r="DM147" i="16"/>
  <c r="HB147" i="16"/>
  <c r="DA147" i="16"/>
  <c r="GP147" i="16"/>
  <c r="DP146" i="16"/>
  <c r="HE146" i="16"/>
  <c r="DD146" i="16"/>
  <c r="GS146" i="16"/>
  <c r="DS145" i="16"/>
  <c r="HH145" i="16"/>
  <c r="DG145" i="16"/>
  <c r="GV145" i="16"/>
  <c r="CU145" i="16"/>
  <c r="GJ145" i="16"/>
  <c r="DJ144" i="16"/>
  <c r="GY144" i="16"/>
  <c r="CX144" i="16"/>
  <c r="GM144" i="16"/>
  <c r="DM143" i="16"/>
  <c r="HB143" i="16"/>
  <c r="DA143" i="16"/>
  <c r="GP143" i="16"/>
  <c r="DP142" i="16"/>
  <c r="HE142" i="16"/>
  <c r="DD142" i="16"/>
  <c r="GS142" i="16"/>
  <c r="DS141" i="16"/>
  <c r="HH141" i="16"/>
  <c r="DG141" i="16"/>
  <c r="GV141" i="16"/>
  <c r="CU141" i="16"/>
  <c r="GJ141" i="16"/>
  <c r="DJ140" i="16"/>
  <c r="GY140" i="16"/>
  <c r="CX140" i="16"/>
  <c r="GM140" i="16"/>
  <c r="DM139" i="16"/>
  <c r="HB139" i="16"/>
  <c r="FH196" i="16"/>
  <c r="IW196" i="16"/>
  <c r="EV196" i="16"/>
  <c r="IK196" i="16"/>
  <c r="EJ196" i="16"/>
  <c r="HY196" i="16"/>
  <c r="DX196" i="16"/>
  <c r="HM196" i="16"/>
  <c r="FD195" i="16"/>
  <c r="IS195" i="16"/>
  <c r="ER195" i="16"/>
  <c r="IG195" i="16"/>
  <c r="EF195" i="16"/>
  <c r="HU195" i="16"/>
  <c r="FL194" i="16"/>
  <c r="JA194" i="16"/>
  <c r="EZ194" i="16"/>
  <c r="IO194" i="16"/>
  <c r="EN194" i="16"/>
  <c r="IC194" i="16"/>
  <c r="EB194" i="16"/>
  <c r="HQ194" i="16"/>
  <c r="FH193" i="16"/>
  <c r="IW193" i="16"/>
  <c r="EV193" i="16"/>
  <c r="IK193" i="16"/>
  <c r="EJ193" i="16"/>
  <c r="HY193" i="16"/>
  <c r="DX193" i="16"/>
  <c r="HM193" i="16"/>
  <c r="FD192" i="16"/>
  <c r="IS192" i="16"/>
  <c r="ER192" i="16"/>
  <c r="IG192" i="16"/>
  <c r="EF192" i="16"/>
  <c r="HU192" i="16"/>
  <c r="FL191" i="16"/>
  <c r="JA191" i="16"/>
  <c r="EZ191" i="16"/>
  <c r="IO191" i="16"/>
  <c r="EN191" i="16"/>
  <c r="IC191" i="16"/>
  <c r="EB191" i="16"/>
  <c r="HQ191" i="16"/>
  <c r="FH190" i="16"/>
  <c r="IW190" i="16"/>
  <c r="EV190" i="16"/>
  <c r="IK190" i="16"/>
  <c r="EJ190" i="16"/>
  <c r="HY190" i="16"/>
  <c r="DX190" i="16"/>
  <c r="HM190" i="16"/>
  <c r="FD189" i="16"/>
  <c r="IS189" i="16"/>
  <c r="ER189" i="16"/>
  <c r="IG189" i="16"/>
  <c r="EF189" i="16"/>
  <c r="HU189" i="16"/>
  <c r="FL188" i="16"/>
  <c r="JA188" i="16"/>
  <c r="EZ188" i="16"/>
  <c r="IO188" i="16"/>
  <c r="EN188" i="16"/>
  <c r="IC188" i="16"/>
  <c r="EB188" i="16"/>
  <c r="HQ188" i="16"/>
  <c r="FH187" i="16"/>
  <c r="IW187" i="16"/>
  <c r="EV187" i="16"/>
  <c r="IK187" i="16"/>
  <c r="EJ187" i="16"/>
  <c r="HY187" i="16"/>
  <c r="DX187" i="16"/>
  <c r="HM187" i="16"/>
  <c r="FD186" i="16"/>
  <c r="IS186" i="16"/>
  <c r="ER186" i="16"/>
  <c r="IG186" i="16"/>
  <c r="EF186" i="16"/>
  <c r="HU186" i="16"/>
  <c r="FL185" i="16"/>
  <c r="JA185" i="16"/>
  <c r="EZ185" i="16"/>
  <c r="IO185" i="16"/>
  <c r="EN185" i="16"/>
  <c r="IC185" i="16"/>
  <c r="EB185" i="16"/>
  <c r="HQ185" i="16"/>
  <c r="FH184" i="16"/>
  <c r="IW184" i="16"/>
  <c r="EV184" i="16"/>
  <c r="IK184" i="16"/>
  <c r="EJ184" i="16"/>
  <c r="HY184" i="16"/>
  <c r="DX184" i="16"/>
  <c r="HM184" i="16"/>
  <c r="FD183" i="16"/>
  <c r="IS183" i="16"/>
  <c r="ER183" i="16"/>
  <c r="IG183" i="16"/>
  <c r="EF183" i="16"/>
  <c r="HU183" i="16"/>
  <c r="FL182" i="16"/>
  <c r="JA182" i="16"/>
  <c r="EZ182" i="16"/>
  <c r="IO182" i="16"/>
  <c r="EN182" i="16"/>
  <c r="IC182" i="16"/>
  <c r="EB182" i="16"/>
  <c r="HQ182" i="16"/>
  <c r="FH181" i="16"/>
  <c r="IW181" i="16"/>
  <c r="EV181" i="16"/>
  <c r="IK181" i="16"/>
  <c r="EJ181" i="16"/>
  <c r="HY181" i="16"/>
  <c r="DX181" i="16"/>
  <c r="HM181" i="16"/>
  <c r="FD180" i="16"/>
  <c r="IS180" i="16"/>
  <c r="EQ180" i="16"/>
  <c r="IF180" i="16"/>
  <c r="EE180" i="16"/>
  <c r="HT180" i="16"/>
  <c r="FK179" i="16"/>
  <c r="IZ179" i="16"/>
  <c r="EY179" i="16"/>
  <c r="IN179" i="16"/>
  <c r="EM179" i="16"/>
  <c r="IB179" i="16"/>
  <c r="EA179" i="16"/>
  <c r="HP179" i="16"/>
  <c r="FG178" i="16"/>
  <c r="IV178" i="16"/>
  <c r="EU178" i="16"/>
  <c r="IJ178" i="16"/>
  <c r="EI178" i="16"/>
  <c r="HX178" i="16"/>
  <c r="DW178" i="16"/>
  <c r="HL178" i="16"/>
  <c r="FC177" i="16"/>
  <c r="IR177" i="16"/>
  <c r="EQ177" i="16"/>
  <c r="IF177" i="16"/>
  <c r="EE177" i="16"/>
  <c r="HT177" i="16"/>
  <c r="FK176" i="16"/>
  <c r="IZ176" i="16"/>
  <c r="EY176" i="16"/>
  <c r="IN176" i="16"/>
  <c r="EL176" i="16"/>
  <c r="IA176" i="16"/>
  <c r="DZ176" i="16"/>
  <c r="HO176" i="16"/>
  <c r="FF175" i="16"/>
  <c r="IU175" i="16"/>
  <c r="ET175" i="16"/>
  <c r="II175" i="16"/>
  <c r="EH175" i="16"/>
  <c r="HW175" i="16"/>
  <c r="DV175" i="16"/>
  <c r="HK175" i="16"/>
  <c r="FB174" i="16"/>
  <c r="IQ174" i="16"/>
  <c r="EP174" i="16"/>
  <c r="IE174" i="16"/>
  <c r="ED174" i="16"/>
  <c r="HS174" i="16"/>
  <c r="FJ173" i="16"/>
  <c r="IY173" i="16"/>
  <c r="EX173" i="16"/>
  <c r="IM173" i="16"/>
  <c r="EL173" i="16"/>
  <c r="IA173" i="16"/>
  <c r="DZ173" i="16"/>
  <c r="HO173" i="16"/>
  <c r="FF172" i="16"/>
  <c r="IU172" i="16"/>
  <c r="ET172" i="16"/>
  <c r="II172" i="16"/>
  <c r="EH172" i="16"/>
  <c r="HW172" i="16"/>
  <c r="DV172" i="16"/>
  <c r="HK172" i="16"/>
  <c r="FB171" i="16"/>
  <c r="IQ171" i="16"/>
  <c r="EP171" i="16"/>
  <c r="IE171" i="16"/>
  <c r="ED171" i="16"/>
  <c r="HS171" i="16"/>
  <c r="FJ170" i="16"/>
  <c r="IY170" i="16"/>
  <c r="EX170" i="16"/>
  <c r="IM170" i="16"/>
  <c r="EL170" i="16"/>
  <c r="IA170" i="16"/>
  <c r="DZ170" i="16"/>
  <c r="HO170" i="16"/>
  <c r="FF169" i="16"/>
  <c r="IU169" i="16"/>
  <c r="ET169" i="16"/>
  <c r="II169" i="16"/>
  <c r="EH169" i="16"/>
  <c r="HW169" i="16"/>
  <c r="DV169" i="16"/>
  <c r="HK169" i="16"/>
  <c r="FB168" i="16"/>
  <c r="IQ168" i="16"/>
  <c r="EP168" i="16"/>
  <c r="IE168" i="16"/>
  <c r="ED168" i="16"/>
  <c r="HS168" i="16"/>
  <c r="FJ167" i="16"/>
  <c r="IY167" i="16"/>
  <c r="EX167" i="16"/>
  <c r="IM167" i="16"/>
  <c r="EL167" i="16"/>
  <c r="IA167" i="16"/>
  <c r="DZ167" i="16"/>
  <c r="HO167" i="16"/>
  <c r="FF166" i="16"/>
  <c r="IU166" i="16"/>
  <c r="ET166" i="16"/>
  <c r="II166" i="16"/>
  <c r="EH166" i="16"/>
  <c r="HW166" i="16"/>
  <c r="DV166" i="16"/>
  <c r="HK166" i="16"/>
  <c r="FB165" i="16"/>
  <c r="IQ165" i="16"/>
  <c r="EP165" i="16"/>
  <c r="IE165" i="16"/>
  <c r="ED165" i="16"/>
  <c r="HS165" i="16"/>
  <c r="FJ164" i="16"/>
  <c r="IY164" i="16"/>
  <c r="EX164" i="16"/>
  <c r="IM164" i="16"/>
  <c r="EL164" i="16"/>
  <c r="IA164" i="16"/>
  <c r="DZ164" i="16"/>
  <c r="HO164" i="16"/>
  <c r="FF163" i="16"/>
  <c r="IU163" i="16"/>
  <c r="ET163" i="16"/>
  <c r="II163" i="16"/>
  <c r="EH163" i="16"/>
  <c r="HW163" i="16"/>
  <c r="DV163" i="16"/>
  <c r="HK163" i="16"/>
  <c r="FB162" i="16"/>
  <c r="IQ162" i="16"/>
  <c r="EP162" i="16"/>
  <c r="IE162" i="16"/>
  <c r="ED162" i="16"/>
  <c r="HS162" i="16"/>
  <c r="FJ161" i="16"/>
  <c r="IY161" i="16"/>
  <c r="EX161" i="16"/>
  <c r="IM161" i="16"/>
  <c r="EL161" i="16"/>
  <c r="IA161" i="16"/>
  <c r="DZ161" i="16"/>
  <c r="HO161" i="16"/>
  <c r="FF160" i="16"/>
  <c r="IU160" i="16"/>
  <c r="ET160" i="16"/>
  <c r="II160" i="16"/>
  <c r="EH160" i="16"/>
  <c r="HW160" i="16"/>
  <c r="DV160" i="16"/>
  <c r="HK160" i="16"/>
  <c r="FB159" i="16"/>
  <c r="IQ159" i="16"/>
  <c r="EP159" i="16"/>
  <c r="IE159" i="16"/>
  <c r="ED159" i="16"/>
  <c r="HS159" i="16"/>
  <c r="FJ158" i="16"/>
  <c r="IY158" i="16"/>
  <c r="EX158" i="16"/>
  <c r="IM158" i="16"/>
  <c r="EL158" i="16"/>
  <c r="IA158" i="16"/>
  <c r="DZ158" i="16"/>
  <c r="HO158" i="16"/>
  <c r="FF157" i="16"/>
  <c r="IU157" i="16"/>
  <c r="ET157" i="16"/>
  <c r="II157" i="16"/>
  <c r="EH157" i="16"/>
  <c r="HW157" i="16"/>
  <c r="DV157" i="16"/>
  <c r="HK157" i="16"/>
  <c r="FB156" i="16"/>
  <c r="IQ156" i="16"/>
  <c r="EP156" i="16"/>
  <c r="IE156" i="16"/>
  <c r="ED156" i="16"/>
  <c r="HS156" i="16"/>
  <c r="FJ155" i="16"/>
  <c r="IY155" i="16"/>
  <c r="EX155" i="16"/>
  <c r="IM155" i="16"/>
  <c r="EL155" i="16"/>
  <c r="IA155" i="16"/>
  <c r="DZ155" i="16"/>
  <c r="HO155" i="16"/>
  <c r="FF154" i="16"/>
  <c r="IU154" i="16"/>
  <c r="ET154" i="16"/>
  <c r="II154" i="16"/>
  <c r="EH154" i="16"/>
  <c r="HW154" i="16"/>
  <c r="DV154" i="16"/>
  <c r="HK154" i="16"/>
  <c r="FB153" i="16"/>
  <c r="IQ153" i="16"/>
  <c r="EP153" i="16"/>
  <c r="IE153" i="16"/>
  <c r="ED153" i="16"/>
  <c r="HS153" i="16"/>
  <c r="FJ152" i="16"/>
  <c r="IY152" i="16"/>
  <c r="EX152" i="16"/>
  <c r="IM152" i="16"/>
  <c r="EL152" i="16"/>
  <c r="IA152" i="16"/>
  <c r="DZ152" i="16"/>
  <c r="HO152" i="16"/>
  <c r="FF151" i="16"/>
  <c r="IU151" i="16"/>
  <c r="ET151" i="16"/>
  <c r="II151" i="16"/>
  <c r="EH151" i="16"/>
  <c r="HW151" i="16"/>
  <c r="DV151" i="16"/>
  <c r="HK151" i="16"/>
  <c r="FB150" i="16"/>
  <c r="IQ150" i="16"/>
  <c r="EP150" i="16"/>
  <c r="IE150" i="16"/>
  <c r="ED150" i="16"/>
  <c r="HS150" i="16"/>
  <c r="FJ149" i="16"/>
  <c r="IY149" i="16"/>
  <c r="EX149" i="16"/>
  <c r="IM149" i="16"/>
  <c r="EL149" i="16"/>
  <c r="IA149" i="16"/>
  <c r="DZ149" i="16"/>
  <c r="HO149" i="16"/>
  <c r="FF148" i="16"/>
  <c r="IU148" i="16"/>
  <c r="ET148" i="16"/>
  <c r="II148" i="16"/>
  <c r="EH148" i="16"/>
  <c r="HW148" i="16"/>
  <c r="DV148" i="16"/>
  <c r="HK148" i="16"/>
  <c r="FB147" i="16"/>
  <c r="IQ147" i="16"/>
  <c r="EP147" i="16"/>
  <c r="IE147" i="16"/>
  <c r="ED147" i="16"/>
  <c r="HS147" i="16"/>
  <c r="FJ146" i="16"/>
  <c r="IY146" i="16"/>
  <c r="EX146" i="16"/>
  <c r="IM146" i="16"/>
  <c r="EL146" i="16"/>
  <c r="IA146" i="16"/>
  <c r="DZ146" i="16"/>
  <c r="HO146" i="16"/>
  <c r="FF145" i="16"/>
  <c r="IU145" i="16"/>
  <c r="ET145" i="16"/>
  <c r="II145" i="16"/>
  <c r="EH145" i="16"/>
  <c r="HW145" i="16"/>
  <c r="DV145" i="16"/>
  <c r="HK145" i="16"/>
  <c r="FB144" i="16"/>
  <c r="IQ144" i="16"/>
  <c r="EP144" i="16"/>
  <c r="IE144" i="16"/>
  <c r="ED144" i="16"/>
  <c r="HS144" i="16"/>
  <c r="FJ143" i="16"/>
  <c r="IY143" i="16"/>
  <c r="EX143" i="16"/>
  <c r="IM143" i="16"/>
  <c r="EL143" i="16"/>
  <c r="IA143" i="16"/>
  <c r="DZ143" i="16"/>
  <c r="HO143" i="16"/>
  <c r="FF142" i="16"/>
  <c r="IU142" i="16"/>
  <c r="ET142" i="16"/>
  <c r="II142" i="16"/>
  <c r="EH142" i="16"/>
  <c r="HW142" i="16"/>
  <c r="DV142" i="16"/>
  <c r="HK142" i="16"/>
  <c r="FB141" i="16"/>
  <c r="IQ141" i="16"/>
  <c r="EP141" i="16"/>
  <c r="IE141" i="16"/>
  <c r="ED141" i="16"/>
  <c r="HS141" i="16"/>
  <c r="FJ140" i="16"/>
  <c r="IY140" i="16"/>
  <c r="EX140" i="16"/>
  <c r="IM140" i="16"/>
  <c r="EL140" i="16"/>
  <c r="IA140" i="16"/>
  <c r="DZ140" i="16"/>
  <c r="HO140" i="16"/>
  <c r="FF139" i="16"/>
  <c r="IU139" i="16"/>
  <c r="ET139" i="16"/>
  <c r="II139" i="16"/>
  <c r="EH139" i="16"/>
  <c r="HW139" i="16"/>
  <c r="DV139" i="16"/>
  <c r="HK139" i="16"/>
  <c r="FU196" i="16"/>
  <c r="JJ196" i="16"/>
  <c r="GB195" i="16"/>
  <c r="JQ195" i="16"/>
  <c r="FP195" i="16"/>
  <c r="JE195" i="16"/>
  <c r="FW194" i="16"/>
  <c r="JL194" i="16"/>
  <c r="GD193" i="16"/>
  <c r="JS193" i="16"/>
  <c r="FR193" i="16"/>
  <c r="JG193" i="16"/>
  <c r="FY192" i="16"/>
  <c r="JN192" i="16"/>
  <c r="FM192" i="16"/>
  <c r="JB192" i="16"/>
  <c r="FT191" i="16"/>
  <c r="JI191" i="16"/>
  <c r="GA190" i="16"/>
  <c r="JP190" i="16"/>
  <c r="FO190" i="16"/>
  <c r="JD190" i="16"/>
  <c r="FV189" i="16"/>
  <c r="JK189" i="16"/>
  <c r="GC188" i="16"/>
  <c r="JR188" i="16"/>
  <c r="FQ188" i="16"/>
  <c r="JF188" i="16"/>
  <c r="FX187" i="16"/>
  <c r="JM187" i="16"/>
  <c r="GE186" i="16"/>
  <c r="JT186" i="16"/>
  <c r="FS186" i="16"/>
  <c r="JH186" i="16"/>
  <c r="FZ185" i="16"/>
  <c r="JO185" i="16"/>
  <c r="FN185" i="16"/>
  <c r="JC185" i="16"/>
  <c r="FU184" i="16"/>
  <c r="JJ184" i="16"/>
  <c r="GB183" i="16"/>
  <c r="JQ183" i="16"/>
  <c r="FP183" i="16"/>
  <c r="JE183" i="16"/>
  <c r="FW182" i="16"/>
  <c r="JL182" i="16"/>
  <c r="GD181" i="16"/>
  <c r="JS181" i="16"/>
  <c r="FR181" i="16"/>
  <c r="JG181" i="16"/>
  <c r="FY180" i="16"/>
  <c r="JN180" i="16"/>
  <c r="FM180" i="16"/>
  <c r="JB180" i="16"/>
  <c r="GH158" i="16"/>
  <c r="GX194" i="16"/>
  <c r="GP191" i="16"/>
  <c r="HF187" i="16"/>
  <c r="GQ184" i="16"/>
  <c r="HG180" i="16"/>
  <c r="GO176" i="16"/>
  <c r="HH165" i="16"/>
  <c r="HK146" i="16"/>
  <c r="CS171" i="16"/>
  <c r="GH171" i="16"/>
  <c r="DA193" i="16"/>
  <c r="GP193" i="16"/>
  <c r="DM189" i="16"/>
  <c r="HB189" i="16"/>
  <c r="DM185" i="16"/>
  <c r="HB185" i="16"/>
  <c r="DM181" i="16"/>
  <c r="HB181" i="16"/>
  <c r="DM177" i="16"/>
  <c r="HB177" i="16"/>
  <c r="DO172" i="16"/>
  <c r="HD172" i="16"/>
  <c r="DL169" i="16"/>
  <c r="HA169" i="16"/>
  <c r="DB164" i="16"/>
  <c r="GQ164" i="16"/>
  <c r="DG158" i="16"/>
  <c r="GV158" i="16"/>
  <c r="DA152" i="16"/>
  <c r="GP152" i="16"/>
  <c r="DG146" i="16"/>
  <c r="GV146" i="16"/>
  <c r="CX141" i="16"/>
  <c r="GM141" i="16"/>
  <c r="FC194" i="16"/>
  <c r="IR194" i="16"/>
  <c r="FC191" i="16"/>
  <c r="IR191" i="16"/>
  <c r="EI189" i="16"/>
  <c r="HX189" i="16"/>
  <c r="EY187" i="16"/>
  <c r="IN187" i="16"/>
  <c r="FK184" i="16"/>
  <c r="IZ184" i="16"/>
  <c r="EM181" i="16"/>
  <c r="IB181" i="16"/>
  <c r="EH177" i="16"/>
  <c r="HW177" i="16"/>
  <c r="DU174" i="16"/>
  <c r="HJ174" i="16"/>
  <c r="ES171" i="16"/>
  <c r="IH171" i="16"/>
  <c r="DY169" i="16"/>
  <c r="HN169" i="16"/>
  <c r="DY166" i="16"/>
  <c r="HN166" i="16"/>
  <c r="EG162" i="16"/>
  <c r="HV162" i="16"/>
  <c r="DU159" i="16"/>
  <c r="HJ159" i="16"/>
  <c r="ES156" i="16"/>
  <c r="IH156" i="16"/>
  <c r="ES153" i="16"/>
  <c r="IH153" i="16"/>
  <c r="DY151" i="16"/>
  <c r="HN151" i="16"/>
  <c r="DY148" i="16"/>
  <c r="HN148" i="16"/>
  <c r="DU144" i="16"/>
  <c r="HJ144" i="16"/>
  <c r="DY139" i="16"/>
  <c r="HN139" i="16"/>
  <c r="CS155" i="16"/>
  <c r="GH155" i="16"/>
  <c r="DL192" i="16"/>
  <c r="HA192" i="16"/>
  <c r="DR190" i="16"/>
  <c r="HG190" i="16"/>
  <c r="CW189" i="16"/>
  <c r="GL189" i="16"/>
  <c r="DC187" i="16"/>
  <c r="GR187" i="16"/>
  <c r="DF186" i="16"/>
  <c r="GU186" i="16"/>
  <c r="CW185" i="16"/>
  <c r="GL185" i="16"/>
  <c r="DL184" i="16"/>
  <c r="HA184" i="16"/>
  <c r="CZ184" i="16"/>
  <c r="GO184" i="16"/>
  <c r="DC183" i="16"/>
  <c r="GR183" i="16"/>
  <c r="DR182" i="16"/>
  <c r="HG182" i="16"/>
  <c r="DF182" i="16"/>
  <c r="GU182" i="16"/>
  <c r="DI181" i="16"/>
  <c r="GX181" i="16"/>
  <c r="CW181" i="16"/>
  <c r="GL181" i="16"/>
  <c r="DL180" i="16"/>
  <c r="HA180" i="16"/>
  <c r="CZ180" i="16"/>
  <c r="GO180" i="16"/>
  <c r="DO179" i="16"/>
  <c r="HD179" i="16"/>
  <c r="DR178" i="16"/>
  <c r="HG178" i="16"/>
  <c r="DF178" i="16"/>
  <c r="GU178" i="16"/>
  <c r="CT178" i="16"/>
  <c r="GI178" i="16"/>
  <c r="DI177" i="16"/>
  <c r="GX177" i="16"/>
  <c r="CW177" i="16"/>
  <c r="GL177" i="16"/>
  <c r="DL176" i="16"/>
  <c r="HA176" i="16"/>
  <c r="DO175" i="16"/>
  <c r="HD175" i="16"/>
  <c r="DC175" i="16"/>
  <c r="GR175" i="16"/>
  <c r="DR174" i="16"/>
  <c r="HG174" i="16"/>
  <c r="DF174" i="16"/>
  <c r="GU174" i="16"/>
  <c r="CT174" i="16"/>
  <c r="GI174" i="16"/>
  <c r="DH173" i="16"/>
  <c r="GW173" i="16"/>
  <c r="CV173" i="16"/>
  <c r="GK173" i="16"/>
  <c r="DK172" i="16"/>
  <c r="GZ172" i="16"/>
  <c r="CY172" i="16"/>
  <c r="GN172" i="16"/>
  <c r="DN171" i="16"/>
  <c r="HC171" i="16"/>
  <c r="DB171" i="16"/>
  <c r="GQ171" i="16"/>
  <c r="DQ170" i="16"/>
  <c r="HF170" i="16"/>
  <c r="DE170" i="16"/>
  <c r="GT170" i="16"/>
  <c r="DT169" i="16"/>
  <c r="HI169" i="16"/>
  <c r="DH169" i="16"/>
  <c r="GW169" i="16"/>
  <c r="CV169" i="16"/>
  <c r="GK169" i="16"/>
  <c r="DK168" i="16"/>
  <c r="GZ168" i="16"/>
  <c r="CY168" i="16"/>
  <c r="GN168" i="16"/>
  <c r="DN167" i="16"/>
  <c r="HC167" i="16"/>
  <c r="DB167" i="16"/>
  <c r="GQ167" i="16"/>
  <c r="DQ166" i="16"/>
  <c r="HF166" i="16"/>
  <c r="DE166" i="16"/>
  <c r="GT166" i="16"/>
  <c r="DT165" i="16"/>
  <c r="HI165" i="16"/>
  <c r="DG165" i="16"/>
  <c r="GV165" i="16"/>
  <c r="CU165" i="16"/>
  <c r="GJ165" i="16"/>
  <c r="DJ164" i="16"/>
  <c r="GY164" i="16"/>
  <c r="CX164" i="16"/>
  <c r="GM164" i="16"/>
  <c r="DM163" i="16"/>
  <c r="HB163" i="16"/>
  <c r="DA163" i="16"/>
  <c r="GP163" i="16"/>
  <c r="DD162" i="16"/>
  <c r="GS162" i="16"/>
  <c r="DS161" i="16"/>
  <c r="HH161" i="16"/>
  <c r="DG161" i="16"/>
  <c r="GV161" i="16"/>
  <c r="CU161" i="16"/>
  <c r="GJ161" i="16"/>
  <c r="DI160" i="16"/>
  <c r="GX160" i="16"/>
  <c r="CW160" i="16"/>
  <c r="GL160" i="16"/>
  <c r="DL159" i="16"/>
  <c r="HA159" i="16"/>
  <c r="CZ159" i="16"/>
  <c r="GO159" i="16"/>
  <c r="DO158" i="16"/>
  <c r="HD158" i="16"/>
  <c r="DC158" i="16"/>
  <c r="GR158" i="16"/>
  <c r="DR157" i="16"/>
  <c r="HG157" i="16"/>
  <c r="DF157" i="16"/>
  <c r="GU157" i="16"/>
  <c r="CT157" i="16"/>
  <c r="GI157" i="16"/>
  <c r="DI156" i="16"/>
  <c r="GX156" i="16"/>
  <c r="CW156" i="16"/>
  <c r="GL156" i="16"/>
  <c r="DL155" i="16"/>
  <c r="HA155" i="16"/>
  <c r="CZ155" i="16"/>
  <c r="GO155" i="16"/>
  <c r="DO154" i="16"/>
  <c r="HD154" i="16"/>
  <c r="DC154" i="16"/>
  <c r="GR154" i="16"/>
  <c r="DR153" i="16"/>
  <c r="HG153" i="16"/>
  <c r="DF153" i="16"/>
  <c r="GU153" i="16"/>
  <c r="CT153" i="16"/>
  <c r="GI153" i="16"/>
  <c r="DI152" i="16"/>
  <c r="GX152" i="16"/>
  <c r="CW152" i="16"/>
  <c r="GL152" i="16"/>
  <c r="DL151" i="16"/>
  <c r="HA151" i="16"/>
  <c r="CZ151" i="16"/>
  <c r="GO151" i="16"/>
  <c r="DO150" i="16"/>
  <c r="HD150" i="16"/>
  <c r="DC150" i="16"/>
  <c r="GR150" i="16"/>
  <c r="DR149" i="16"/>
  <c r="HG149" i="16"/>
  <c r="DF149" i="16"/>
  <c r="GU149" i="16"/>
  <c r="CT149" i="16"/>
  <c r="GI149" i="16"/>
  <c r="DI148" i="16"/>
  <c r="GX148" i="16"/>
  <c r="CW148" i="16"/>
  <c r="GL148" i="16"/>
  <c r="DL147" i="16"/>
  <c r="HA147" i="16"/>
  <c r="CZ147" i="16"/>
  <c r="GO147" i="16"/>
  <c r="DO146" i="16"/>
  <c r="HD146" i="16"/>
  <c r="DC146" i="16"/>
  <c r="GR146" i="16"/>
  <c r="DR145" i="16"/>
  <c r="HG145" i="16"/>
  <c r="DF145" i="16"/>
  <c r="GU145" i="16"/>
  <c r="CT145" i="16"/>
  <c r="GI145" i="16"/>
  <c r="DI144" i="16"/>
  <c r="GX144" i="16"/>
  <c r="CW144" i="16"/>
  <c r="GL144" i="16"/>
  <c r="DL143" i="16"/>
  <c r="HA143" i="16"/>
  <c r="CZ143" i="16"/>
  <c r="GO143" i="16"/>
  <c r="DO142" i="16"/>
  <c r="HD142" i="16"/>
  <c r="DC142" i="16"/>
  <c r="GR142" i="16"/>
  <c r="DR141" i="16"/>
  <c r="HG141" i="16"/>
  <c r="DF141" i="16"/>
  <c r="GU141" i="16"/>
  <c r="CT141" i="16"/>
  <c r="GI141" i="16"/>
  <c r="DI140" i="16"/>
  <c r="GX140" i="16"/>
  <c r="CW140" i="16"/>
  <c r="GL140" i="16"/>
  <c r="DL139" i="16"/>
  <c r="HA139" i="16"/>
  <c r="CZ139" i="16"/>
  <c r="GO139" i="16"/>
  <c r="FG196" i="16"/>
  <c r="IV196" i="16"/>
  <c r="EU196" i="16"/>
  <c r="IJ196" i="16"/>
  <c r="EI196" i="16"/>
  <c r="HX196" i="16"/>
  <c r="DW196" i="16"/>
  <c r="HL196" i="16"/>
  <c r="FC195" i="16"/>
  <c r="IR195" i="16"/>
  <c r="EQ195" i="16"/>
  <c r="IF195" i="16"/>
  <c r="EE195" i="16"/>
  <c r="HT195" i="16"/>
  <c r="FK194" i="16"/>
  <c r="IZ194" i="16"/>
  <c r="EY194" i="16"/>
  <c r="IN194" i="16"/>
  <c r="EM194" i="16"/>
  <c r="IB194" i="16"/>
  <c r="EA194" i="16"/>
  <c r="HP194" i="16"/>
  <c r="FG193" i="16"/>
  <c r="IV193" i="16"/>
  <c r="EU193" i="16"/>
  <c r="IJ193" i="16"/>
  <c r="EI193" i="16"/>
  <c r="HX193" i="16"/>
  <c r="DW193" i="16"/>
  <c r="HL193" i="16"/>
  <c r="FC192" i="16"/>
  <c r="IR192" i="16"/>
  <c r="EQ192" i="16"/>
  <c r="IF192" i="16"/>
  <c r="EE192" i="16"/>
  <c r="HT192" i="16"/>
  <c r="FK191" i="16"/>
  <c r="IZ191" i="16"/>
  <c r="EY191" i="16"/>
  <c r="IN191" i="16"/>
  <c r="EM191" i="16"/>
  <c r="IB191" i="16"/>
  <c r="EA191" i="16"/>
  <c r="HP191" i="16"/>
  <c r="FG190" i="16"/>
  <c r="IV190" i="16"/>
  <c r="EU190" i="16"/>
  <c r="IJ190" i="16"/>
  <c r="EI190" i="16"/>
  <c r="HX190" i="16"/>
  <c r="DW190" i="16"/>
  <c r="HL190" i="16"/>
  <c r="FC189" i="16"/>
  <c r="IR189" i="16"/>
  <c r="EQ189" i="16"/>
  <c r="IF189" i="16"/>
  <c r="EE189" i="16"/>
  <c r="HT189" i="16"/>
  <c r="FK188" i="16"/>
  <c r="IZ188" i="16"/>
  <c r="EY188" i="16"/>
  <c r="IN188" i="16"/>
  <c r="EM188" i="16"/>
  <c r="IB188" i="16"/>
  <c r="EA188" i="16"/>
  <c r="HP188" i="16"/>
  <c r="FG187" i="16"/>
  <c r="IV187" i="16"/>
  <c r="EU187" i="16"/>
  <c r="IJ187" i="16"/>
  <c r="EI187" i="16"/>
  <c r="HX187" i="16"/>
  <c r="DW187" i="16"/>
  <c r="HL187" i="16"/>
  <c r="FC186" i="16"/>
  <c r="IR186" i="16"/>
  <c r="EQ186" i="16"/>
  <c r="IF186" i="16"/>
  <c r="EE186" i="16"/>
  <c r="HT186" i="16"/>
  <c r="FK185" i="16"/>
  <c r="IZ185" i="16"/>
  <c r="EY185" i="16"/>
  <c r="IN185" i="16"/>
  <c r="EM185" i="16"/>
  <c r="IB185" i="16"/>
  <c r="EA185" i="16"/>
  <c r="HP185" i="16"/>
  <c r="FG184" i="16"/>
  <c r="IV184" i="16"/>
  <c r="EU184" i="16"/>
  <c r="IJ184" i="16"/>
  <c r="EI184" i="16"/>
  <c r="HX184" i="16"/>
  <c r="DW184" i="16"/>
  <c r="HL184" i="16"/>
  <c r="FC183" i="16"/>
  <c r="IR183" i="16"/>
  <c r="EQ183" i="16"/>
  <c r="IF183" i="16"/>
  <c r="EE183" i="16"/>
  <c r="HT183" i="16"/>
  <c r="FK182" i="16"/>
  <c r="IZ182" i="16"/>
  <c r="EY182" i="16"/>
  <c r="IN182" i="16"/>
  <c r="EM182" i="16"/>
  <c r="IB182" i="16"/>
  <c r="EA182" i="16"/>
  <c r="HP182" i="16"/>
  <c r="FG181" i="16"/>
  <c r="IV181" i="16"/>
  <c r="EU181" i="16"/>
  <c r="IJ181" i="16"/>
  <c r="EI181" i="16"/>
  <c r="HX181" i="16"/>
  <c r="FC180" i="16"/>
  <c r="IR180" i="16"/>
  <c r="EP180" i="16"/>
  <c r="IE180" i="16"/>
  <c r="ED180" i="16"/>
  <c r="HS180" i="16"/>
  <c r="FJ179" i="16"/>
  <c r="IY179" i="16"/>
  <c r="EX179" i="16"/>
  <c r="IM179" i="16"/>
  <c r="EL179" i="16"/>
  <c r="IA179" i="16"/>
  <c r="DZ179" i="16"/>
  <c r="HO179" i="16"/>
  <c r="FF178" i="16"/>
  <c r="IU178" i="16"/>
  <c r="ET178" i="16"/>
  <c r="II178" i="16"/>
  <c r="EH178" i="16"/>
  <c r="HW178" i="16"/>
  <c r="DV178" i="16"/>
  <c r="HK178" i="16"/>
  <c r="FB177" i="16"/>
  <c r="IQ177" i="16"/>
  <c r="EP177" i="16"/>
  <c r="IE177" i="16"/>
  <c r="ED177" i="16"/>
  <c r="HS177" i="16"/>
  <c r="FJ176" i="16"/>
  <c r="IY176" i="16"/>
  <c r="EW176" i="16"/>
  <c r="IL176" i="16"/>
  <c r="EK176" i="16"/>
  <c r="HZ176" i="16"/>
  <c r="DY176" i="16"/>
  <c r="HN176" i="16"/>
  <c r="FE175" i="16"/>
  <c r="IT175" i="16"/>
  <c r="ES175" i="16"/>
  <c r="IH175" i="16"/>
  <c r="EG175" i="16"/>
  <c r="HV175" i="16"/>
  <c r="DU175" i="16"/>
  <c r="HJ175" i="16"/>
  <c r="FA174" i="16"/>
  <c r="IP174" i="16"/>
  <c r="EO174" i="16"/>
  <c r="ID174" i="16"/>
  <c r="EC174" i="16"/>
  <c r="HR174" i="16"/>
  <c r="FI173" i="16"/>
  <c r="IX173" i="16"/>
  <c r="EW173" i="16"/>
  <c r="IL173" i="16"/>
  <c r="EK173" i="16"/>
  <c r="HZ173" i="16"/>
  <c r="DY173" i="16"/>
  <c r="HN173" i="16"/>
  <c r="FE172" i="16"/>
  <c r="IT172" i="16"/>
  <c r="ES172" i="16"/>
  <c r="IH172" i="16"/>
  <c r="EG172" i="16"/>
  <c r="HV172" i="16"/>
  <c r="DU172" i="16"/>
  <c r="HJ172" i="16"/>
  <c r="FA171" i="16"/>
  <c r="IP171" i="16"/>
  <c r="EO171" i="16"/>
  <c r="ID171" i="16"/>
  <c r="EC171" i="16"/>
  <c r="HR171" i="16"/>
  <c r="FI170" i="16"/>
  <c r="IX170" i="16"/>
  <c r="EW170" i="16"/>
  <c r="IL170" i="16"/>
  <c r="EK170" i="16"/>
  <c r="HZ170" i="16"/>
  <c r="DY170" i="16"/>
  <c r="HN170" i="16"/>
  <c r="FE169" i="16"/>
  <c r="IT169" i="16"/>
  <c r="ES169" i="16"/>
  <c r="IH169" i="16"/>
  <c r="EG169" i="16"/>
  <c r="HV169" i="16"/>
  <c r="DU169" i="16"/>
  <c r="HJ169" i="16"/>
  <c r="FA168" i="16"/>
  <c r="IP168" i="16"/>
  <c r="EO168" i="16"/>
  <c r="ID168" i="16"/>
  <c r="EC168" i="16"/>
  <c r="HR168" i="16"/>
  <c r="FI167" i="16"/>
  <c r="IX167" i="16"/>
  <c r="EW167" i="16"/>
  <c r="IL167" i="16"/>
  <c r="EK167" i="16"/>
  <c r="HZ167" i="16"/>
  <c r="DY167" i="16"/>
  <c r="HN167" i="16"/>
  <c r="FE166" i="16"/>
  <c r="IT166" i="16"/>
  <c r="ES166" i="16"/>
  <c r="IH166" i="16"/>
  <c r="EG166" i="16"/>
  <c r="HV166" i="16"/>
  <c r="DU166" i="16"/>
  <c r="HJ166" i="16"/>
  <c r="FA165" i="16"/>
  <c r="IP165" i="16"/>
  <c r="EO165" i="16"/>
  <c r="ID165" i="16"/>
  <c r="EC165" i="16"/>
  <c r="HR165" i="16"/>
  <c r="FI164" i="16"/>
  <c r="IX164" i="16"/>
  <c r="EW164" i="16"/>
  <c r="IL164" i="16"/>
  <c r="EK164" i="16"/>
  <c r="HZ164" i="16"/>
  <c r="DY164" i="16"/>
  <c r="HN164" i="16"/>
  <c r="FE163" i="16"/>
  <c r="IT163" i="16"/>
  <c r="ES163" i="16"/>
  <c r="IH163" i="16"/>
  <c r="EG163" i="16"/>
  <c r="HV163" i="16"/>
  <c r="DU163" i="16"/>
  <c r="HJ163" i="16"/>
  <c r="FA162" i="16"/>
  <c r="IP162" i="16"/>
  <c r="EO162" i="16"/>
  <c r="ID162" i="16"/>
  <c r="EC162" i="16"/>
  <c r="HR162" i="16"/>
  <c r="FI161" i="16"/>
  <c r="IX161" i="16"/>
  <c r="EW161" i="16"/>
  <c r="IL161" i="16"/>
  <c r="EK161" i="16"/>
  <c r="HZ161" i="16"/>
  <c r="DY161" i="16"/>
  <c r="HN161" i="16"/>
  <c r="FE160" i="16"/>
  <c r="IT160" i="16"/>
  <c r="ES160" i="16"/>
  <c r="IH160" i="16"/>
  <c r="EG160" i="16"/>
  <c r="HV160" i="16"/>
  <c r="DU160" i="16"/>
  <c r="HJ160" i="16"/>
  <c r="FA159" i="16"/>
  <c r="IP159" i="16"/>
  <c r="EO159" i="16"/>
  <c r="ID159" i="16"/>
  <c r="EC159" i="16"/>
  <c r="HR159" i="16"/>
  <c r="FI158" i="16"/>
  <c r="IX158" i="16"/>
  <c r="EW158" i="16"/>
  <c r="IL158" i="16"/>
  <c r="EK158" i="16"/>
  <c r="HZ158" i="16"/>
  <c r="DY158" i="16"/>
  <c r="HN158" i="16"/>
  <c r="FE157" i="16"/>
  <c r="IT157" i="16"/>
  <c r="ES157" i="16"/>
  <c r="IH157" i="16"/>
  <c r="EG157" i="16"/>
  <c r="HV157" i="16"/>
  <c r="DU157" i="16"/>
  <c r="HJ157" i="16"/>
  <c r="FA156" i="16"/>
  <c r="IP156" i="16"/>
  <c r="EO156" i="16"/>
  <c r="ID156" i="16"/>
  <c r="EC156" i="16"/>
  <c r="HR156" i="16"/>
  <c r="FI155" i="16"/>
  <c r="IX155" i="16"/>
  <c r="EW155" i="16"/>
  <c r="IL155" i="16"/>
  <c r="EK155" i="16"/>
  <c r="HZ155" i="16"/>
  <c r="DY155" i="16"/>
  <c r="HN155" i="16"/>
  <c r="FE154" i="16"/>
  <c r="IT154" i="16"/>
  <c r="ES154" i="16"/>
  <c r="IH154" i="16"/>
  <c r="EG154" i="16"/>
  <c r="HV154" i="16"/>
  <c r="DU154" i="16"/>
  <c r="HJ154" i="16"/>
  <c r="FA153" i="16"/>
  <c r="IP153" i="16"/>
  <c r="EO153" i="16"/>
  <c r="ID153" i="16"/>
  <c r="EC153" i="16"/>
  <c r="HR153" i="16"/>
  <c r="FI152" i="16"/>
  <c r="IX152" i="16"/>
  <c r="EW152" i="16"/>
  <c r="IL152" i="16"/>
  <c r="EK152" i="16"/>
  <c r="HZ152" i="16"/>
  <c r="DY152" i="16"/>
  <c r="HN152" i="16"/>
  <c r="FE151" i="16"/>
  <c r="IT151" i="16"/>
  <c r="ES151" i="16"/>
  <c r="IH151" i="16"/>
  <c r="EG151" i="16"/>
  <c r="HV151" i="16"/>
  <c r="DU151" i="16"/>
  <c r="HJ151" i="16"/>
  <c r="FA150" i="16"/>
  <c r="IP150" i="16"/>
  <c r="EO150" i="16"/>
  <c r="ID150" i="16"/>
  <c r="EC150" i="16"/>
  <c r="HR150" i="16"/>
  <c r="FI149" i="16"/>
  <c r="IX149" i="16"/>
  <c r="EW149" i="16"/>
  <c r="IL149" i="16"/>
  <c r="EK149" i="16"/>
  <c r="HZ149" i="16"/>
  <c r="DY149" i="16"/>
  <c r="HN149" i="16"/>
  <c r="FE148" i="16"/>
  <c r="IT148" i="16"/>
  <c r="ES148" i="16"/>
  <c r="IH148" i="16"/>
  <c r="EG148" i="16"/>
  <c r="HV148" i="16"/>
  <c r="DU148" i="16"/>
  <c r="HJ148" i="16"/>
  <c r="FA147" i="16"/>
  <c r="IP147" i="16"/>
  <c r="EO147" i="16"/>
  <c r="ID147" i="16"/>
  <c r="EC147" i="16"/>
  <c r="HR147" i="16"/>
  <c r="FI146" i="16"/>
  <c r="IX146" i="16"/>
  <c r="EW146" i="16"/>
  <c r="IL146" i="16"/>
  <c r="EK146" i="16"/>
  <c r="HZ146" i="16"/>
  <c r="DY146" i="16"/>
  <c r="HN146" i="16"/>
  <c r="FE145" i="16"/>
  <c r="IT145" i="16"/>
  <c r="ES145" i="16"/>
  <c r="IH145" i="16"/>
  <c r="EG145" i="16"/>
  <c r="HV145" i="16"/>
  <c r="DU145" i="16"/>
  <c r="HJ145" i="16"/>
  <c r="FA144" i="16"/>
  <c r="IP144" i="16"/>
  <c r="EO144" i="16"/>
  <c r="ID144" i="16"/>
  <c r="EC144" i="16"/>
  <c r="HR144" i="16"/>
  <c r="FI143" i="16"/>
  <c r="IX143" i="16"/>
  <c r="EW143" i="16"/>
  <c r="IL143" i="16"/>
  <c r="EK143" i="16"/>
  <c r="HZ143" i="16"/>
  <c r="DY143" i="16"/>
  <c r="HN143" i="16"/>
  <c r="FE142" i="16"/>
  <c r="IT142" i="16"/>
  <c r="ES142" i="16"/>
  <c r="IH142" i="16"/>
  <c r="EG142" i="16"/>
  <c r="HV142" i="16"/>
  <c r="DU142" i="16"/>
  <c r="HJ142" i="16"/>
  <c r="FA141" i="16"/>
  <c r="IP141" i="16"/>
  <c r="EO141" i="16"/>
  <c r="ID141" i="16"/>
  <c r="EC141" i="16"/>
  <c r="HR141" i="16"/>
  <c r="FI140" i="16"/>
  <c r="IX140" i="16"/>
  <c r="EW140" i="16"/>
  <c r="IL140" i="16"/>
  <c r="EK140" i="16"/>
  <c r="HZ140" i="16"/>
  <c r="DY140" i="16"/>
  <c r="HN140" i="16"/>
  <c r="FE139" i="16"/>
  <c r="IT139" i="16"/>
  <c r="ES139" i="16"/>
  <c r="IH139" i="16"/>
  <c r="EG139" i="16"/>
  <c r="HV139" i="16"/>
  <c r="DU139" i="16"/>
  <c r="HJ139" i="16"/>
  <c r="FT196" i="16"/>
  <c r="JI196" i="16"/>
  <c r="GA195" i="16"/>
  <c r="JP195" i="16"/>
  <c r="FO195" i="16"/>
  <c r="JD195" i="16"/>
  <c r="FV194" i="16"/>
  <c r="JK194" i="16"/>
  <c r="GC193" i="16"/>
  <c r="JR193" i="16"/>
  <c r="FQ193" i="16"/>
  <c r="JF193" i="16"/>
  <c r="FX192" i="16"/>
  <c r="JM192" i="16"/>
  <c r="GE191" i="16"/>
  <c r="JT191" i="16"/>
  <c r="FS191" i="16"/>
  <c r="JH191" i="16"/>
  <c r="FN190" i="16"/>
  <c r="JC190" i="16"/>
  <c r="FU189" i="16"/>
  <c r="JJ189" i="16"/>
  <c r="GB188" i="16"/>
  <c r="JQ188" i="16"/>
  <c r="FP188" i="16"/>
  <c r="JE188" i="16"/>
  <c r="FW187" i="16"/>
  <c r="JL187" i="16"/>
  <c r="GD186" i="16"/>
  <c r="JS186" i="16"/>
  <c r="FR186" i="16"/>
  <c r="JG186" i="16"/>
  <c r="FY185" i="16"/>
  <c r="JN185" i="16"/>
  <c r="FM185" i="16"/>
  <c r="JB185" i="16"/>
  <c r="FT184" i="16"/>
  <c r="JI184" i="16"/>
  <c r="GA183" i="16"/>
  <c r="JP183" i="16"/>
  <c r="FO183" i="16"/>
  <c r="JD183" i="16"/>
  <c r="FV182" i="16"/>
  <c r="JK182" i="16"/>
  <c r="GC181" i="16"/>
  <c r="JR181" i="16"/>
  <c r="FQ181" i="16"/>
  <c r="JF181" i="16"/>
  <c r="FX180" i="16"/>
  <c r="JM180" i="16"/>
  <c r="GE179" i="16"/>
  <c r="JT179" i="16"/>
  <c r="FS179" i="16"/>
  <c r="JH179" i="16"/>
  <c r="FZ178" i="16"/>
  <c r="JO178" i="16"/>
  <c r="FN178" i="16"/>
  <c r="JC178" i="16"/>
  <c r="FU177" i="16"/>
  <c r="JJ177" i="16"/>
  <c r="GB176" i="16"/>
  <c r="JQ176" i="16"/>
  <c r="FP176" i="16"/>
  <c r="JE176" i="16"/>
  <c r="FW175" i="16"/>
  <c r="JL175" i="16"/>
  <c r="GD174" i="16"/>
  <c r="JS174" i="16"/>
  <c r="FR174" i="16"/>
  <c r="JG174" i="16"/>
  <c r="FY173" i="16"/>
  <c r="JN173" i="16"/>
  <c r="FM173" i="16"/>
  <c r="JB173" i="16"/>
  <c r="FT172" i="16"/>
  <c r="JI172" i="16"/>
  <c r="GA171" i="16"/>
  <c r="JP171" i="16"/>
  <c r="FO171" i="16"/>
  <c r="JD171" i="16"/>
  <c r="FV170" i="16"/>
  <c r="JK170" i="16"/>
  <c r="GC169" i="16"/>
  <c r="JR169" i="16"/>
  <c r="FQ169" i="16"/>
  <c r="JF169" i="16"/>
  <c r="FX168" i="16"/>
  <c r="JM168" i="16"/>
  <c r="GE167" i="16"/>
  <c r="JT167" i="16"/>
  <c r="FS167" i="16"/>
  <c r="JH167" i="16"/>
  <c r="FZ166" i="16"/>
  <c r="JO166" i="16"/>
  <c r="FN166" i="16"/>
  <c r="JC166" i="16"/>
  <c r="FU165" i="16"/>
  <c r="JJ165" i="16"/>
  <c r="GB164" i="16"/>
  <c r="JQ164" i="16"/>
  <c r="FP164" i="16"/>
  <c r="JE164" i="16"/>
  <c r="FW163" i="16"/>
  <c r="JL163" i="16"/>
  <c r="GD162" i="16"/>
  <c r="JS162" i="16"/>
  <c r="FR162" i="16"/>
  <c r="JG162" i="16"/>
  <c r="FY161" i="16"/>
  <c r="JN161" i="16"/>
  <c r="FM161" i="16"/>
  <c r="JB161" i="16"/>
  <c r="FT160" i="16"/>
  <c r="JI160" i="16"/>
  <c r="GA159" i="16"/>
  <c r="JP159" i="16"/>
  <c r="FO159" i="16"/>
  <c r="JD159" i="16"/>
  <c r="FV158" i="16"/>
  <c r="JK158" i="16"/>
  <c r="GC157" i="16"/>
  <c r="JR157" i="16"/>
  <c r="FQ157" i="16"/>
  <c r="JF157" i="16"/>
  <c r="FX156" i="16"/>
  <c r="JM156" i="16"/>
  <c r="GE155" i="16"/>
  <c r="JT155" i="16"/>
  <c r="FS155" i="16"/>
  <c r="JH155" i="16"/>
  <c r="FZ154" i="16"/>
  <c r="JO154" i="16"/>
  <c r="FN154" i="16"/>
  <c r="JC154" i="16"/>
  <c r="FU153" i="16"/>
  <c r="JJ153" i="16"/>
  <c r="GB152" i="16"/>
  <c r="JQ152" i="16"/>
  <c r="FP152" i="16"/>
  <c r="JE152" i="16"/>
  <c r="FW151" i="16"/>
  <c r="JL151" i="16"/>
  <c r="GD150" i="16"/>
  <c r="JS150" i="16"/>
  <c r="FR150" i="16"/>
  <c r="JG150" i="16"/>
  <c r="FY149" i="16"/>
  <c r="JN149" i="16"/>
  <c r="FM149" i="16"/>
  <c r="JB149" i="16"/>
  <c r="FT148" i="16"/>
  <c r="JI148" i="16"/>
  <c r="GA147" i="16"/>
  <c r="JP147" i="16"/>
  <c r="FO147" i="16"/>
  <c r="JD147" i="16"/>
  <c r="FV146" i="16"/>
  <c r="JK146" i="16"/>
  <c r="GC145" i="16"/>
  <c r="JR145" i="16"/>
  <c r="FQ145" i="16"/>
  <c r="JF145" i="16"/>
  <c r="FX144" i="16"/>
  <c r="JM144" i="16"/>
  <c r="GE143" i="16"/>
  <c r="JT143" i="16"/>
  <c r="FS143" i="16"/>
  <c r="JH143" i="16"/>
  <c r="FZ142" i="16"/>
  <c r="JO142" i="16"/>
  <c r="FN142" i="16"/>
  <c r="JC142" i="16"/>
  <c r="FU141" i="16"/>
  <c r="JJ141" i="16"/>
  <c r="GB140" i="16"/>
  <c r="JQ140" i="16"/>
  <c r="FP140" i="16"/>
  <c r="JE140" i="16"/>
  <c r="FW139" i="16"/>
  <c r="JL139" i="16"/>
  <c r="GF196" i="16"/>
  <c r="JU196" i="16"/>
  <c r="GF190" i="16"/>
  <c r="JU190" i="16"/>
  <c r="GF184" i="16"/>
  <c r="JU184" i="16"/>
  <c r="GF178" i="16"/>
  <c r="JU178" i="16"/>
  <c r="GG171" i="16"/>
  <c r="JV171" i="16"/>
  <c r="GG165" i="16"/>
  <c r="JV165" i="16"/>
  <c r="GG159" i="16"/>
  <c r="JV159" i="16"/>
  <c r="GG153" i="16"/>
  <c r="JV153" i="16"/>
  <c r="GG147" i="16"/>
  <c r="JV147" i="16"/>
  <c r="GG141" i="16"/>
  <c r="JV141" i="16"/>
  <c r="GH144" i="16"/>
  <c r="GJ194" i="16"/>
  <c r="HD190" i="16"/>
  <c r="GO187" i="16"/>
  <c r="HE183" i="16"/>
  <c r="GN180" i="16"/>
  <c r="GP175" i="16"/>
  <c r="HI162" i="16"/>
  <c r="GR143" i="16"/>
  <c r="DD196" i="16"/>
  <c r="GS196" i="16"/>
  <c r="DG191" i="16"/>
  <c r="GV191" i="16"/>
  <c r="CX186" i="16"/>
  <c r="GM186" i="16"/>
  <c r="DD180" i="16"/>
  <c r="GS180" i="16"/>
  <c r="DS175" i="16"/>
  <c r="HH175" i="16"/>
  <c r="DC172" i="16"/>
  <c r="GR172" i="16"/>
  <c r="DF167" i="16"/>
  <c r="GU167" i="16"/>
  <c r="DK161" i="16"/>
  <c r="GZ161" i="16"/>
  <c r="DA156" i="16"/>
  <c r="GP156" i="16"/>
  <c r="DS150" i="16"/>
  <c r="HH150" i="16"/>
  <c r="DD143" i="16"/>
  <c r="GS143" i="16"/>
  <c r="EU195" i="16"/>
  <c r="IJ195" i="16"/>
  <c r="EU192" i="16"/>
  <c r="IJ192" i="16"/>
  <c r="EU189" i="16"/>
  <c r="IJ189" i="16"/>
  <c r="FK187" i="16"/>
  <c r="IZ187" i="16"/>
  <c r="EQ185" i="16"/>
  <c r="IF185" i="16"/>
  <c r="EQ182" i="16"/>
  <c r="IF182" i="16"/>
  <c r="FJ178" i="16"/>
  <c r="IY178" i="16"/>
  <c r="EG174" i="16"/>
  <c r="HV174" i="16"/>
  <c r="EO170" i="16"/>
  <c r="ID170" i="16"/>
  <c r="FI166" i="16"/>
  <c r="IX166" i="16"/>
  <c r="EK163" i="16"/>
  <c r="HZ163" i="16"/>
  <c r="EW160" i="16"/>
  <c r="IL160" i="16"/>
  <c r="FI157" i="16"/>
  <c r="IX157" i="16"/>
  <c r="FA155" i="16"/>
  <c r="IP155" i="16"/>
  <c r="EK151" i="16"/>
  <c r="HZ151" i="16"/>
  <c r="EG147" i="16"/>
  <c r="HV147" i="16"/>
  <c r="FE144" i="16"/>
  <c r="IT144" i="16"/>
  <c r="EK139" i="16"/>
  <c r="HZ139" i="16"/>
  <c r="DR194" i="16"/>
  <c r="HG194" i="16"/>
  <c r="CS154" i="16"/>
  <c r="GH154" i="16"/>
  <c r="DB195" i="16"/>
  <c r="GQ195" i="16"/>
  <c r="DT193" i="16"/>
  <c r="HI193" i="16"/>
  <c r="CY192" i="16"/>
  <c r="GN192" i="16"/>
  <c r="DE190" i="16"/>
  <c r="GT190" i="16"/>
  <c r="DK188" i="16"/>
  <c r="GZ188" i="16"/>
  <c r="DQ186" i="16"/>
  <c r="HF186" i="16"/>
  <c r="DT185" i="16"/>
  <c r="HI185" i="16"/>
  <c r="CV185" i="16"/>
  <c r="GK185" i="16"/>
  <c r="DK184" i="16"/>
  <c r="GZ184" i="16"/>
  <c r="DN183" i="16"/>
  <c r="HC183" i="16"/>
  <c r="DH181" i="16"/>
  <c r="GW181" i="16"/>
  <c r="DK180" i="16"/>
  <c r="GZ180" i="16"/>
  <c r="DN179" i="16"/>
  <c r="HC179" i="16"/>
  <c r="DQ178" i="16"/>
  <c r="HF178" i="16"/>
  <c r="DK176" i="16"/>
  <c r="GZ176" i="16"/>
  <c r="DN175" i="16"/>
  <c r="HC175" i="16"/>
  <c r="DB175" i="16"/>
  <c r="GQ175" i="16"/>
  <c r="DQ174" i="16"/>
  <c r="HF174" i="16"/>
  <c r="DE174" i="16"/>
  <c r="GT174" i="16"/>
  <c r="DG173" i="16"/>
  <c r="GV173" i="16"/>
  <c r="CU173" i="16"/>
  <c r="GJ173" i="16"/>
  <c r="DJ172" i="16"/>
  <c r="GY172" i="16"/>
  <c r="DM171" i="16"/>
  <c r="HB171" i="16"/>
  <c r="DA171" i="16"/>
  <c r="GP171" i="16"/>
  <c r="DP170" i="16"/>
  <c r="HE170" i="16"/>
  <c r="DD170" i="16"/>
  <c r="GS170" i="16"/>
  <c r="DS169" i="16"/>
  <c r="HH169" i="16"/>
  <c r="DG169" i="16"/>
  <c r="GV169" i="16"/>
  <c r="DJ168" i="16"/>
  <c r="GY168" i="16"/>
  <c r="CX168" i="16"/>
  <c r="GM168" i="16"/>
  <c r="DM167" i="16"/>
  <c r="HB167" i="16"/>
  <c r="DA167" i="16"/>
  <c r="GP167" i="16"/>
  <c r="DP166" i="16"/>
  <c r="HE166" i="16"/>
  <c r="DD166" i="16"/>
  <c r="GS166" i="16"/>
  <c r="DF165" i="16"/>
  <c r="GU165" i="16"/>
  <c r="CT165" i="16"/>
  <c r="GI165" i="16"/>
  <c r="DI164" i="16"/>
  <c r="GX164" i="16"/>
  <c r="CW164" i="16"/>
  <c r="GL164" i="16"/>
  <c r="DL163" i="16"/>
  <c r="HA163" i="16"/>
  <c r="CZ163" i="16"/>
  <c r="GO163" i="16"/>
  <c r="DO162" i="16"/>
  <c r="HD162" i="16"/>
  <c r="DC162" i="16"/>
  <c r="GR162" i="16"/>
  <c r="DR161" i="16"/>
  <c r="HG161" i="16"/>
  <c r="DF161" i="16"/>
  <c r="GU161" i="16"/>
  <c r="CT161" i="16"/>
  <c r="GI161" i="16"/>
  <c r="DH160" i="16"/>
  <c r="GW160" i="16"/>
  <c r="CV160" i="16"/>
  <c r="GK160" i="16"/>
  <c r="DK159" i="16"/>
  <c r="GZ159" i="16"/>
  <c r="CY159" i="16"/>
  <c r="GN159" i="16"/>
  <c r="DN158" i="16"/>
  <c r="HC158" i="16"/>
  <c r="DB158" i="16"/>
  <c r="GQ158" i="16"/>
  <c r="DQ157" i="16"/>
  <c r="HF157" i="16"/>
  <c r="DE157" i="16"/>
  <c r="GT157" i="16"/>
  <c r="DT156" i="16"/>
  <c r="HI156" i="16"/>
  <c r="DH156" i="16"/>
  <c r="GW156" i="16"/>
  <c r="CV156" i="16"/>
  <c r="GK156" i="16"/>
  <c r="DK155" i="16"/>
  <c r="GZ155" i="16"/>
  <c r="CY155" i="16"/>
  <c r="GN155" i="16"/>
  <c r="DN154" i="16"/>
  <c r="HC154" i="16"/>
  <c r="DB154" i="16"/>
  <c r="GQ154" i="16"/>
  <c r="DQ153" i="16"/>
  <c r="HF153" i="16"/>
  <c r="DE153" i="16"/>
  <c r="GT153" i="16"/>
  <c r="DT152" i="16"/>
  <c r="HI152" i="16"/>
  <c r="DH152" i="16"/>
  <c r="GW152" i="16"/>
  <c r="CV152" i="16"/>
  <c r="GK152" i="16"/>
  <c r="DK151" i="16"/>
  <c r="GZ151" i="16"/>
  <c r="CY151" i="16"/>
  <c r="GN151" i="16"/>
  <c r="DN150" i="16"/>
  <c r="HC150" i="16"/>
  <c r="DB150" i="16"/>
  <c r="GQ150" i="16"/>
  <c r="DQ149" i="16"/>
  <c r="HF149" i="16"/>
  <c r="DE149" i="16"/>
  <c r="GT149" i="16"/>
  <c r="DT148" i="16"/>
  <c r="HI148" i="16"/>
  <c r="DH148" i="16"/>
  <c r="GW148" i="16"/>
  <c r="CV148" i="16"/>
  <c r="GK148" i="16"/>
  <c r="DK147" i="16"/>
  <c r="GZ147" i="16"/>
  <c r="DN146" i="16"/>
  <c r="HC146" i="16"/>
  <c r="DB146" i="16"/>
  <c r="GQ146" i="16"/>
  <c r="DQ145" i="16"/>
  <c r="HF145" i="16"/>
  <c r="DE145" i="16"/>
  <c r="GT145" i="16"/>
  <c r="DT144" i="16"/>
  <c r="HI144" i="16"/>
  <c r="DH144" i="16"/>
  <c r="GW144" i="16"/>
  <c r="CV144" i="16"/>
  <c r="GK144" i="16"/>
  <c r="DK143" i="16"/>
  <c r="GZ143" i="16"/>
  <c r="CY143" i="16"/>
  <c r="GN143" i="16"/>
  <c r="DN142" i="16"/>
  <c r="HC142" i="16"/>
  <c r="DB142" i="16"/>
  <c r="GQ142" i="16"/>
  <c r="DQ141" i="16"/>
  <c r="HF141" i="16"/>
  <c r="DE141" i="16"/>
  <c r="GT141" i="16"/>
  <c r="DT140" i="16"/>
  <c r="HI140" i="16"/>
  <c r="DH140" i="16"/>
  <c r="GW140" i="16"/>
  <c r="CV140" i="16"/>
  <c r="GK140" i="16"/>
  <c r="DK139" i="16"/>
  <c r="GZ139" i="16"/>
  <c r="CY139" i="16"/>
  <c r="GN139" i="16"/>
  <c r="FF196" i="16"/>
  <c r="IU196" i="16"/>
  <c r="ET196" i="16"/>
  <c r="II196" i="16"/>
  <c r="EH196" i="16"/>
  <c r="HW196" i="16"/>
  <c r="DV196" i="16"/>
  <c r="HK196" i="16"/>
  <c r="FB195" i="16"/>
  <c r="IQ195" i="16"/>
  <c r="EP195" i="16"/>
  <c r="IE195" i="16"/>
  <c r="ED195" i="16"/>
  <c r="HS195" i="16"/>
  <c r="FJ194" i="16"/>
  <c r="IY194" i="16"/>
  <c r="EX194" i="16"/>
  <c r="IM194" i="16"/>
  <c r="EL194" i="16"/>
  <c r="IA194" i="16"/>
  <c r="DZ194" i="16"/>
  <c r="HO194" i="16"/>
  <c r="FF193" i="16"/>
  <c r="IU193" i="16"/>
  <c r="ET193" i="16"/>
  <c r="II193" i="16"/>
  <c r="EH193" i="16"/>
  <c r="HW193" i="16"/>
  <c r="DV193" i="16"/>
  <c r="HK193" i="16"/>
  <c r="FB192" i="16"/>
  <c r="IQ192" i="16"/>
  <c r="EP192" i="16"/>
  <c r="IE192" i="16"/>
  <c r="ED192" i="16"/>
  <c r="HS192" i="16"/>
  <c r="FJ191" i="16"/>
  <c r="IY191" i="16"/>
  <c r="EX191" i="16"/>
  <c r="IM191" i="16"/>
  <c r="EL191" i="16"/>
  <c r="IA191" i="16"/>
  <c r="DZ191" i="16"/>
  <c r="HO191" i="16"/>
  <c r="FF190" i="16"/>
  <c r="IU190" i="16"/>
  <c r="ET190" i="16"/>
  <c r="II190" i="16"/>
  <c r="EH190" i="16"/>
  <c r="HW190" i="16"/>
  <c r="DV190" i="16"/>
  <c r="HK190" i="16"/>
  <c r="FB189" i="16"/>
  <c r="IQ189" i="16"/>
  <c r="EP189" i="16"/>
  <c r="IE189" i="16"/>
  <c r="ED189" i="16"/>
  <c r="HS189" i="16"/>
  <c r="FJ188" i="16"/>
  <c r="IY188" i="16"/>
  <c r="EX188" i="16"/>
  <c r="IM188" i="16"/>
  <c r="EL188" i="16"/>
  <c r="IA188" i="16"/>
  <c r="DZ188" i="16"/>
  <c r="HO188" i="16"/>
  <c r="FF187" i="16"/>
  <c r="IU187" i="16"/>
  <c r="ET187" i="16"/>
  <c r="II187" i="16"/>
  <c r="EH187" i="16"/>
  <c r="HW187" i="16"/>
  <c r="DV187" i="16"/>
  <c r="HK187" i="16"/>
  <c r="FB186" i="16"/>
  <c r="IQ186" i="16"/>
  <c r="EP186" i="16"/>
  <c r="IE186" i="16"/>
  <c r="ED186" i="16"/>
  <c r="HS186" i="16"/>
  <c r="FJ185" i="16"/>
  <c r="IY185" i="16"/>
  <c r="EX185" i="16"/>
  <c r="IM185" i="16"/>
  <c r="EL185" i="16"/>
  <c r="IA185" i="16"/>
  <c r="DZ185" i="16"/>
  <c r="HO185" i="16"/>
  <c r="FF184" i="16"/>
  <c r="IU184" i="16"/>
  <c r="ET184" i="16"/>
  <c r="II184" i="16"/>
  <c r="EH184" i="16"/>
  <c r="HW184" i="16"/>
  <c r="DV184" i="16"/>
  <c r="HK184" i="16"/>
  <c r="FB183" i="16"/>
  <c r="IQ183" i="16"/>
  <c r="EP183" i="16"/>
  <c r="IE183" i="16"/>
  <c r="ED183" i="16"/>
  <c r="HS183" i="16"/>
  <c r="FJ182" i="16"/>
  <c r="IY182" i="16"/>
  <c r="EX182" i="16"/>
  <c r="IM182" i="16"/>
  <c r="EL182" i="16"/>
  <c r="IA182" i="16"/>
  <c r="DZ182" i="16"/>
  <c r="HO182" i="16"/>
  <c r="FF181" i="16"/>
  <c r="IU181" i="16"/>
  <c r="ET181" i="16"/>
  <c r="II181" i="16"/>
  <c r="EH181" i="16"/>
  <c r="HW181" i="16"/>
  <c r="DV181" i="16"/>
  <c r="HK181" i="16"/>
  <c r="FB180" i="16"/>
  <c r="IQ180" i="16"/>
  <c r="EO180" i="16"/>
  <c r="ID180" i="16"/>
  <c r="EC180" i="16"/>
  <c r="HR180" i="16"/>
  <c r="FI179" i="16"/>
  <c r="IX179" i="16"/>
  <c r="EW179" i="16"/>
  <c r="IL179" i="16"/>
  <c r="EK179" i="16"/>
  <c r="HZ179" i="16"/>
  <c r="DY179" i="16"/>
  <c r="HN179" i="16"/>
  <c r="FE178" i="16"/>
  <c r="IT178" i="16"/>
  <c r="ES178" i="16"/>
  <c r="IH178" i="16"/>
  <c r="EG178" i="16"/>
  <c r="HV178" i="16"/>
  <c r="DU178" i="16"/>
  <c r="HJ178" i="16"/>
  <c r="FA177" i="16"/>
  <c r="IP177" i="16"/>
  <c r="EO177" i="16"/>
  <c r="ID177" i="16"/>
  <c r="EC177" i="16"/>
  <c r="HR177" i="16"/>
  <c r="FI176" i="16"/>
  <c r="IX176" i="16"/>
  <c r="EV176" i="16"/>
  <c r="IK176" i="16"/>
  <c r="EJ176" i="16"/>
  <c r="HY176" i="16"/>
  <c r="FD175" i="16"/>
  <c r="IS175" i="16"/>
  <c r="ER175" i="16"/>
  <c r="IG175" i="16"/>
  <c r="EF175" i="16"/>
  <c r="HU175" i="16"/>
  <c r="FL174" i="16"/>
  <c r="JA174" i="16"/>
  <c r="EZ174" i="16"/>
  <c r="IO174" i="16"/>
  <c r="EN174" i="16"/>
  <c r="IC174" i="16"/>
  <c r="EB174" i="16"/>
  <c r="HQ174" i="16"/>
  <c r="FH173" i="16"/>
  <c r="IW173" i="16"/>
  <c r="EV173" i="16"/>
  <c r="IK173" i="16"/>
  <c r="EJ173" i="16"/>
  <c r="HY173" i="16"/>
  <c r="DX173" i="16"/>
  <c r="HM173" i="16"/>
  <c r="FD172" i="16"/>
  <c r="IS172" i="16"/>
  <c r="ER172" i="16"/>
  <c r="IG172" i="16"/>
  <c r="EF172" i="16"/>
  <c r="HU172" i="16"/>
  <c r="FL171" i="16"/>
  <c r="JA171" i="16"/>
  <c r="EZ171" i="16"/>
  <c r="IO171" i="16"/>
  <c r="EN171" i="16"/>
  <c r="IC171" i="16"/>
  <c r="EB171" i="16"/>
  <c r="HQ171" i="16"/>
  <c r="FH170" i="16"/>
  <c r="IW170" i="16"/>
  <c r="EV170" i="16"/>
  <c r="IK170" i="16"/>
  <c r="EJ170" i="16"/>
  <c r="HY170" i="16"/>
  <c r="DX170" i="16"/>
  <c r="HM170" i="16"/>
  <c r="FD169" i="16"/>
  <c r="IS169" i="16"/>
  <c r="ER169" i="16"/>
  <c r="IG169" i="16"/>
  <c r="EF169" i="16"/>
  <c r="HU169" i="16"/>
  <c r="FL168" i="16"/>
  <c r="JA168" i="16"/>
  <c r="EZ168" i="16"/>
  <c r="IO168" i="16"/>
  <c r="EN168" i="16"/>
  <c r="IC168" i="16"/>
  <c r="EB168" i="16"/>
  <c r="HQ168" i="16"/>
  <c r="FH167" i="16"/>
  <c r="IW167" i="16"/>
  <c r="EV167" i="16"/>
  <c r="IK167" i="16"/>
  <c r="EJ167" i="16"/>
  <c r="HY167" i="16"/>
  <c r="DX167" i="16"/>
  <c r="HM167" i="16"/>
  <c r="FD166" i="16"/>
  <c r="IS166" i="16"/>
  <c r="ER166" i="16"/>
  <c r="IG166" i="16"/>
  <c r="EF166" i="16"/>
  <c r="HU166" i="16"/>
  <c r="FL165" i="16"/>
  <c r="JA165" i="16"/>
  <c r="EZ165" i="16"/>
  <c r="IO165" i="16"/>
  <c r="EN165" i="16"/>
  <c r="IC165" i="16"/>
  <c r="EB165" i="16"/>
  <c r="HQ165" i="16"/>
  <c r="FH164" i="16"/>
  <c r="IW164" i="16"/>
  <c r="EV164" i="16"/>
  <c r="IK164" i="16"/>
  <c r="EJ164" i="16"/>
  <c r="HY164" i="16"/>
  <c r="DX164" i="16"/>
  <c r="HM164" i="16"/>
  <c r="FD163" i="16"/>
  <c r="IS163" i="16"/>
  <c r="ER163" i="16"/>
  <c r="IG163" i="16"/>
  <c r="EF163" i="16"/>
  <c r="HU163" i="16"/>
  <c r="FL162" i="16"/>
  <c r="JA162" i="16"/>
  <c r="EZ162" i="16"/>
  <c r="IO162" i="16"/>
  <c r="EN162" i="16"/>
  <c r="IC162" i="16"/>
  <c r="EB162" i="16"/>
  <c r="HQ162" i="16"/>
  <c r="FH161" i="16"/>
  <c r="IW161" i="16"/>
  <c r="EV161" i="16"/>
  <c r="IK161" i="16"/>
  <c r="EJ161" i="16"/>
  <c r="HY161" i="16"/>
  <c r="DX161" i="16"/>
  <c r="HM161" i="16"/>
  <c r="FD160" i="16"/>
  <c r="IS160" i="16"/>
  <c r="ER160" i="16"/>
  <c r="IG160" i="16"/>
  <c r="EF160" i="16"/>
  <c r="HU160" i="16"/>
  <c r="FL159" i="16"/>
  <c r="JA159" i="16"/>
  <c r="EZ159" i="16"/>
  <c r="IO159" i="16"/>
  <c r="EN159" i="16"/>
  <c r="IC159" i="16"/>
  <c r="EB159" i="16"/>
  <c r="HQ159" i="16"/>
  <c r="FH158" i="16"/>
  <c r="IW158" i="16"/>
  <c r="EV158" i="16"/>
  <c r="IK158" i="16"/>
  <c r="EJ158" i="16"/>
  <c r="HY158" i="16"/>
  <c r="DX158" i="16"/>
  <c r="HM158" i="16"/>
  <c r="FD157" i="16"/>
  <c r="IS157" i="16"/>
  <c r="ER157" i="16"/>
  <c r="IG157" i="16"/>
  <c r="EF157" i="16"/>
  <c r="HU157" i="16"/>
  <c r="FL156" i="16"/>
  <c r="JA156" i="16"/>
  <c r="EZ156" i="16"/>
  <c r="IO156" i="16"/>
  <c r="EN156" i="16"/>
  <c r="IC156" i="16"/>
  <c r="EB156" i="16"/>
  <c r="HQ156" i="16"/>
  <c r="FH155" i="16"/>
  <c r="IW155" i="16"/>
  <c r="EV155" i="16"/>
  <c r="IK155" i="16"/>
  <c r="EJ155" i="16"/>
  <c r="HY155" i="16"/>
  <c r="DX155" i="16"/>
  <c r="HM155" i="16"/>
  <c r="FD154" i="16"/>
  <c r="IS154" i="16"/>
  <c r="ER154" i="16"/>
  <c r="IG154" i="16"/>
  <c r="EF154" i="16"/>
  <c r="HU154" i="16"/>
  <c r="FL153" i="16"/>
  <c r="JA153" i="16"/>
  <c r="EZ153" i="16"/>
  <c r="IO153" i="16"/>
  <c r="EN153" i="16"/>
  <c r="IC153" i="16"/>
  <c r="EB153" i="16"/>
  <c r="HQ153" i="16"/>
  <c r="FH152" i="16"/>
  <c r="IW152" i="16"/>
  <c r="EV152" i="16"/>
  <c r="IK152" i="16"/>
  <c r="EJ152" i="16"/>
  <c r="HY152" i="16"/>
  <c r="DX152" i="16"/>
  <c r="HM152" i="16"/>
  <c r="FD151" i="16"/>
  <c r="IS151" i="16"/>
  <c r="ER151" i="16"/>
  <c r="IG151" i="16"/>
  <c r="EF151" i="16"/>
  <c r="HU151" i="16"/>
  <c r="FL150" i="16"/>
  <c r="JA150" i="16"/>
  <c r="EZ150" i="16"/>
  <c r="IO150" i="16"/>
  <c r="EN150" i="16"/>
  <c r="IC150" i="16"/>
  <c r="EB150" i="16"/>
  <c r="HQ150" i="16"/>
  <c r="FH149" i="16"/>
  <c r="IW149" i="16"/>
  <c r="EV149" i="16"/>
  <c r="IK149" i="16"/>
  <c r="EJ149" i="16"/>
  <c r="HY149" i="16"/>
  <c r="DX149" i="16"/>
  <c r="HM149" i="16"/>
  <c r="FD148" i="16"/>
  <c r="IS148" i="16"/>
  <c r="ER148" i="16"/>
  <c r="IG148" i="16"/>
  <c r="EF148" i="16"/>
  <c r="HU148" i="16"/>
  <c r="FL147" i="16"/>
  <c r="JA147" i="16"/>
  <c r="EZ147" i="16"/>
  <c r="IO147" i="16"/>
  <c r="EN147" i="16"/>
  <c r="IC147" i="16"/>
  <c r="EB147" i="16"/>
  <c r="HQ147" i="16"/>
  <c r="FH146" i="16"/>
  <c r="IW146" i="16"/>
  <c r="EV146" i="16"/>
  <c r="IK146" i="16"/>
  <c r="EJ146" i="16"/>
  <c r="HY146" i="16"/>
  <c r="DX146" i="16"/>
  <c r="HM146" i="16"/>
  <c r="FD145" i="16"/>
  <c r="IS145" i="16"/>
  <c r="ER145" i="16"/>
  <c r="IG145" i="16"/>
  <c r="EF145" i="16"/>
  <c r="HU145" i="16"/>
  <c r="FL144" i="16"/>
  <c r="JA144" i="16"/>
  <c r="EZ144" i="16"/>
  <c r="IO144" i="16"/>
  <c r="EN144" i="16"/>
  <c r="IC144" i="16"/>
  <c r="EB144" i="16"/>
  <c r="HQ144" i="16"/>
  <c r="FH143" i="16"/>
  <c r="IW143" i="16"/>
  <c r="EV143" i="16"/>
  <c r="IK143" i="16"/>
  <c r="EJ143" i="16"/>
  <c r="HY143" i="16"/>
  <c r="DX143" i="16"/>
  <c r="HM143" i="16"/>
  <c r="FD142" i="16"/>
  <c r="IS142" i="16"/>
  <c r="ER142" i="16"/>
  <c r="IG142" i="16"/>
  <c r="EF142" i="16"/>
  <c r="HU142" i="16"/>
  <c r="FL141" i="16"/>
  <c r="JA141" i="16"/>
  <c r="EZ141" i="16"/>
  <c r="IO141" i="16"/>
  <c r="EN141" i="16"/>
  <c r="IC141" i="16"/>
  <c r="EB141" i="16"/>
  <c r="HQ141" i="16"/>
  <c r="FH140" i="16"/>
  <c r="IW140" i="16"/>
  <c r="EV140" i="16"/>
  <c r="IK140" i="16"/>
  <c r="EJ140" i="16"/>
  <c r="HY140" i="16"/>
  <c r="DX140" i="16"/>
  <c r="HM140" i="16"/>
  <c r="FD139" i="16"/>
  <c r="IS139" i="16"/>
  <c r="ER139" i="16"/>
  <c r="IG139" i="16"/>
  <c r="EF139" i="16"/>
  <c r="HU139" i="16"/>
  <c r="GE196" i="16"/>
  <c r="JT196" i="16"/>
  <c r="FS196" i="16"/>
  <c r="JH196" i="16"/>
  <c r="FZ195" i="16"/>
  <c r="JO195" i="16"/>
  <c r="FN195" i="16"/>
  <c r="JC195" i="16"/>
  <c r="FU194" i="16"/>
  <c r="JJ194" i="16"/>
  <c r="GB193" i="16"/>
  <c r="JQ193" i="16"/>
  <c r="FP193" i="16"/>
  <c r="JE193" i="16"/>
  <c r="FW192" i="16"/>
  <c r="JL192" i="16"/>
  <c r="GD191" i="16"/>
  <c r="JS191" i="16"/>
  <c r="FR191" i="16"/>
  <c r="JG191" i="16"/>
  <c r="FY190" i="16"/>
  <c r="JN190" i="16"/>
  <c r="FM190" i="16"/>
  <c r="JB190" i="16"/>
  <c r="FT189" i="16"/>
  <c r="JI189" i="16"/>
  <c r="GA188" i="16"/>
  <c r="JP188" i="16"/>
  <c r="FO188" i="16"/>
  <c r="JD188" i="16"/>
  <c r="FV187" i="16"/>
  <c r="JK187" i="16"/>
  <c r="GC186" i="16"/>
  <c r="JR186" i="16"/>
  <c r="FQ186" i="16"/>
  <c r="JF186" i="16"/>
  <c r="FX185" i="16"/>
  <c r="JM185" i="16"/>
  <c r="GE184" i="16"/>
  <c r="JT184" i="16"/>
  <c r="FS184" i="16"/>
  <c r="JH184" i="16"/>
  <c r="FZ183" i="16"/>
  <c r="JO183" i="16"/>
  <c r="FN183" i="16"/>
  <c r="JC183" i="16"/>
  <c r="FU182" i="16"/>
  <c r="JJ182" i="16"/>
  <c r="GB181" i="16"/>
  <c r="JQ181" i="16"/>
  <c r="FP181" i="16"/>
  <c r="JE181" i="16"/>
  <c r="FW180" i="16"/>
  <c r="JL180" i="16"/>
  <c r="GD179" i="16"/>
  <c r="JS179" i="16"/>
  <c r="FR179" i="16"/>
  <c r="JG179" i="16"/>
  <c r="FY178" i="16"/>
  <c r="JN178" i="16"/>
  <c r="FM178" i="16"/>
  <c r="JB178" i="16"/>
  <c r="FT177" i="16"/>
  <c r="JI177" i="16"/>
  <c r="GA176" i="16"/>
  <c r="JP176" i="16"/>
  <c r="FO176" i="16"/>
  <c r="JD176" i="16"/>
  <c r="FV175" i="16"/>
  <c r="JK175" i="16"/>
  <c r="GC174" i="16"/>
  <c r="JR174" i="16"/>
  <c r="FQ174" i="16"/>
  <c r="JF174" i="16"/>
  <c r="FX173" i="16"/>
  <c r="JM173" i="16"/>
  <c r="GE172" i="16"/>
  <c r="JT172" i="16"/>
  <c r="FS172" i="16"/>
  <c r="JH172" i="16"/>
  <c r="FZ171" i="16"/>
  <c r="JO171" i="16"/>
  <c r="FN171" i="16"/>
  <c r="JC171" i="16"/>
  <c r="FU170" i="16"/>
  <c r="JJ170" i="16"/>
  <c r="GB169" i="16"/>
  <c r="JQ169" i="16"/>
  <c r="FP169" i="16"/>
  <c r="JE169" i="16"/>
  <c r="FW168" i="16"/>
  <c r="JL168" i="16"/>
  <c r="GD167" i="16"/>
  <c r="JS167" i="16"/>
  <c r="FR167" i="16"/>
  <c r="JG167" i="16"/>
  <c r="FY166" i="16"/>
  <c r="JN166" i="16"/>
  <c r="FM166" i="16"/>
  <c r="JB166" i="16"/>
  <c r="FT165" i="16"/>
  <c r="JI165" i="16"/>
  <c r="GA164" i="16"/>
  <c r="JP164" i="16"/>
  <c r="FO164" i="16"/>
  <c r="JD164" i="16"/>
  <c r="FV163" i="16"/>
  <c r="JK163" i="16"/>
  <c r="GC162" i="16"/>
  <c r="JR162" i="16"/>
  <c r="FQ162" i="16"/>
  <c r="JF162" i="16"/>
  <c r="FX161" i="16"/>
  <c r="JM161" i="16"/>
  <c r="GE160" i="16"/>
  <c r="JT160" i="16"/>
  <c r="FS160" i="16"/>
  <c r="JH160" i="16"/>
  <c r="FZ159" i="16"/>
  <c r="JO159" i="16"/>
  <c r="FN159" i="16"/>
  <c r="JC159" i="16"/>
  <c r="FU158" i="16"/>
  <c r="JJ158" i="16"/>
  <c r="GB157" i="16"/>
  <c r="JQ157" i="16"/>
  <c r="FP157" i="16"/>
  <c r="JE157" i="16"/>
  <c r="FW156" i="16"/>
  <c r="JL156" i="16"/>
  <c r="GD155" i="16"/>
  <c r="JS155" i="16"/>
  <c r="FR155" i="16"/>
  <c r="JG155" i="16"/>
  <c r="FY154" i="16"/>
  <c r="JN154" i="16"/>
  <c r="FM154" i="16"/>
  <c r="JB154" i="16"/>
  <c r="FT153" i="16"/>
  <c r="JI153" i="16"/>
  <c r="GA152" i="16"/>
  <c r="JP152" i="16"/>
  <c r="FO152" i="16"/>
  <c r="JD152" i="16"/>
  <c r="FV151" i="16"/>
  <c r="JK151" i="16"/>
  <c r="GC150" i="16"/>
  <c r="JR150" i="16"/>
  <c r="FQ150" i="16"/>
  <c r="JF150" i="16"/>
  <c r="FX149" i="16"/>
  <c r="JM149" i="16"/>
  <c r="GE148" i="16"/>
  <c r="JT148" i="16"/>
  <c r="FS148" i="16"/>
  <c r="JH148" i="16"/>
  <c r="FZ147" i="16"/>
  <c r="JO147" i="16"/>
  <c r="FN147" i="16"/>
  <c r="JC147" i="16"/>
  <c r="FU146" i="16"/>
  <c r="JJ146" i="16"/>
  <c r="GB145" i="16"/>
  <c r="JQ145" i="16"/>
  <c r="FP145" i="16"/>
  <c r="JE145" i="16"/>
  <c r="FW144" i="16"/>
  <c r="JL144" i="16"/>
  <c r="GD143" i="16"/>
  <c r="JS143" i="16"/>
  <c r="FR143" i="16"/>
  <c r="JG143" i="16"/>
  <c r="FY142" i="16"/>
  <c r="JN142" i="16"/>
  <c r="FM142" i="16"/>
  <c r="JB142" i="16"/>
  <c r="FT141" i="16"/>
  <c r="JI141" i="16"/>
  <c r="GA140" i="16"/>
  <c r="JP140" i="16"/>
  <c r="FO140" i="16"/>
  <c r="JD140" i="16"/>
  <c r="FV139" i="16"/>
  <c r="JK139" i="16"/>
  <c r="GG195" i="16"/>
  <c r="JV195" i="16"/>
  <c r="GG189" i="16"/>
  <c r="JV189" i="16"/>
  <c r="GG183" i="16"/>
  <c r="JV183" i="16"/>
  <c r="GG177" i="16"/>
  <c r="JV177" i="16"/>
  <c r="GF171" i="16"/>
  <c r="JU171" i="16"/>
  <c r="GF165" i="16"/>
  <c r="JU165" i="16"/>
  <c r="GF159" i="16"/>
  <c r="JU159" i="16"/>
  <c r="GF153" i="16"/>
  <c r="JU153" i="16"/>
  <c r="GF147" i="16"/>
  <c r="JU147" i="16"/>
  <c r="GF141" i="16"/>
  <c r="JU141" i="16"/>
  <c r="GH143" i="16"/>
  <c r="GI194" i="16"/>
  <c r="HC190" i="16"/>
  <c r="GN187" i="16"/>
  <c r="HD183" i="16"/>
  <c r="GK180" i="16"/>
  <c r="GN175" i="16"/>
  <c r="HE162" i="16"/>
  <c r="GI143" i="16"/>
  <c r="CS183" i="16"/>
  <c r="GH183" i="16"/>
  <c r="DP184" i="16"/>
  <c r="HE184" i="16"/>
  <c r="DG179" i="16"/>
  <c r="GV179" i="16"/>
  <c r="CU175" i="16"/>
  <c r="GJ175" i="16"/>
  <c r="DI170" i="16"/>
  <c r="GX170" i="16"/>
  <c r="DL165" i="16"/>
  <c r="HA165" i="16"/>
  <c r="DD159" i="16"/>
  <c r="GS159" i="16"/>
  <c r="CU154" i="16"/>
  <c r="GJ154" i="16"/>
  <c r="CX149" i="16"/>
  <c r="GM149" i="16"/>
  <c r="CX145" i="16"/>
  <c r="GM145" i="16"/>
  <c r="DJ141" i="16"/>
  <c r="GY141" i="16"/>
  <c r="EY196" i="16"/>
  <c r="IN196" i="16"/>
  <c r="EQ194" i="16"/>
  <c r="IF194" i="16"/>
  <c r="EQ191" i="16"/>
  <c r="IF191" i="16"/>
  <c r="EU186" i="16"/>
  <c r="IJ186" i="16"/>
  <c r="FC182" i="16"/>
  <c r="IR182" i="16"/>
  <c r="FB179" i="16"/>
  <c r="IQ179" i="16"/>
  <c r="DV177" i="16"/>
  <c r="HK177" i="16"/>
  <c r="DY175" i="16"/>
  <c r="HN175" i="16"/>
  <c r="EW172" i="16"/>
  <c r="IL172" i="16"/>
  <c r="EK169" i="16"/>
  <c r="HZ169" i="16"/>
  <c r="EG165" i="16"/>
  <c r="HV165" i="16"/>
  <c r="EO161" i="16"/>
  <c r="ID161" i="16"/>
  <c r="EC158" i="16"/>
  <c r="HR158" i="16"/>
  <c r="EC155" i="16"/>
  <c r="HR155" i="16"/>
  <c r="FI151" i="16"/>
  <c r="IX151" i="16"/>
  <c r="FI148" i="16"/>
  <c r="IX148" i="16"/>
  <c r="EC146" i="16"/>
  <c r="HR146" i="16"/>
  <c r="EO143" i="16"/>
  <c r="ID143" i="16"/>
  <c r="EC140" i="16"/>
  <c r="HR140" i="16"/>
  <c r="EX176" i="16"/>
  <c r="IM176" i="16"/>
  <c r="CZ196" i="16"/>
  <c r="GO196" i="16"/>
  <c r="CZ192" i="16"/>
  <c r="GO192" i="16"/>
  <c r="DR186" i="16"/>
  <c r="HG186" i="16"/>
  <c r="CS190" i="16"/>
  <c r="GH190" i="16"/>
  <c r="CS142" i="16"/>
  <c r="GH142" i="16"/>
  <c r="DN195" i="16"/>
  <c r="HC195" i="16"/>
  <c r="DN191" i="16"/>
  <c r="HC191" i="16"/>
  <c r="DH189" i="16"/>
  <c r="GW189" i="16"/>
  <c r="DN187" i="16"/>
  <c r="HC187" i="16"/>
  <c r="DE186" i="16"/>
  <c r="GT186" i="16"/>
  <c r="DH185" i="16"/>
  <c r="GW185" i="16"/>
  <c r="CY184" i="16"/>
  <c r="GN184" i="16"/>
  <c r="DQ182" i="16"/>
  <c r="HF182" i="16"/>
  <c r="DT181" i="16"/>
  <c r="HI181" i="16"/>
  <c r="CV181" i="16"/>
  <c r="GK181" i="16"/>
  <c r="DB179" i="16"/>
  <c r="GQ179" i="16"/>
  <c r="DE178" i="16"/>
  <c r="GT178" i="16"/>
  <c r="DH177" i="16"/>
  <c r="GW177" i="16"/>
  <c r="CY176" i="16"/>
  <c r="GN176" i="16"/>
  <c r="DT173" i="16"/>
  <c r="HI173" i="16"/>
  <c r="DK165" i="16"/>
  <c r="GZ165" i="16"/>
  <c r="CS189" i="16"/>
  <c r="GH189" i="16"/>
  <c r="CS177" i="16"/>
  <c r="GH177" i="16"/>
  <c r="CS165" i="16"/>
  <c r="GH165" i="16"/>
  <c r="CS153" i="16"/>
  <c r="GH153" i="16"/>
  <c r="CS141" i="16"/>
  <c r="GH141" i="16"/>
  <c r="CX196" i="16"/>
  <c r="GM196" i="16"/>
  <c r="DM195" i="16"/>
  <c r="HB195" i="16"/>
  <c r="DA195" i="16"/>
  <c r="GP195" i="16"/>
  <c r="DP194" i="16"/>
  <c r="HE194" i="16"/>
  <c r="DD194" i="16"/>
  <c r="GS194" i="16"/>
  <c r="DS193" i="16"/>
  <c r="HH193" i="16"/>
  <c r="CU193" i="16"/>
  <c r="GJ193" i="16"/>
  <c r="DJ192" i="16"/>
  <c r="GY192" i="16"/>
  <c r="CX192" i="16"/>
  <c r="GM192" i="16"/>
  <c r="DM191" i="16"/>
  <c r="HB191" i="16"/>
  <c r="DP190" i="16"/>
  <c r="HE190" i="16"/>
  <c r="DD190" i="16"/>
  <c r="GS190" i="16"/>
  <c r="DS189" i="16"/>
  <c r="HH189" i="16"/>
  <c r="DG189" i="16"/>
  <c r="GV189" i="16"/>
  <c r="CU189" i="16"/>
  <c r="GJ189" i="16"/>
  <c r="DJ188" i="16"/>
  <c r="GY188" i="16"/>
  <c r="CX188" i="16"/>
  <c r="GM188" i="16"/>
  <c r="DM187" i="16"/>
  <c r="HB187" i="16"/>
  <c r="DA187" i="16"/>
  <c r="GP187" i="16"/>
  <c r="DP186" i="16"/>
  <c r="HE186" i="16"/>
  <c r="DD186" i="16"/>
  <c r="GS186" i="16"/>
  <c r="DS185" i="16"/>
  <c r="HH185" i="16"/>
  <c r="CU185" i="16"/>
  <c r="GJ185" i="16"/>
  <c r="DJ184" i="16"/>
  <c r="GY184" i="16"/>
  <c r="CX184" i="16"/>
  <c r="GM184" i="16"/>
  <c r="DM183" i="16"/>
  <c r="HB183" i="16"/>
  <c r="DA183" i="16"/>
  <c r="GP183" i="16"/>
  <c r="DP182" i="16"/>
  <c r="HE182" i="16"/>
  <c r="DD182" i="16"/>
  <c r="GS182" i="16"/>
  <c r="DS181" i="16"/>
  <c r="HH181" i="16"/>
  <c r="DG181" i="16"/>
  <c r="GV181" i="16"/>
  <c r="CU181" i="16"/>
  <c r="GJ181" i="16"/>
  <c r="DJ180" i="16"/>
  <c r="GY180" i="16"/>
  <c r="CX180" i="16"/>
  <c r="GM180" i="16"/>
  <c r="DM179" i="16"/>
  <c r="HB179" i="16"/>
  <c r="DA179" i="16"/>
  <c r="GP179" i="16"/>
  <c r="DP178" i="16"/>
  <c r="HE178" i="16"/>
  <c r="DD178" i="16"/>
  <c r="GS178" i="16"/>
  <c r="DS177" i="16"/>
  <c r="HH177" i="16"/>
  <c r="DG177" i="16"/>
  <c r="GV177" i="16"/>
  <c r="CU177" i="16"/>
  <c r="GJ177" i="16"/>
  <c r="DJ176" i="16"/>
  <c r="GY176" i="16"/>
  <c r="CX176" i="16"/>
  <c r="GM176" i="16"/>
  <c r="DM175" i="16"/>
  <c r="HB175" i="16"/>
  <c r="DP174" i="16"/>
  <c r="HE174" i="16"/>
  <c r="DD174" i="16"/>
  <c r="GS174" i="16"/>
  <c r="DS173" i="16"/>
  <c r="HH173" i="16"/>
  <c r="DF173" i="16"/>
  <c r="GU173" i="16"/>
  <c r="CT173" i="16"/>
  <c r="GI173" i="16"/>
  <c r="DI172" i="16"/>
  <c r="GX172" i="16"/>
  <c r="CW172" i="16"/>
  <c r="GL172" i="16"/>
  <c r="DL171" i="16"/>
  <c r="HA171" i="16"/>
  <c r="CZ171" i="16"/>
  <c r="GO171" i="16"/>
  <c r="DO170" i="16"/>
  <c r="HD170" i="16"/>
  <c r="DC170" i="16"/>
  <c r="GR170" i="16"/>
  <c r="DR169" i="16"/>
  <c r="HG169" i="16"/>
  <c r="DF169" i="16"/>
  <c r="GU169" i="16"/>
  <c r="CT169" i="16"/>
  <c r="GI169" i="16"/>
  <c r="DI168" i="16"/>
  <c r="GX168" i="16"/>
  <c r="CW168" i="16"/>
  <c r="GL168" i="16"/>
  <c r="DL167" i="16"/>
  <c r="HA167" i="16"/>
  <c r="CZ167" i="16"/>
  <c r="GO167" i="16"/>
  <c r="DO166" i="16"/>
  <c r="HD166" i="16"/>
  <c r="DC166" i="16"/>
  <c r="GR166" i="16"/>
  <c r="DR165" i="16"/>
  <c r="HG165" i="16"/>
  <c r="DE165" i="16"/>
  <c r="GT165" i="16"/>
  <c r="DT164" i="16"/>
  <c r="HI164" i="16"/>
  <c r="DH164" i="16"/>
  <c r="GW164" i="16"/>
  <c r="CV164" i="16"/>
  <c r="GK164" i="16"/>
  <c r="DK163" i="16"/>
  <c r="GZ163" i="16"/>
  <c r="CY163" i="16"/>
  <c r="GN163" i="16"/>
  <c r="DN162" i="16"/>
  <c r="HC162" i="16"/>
  <c r="DB162" i="16"/>
  <c r="GQ162" i="16"/>
  <c r="DQ161" i="16"/>
  <c r="HF161" i="16"/>
  <c r="DE161" i="16"/>
  <c r="GT161" i="16"/>
  <c r="DT160" i="16"/>
  <c r="HI160" i="16"/>
  <c r="DG160" i="16"/>
  <c r="GV160" i="16"/>
  <c r="CU160" i="16"/>
  <c r="GJ160" i="16"/>
  <c r="DJ159" i="16"/>
  <c r="GY159" i="16"/>
  <c r="CX159" i="16"/>
  <c r="GM159" i="16"/>
  <c r="DM158" i="16"/>
  <c r="HB158" i="16"/>
  <c r="DA158" i="16"/>
  <c r="GP158" i="16"/>
  <c r="DP157" i="16"/>
  <c r="HE157" i="16"/>
  <c r="DD157" i="16"/>
  <c r="GS157" i="16"/>
  <c r="DS156" i="16"/>
  <c r="HH156" i="16"/>
  <c r="DG156" i="16"/>
  <c r="GV156" i="16"/>
  <c r="CU156" i="16"/>
  <c r="GJ156" i="16"/>
  <c r="DJ155" i="16"/>
  <c r="GY155" i="16"/>
  <c r="CX155" i="16"/>
  <c r="GM155" i="16"/>
  <c r="DM154" i="16"/>
  <c r="HB154" i="16"/>
  <c r="DA154" i="16"/>
  <c r="GP154" i="16"/>
  <c r="DP153" i="16"/>
  <c r="HE153" i="16"/>
  <c r="DD153" i="16"/>
  <c r="GS153" i="16"/>
  <c r="DS152" i="16"/>
  <c r="HH152" i="16"/>
  <c r="DG152" i="16"/>
  <c r="GV152" i="16"/>
  <c r="CU152" i="16"/>
  <c r="GJ152" i="16"/>
  <c r="DJ151" i="16"/>
  <c r="GY151" i="16"/>
  <c r="CX151" i="16"/>
  <c r="GM151" i="16"/>
  <c r="DM150" i="16"/>
  <c r="HB150" i="16"/>
  <c r="DA150" i="16"/>
  <c r="GP150" i="16"/>
  <c r="DP149" i="16"/>
  <c r="HE149" i="16"/>
  <c r="DD149" i="16"/>
  <c r="GS149" i="16"/>
  <c r="DS148" i="16"/>
  <c r="HH148" i="16"/>
  <c r="DG148" i="16"/>
  <c r="GV148" i="16"/>
  <c r="CU148" i="16"/>
  <c r="GJ148" i="16"/>
  <c r="DJ147" i="16"/>
  <c r="GY147" i="16"/>
  <c r="CX147" i="16"/>
  <c r="GM147" i="16"/>
  <c r="DM146" i="16"/>
  <c r="HB146" i="16"/>
  <c r="DA146" i="16"/>
  <c r="GP146" i="16"/>
  <c r="DP145" i="16"/>
  <c r="HE145" i="16"/>
  <c r="DD145" i="16"/>
  <c r="GS145" i="16"/>
  <c r="DS144" i="16"/>
  <c r="HH144" i="16"/>
  <c r="DG144" i="16"/>
  <c r="GV144" i="16"/>
  <c r="CU144" i="16"/>
  <c r="GJ144" i="16"/>
  <c r="DJ143" i="16"/>
  <c r="GY143" i="16"/>
  <c r="CX143" i="16"/>
  <c r="GM143" i="16"/>
  <c r="DM142" i="16"/>
  <c r="HB142" i="16"/>
  <c r="DA142" i="16"/>
  <c r="GP142" i="16"/>
  <c r="DP141" i="16"/>
  <c r="HE141" i="16"/>
  <c r="DD141" i="16"/>
  <c r="GS141" i="16"/>
  <c r="DS140" i="16"/>
  <c r="HH140" i="16"/>
  <c r="DG140" i="16"/>
  <c r="GV140" i="16"/>
  <c r="CU140" i="16"/>
  <c r="GJ140" i="16"/>
  <c r="DJ139" i="16"/>
  <c r="GY139" i="16"/>
  <c r="CX139" i="16"/>
  <c r="GM139" i="16"/>
  <c r="FE196" i="16"/>
  <c r="IT196" i="16"/>
  <c r="ES196" i="16"/>
  <c r="IH196" i="16"/>
  <c r="EG196" i="16"/>
  <c r="HV196" i="16"/>
  <c r="DU196" i="16"/>
  <c r="HJ196" i="16"/>
  <c r="FA195" i="16"/>
  <c r="IP195" i="16"/>
  <c r="EO195" i="16"/>
  <c r="ID195" i="16"/>
  <c r="EC195" i="16"/>
  <c r="HR195" i="16"/>
  <c r="FI194" i="16"/>
  <c r="IX194" i="16"/>
  <c r="EW194" i="16"/>
  <c r="IL194" i="16"/>
  <c r="EK194" i="16"/>
  <c r="HZ194" i="16"/>
  <c r="DY194" i="16"/>
  <c r="HN194" i="16"/>
  <c r="FE193" i="16"/>
  <c r="IT193" i="16"/>
  <c r="ES193" i="16"/>
  <c r="IH193" i="16"/>
  <c r="EG193" i="16"/>
  <c r="HV193" i="16"/>
  <c r="DU193" i="16"/>
  <c r="HJ193" i="16"/>
  <c r="FA192" i="16"/>
  <c r="IP192" i="16"/>
  <c r="EO192" i="16"/>
  <c r="ID192" i="16"/>
  <c r="EC192" i="16"/>
  <c r="HR192" i="16"/>
  <c r="FI191" i="16"/>
  <c r="IX191" i="16"/>
  <c r="EW191" i="16"/>
  <c r="IL191" i="16"/>
  <c r="EK191" i="16"/>
  <c r="HZ191" i="16"/>
  <c r="DY191" i="16"/>
  <c r="HN191" i="16"/>
  <c r="FE190" i="16"/>
  <c r="IT190" i="16"/>
  <c r="ES190" i="16"/>
  <c r="IH190" i="16"/>
  <c r="EG190" i="16"/>
  <c r="HV190" i="16"/>
  <c r="DU190" i="16"/>
  <c r="HJ190" i="16"/>
  <c r="FA189" i="16"/>
  <c r="IP189" i="16"/>
  <c r="EO189" i="16"/>
  <c r="ID189" i="16"/>
  <c r="EC189" i="16"/>
  <c r="HR189" i="16"/>
  <c r="FI188" i="16"/>
  <c r="IX188" i="16"/>
  <c r="EW188" i="16"/>
  <c r="IL188" i="16"/>
  <c r="EK188" i="16"/>
  <c r="HZ188" i="16"/>
  <c r="DY188" i="16"/>
  <c r="HN188" i="16"/>
  <c r="FE187" i="16"/>
  <c r="IT187" i="16"/>
  <c r="ES187" i="16"/>
  <c r="IH187" i="16"/>
  <c r="EG187" i="16"/>
  <c r="HV187" i="16"/>
  <c r="DU187" i="16"/>
  <c r="HJ187" i="16"/>
  <c r="FA186" i="16"/>
  <c r="IP186" i="16"/>
  <c r="EO186" i="16"/>
  <c r="ID186" i="16"/>
  <c r="EC186" i="16"/>
  <c r="HR186" i="16"/>
  <c r="FI185" i="16"/>
  <c r="IX185" i="16"/>
  <c r="EW185" i="16"/>
  <c r="IL185" i="16"/>
  <c r="EK185" i="16"/>
  <c r="HZ185" i="16"/>
  <c r="DY185" i="16"/>
  <c r="HN185" i="16"/>
  <c r="FE184" i="16"/>
  <c r="IT184" i="16"/>
  <c r="ES184" i="16"/>
  <c r="IH184" i="16"/>
  <c r="EG184" i="16"/>
  <c r="HV184" i="16"/>
  <c r="FA183" i="16"/>
  <c r="IP183" i="16"/>
  <c r="EO183" i="16"/>
  <c r="ID183" i="16"/>
  <c r="EC183" i="16"/>
  <c r="HR183" i="16"/>
  <c r="FI182" i="16"/>
  <c r="IX182" i="16"/>
  <c r="EW182" i="16"/>
  <c r="IL182" i="16"/>
  <c r="EK182" i="16"/>
  <c r="HZ182" i="16"/>
  <c r="DY182" i="16"/>
  <c r="HN182" i="16"/>
  <c r="FE181" i="16"/>
  <c r="IT181" i="16"/>
  <c r="ES181" i="16"/>
  <c r="IH181" i="16"/>
  <c r="EG181" i="16"/>
  <c r="HV181" i="16"/>
  <c r="DU181" i="16"/>
  <c r="HJ181" i="16"/>
  <c r="FA180" i="16"/>
  <c r="IP180" i="16"/>
  <c r="EN180" i="16"/>
  <c r="IC180" i="16"/>
  <c r="EB180" i="16"/>
  <c r="HQ180" i="16"/>
  <c r="FH179" i="16"/>
  <c r="IW179" i="16"/>
  <c r="EV179" i="16"/>
  <c r="IK179" i="16"/>
  <c r="EJ179" i="16"/>
  <c r="HY179" i="16"/>
  <c r="DX179" i="16"/>
  <c r="HM179" i="16"/>
  <c r="FD178" i="16"/>
  <c r="IS178" i="16"/>
  <c r="ER178" i="16"/>
  <c r="IG178" i="16"/>
  <c r="EF178" i="16"/>
  <c r="HU178" i="16"/>
  <c r="FL177" i="16"/>
  <c r="JA177" i="16"/>
  <c r="EZ177" i="16"/>
  <c r="IO177" i="16"/>
  <c r="EN177" i="16"/>
  <c r="IC177" i="16"/>
  <c r="EB177" i="16"/>
  <c r="HQ177" i="16"/>
  <c r="FH176" i="16"/>
  <c r="IW176" i="16"/>
  <c r="EU176" i="16"/>
  <c r="IJ176" i="16"/>
  <c r="EI176" i="16"/>
  <c r="HX176" i="16"/>
  <c r="DW176" i="16"/>
  <c r="HL176" i="16"/>
  <c r="FC175" i="16"/>
  <c r="IR175" i="16"/>
  <c r="EQ175" i="16"/>
  <c r="IF175" i="16"/>
  <c r="EE175" i="16"/>
  <c r="HT175" i="16"/>
  <c r="FK174" i="16"/>
  <c r="IZ174" i="16"/>
  <c r="EY174" i="16"/>
  <c r="IN174" i="16"/>
  <c r="EM174" i="16"/>
  <c r="IB174" i="16"/>
  <c r="EA174" i="16"/>
  <c r="HP174" i="16"/>
  <c r="FG173" i="16"/>
  <c r="IV173" i="16"/>
  <c r="EU173" i="16"/>
  <c r="IJ173" i="16"/>
  <c r="EI173" i="16"/>
  <c r="HX173" i="16"/>
  <c r="DW173" i="16"/>
  <c r="HL173" i="16"/>
  <c r="FC172" i="16"/>
  <c r="IR172" i="16"/>
  <c r="EQ172" i="16"/>
  <c r="IF172" i="16"/>
  <c r="EE172" i="16"/>
  <c r="HT172" i="16"/>
  <c r="FK171" i="16"/>
  <c r="IZ171" i="16"/>
  <c r="EY171" i="16"/>
  <c r="IN171" i="16"/>
  <c r="EM171" i="16"/>
  <c r="IB171" i="16"/>
  <c r="EA171" i="16"/>
  <c r="HP171" i="16"/>
  <c r="FG170" i="16"/>
  <c r="IV170" i="16"/>
  <c r="EU170" i="16"/>
  <c r="IJ170" i="16"/>
  <c r="EI170" i="16"/>
  <c r="HX170" i="16"/>
  <c r="DW170" i="16"/>
  <c r="HL170" i="16"/>
  <c r="FC169" i="16"/>
  <c r="IR169" i="16"/>
  <c r="EQ169" i="16"/>
  <c r="IF169" i="16"/>
  <c r="EE169" i="16"/>
  <c r="HT169" i="16"/>
  <c r="FK168" i="16"/>
  <c r="IZ168" i="16"/>
  <c r="EY168" i="16"/>
  <c r="IN168" i="16"/>
  <c r="EM168" i="16"/>
  <c r="IB168" i="16"/>
  <c r="EA168" i="16"/>
  <c r="HP168" i="16"/>
  <c r="FG167" i="16"/>
  <c r="IV167" i="16"/>
  <c r="EU167" i="16"/>
  <c r="IJ167" i="16"/>
  <c r="EI167" i="16"/>
  <c r="HX167" i="16"/>
  <c r="DW167" i="16"/>
  <c r="HL167" i="16"/>
  <c r="FC166" i="16"/>
  <c r="IR166" i="16"/>
  <c r="EQ166" i="16"/>
  <c r="IF166" i="16"/>
  <c r="EE166" i="16"/>
  <c r="HT166" i="16"/>
  <c r="FK165" i="16"/>
  <c r="IZ165" i="16"/>
  <c r="EY165" i="16"/>
  <c r="IN165" i="16"/>
  <c r="EM165" i="16"/>
  <c r="IB165" i="16"/>
  <c r="EA165" i="16"/>
  <c r="HP165" i="16"/>
  <c r="FG164" i="16"/>
  <c r="IV164" i="16"/>
  <c r="EU164" i="16"/>
  <c r="IJ164" i="16"/>
  <c r="EI164" i="16"/>
  <c r="HX164" i="16"/>
  <c r="DW164" i="16"/>
  <c r="HL164" i="16"/>
  <c r="FC163" i="16"/>
  <c r="IR163" i="16"/>
  <c r="EQ163" i="16"/>
  <c r="IF163" i="16"/>
  <c r="EE163" i="16"/>
  <c r="HT163" i="16"/>
  <c r="FK162" i="16"/>
  <c r="IZ162" i="16"/>
  <c r="EY162" i="16"/>
  <c r="IN162" i="16"/>
  <c r="EM162" i="16"/>
  <c r="IB162" i="16"/>
  <c r="EA162" i="16"/>
  <c r="HP162" i="16"/>
  <c r="FG161" i="16"/>
  <c r="IV161" i="16"/>
  <c r="EU161" i="16"/>
  <c r="IJ161" i="16"/>
  <c r="EI161" i="16"/>
  <c r="HX161" i="16"/>
  <c r="DW161" i="16"/>
  <c r="HL161" i="16"/>
  <c r="FC160" i="16"/>
  <c r="IR160" i="16"/>
  <c r="EQ160" i="16"/>
  <c r="IF160" i="16"/>
  <c r="EE160" i="16"/>
  <c r="HT160" i="16"/>
  <c r="FK159" i="16"/>
  <c r="IZ159" i="16"/>
  <c r="EY159" i="16"/>
  <c r="IN159" i="16"/>
  <c r="EM159" i="16"/>
  <c r="IB159" i="16"/>
  <c r="EA159" i="16"/>
  <c r="HP159" i="16"/>
  <c r="FG158" i="16"/>
  <c r="IV158" i="16"/>
  <c r="EU158" i="16"/>
  <c r="IJ158" i="16"/>
  <c r="EI158" i="16"/>
  <c r="HX158" i="16"/>
  <c r="DW158" i="16"/>
  <c r="HL158" i="16"/>
  <c r="FC157" i="16"/>
  <c r="IR157" i="16"/>
  <c r="EQ157" i="16"/>
  <c r="IF157" i="16"/>
  <c r="EE157" i="16"/>
  <c r="HT157" i="16"/>
  <c r="FK156" i="16"/>
  <c r="IZ156" i="16"/>
  <c r="EY156" i="16"/>
  <c r="IN156" i="16"/>
  <c r="EM156" i="16"/>
  <c r="IB156" i="16"/>
  <c r="EA156" i="16"/>
  <c r="HP156" i="16"/>
  <c r="FG155" i="16"/>
  <c r="IV155" i="16"/>
  <c r="EU155" i="16"/>
  <c r="IJ155" i="16"/>
  <c r="EI155" i="16"/>
  <c r="HX155" i="16"/>
  <c r="DW155" i="16"/>
  <c r="HL155" i="16"/>
  <c r="FC154" i="16"/>
  <c r="IR154" i="16"/>
  <c r="EQ154" i="16"/>
  <c r="IF154" i="16"/>
  <c r="EE154" i="16"/>
  <c r="HT154" i="16"/>
  <c r="FK153" i="16"/>
  <c r="IZ153" i="16"/>
  <c r="EY153" i="16"/>
  <c r="IN153" i="16"/>
  <c r="EM153" i="16"/>
  <c r="IB153" i="16"/>
  <c r="EA153" i="16"/>
  <c r="HP153" i="16"/>
  <c r="FG152" i="16"/>
  <c r="IV152" i="16"/>
  <c r="EU152" i="16"/>
  <c r="IJ152" i="16"/>
  <c r="EI152" i="16"/>
  <c r="HX152" i="16"/>
  <c r="DW152" i="16"/>
  <c r="HL152" i="16"/>
  <c r="FC151" i="16"/>
  <c r="IR151" i="16"/>
  <c r="EQ151" i="16"/>
  <c r="IF151" i="16"/>
  <c r="EE151" i="16"/>
  <c r="HT151" i="16"/>
  <c r="FK150" i="16"/>
  <c r="IZ150" i="16"/>
  <c r="EY150" i="16"/>
  <c r="IN150" i="16"/>
  <c r="EM150" i="16"/>
  <c r="IB150" i="16"/>
  <c r="EA150" i="16"/>
  <c r="HP150" i="16"/>
  <c r="FG149" i="16"/>
  <c r="IV149" i="16"/>
  <c r="EU149" i="16"/>
  <c r="IJ149" i="16"/>
  <c r="EI149" i="16"/>
  <c r="HX149" i="16"/>
  <c r="DW149" i="16"/>
  <c r="HL149" i="16"/>
  <c r="FC148" i="16"/>
  <c r="IR148" i="16"/>
  <c r="EQ148" i="16"/>
  <c r="IF148" i="16"/>
  <c r="EE148" i="16"/>
  <c r="HT148" i="16"/>
  <c r="FK147" i="16"/>
  <c r="IZ147" i="16"/>
  <c r="EY147" i="16"/>
  <c r="IN147" i="16"/>
  <c r="EM147" i="16"/>
  <c r="IB147" i="16"/>
  <c r="EA147" i="16"/>
  <c r="HP147" i="16"/>
  <c r="FG146" i="16"/>
  <c r="IV146" i="16"/>
  <c r="EU146" i="16"/>
  <c r="IJ146" i="16"/>
  <c r="EI146" i="16"/>
  <c r="HX146" i="16"/>
  <c r="DW146" i="16"/>
  <c r="HL146" i="16"/>
  <c r="FC145" i="16"/>
  <c r="IR145" i="16"/>
  <c r="EQ145" i="16"/>
  <c r="IF145" i="16"/>
  <c r="EE145" i="16"/>
  <c r="HT145" i="16"/>
  <c r="FK144" i="16"/>
  <c r="IZ144" i="16"/>
  <c r="EY144" i="16"/>
  <c r="IN144" i="16"/>
  <c r="EM144" i="16"/>
  <c r="IB144" i="16"/>
  <c r="EA144" i="16"/>
  <c r="HP144" i="16"/>
  <c r="FG143" i="16"/>
  <c r="IV143" i="16"/>
  <c r="EU143" i="16"/>
  <c r="IJ143" i="16"/>
  <c r="EI143" i="16"/>
  <c r="HX143" i="16"/>
  <c r="DW143" i="16"/>
  <c r="HL143" i="16"/>
  <c r="FC142" i="16"/>
  <c r="IR142" i="16"/>
  <c r="EQ142" i="16"/>
  <c r="IF142" i="16"/>
  <c r="EE142" i="16"/>
  <c r="HT142" i="16"/>
  <c r="FK141" i="16"/>
  <c r="IZ141" i="16"/>
  <c r="EY141" i="16"/>
  <c r="IN141" i="16"/>
  <c r="EM141" i="16"/>
  <c r="IB141" i="16"/>
  <c r="EA141" i="16"/>
  <c r="HP141" i="16"/>
  <c r="FG140" i="16"/>
  <c r="IV140" i="16"/>
  <c r="EU140" i="16"/>
  <c r="IJ140" i="16"/>
  <c r="EI140" i="16"/>
  <c r="HX140" i="16"/>
  <c r="DW140" i="16"/>
  <c r="HL140" i="16"/>
  <c r="FC139" i="16"/>
  <c r="IR139" i="16"/>
  <c r="EQ139" i="16"/>
  <c r="IF139" i="16"/>
  <c r="EE139" i="16"/>
  <c r="HT139" i="16"/>
  <c r="GD196" i="16"/>
  <c r="JS196" i="16"/>
  <c r="FR196" i="16"/>
  <c r="JG196" i="16"/>
  <c r="FY195" i="16"/>
  <c r="JN195" i="16"/>
  <c r="FM195" i="16"/>
  <c r="JB195" i="16"/>
  <c r="FT194" i="16"/>
  <c r="JI194" i="16"/>
  <c r="GA193" i="16"/>
  <c r="JP193" i="16"/>
  <c r="FO193" i="16"/>
  <c r="JD193" i="16"/>
  <c r="FV192" i="16"/>
  <c r="JK192" i="16"/>
  <c r="GC191" i="16"/>
  <c r="JR191" i="16"/>
  <c r="FQ191" i="16"/>
  <c r="JF191" i="16"/>
  <c r="FX190" i="16"/>
  <c r="JM190" i="16"/>
  <c r="GE189" i="16"/>
  <c r="JT189" i="16"/>
  <c r="FS189" i="16"/>
  <c r="JH189" i="16"/>
  <c r="GZ196" i="16"/>
  <c r="GW193" i="16"/>
  <c r="GM190" i="16"/>
  <c r="HC186" i="16"/>
  <c r="GN183" i="16"/>
  <c r="GU179" i="16"/>
  <c r="HD173" i="16"/>
  <c r="HF159" i="16"/>
  <c r="GP139" i="16"/>
  <c r="DM193" i="16"/>
  <c r="HB193" i="16"/>
  <c r="DJ190" i="16"/>
  <c r="GY190" i="16"/>
  <c r="DJ186" i="16"/>
  <c r="GY186" i="16"/>
  <c r="CZ173" i="16"/>
  <c r="GO173" i="16"/>
  <c r="DR167" i="16"/>
  <c r="HG167" i="16"/>
  <c r="CV162" i="16"/>
  <c r="GK162" i="16"/>
  <c r="DD155" i="16"/>
  <c r="GS155" i="16"/>
  <c r="CU150" i="16"/>
  <c r="GJ150" i="16"/>
  <c r="DA144" i="16"/>
  <c r="GP144" i="16"/>
  <c r="FG195" i="16"/>
  <c r="IV195" i="16"/>
  <c r="FG192" i="16"/>
  <c r="IV192" i="16"/>
  <c r="FG189" i="16"/>
  <c r="IV189" i="16"/>
  <c r="FC185" i="16"/>
  <c r="IR185" i="16"/>
  <c r="DW183" i="16"/>
  <c r="HL183" i="16"/>
  <c r="DV180" i="16"/>
  <c r="HK180" i="16"/>
  <c r="ET177" i="16"/>
  <c r="II177" i="16"/>
  <c r="FE174" i="16"/>
  <c r="IT174" i="16"/>
  <c r="DY172" i="16"/>
  <c r="HN172" i="16"/>
  <c r="EG168" i="16"/>
  <c r="HV168" i="16"/>
  <c r="FE165" i="16"/>
  <c r="IT165" i="16"/>
  <c r="EW163" i="16"/>
  <c r="IL163" i="16"/>
  <c r="FA161" i="16"/>
  <c r="IP161" i="16"/>
  <c r="FE159" i="16"/>
  <c r="IT159" i="16"/>
  <c r="EG156" i="16"/>
  <c r="HV156" i="16"/>
  <c r="DU153" i="16"/>
  <c r="HJ153" i="16"/>
  <c r="ES150" i="16"/>
  <c r="IH150" i="16"/>
  <c r="ES147" i="16"/>
  <c r="IH147" i="16"/>
  <c r="ES144" i="16"/>
  <c r="IH144" i="16"/>
  <c r="FI139" i="16"/>
  <c r="IX139" i="16"/>
  <c r="CS167" i="16"/>
  <c r="GH167" i="16"/>
  <c r="DL196" i="16"/>
  <c r="HA196" i="16"/>
  <c r="CW193" i="16"/>
  <c r="GL193" i="16"/>
  <c r="CZ188" i="16"/>
  <c r="GO188" i="16"/>
  <c r="CS178" i="16"/>
  <c r="GH178" i="16"/>
  <c r="DQ194" i="16"/>
  <c r="HF194" i="16"/>
  <c r="CV193" i="16"/>
  <c r="GK193" i="16"/>
  <c r="DB191" i="16"/>
  <c r="GQ191" i="16"/>
  <c r="DT189" i="16"/>
  <c r="HI189" i="16"/>
  <c r="CY188" i="16"/>
  <c r="GN188" i="16"/>
  <c r="DB183" i="16"/>
  <c r="GQ183" i="16"/>
  <c r="CS176" i="16"/>
  <c r="GH176" i="16"/>
  <c r="CS152" i="16"/>
  <c r="GH152" i="16"/>
  <c r="DI196" i="16"/>
  <c r="GX196" i="16"/>
  <c r="DO194" i="16"/>
  <c r="HD194" i="16"/>
  <c r="DC194" i="16"/>
  <c r="GR194" i="16"/>
  <c r="DF193" i="16"/>
  <c r="GU193" i="16"/>
  <c r="DI192" i="16"/>
  <c r="GX192" i="16"/>
  <c r="DL191" i="16"/>
  <c r="HA191" i="16"/>
  <c r="DF189" i="16"/>
  <c r="GU189" i="16"/>
  <c r="DI188" i="16"/>
  <c r="GX188" i="16"/>
  <c r="DO186" i="16"/>
  <c r="HD186" i="16"/>
  <c r="DR185" i="16"/>
  <c r="HG185" i="16"/>
  <c r="CT185" i="16"/>
  <c r="GI185" i="16"/>
  <c r="CW184" i="16"/>
  <c r="GL184" i="16"/>
  <c r="DL183" i="16"/>
  <c r="HA183" i="16"/>
  <c r="CZ183" i="16"/>
  <c r="GO183" i="16"/>
  <c r="DO182" i="16"/>
  <c r="HD182" i="16"/>
  <c r="DC182" i="16"/>
  <c r="GR182" i="16"/>
  <c r="CT181" i="16"/>
  <c r="GI181" i="16"/>
  <c r="DI180" i="16"/>
  <c r="GX180" i="16"/>
  <c r="CW180" i="16"/>
  <c r="GL180" i="16"/>
  <c r="DL179" i="16"/>
  <c r="HA179" i="16"/>
  <c r="CZ179" i="16"/>
  <c r="GO179" i="16"/>
  <c r="DO178" i="16"/>
  <c r="HD178" i="16"/>
  <c r="DC178" i="16"/>
  <c r="GR178" i="16"/>
  <c r="DR177" i="16"/>
  <c r="HG177" i="16"/>
  <c r="DF177" i="16"/>
  <c r="GU177" i="16"/>
  <c r="CT177" i="16"/>
  <c r="GI177" i="16"/>
  <c r="DI176" i="16"/>
  <c r="GX176" i="16"/>
  <c r="CW176" i="16"/>
  <c r="GL176" i="16"/>
  <c r="DL175" i="16"/>
  <c r="HA175" i="16"/>
  <c r="CZ175" i="16"/>
  <c r="GO175" i="16"/>
  <c r="DO174" i="16"/>
  <c r="HD174" i="16"/>
  <c r="DC174" i="16"/>
  <c r="GR174" i="16"/>
  <c r="DR173" i="16"/>
  <c r="HG173" i="16"/>
  <c r="DE173" i="16"/>
  <c r="GT173" i="16"/>
  <c r="DT172" i="16"/>
  <c r="HI172" i="16"/>
  <c r="DH172" i="16"/>
  <c r="GW172" i="16"/>
  <c r="DK171" i="16"/>
  <c r="GZ171" i="16"/>
  <c r="CY171" i="16"/>
  <c r="GN171" i="16"/>
  <c r="DN170" i="16"/>
  <c r="HC170" i="16"/>
  <c r="DB170" i="16"/>
  <c r="GQ170" i="16"/>
  <c r="DQ169" i="16"/>
  <c r="HF169" i="16"/>
  <c r="DE169" i="16"/>
  <c r="GT169" i="16"/>
  <c r="DT168" i="16"/>
  <c r="HI168" i="16"/>
  <c r="DH168" i="16"/>
  <c r="GW168" i="16"/>
  <c r="CV168" i="16"/>
  <c r="GK168" i="16"/>
  <c r="DK167" i="16"/>
  <c r="GZ167" i="16"/>
  <c r="CY167" i="16"/>
  <c r="GN167" i="16"/>
  <c r="DN166" i="16"/>
  <c r="HC166" i="16"/>
  <c r="DB166" i="16"/>
  <c r="GQ166" i="16"/>
  <c r="DQ165" i="16"/>
  <c r="HF165" i="16"/>
  <c r="DD165" i="16"/>
  <c r="GS165" i="16"/>
  <c r="DS164" i="16"/>
  <c r="HH164" i="16"/>
  <c r="DG164" i="16"/>
  <c r="GV164" i="16"/>
  <c r="CU164" i="16"/>
  <c r="GJ164" i="16"/>
  <c r="DJ163" i="16"/>
  <c r="GY163" i="16"/>
  <c r="CX163" i="16"/>
  <c r="GM163" i="16"/>
  <c r="DM162" i="16"/>
  <c r="HB162" i="16"/>
  <c r="DA162" i="16"/>
  <c r="GP162" i="16"/>
  <c r="DP161" i="16"/>
  <c r="HE161" i="16"/>
  <c r="DD161" i="16"/>
  <c r="GS161" i="16"/>
  <c r="DS160" i="16"/>
  <c r="HH160" i="16"/>
  <c r="DF160" i="16"/>
  <c r="GU160" i="16"/>
  <c r="CT160" i="16"/>
  <c r="GI160" i="16"/>
  <c r="DI159" i="16"/>
  <c r="GX159" i="16"/>
  <c r="CW159" i="16"/>
  <c r="GL159" i="16"/>
  <c r="DL158" i="16"/>
  <c r="HA158" i="16"/>
  <c r="CZ158" i="16"/>
  <c r="GO158" i="16"/>
  <c r="DO157" i="16"/>
  <c r="HD157" i="16"/>
  <c r="DC157" i="16"/>
  <c r="GR157" i="16"/>
  <c r="DR156" i="16"/>
  <c r="HG156" i="16"/>
  <c r="DF156" i="16"/>
  <c r="GU156" i="16"/>
  <c r="CT156" i="16"/>
  <c r="GI156" i="16"/>
  <c r="DI155" i="16"/>
  <c r="GX155" i="16"/>
  <c r="CW155" i="16"/>
  <c r="GL155" i="16"/>
  <c r="DL154" i="16"/>
  <c r="HA154" i="16"/>
  <c r="CZ154" i="16"/>
  <c r="GO154" i="16"/>
  <c r="DO153" i="16"/>
  <c r="HD153" i="16"/>
  <c r="DC153" i="16"/>
  <c r="GR153" i="16"/>
  <c r="DR152" i="16"/>
  <c r="HG152" i="16"/>
  <c r="DF152" i="16"/>
  <c r="GU152" i="16"/>
  <c r="CT152" i="16"/>
  <c r="GI152" i="16"/>
  <c r="DI151" i="16"/>
  <c r="GX151" i="16"/>
  <c r="CW151" i="16"/>
  <c r="GL151" i="16"/>
  <c r="DL150" i="16"/>
  <c r="HA150" i="16"/>
  <c r="CZ150" i="16"/>
  <c r="GO150" i="16"/>
  <c r="DO149" i="16"/>
  <c r="HD149" i="16"/>
  <c r="DC149" i="16"/>
  <c r="GR149" i="16"/>
  <c r="DR148" i="16"/>
  <c r="HG148" i="16"/>
  <c r="DF148" i="16"/>
  <c r="GU148" i="16"/>
  <c r="CT148" i="16"/>
  <c r="GI148" i="16"/>
  <c r="DI147" i="16"/>
  <c r="GX147" i="16"/>
  <c r="CW147" i="16"/>
  <c r="GL147" i="16"/>
  <c r="DL146" i="16"/>
  <c r="HA146" i="16"/>
  <c r="CZ146" i="16"/>
  <c r="GO146" i="16"/>
  <c r="DO145" i="16"/>
  <c r="HD145" i="16"/>
  <c r="DC145" i="16"/>
  <c r="GR145" i="16"/>
  <c r="DR144" i="16"/>
  <c r="HG144" i="16"/>
  <c r="DF144" i="16"/>
  <c r="GU144" i="16"/>
  <c r="CT144" i="16"/>
  <c r="GI144" i="16"/>
  <c r="DI143" i="16"/>
  <c r="GX143" i="16"/>
  <c r="CW143" i="16"/>
  <c r="GL143" i="16"/>
  <c r="DL142" i="16"/>
  <c r="HA142" i="16"/>
  <c r="CZ142" i="16"/>
  <c r="GO142" i="16"/>
  <c r="DO141" i="16"/>
  <c r="HD141" i="16"/>
  <c r="DC141" i="16"/>
  <c r="GR141" i="16"/>
  <c r="DR140" i="16"/>
  <c r="HG140" i="16"/>
  <c r="DF140" i="16"/>
  <c r="GU140" i="16"/>
  <c r="CT140" i="16"/>
  <c r="GI140" i="16"/>
  <c r="DI139" i="16"/>
  <c r="GX139" i="16"/>
  <c r="CW139" i="16"/>
  <c r="GL139" i="16"/>
  <c r="FD196" i="16"/>
  <c r="IS196" i="16"/>
  <c r="ER196" i="16"/>
  <c r="IG196" i="16"/>
  <c r="EF196" i="16"/>
  <c r="HU196" i="16"/>
  <c r="FL195" i="16"/>
  <c r="JA195" i="16"/>
  <c r="EZ195" i="16"/>
  <c r="IO195" i="16"/>
  <c r="EN195" i="16"/>
  <c r="IC195" i="16"/>
  <c r="EB195" i="16"/>
  <c r="HQ195" i="16"/>
  <c r="FH194" i="16"/>
  <c r="IW194" i="16"/>
  <c r="EV194" i="16"/>
  <c r="IK194" i="16"/>
  <c r="EJ194" i="16"/>
  <c r="HY194" i="16"/>
  <c r="FD193" i="16"/>
  <c r="IS193" i="16"/>
  <c r="ER193" i="16"/>
  <c r="IG193" i="16"/>
  <c r="EF193" i="16"/>
  <c r="HU193" i="16"/>
  <c r="FL192" i="16"/>
  <c r="JA192" i="16"/>
  <c r="EZ192" i="16"/>
  <c r="IO192" i="16"/>
  <c r="EN192" i="16"/>
  <c r="IC192" i="16"/>
  <c r="EB192" i="16"/>
  <c r="HQ192" i="16"/>
  <c r="FH191" i="16"/>
  <c r="IW191" i="16"/>
  <c r="EV191" i="16"/>
  <c r="IK191" i="16"/>
  <c r="EJ191" i="16"/>
  <c r="HY191" i="16"/>
  <c r="DX191" i="16"/>
  <c r="HM191" i="16"/>
  <c r="FD190" i="16"/>
  <c r="IS190" i="16"/>
  <c r="ER190" i="16"/>
  <c r="IG190" i="16"/>
  <c r="EF190" i="16"/>
  <c r="HU190" i="16"/>
  <c r="FL189" i="16"/>
  <c r="JA189" i="16"/>
  <c r="EZ189" i="16"/>
  <c r="IO189" i="16"/>
  <c r="EN189" i="16"/>
  <c r="IC189" i="16"/>
  <c r="EB189" i="16"/>
  <c r="HQ189" i="16"/>
  <c r="FH188" i="16"/>
  <c r="IW188" i="16"/>
  <c r="EV188" i="16"/>
  <c r="IK188" i="16"/>
  <c r="EJ188" i="16"/>
  <c r="HY188" i="16"/>
  <c r="FD187" i="16"/>
  <c r="IS187" i="16"/>
  <c r="ER187" i="16"/>
  <c r="IG187" i="16"/>
  <c r="EF187" i="16"/>
  <c r="HU187" i="16"/>
  <c r="FL186" i="16"/>
  <c r="JA186" i="16"/>
  <c r="EZ186" i="16"/>
  <c r="IO186" i="16"/>
  <c r="EN186" i="16"/>
  <c r="IC186" i="16"/>
  <c r="EB186" i="16"/>
  <c r="HQ186" i="16"/>
  <c r="FH185" i="16"/>
  <c r="IW185" i="16"/>
  <c r="EV185" i="16"/>
  <c r="IK185" i="16"/>
  <c r="EJ185" i="16"/>
  <c r="HY185" i="16"/>
  <c r="DX185" i="16"/>
  <c r="HM185" i="16"/>
  <c r="FD184" i="16"/>
  <c r="IS184" i="16"/>
  <c r="ER184" i="16"/>
  <c r="IG184" i="16"/>
  <c r="EF184" i="16"/>
  <c r="HU184" i="16"/>
  <c r="FL183" i="16"/>
  <c r="JA183" i="16"/>
  <c r="EZ183" i="16"/>
  <c r="IO183" i="16"/>
  <c r="EN183" i="16"/>
  <c r="IC183" i="16"/>
  <c r="EB183" i="16"/>
  <c r="HQ183" i="16"/>
  <c r="FH182" i="16"/>
  <c r="IW182" i="16"/>
  <c r="EV182" i="16"/>
  <c r="IK182" i="16"/>
  <c r="EJ182" i="16"/>
  <c r="HY182" i="16"/>
  <c r="DX182" i="16"/>
  <c r="HM182" i="16"/>
  <c r="FD181" i="16"/>
  <c r="IS181" i="16"/>
  <c r="ER181" i="16"/>
  <c r="IG181" i="16"/>
  <c r="EF181" i="16"/>
  <c r="HU181" i="16"/>
  <c r="FL180" i="16"/>
  <c r="JA180" i="16"/>
  <c r="EZ180" i="16"/>
  <c r="IO180" i="16"/>
  <c r="EM180" i="16"/>
  <c r="IB180" i="16"/>
  <c r="EA180" i="16"/>
  <c r="HP180" i="16"/>
  <c r="FG179" i="16"/>
  <c r="IV179" i="16"/>
  <c r="EU179" i="16"/>
  <c r="IJ179" i="16"/>
  <c r="EI179" i="16"/>
  <c r="HX179" i="16"/>
  <c r="DW179" i="16"/>
  <c r="HL179" i="16"/>
  <c r="FC178" i="16"/>
  <c r="IR178" i="16"/>
  <c r="EQ178" i="16"/>
  <c r="IF178" i="16"/>
  <c r="EE178" i="16"/>
  <c r="HT178" i="16"/>
  <c r="FK177" i="16"/>
  <c r="IZ177" i="16"/>
  <c r="EY177" i="16"/>
  <c r="IN177" i="16"/>
  <c r="EM177" i="16"/>
  <c r="IB177" i="16"/>
  <c r="EA177" i="16"/>
  <c r="HP177" i="16"/>
  <c r="FG176" i="16"/>
  <c r="IV176" i="16"/>
  <c r="ET176" i="16"/>
  <c r="II176" i="16"/>
  <c r="EH176" i="16"/>
  <c r="HW176" i="16"/>
  <c r="DV176" i="16"/>
  <c r="HK176" i="16"/>
  <c r="FB175" i="16"/>
  <c r="IQ175" i="16"/>
  <c r="EP175" i="16"/>
  <c r="IE175" i="16"/>
  <c r="ED175" i="16"/>
  <c r="HS175" i="16"/>
  <c r="FJ174" i="16"/>
  <c r="IY174" i="16"/>
  <c r="EX174" i="16"/>
  <c r="IM174" i="16"/>
  <c r="EL174" i="16"/>
  <c r="IA174" i="16"/>
  <c r="DZ174" i="16"/>
  <c r="HO174" i="16"/>
  <c r="FF173" i="16"/>
  <c r="IU173" i="16"/>
  <c r="ET173" i="16"/>
  <c r="II173" i="16"/>
  <c r="EH173" i="16"/>
  <c r="HW173" i="16"/>
  <c r="DV173" i="16"/>
  <c r="HK173" i="16"/>
  <c r="FB172" i="16"/>
  <c r="IQ172" i="16"/>
  <c r="EP172" i="16"/>
  <c r="IE172" i="16"/>
  <c r="ED172" i="16"/>
  <c r="HS172" i="16"/>
  <c r="FJ171" i="16"/>
  <c r="IY171" i="16"/>
  <c r="EX171" i="16"/>
  <c r="IM171" i="16"/>
  <c r="EL171" i="16"/>
  <c r="IA171" i="16"/>
  <c r="DZ171" i="16"/>
  <c r="HO171" i="16"/>
  <c r="FF170" i="16"/>
  <c r="IU170" i="16"/>
  <c r="ET170" i="16"/>
  <c r="II170" i="16"/>
  <c r="EH170" i="16"/>
  <c r="HW170" i="16"/>
  <c r="DV170" i="16"/>
  <c r="HK170" i="16"/>
  <c r="FB169" i="16"/>
  <c r="IQ169" i="16"/>
  <c r="EP169" i="16"/>
  <c r="IE169" i="16"/>
  <c r="ED169" i="16"/>
  <c r="HS169" i="16"/>
  <c r="FJ168" i="16"/>
  <c r="IY168" i="16"/>
  <c r="EX168" i="16"/>
  <c r="IM168" i="16"/>
  <c r="EL168" i="16"/>
  <c r="IA168" i="16"/>
  <c r="DZ168" i="16"/>
  <c r="HO168" i="16"/>
  <c r="FF167" i="16"/>
  <c r="IU167" i="16"/>
  <c r="ET167" i="16"/>
  <c r="II167" i="16"/>
  <c r="EH167" i="16"/>
  <c r="HW167" i="16"/>
  <c r="DV167" i="16"/>
  <c r="HK167" i="16"/>
  <c r="FB166" i="16"/>
  <c r="IQ166" i="16"/>
  <c r="EP166" i="16"/>
  <c r="IE166" i="16"/>
  <c r="ED166" i="16"/>
  <c r="HS166" i="16"/>
  <c r="FJ165" i="16"/>
  <c r="IY165" i="16"/>
  <c r="EX165" i="16"/>
  <c r="IM165" i="16"/>
  <c r="EL165" i="16"/>
  <c r="IA165" i="16"/>
  <c r="DZ165" i="16"/>
  <c r="HO165" i="16"/>
  <c r="FF164" i="16"/>
  <c r="IU164" i="16"/>
  <c r="ET164" i="16"/>
  <c r="II164" i="16"/>
  <c r="EH164" i="16"/>
  <c r="HW164" i="16"/>
  <c r="DV164" i="16"/>
  <c r="HK164" i="16"/>
  <c r="FB163" i="16"/>
  <c r="IQ163" i="16"/>
  <c r="EP163" i="16"/>
  <c r="IE163" i="16"/>
  <c r="ED163" i="16"/>
  <c r="HS163" i="16"/>
  <c r="FJ162" i="16"/>
  <c r="IY162" i="16"/>
  <c r="EX162" i="16"/>
  <c r="IM162" i="16"/>
  <c r="EL162" i="16"/>
  <c r="IA162" i="16"/>
  <c r="DZ162" i="16"/>
  <c r="HO162" i="16"/>
  <c r="FF161" i="16"/>
  <c r="IU161" i="16"/>
  <c r="ET161" i="16"/>
  <c r="II161" i="16"/>
  <c r="EH161" i="16"/>
  <c r="HW161" i="16"/>
  <c r="DV161" i="16"/>
  <c r="HK161" i="16"/>
  <c r="FB160" i="16"/>
  <c r="IQ160" i="16"/>
  <c r="EP160" i="16"/>
  <c r="IE160" i="16"/>
  <c r="ED160" i="16"/>
  <c r="HS160" i="16"/>
  <c r="FJ159" i="16"/>
  <c r="IY159" i="16"/>
  <c r="EX159" i="16"/>
  <c r="IM159" i="16"/>
  <c r="EL159" i="16"/>
  <c r="IA159" i="16"/>
  <c r="DZ159" i="16"/>
  <c r="HO159" i="16"/>
  <c r="FF158" i="16"/>
  <c r="IU158" i="16"/>
  <c r="ET158" i="16"/>
  <c r="II158" i="16"/>
  <c r="EH158" i="16"/>
  <c r="HW158" i="16"/>
  <c r="DV158" i="16"/>
  <c r="HK158" i="16"/>
  <c r="FB157" i="16"/>
  <c r="IQ157" i="16"/>
  <c r="EP157" i="16"/>
  <c r="IE157" i="16"/>
  <c r="ED157" i="16"/>
  <c r="HS157" i="16"/>
  <c r="FJ156" i="16"/>
  <c r="IY156" i="16"/>
  <c r="EX156" i="16"/>
  <c r="IM156" i="16"/>
  <c r="EL156" i="16"/>
  <c r="IA156" i="16"/>
  <c r="DZ156" i="16"/>
  <c r="HO156" i="16"/>
  <c r="FF155" i="16"/>
  <c r="IU155" i="16"/>
  <c r="ET155" i="16"/>
  <c r="II155" i="16"/>
  <c r="EH155" i="16"/>
  <c r="HW155" i="16"/>
  <c r="DV155" i="16"/>
  <c r="HK155" i="16"/>
  <c r="FB154" i="16"/>
  <c r="IQ154" i="16"/>
  <c r="EP154" i="16"/>
  <c r="IE154" i="16"/>
  <c r="ED154" i="16"/>
  <c r="HS154" i="16"/>
  <c r="FJ153" i="16"/>
  <c r="IY153" i="16"/>
  <c r="EX153" i="16"/>
  <c r="IM153" i="16"/>
  <c r="EL153" i="16"/>
  <c r="IA153" i="16"/>
  <c r="DZ153" i="16"/>
  <c r="HO153" i="16"/>
  <c r="FF152" i="16"/>
  <c r="IU152" i="16"/>
  <c r="ET152" i="16"/>
  <c r="II152" i="16"/>
  <c r="EH152" i="16"/>
  <c r="HW152" i="16"/>
  <c r="DV152" i="16"/>
  <c r="HK152" i="16"/>
  <c r="FB151" i="16"/>
  <c r="IQ151" i="16"/>
  <c r="EP151" i="16"/>
  <c r="IE151" i="16"/>
  <c r="ED151" i="16"/>
  <c r="HS151" i="16"/>
  <c r="FJ150" i="16"/>
  <c r="IY150" i="16"/>
  <c r="EX150" i="16"/>
  <c r="IM150" i="16"/>
  <c r="EL150" i="16"/>
  <c r="IA150" i="16"/>
  <c r="DZ150" i="16"/>
  <c r="HO150" i="16"/>
  <c r="FF149" i="16"/>
  <c r="IU149" i="16"/>
  <c r="ET149" i="16"/>
  <c r="II149" i="16"/>
  <c r="EH149" i="16"/>
  <c r="HW149" i="16"/>
  <c r="DV149" i="16"/>
  <c r="HK149" i="16"/>
  <c r="FB148" i="16"/>
  <c r="IQ148" i="16"/>
  <c r="EP148" i="16"/>
  <c r="IE148" i="16"/>
  <c r="ED148" i="16"/>
  <c r="HS148" i="16"/>
  <c r="FJ147" i="16"/>
  <c r="IY147" i="16"/>
  <c r="EX147" i="16"/>
  <c r="IM147" i="16"/>
  <c r="EL147" i="16"/>
  <c r="IA147" i="16"/>
  <c r="DZ147" i="16"/>
  <c r="HO147" i="16"/>
  <c r="FF146" i="16"/>
  <c r="IU146" i="16"/>
  <c r="ET146" i="16"/>
  <c r="II146" i="16"/>
  <c r="EH146" i="16"/>
  <c r="HW146" i="16"/>
  <c r="FB145" i="16"/>
  <c r="IQ145" i="16"/>
  <c r="EP145" i="16"/>
  <c r="IE145" i="16"/>
  <c r="ED145" i="16"/>
  <c r="HS145" i="16"/>
  <c r="FJ144" i="16"/>
  <c r="IY144" i="16"/>
  <c r="EX144" i="16"/>
  <c r="IM144" i="16"/>
  <c r="EL144" i="16"/>
  <c r="IA144" i="16"/>
  <c r="DZ144" i="16"/>
  <c r="HO144" i="16"/>
  <c r="FF143" i="16"/>
  <c r="IU143" i="16"/>
  <c r="ET143" i="16"/>
  <c r="II143" i="16"/>
  <c r="EH143" i="16"/>
  <c r="HW143" i="16"/>
  <c r="DV143" i="16"/>
  <c r="HK143" i="16"/>
  <c r="FB142" i="16"/>
  <c r="IQ142" i="16"/>
  <c r="EP142" i="16"/>
  <c r="IE142" i="16"/>
  <c r="ED142" i="16"/>
  <c r="HS142" i="16"/>
  <c r="FJ141" i="16"/>
  <c r="IY141" i="16"/>
  <c r="EX141" i="16"/>
  <c r="IM141" i="16"/>
  <c r="EL141" i="16"/>
  <c r="IA141" i="16"/>
  <c r="DZ141" i="16"/>
  <c r="HO141" i="16"/>
  <c r="FF140" i="16"/>
  <c r="IU140" i="16"/>
  <c r="ET140" i="16"/>
  <c r="II140" i="16"/>
  <c r="EH140" i="16"/>
  <c r="HW140" i="16"/>
  <c r="DV140" i="16"/>
  <c r="HK140" i="16"/>
  <c r="FB139" i="16"/>
  <c r="IQ139" i="16"/>
  <c r="EP139" i="16"/>
  <c r="IE139" i="16"/>
  <c r="ED139" i="16"/>
  <c r="HS139" i="16"/>
  <c r="GC196" i="16"/>
  <c r="JR196" i="16"/>
  <c r="FQ196" i="16"/>
  <c r="JF196" i="16"/>
  <c r="FX195" i="16"/>
  <c r="JM195" i="16"/>
  <c r="GE194" i="16"/>
  <c r="JT194" i="16"/>
  <c r="FZ193" i="16"/>
  <c r="JO193" i="16"/>
  <c r="FN193" i="16"/>
  <c r="JC193" i="16"/>
  <c r="FU192" i="16"/>
  <c r="JJ192" i="16"/>
  <c r="GB191" i="16"/>
  <c r="JQ191" i="16"/>
  <c r="FP191" i="16"/>
  <c r="JE191" i="16"/>
  <c r="FW190" i="16"/>
  <c r="JL190" i="16"/>
  <c r="GD189" i="16"/>
  <c r="JS189" i="16"/>
  <c r="FR189" i="16"/>
  <c r="JG189" i="16"/>
  <c r="FY188" i="16"/>
  <c r="JN188" i="16"/>
  <c r="FM188" i="16"/>
  <c r="JB188" i="16"/>
  <c r="FT187" i="16"/>
  <c r="JI187" i="16"/>
  <c r="GA186" i="16"/>
  <c r="JP186" i="16"/>
  <c r="FO186" i="16"/>
  <c r="JD186" i="16"/>
  <c r="FV185" i="16"/>
  <c r="JK185" i="16"/>
  <c r="GC184" i="16"/>
  <c r="JR184" i="16"/>
  <c r="FQ184" i="16"/>
  <c r="JF184" i="16"/>
  <c r="GY196" i="16"/>
  <c r="GV193" i="16"/>
  <c r="GK190" i="16"/>
  <c r="HA186" i="16"/>
  <c r="GL183" i="16"/>
  <c r="GR179" i="16"/>
  <c r="HB173" i="16"/>
  <c r="HB159" i="16"/>
  <c r="GK139" i="16"/>
  <c r="DS195" i="16"/>
  <c r="HH195" i="16"/>
  <c r="CU191" i="16"/>
  <c r="GJ191" i="16"/>
  <c r="CU179" i="16"/>
  <c r="GJ179" i="16"/>
  <c r="CW170" i="16"/>
  <c r="GL170" i="16"/>
  <c r="DI166" i="16"/>
  <c r="GX166" i="16"/>
  <c r="DE163" i="16"/>
  <c r="GT163" i="16"/>
  <c r="DS158" i="16"/>
  <c r="HH158" i="16"/>
  <c r="DS154" i="16"/>
  <c r="HH154" i="16"/>
  <c r="DP151" i="16"/>
  <c r="HE151" i="16"/>
  <c r="CU146" i="16"/>
  <c r="GJ146" i="16"/>
  <c r="DA140" i="16"/>
  <c r="GP140" i="16"/>
  <c r="EM193" i="16"/>
  <c r="IB193" i="16"/>
  <c r="EA190" i="16"/>
  <c r="HP190" i="16"/>
  <c r="EA187" i="16"/>
  <c r="HP187" i="16"/>
  <c r="EY184" i="16"/>
  <c r="IN184" i="16"/>
  <c r="EA181" i="16"/>
  <c r="HP181" i="16"/>
  <c r="EL178" i="16"/>
  <c r="IA178" i="16"/>
  <c r="EC176" i="16"/>
  <c r="HR176" i="16"/>
  <c r="FA173" i="16"/>
  <c r="IP173" i="16"/>
  <c r="DU171" i="16"/>
  <c r="HJ171" i="16"/>
  <c r="ES168" i="16"/>
  <c r="IH168" i="16"/>
  <c r="EO164" i="16"/>
  <c r="ID164" i="16"/>
  <c r="FI160" i="16"/>
  <c r="IX160" i="16"/>
  <c r="EW157" i="16"/>
  <c r="IL157" i="16"/>
  <c r="EK154" i="16"/>
  <c r="HZ154" i="16"/>
  <c r="EO152" i="16"/>
  <c r="ID152" i="16"/>
  <c r="DU150" i="16"/>
  <c r="HJ150" i="16"/>
  <c r="EW148" i="16"/>
  <c r="IL148" i="16"/>
  <c r="FA146" i="16"/>
  <c r="IP146" i="16"/>
  <c r="EW145" i="16"/>
  <c r="IL145" i="16"/>
  <c r="FI142" i="16"/>
  <c r="IX142" i="16"/>
  <c r="ES141" i="16"/>
  <c r="IH141" i="16"/>
  <c r="GE195" i="16"/>
  <c r="JT195" i="16"/>
  <c r="GG173" i="16"/>
  <c r="JV173" i="16"/>
  <c r="CS179" i="16"/>
  <c r="GH179" i="16"/>
  <c r="DC195" i="16"/>
  <c r="GR195" i="16"/>
  <c r="DO191" i="16"/>
  <c r="HD191" i="16"/>
  <c r="DO187" i="16"/>
  <c r="HD187" i="16"/>
  <c r="CS166" i="16"/>
  <c r="GH166" i="16"/>
  <c r="CY196" i="16"/>
  <c r="GN196" i="16"/>
  <c r="DE194" i="16"/>
  <c r="GT194" i="16"/>
  <c r="DK192" i="16"/>
  <c r="GZ192" i="16"/>
  <c r="DQ190" i="16"/>
  <c r="HF190" i="16"/>
  <c r="CV189" i="16"/>
  <c r="GK189" i="16"/>
  <c r="DB187" i="16"/>
  <c r="GQ187" i="16"/>
  <c r="DE182" i="16"/>
  <c r="GT182" i="16"/>
  <c r="CS188" i="16"/>
  <c r="GH188" i="16"/>
  <c r="CS164" i="16"/>
  <c r="GH164" i="16"/>
  <c r="CS140" i="16"/>
  <c r="GH140" i="16"/>
  <c r="CW196" i="16"/>
  <c r="GL196" i="16"/>
  <c r="CZ195" i="16"/>
  <c r="GO195" i="16"/>
  <c r="DR193" i="16"/>
  <c r="HG193" i="16"/>
  <c r="CT193" i="16"/>
  <c r="GI193" i="16"/>
  <c r="CW192" i="16"/>
  <c r="GL192" i="16"/>
  <c r="CZ191" i="16"/>
  <c r="GO191" i="16"/>
  <c r="DC190" i="16"/>
  <c r="GR190" i="16"/>
  <c r="DR189" i="16"/>
  <c r="HG189" i="16"/>
  <c r="CT189" i="16"/>
  <c r="GI189" i="16"/>
  <c r="CW188" i="16"/>
  <c r="GL188" i="16"/>
  <c r="DL187" i="16"/>
  <c r="HA187" i="16"/>
  <c r="DC186" i="16"/>
  <c r="GR186" i="16"/>
  <c r="DF185" i="16"/>
  <c r="GU185" i="16"/>
  <c r="DI184" i="16"/>
  <c r="GX184" i="16"/>
  <c r="DR181" i="16"/>
  <c r="HG181" i="16"/>
  <c r="CS187" i="16"/>
  <c r="GH187" i="16"/>
  <c r="CS175" i="16"/>
  <c r="GH175" i="16"/>
  <c r="CS163" i="16"/>
  <c r="GH163" i="16"/>
  <c r="CS151" i="16"/>
  <c r="GH151" i="16"/>
  <c r="DT196" i="16"/>
  <c r="HI196" i="16"/>
  <c r="DH196" i="16"/>
  <c r="GW196" i="16"/>
  <c r="CY195" i="16"/>
  <c r="GN195" i="16"/>
  <c r="DN194" i="16"/>
  <c r="HC194" i="16"/>
  <c r="DB194" i="16"/>
  <c r="GQ194" i="16"/>
  <c r="DQ193" i="16"/>
  <c r="HF193" i="16"/>
  <c r="DE193" i="16"/>
  <c r="GT193" i="16"/>
  <c r="DT192" i="16"/>
  <c r="HI192" i="16"/>
  <c r="CV192" i="16"/>
  <c r="GK192" i="16"/>
  <c r="DK191" i="16"/>
  <c r="GZ191" i="16"/>
  <c r="CY191" i="16"/>
  <c r="GN191" i="16"/>
  <c r="DB190" i="16"/>
  <c r="GQ190" i="16"/>
  <c r="DQ189" i="16"/>
  <c r="HF189" i="16"/>
  <c r="DE189" i="16"/>
  <c r="GT189" i="16"/>
  <c r="DT188" i="16"/>
  <c r="HI188" i="16"/>
  <c r="DH188" i="16"/>
  <c r="GW188" i="16"/>
  <c r="CV188" i="16"/>
  <c r="GK188" i="16"/>
  <c r="DK187" i="16"/>
  <c r="GZ187" i="16"/>
  <c r="DB186" i="16"/>
  <c r="GQ186" i="16"/>
  <c r="DQ185" i="16"/>
  <c r="HF185" i="16"/>
  <c r="DE185" i="16"/>
  <c r="GT185" i="16"/>
  <c r="DH184" i="16"/>
  <c r="GW184" i="16"/>
  <c r="CV184" i="16"/>
  <c r="GK184" i="16"/>
  <c r="DK183" i="16"/>
  <c r="GZ183" i="16"/>
  <c r="DN182" i="16"/>
  <c r="HC182" i="16"/>
  <c r="DB182" i="16"/>
  <c r="GQ182" i="16"/>
  <c r="DQ181" i="16"/>
  <c r="HF181" i="16"/>
  <c r="DH180" i="16"/>
  <c r="GW180" i="16"/>
  <c r="DK179" i="16"/>
  <c r="GZ179" i="16"/>
  <c r="CY179" i="16"/>
  <c r="GN179" i="16"/>
  <c r="DN178" i="16"/>
  <c r="HC178" i="16"/>
  <c r="DB178" i="16"/>
  <c r="GQ178" i="16"/>
  <c r="DE177" i="16"/>
  <c r="GT177" i="16"/>
  <c r="DT176" i="16"/>
  <c r="HI176" i="16"/>
  <c r="DH176" i="16"/>
  <c r="GW176" i="16"/>
  <c r="CV176" i="16"/>
  <c r="GK176" i="16"/>
  <c r="DK175" i="16"/>
  <c r="GZ175" i="16"/>
  <c r="DN174" i="16"/>
  <c r="HC174" i="16"/>
  <c r="DB174" i="16"/>
  <c r="GQ174" i="16"/>
  <c r="DQ173" i="16"/>
  <c r="HF173" i="16"/>
  <c r="DD173" i="16"/>
  <c r="GS173" i="16"/>
  <c r="DS172" i="16"/>
  <c r="HH172" i="16"/>
  <c r="DG172" i="16"/>
  <c r="GV172" i="16"/>
  <c r="CU172" i="16"/>
  <c r="GJ172" i="16"/>
  <c r="DJ171" i="16"/>
  <c r="GY171" i="16"/>
  <c r="CX171" i="16"/>
  <c r="GM171" i="16"/>
  <c r="DM170" i="16"/>
  <c r="HB170" i="16"/>
  <c r="DA170" i="16"/>
  <c r="GP170" i="16"/>
  <c r="DP169" i="16"/>
  <c r="HE169" i="16"/>
  <c r="DD169" i="16"/>
  <c r="GS169" i="16"/>
  <c r="DS168" i="16"/>
  <c r="HH168" i="16"/>
  <c r="DG168" i="16"/>
  <c r="GV168" i="16"/>
  <c r="CU168" i="16"/>
  <c r="GJ168" i="16"/>
  <c r="DJ167" i="16"/>
  <c r="GY167" i="16"/>
  <c r="CX167" i="16"/>
  <c r="GM167" i="16"/>
  <c r="DM166" i="16"/>
  <c r="HB166" i="16"/>
  <c r="DA166" i="16"/>
  <c r="GP166" i="16"/>
  <c r="DP165" i="16"/>
  <c r="HE165" i="16"/>
  <c r="DC165" i="16"/>
  <c r="GR165" i="16"/>
  <c r="DR164" i="16"/>
  <c r="HG164" i="16"/>
  <c r="DF164" i="16"/>
  <c r="GU164" i="16"/>
  <c r="CT164" i="16"/>
  <c r="GI164" i="16"/>
  <c r="DI163" i="16"/>
  <c r="GX163" i="16"/>
  <c r="CW163" i="16"/>
  <c r="GL163" i="16"/>
  <c r="DL162" i="16"/>
  <c r="HA162" i="16"/>
  <c r="CZ162" i="16"/>
  <c r="GO162" i="16"/>
  <c r="DO161" i="16"/>
  <c r="HD161" i="16"/>
  <c r="DC161" i="16"/>
  <c r="GR161" i="16"/>
  <c r="DR160" i="16"/>
  <c r="HG160" i="16"/>
  <c r="DE160" i="16"/>
  <c r="GT160" i="16"/>
  <c r="DT159" i="16"/>
  <c r="HI159" i="16"/>
  <c r="DH159" i="16"/>
  <c r="GW159" i="16"/>
  <c r="CV159" i="16"/>
  <c r="GK159" i="16"/>
  <c r="DK158" i="16"/>
  <c r="GZ158" i="16"/>
  <c r="CY158" i="16"/>
  <c r="GN158" i="16"/>
  <c r="DN157" i="16"/>
  <c r="HC157" i="16"/>
  <c r="DB157" i="16"/>
  <c r="GQ157" i="16"/>
  <c r="DQ156" i="16"/>
  <c r="HF156" i="16"/>
  <c r="DE156" i="16"/>
  <c r="GT156" i="16"/>
  <c r="DT155" i="16"/>
  <c r="HI155" i="16"/>
  <c r="DH155" i="16"/>
  <c r="GW155" i="16"/>
  <c r="CV155" i="16"/>
  <c r="GK155" i="16"/>
  <c r="DK154" i="16"/>
  <c r="GZ154" i="16"/>
  <c r="CY154" i="16"/>
  <c r="GN154" i="16"/>
  <c r="DN153" i="16"/>
  <c r="HC153" i="16"/>
  <c r="DB153" i="16"/>
  <c r="GQ153" i="16"/>
  <c r="DQ152" i="16"/>
  <c r="HF152" i="16"/>
  <c r="DE152" i="16"/>
  <c r="GT152" i="16"/>
  <c r="DT151" i="16"/>
  <c r="HI151" i="16"/>
  <c r="DH151" i="16"/>
  <c r="GW151" i="16"/>
  <c r="CV151" i="16"/>
  <c r="GK151" i="16"/>
  <c r="DK150" i="16"/>
  <c r="GZ150" i="16"/>
  <c r="CY150" i="16"/>
  <c r="GN150" i="16"/>
  <c r="DN149" i="16"/>
  <c r="HC149" i="16"/>
  <c r="DB149" i="16"/>
  <c r="GQ149" i="16"/>
  <c r="DQ148" i="16"/>
  <c r="HF148" i="16"/>
  <c r="DE148" i="16"/>
  <c r="GT148" i="16"/>
  <c r="DT147" i="16"/>
  <c r="HI147" i="16"/>
  <c r="DH147" i="16"/>
  <c r="GW147" i="16"/>
  <c r="CV147" i="16"/>
  <c r="GK147" i="16"/>
  <c r="DK146" i="16"/>
  <c r="GZ146" i="16"/>
  <c r="CY146" i="16"/>
  <c r="GN146" i="16"/>
  <c r="DN145" i="16"/>
  <c r="HC145" i="16"/>
  <c r="DB145" i="16"/>
  <c r="GQ145" i="16"/>
  <c r="DQ144" i="16"/>
  <c r="HF144" i="16"/>
  <c r="DE144" i="16"/>
  <c r="GT144" i="16"/>
  <c r="DT143" i="16"/>
  <c r="HI143" i="16"/>
  <c r="DH143" i="16"/>
  <c r="GW143" i="16"/>
  <c r="CV143" i="16"/>
  <c r="GK143" i="16"/>
  <c r="DK142" i="16"/>
  <c r="GZ142" i="16"/>
  <c r="CY142" i="16"/>
  <c r="GN142" i="16"/>
  <c r="DN141" i="16"/>
  <c r="HC141" i="16"/>
  <c r="DB141" i="16"/>
  <c r="GQ141" i="16"/>
  <c r="DQ140" i="16"/>
  <c r="HF140" i="16"/>
  <c r="DE140" i="16"/>
  <c r="GT140" i="16"/>
  <c r="DT139" i="16"/>
  <c r="HI139" i="16"/>
  <c r="DH139" i="16"/>
  <c r="GW139" i="16"/>
  <c r="FC196" i="16"/>
  <c r="IR196" i="16"/>
  <c r="EQ196" i="16"/>
  <c r="IF196" i="16"/>
  <c r="EE196" i="16"/>
  <c r="HT196" i="16"/>
  <c r="FK195" i="16"/>
  <c r="IZ195" i="16"/>
  <c r="EY195" i="16"/>
  <c r="IN195" i="16"/>
  <c r="EM195" i="16"/>
  <c r="IB195" i="16"/>
  <c r="EA195" i="16"/>
  <c r="HP195" i="16"/>
  <c r="FG194" i="16"/>
  <c r="IV194" i="16"/>
  <c r="EU194" i="16"/>
  <c r="IJ194" i="16"/>
  <c r="EI194" i="16"/>
  <c r="HX194" i="16"/>
  <c r="DW194" i="16"/>
  <c r="HL194" i="16"/>
  <c r="FC193" i="16"/>
  <c r="IR193" i="16"/>
  <c r="EQ193" i="16"/>
  <c r="IF193" i="16"/>
  <c r="EE193" i="16"/>
  <c r="HT193" i="16"/>
  <c r="FK192" i="16"/>
  <c r="IZ192" i="16"/>
  <c r="EY192" i="16"/>
  <c r="IN192" i="16"/>
  <c r="EM192" i="16"/>
  <c r="IB192" i="16"/>
  <c r="EA192" i="16"/>
  <c r="HP192" i="16"/>
  <c r="FG191" i="16"/>
  <c r="IV191" i="16"/>
  <c r="EU191" i="16"/>
  <c r="IJ191" i="16"/>
  <c r="EI191" i="16"/>
  <c r="HX191" i="16"/>
  <c r="DW191" i="16"/>
  <c r="HL191" i="16"/>
  <c r="FC190" i="16"/>
  <c r="IR190" i="16"/>
  <c r="EQ190" i="16"/>
  <c r="IF190" i="16"/>
  <c r="EE190" i="16"/>
  <c r="HT190" i="16"/>
  <c r="FK189" i="16"/>
  <c r="IZ189" i="16"/>
  <c r="EY189" i="16"/>
  <c r="IN189" i="16"/>
  <c r="EM189" i="16"/>
  <c r="IB189" i="16"/>
  <c r="EA189" i="16"/>
  <c r="HP189" i="16"/>
  <c r="FG188" i="16"/>
  <c r="IV188" i="16"/>
  <c r="EU188" i="16"/>
  <c r="IJ188" i="16"/>
  <c r="EI188" i="16"/>
  <c r="HX188" i="16"/>
  <c r="DW188" i="16"/>
  <c r="HL188" i="16"/>
  <c r="FC187" i="16"/>
  <c r="IR187" i="16"/>
  <c r="EQ187" i="16"/>
  <c r="IF187" i="16"/>
  <c r="EE187" i="16"/>
  <c r="HT187" i="16"/>
  <c r="FK186" i="16"/>
  <c r="IZ186" i="16"/>
  <c r="EY186" i="16"/>
  <c r="IN186" i="16"/>
  <c r="EM186" i="16"/>
  <c r="IB186" i="16"/>
  <c r="EA186" i="16"/>
  <c r="HP186" i="16"/>
  <c r="FG185" i="16"/>
  <c r="IV185" i="16"/>
  <c r="EU185" i="16"/>
  <c r="IJ185" i="16"/>
  <c r="EI185" i="16"/>
  <c r="HX185" i="16"/>
  <c r="DW185" i="16"/>
  <c r="HL185" i="16"/>
  <c r="FC184" i="16"/>
  <c r="IR184" i="16"/>
  <c r="EQ184" i="16"/>
  <c r="IF184" i="16"/>
  <c r="EE184" i="16"/>
  <c r="HT184" i="16"/>
  <c r="FK183" i="16"/>
  <c r="IZ183" i="16"/>
  <c r="EY183" i="16"/>
  <c r="IN183" i="16"/>
  <c r="EM183" i="16"/>
  <c r="IB183" i="16"/>
  <c r="EA183" i="16"/>
  <c r="HP183" i="16"/>
  <c r="FG182" i="16"/>
  <c r="IV182" i="16"/>
  <c r="EU182" i="16"/>
  <c r="IJ182" i="16"/>
  <c r="EI182" i="16"/>
  <c r="HX182" i="16"/>
  <c r="DW182" i="16"/>
  <c r="HL182" i="16"/>
  <c r="FC181" i="16"/>
  <c r="IR181" i="16"/>
  <c r="EQ181" i="16"/>
  <c r="IF181" i="16"/>
  <c r="EE181" i="16"/>
  <c r="HT181" i="16"/>
  <c r="FK180" i="16"/>
  <c r="IZ180" i="16"/>
  <c r="EY180" i="16"/>
  <c r="IN180" i="16"/>
  <c r="EL180" i="16"/>
  <c r="IA180" i="16"/>
  <c r="DZ180" i="16"/>
  <c r="HO180" i="16"/>
  <c r="FF179" i="16"/>
  <c r="IU179" i="16"/>
  <c r="ET179" i="16"/>
  <c r="II179" i="16"/>
  <c r="EH179" i="16"/>
  <c r="HW179" i="16"/>
  <c r="DV179" i="16"/>
  <c r="HK179" i="16"/>
  <c r="FB178" i="16"/>
  <c r="IQ178" i="16"/>
  <c r="EP178" i="16"/>
  <c r="IE178" i="16"/>
  <c r="ED178" i="16"/>
  <c r="HS178" i="16"/>
  <c r="FJ177" i="16"/>
  <c r="IY177" i="16"/>
  <c r="EX177" i="16"/>
  <c r="IM177" i="16"/>
  <c r="EL177" i="16"/>
  <c r="IA177" i="16"/>
  <c r="DZ177" i="16"/>
  <c r="HO177" i="16"/>
  <c r="FF176" i="16"/>
  <c r="IU176" i="16"/>
  <c r="ES176" i="16"/>
  <c r="IH176" i="16"/>
  <c r="EG176" i="16"/>
  <c r="HV176" i="16"/>
  <c r="DU176" i="16"/>
  <c r="HJ176" i="16"/>
  <c r="FA175" i="16"/>
  <c r="IP175" i="16"/>
  <c r="EO175" i="16"/>
  <c r="ID175" i="16"/>
  <c r="EC175" i="16"/>
  <c r="HR175" i="16"/>
  <c r="FI174" i="16"/>
  <c r="IX174" i="16"/>
  <c r="EW174" i="16"/>
  <c r="IL174" i="16"/>
  <c r="EK174" i="16"/>
  <c r="HZ174" i="16"/>
  <c r="DY174" i="16"/>
  <c r="HN174" i="16"/>
  <c r="FE173" i="16"/>
  <c r="IT173" i="16"/>
  <c r="ES173" i="16"/>
  <c r="IH173" i="16"/>
  <c r="EG173" i="16"/>
  <c r="HV173" i="16"/>
  <c r="DU173" i="16"/>
  <c r="HJ173" i="16"/>
  <c r="FA172" i="16"/>
  <c r="IP172" i="16"/>
  <c r="EO172" i="16"/>
  <c r="ID172" i="16"/>
  <c r="EC172" i="16"/>
  <c r="HR172" i="16"/>
  <c r="FI171" i="16"/>
  <c r="IX171" i="16"/>
  <c r="EW171" i="16"/>
  <c r="IL171" i="16"/>
  <c r="EK171" i="16"/>
  <c r="HZ171" i="16"/>
  <c r="DY171" i="16"/>
  <c r="HN171" i="16"/>
  <c r="FE170" i="16"/>
  <c r="IT170" i="16"/>
  <c r="ES170" i="16"/>
  <c r="IH170" i="16"/>
  <c r="EG170" i="16"/>
  <c r="HV170" i="16"/>
  <c r="DU170" i="16"/>
  <c r="HJ170" i="16"/>
  <c r="FA169" i="16"/>
  <c r="IP169" i="16"/>
  <c r="EO169" i="16"/>
  <c r="ID169" i="16"/>
  <c r="EC169" i="16"/>
  <c r="HR169" i="16"/>
  <c r="FI168" i="16"/>
  <c r="IX168" i="16"/>
  <c r="EW168" i="16"/>
  <c r="IL168" i="16"/>
  <c r="EK168" i="16"/>
  <c r="HZ168" i="16"/>
  <c r="DY168" i="16"/>
  <c r="HN168" i="16"/>
  <c r="FE167" i="16"/>
  <c r="IT167" i="16"/>
  <c r="ES167" i="16"/>
  <c r="IH167" i="16"/>
  <c r="EG167" i="16"/>
  <c r="HV167" i="16"/>
  <c r="DU167" i="16"/>
  <c r="HJ167" i="16"/>
  <c r="FA166" i="16"/>
  <c r="IP166" i="16"/>
  <c r="EO166" i="16"/>
  <c r="ID166" i="16"/>
  <c r="EC166" i="16"/>
  <c r="HR166" i="16"/>
  <c r="FI165" i="16"/>
  <c r="IX165" i="16"/>
  <c r="EW165" i="16"/>
  <c r="IL165" i="16"/>
  <c r="EK165" i="16"/>
  <c r="HZ165" i="16"/>
  <c r="DY165" i="16"/>
  <c r="HN165" i="16"/>
  <c r="FE164" i="16"/>
  <c r="IT164" i="16"/>
  <c r="ES164" i="16"/>
  <c r="IH164" i="16"/>
  <c r="EG164" i="16"/>
  <c r="HV164" i="16"/>
  <c r="DU164" i="16"/>
  <c r="HJ164" i="16"/>
  <c r="FA163" i="16"/>
  <c r="IP163" i="16"/>
  <c r="EO163" i="16"/>
  <c r="ID163" i="16"/>
  <c r="EC163" i="16"/>
  <c r="HR163" i="16"/>
  <c r="FI162" i="16"/>
  <c r="IX162" i="16"/>
  <c r="EW162" i="16"/>
  <c r="IL162" i="16"/>
  <c r="EK162" i="16"/>
  <c r="HZ162" i="16"/>
  <c r="DY162" i="16"/>
  <c r="HN162" i="16"/>
  <c r="FE161" i="16"/>
  <c r="IT161" i="16"/>
  <c r="ES161" i="16"/>
  <c r="IH161" i="16"/>
  <c r="EG161" i="16"/>
  <c r="HV161" i="16"/>
  <c r="DU161" i="16"/>
  <c r="HJ161" i="16"/>
  <c r="FA160" i="16"/>
  <c r="IP160" i="16"/>
  <c r="EO160" i="16"/>
  <c r="ID160" i="16"/>
  <c r="EC160" i="16"/>
  <c r="HR160" i="16"/>
  <c r="FI159" i="16"/>
  <c r="IX159" i="16"/>
  <c r="EW159" i="16"/>
  <c r="IL159" i="16"/>
  <c r="EK159" i="16"/>
  <c r="HZ159" i="16"/>
  <c r="DY159" i="16"/>
  <c r="HN159" i="16"/>
  <c r="FE158" i="16"/>
  <c r="IT158" i="16"/>
  <c r="ES158" i="16"/>
  <c r="IH158" i="16"/>
  <c r="EG158" i="16"/>
  <c r="HV158" i="16"/>
  <c r="DU158" i="16"/>
  <c r="HJ158" i="16"/>
  <c r="FA157" i="16"/>
  <c r="IP157" i="16"/>
  <c r="EO157" i="16"/>
  <c r="ID157" i="16"/>
  <c r="EC157" i="16"/>
  <c r="HR157" i="16"/>
  <c r="FI156" i="16"/>
  <c r="IX156" i="16"/>
  <c r="EW156" i="16"/>
  <c r="IL156" i="16"/>
  <c r="EK156" i="16"/>
  <c r="HZ156" i="16"/>
  <c r="DY156" i="16"/>
  <c r="HN156" i="16"/>
  <c r="FE155" i="16"/>
  <c r="IT155" i="16"/>
  <c r="ES155" i="16"/>
  <c r="IH155" i="16"/>
  <c r="EG155" i="16"/>
  <c r="HV155" i="16"/>
  <c r="DU155" i="16"/>
  <c r="HJ155" i="16"/>
  <c r="FA154" i="16"/>
  <c r="IP154" i="16"/>
  <c r="EO154" i="16"/>
  <c r="ID154" i="16"/>
  <c r="EC154" i="16"/>
  <c r="HR154" i="16"/>
  <c r="FI153" i="16"/>
  <c r="IX153" i="16"/>
  <c r="EW153" i="16"/>
  <c r="IL153" i="16"/>
  <c r="EK153" i="16"/>
  <c r="HZ153" i="16"/>
  <c r="DY153" i="16"/>
  <c r="HN153" i="16"/>
  <c r="FE152" i="16"/>
  <c r="IT152" i="16"/>
  <c r="ES152" i="16"/>
  <c r="IH152" i="16"/>
  <c r="EG152" i="16"/>
  <c r="HV152" i="16"/>
  <c r="DU152" i="16"/>
  <c r="HJ152" i="16"/>
  <c r="FA151" i="16"/>
  <c r="IP151" i="16"/>
  <c r="EO151" i="16"/>
  <c r="ID151" i="16"/>
  <c r="EC151" i="16"/>
  <c r="HR151" i="16"/>
  <c r="FI150" i="16"/>
  <c r="IX150" i="16"/>
  <c r="EW150" i="16"/>
  <c r="IL150" i="16"/>
  <c r="EK150" i="16"/>
  <c r="HZ150" i="16"/>
  <c r="DY150" i="16"/>
  <c r="HN150" i="16"/>
  <c r="FE149" i="16"/>
  <c r="IT149" i="16"/>
  <c r="ES149" i="16"/>
  <c r="IH149" i="16"/>
  <c r="EG149" i="16"/>
  <c r="HV149" i="16"/>
  <c r="DU149" i="16"/>
  <c r="HJ149" i="16"/>
  <c r="FA148" i="16"/>
  <c r="IP148" i="16"/>
  <c r="EO148" i="16"/>
  <c r="ID148" i="16"/>
  <c r="EC148" i="16"/>
  <c r="HR148" i="16"/>
  <c r="FI147" i="16"/>
  <c r="IX147" i="16"/>
  <c r="EW147" i="16"/>
  <c r="IL147" i="16"/>
  <c r="EK147" i="16"/>
  <c r="HZ147" i="16"/>
  <c r="DY147" i="16"/>
  <c r="HN147" i="16"/>
  <c r="FE146" i="16"/>
  <c r="IT146" i="16"/>
  <c r="ES146" i="16"/>
  <c r="IH146" i="16"/>
  <c r="EG146" i="16"/>
  <c r="HV146" i="16"/>
  <c r="DU146" i="16"/>
  <c r="HJ146" i="16"/>
  <c r="FA145" i="16"/>
  <c r="IP145" i="16"/>
  <c r="EO145" i="16"/>
  <c r="ID145" i="16"/>
  <c r="EC145" i="16"/>
  <c r="HR145" i="16"/>
  <c r="FI144" i="16"/>
  <c r="IX144" i="16"/>
  <c r="EW144" i="16"/>
  <c r="IL144" i="16"/>
  <c r="EK144" i="16"/>
  <c r="HZ144" i="16"/>
  <c r="DY144" i="16"/>
  <c r="HN144" i="16"/>
  <c r="FE143" i="16"/>
  <c r="IT143" i="16"/>
  <c r="ES143" i="16"/>
  <c r="IH143" i="16"/>
  <c r="EG143" i="16"/>
  <c r="HV143" i="16"/>
  <c r="DU143" i="16"/>
  <c r="HJ143" i="16"/>
  <c r="FA142" i="16"/>
  <c r="IP142" i="16"/>
  <c r="EO142" i="16"/>
  <c r="ID142" i="16"/>
  <c r="EC142" i="16"/>
  <c r="HR142" i="16"/>
  <c r="FI141" i="16"/>
  <c r="IX141" i="16"/>
  <c r="EW141" i="16"/>
  <c r="IL141" i="16"/>
  <c r="EK141" i="16"/>
  <c r="HZ141" i="16"/>
  <c r="DY141" i="16"/>
  <c r="HN141" i="16"/>
  <c r="FE140" i="16"/>
  <c r="IT140" i="16"/>
  <c r="ES140" i="16"/>
  <c r="IH140" i="16"/>
  <c r="EG140" i="16"/>
  <c r="HV140" i="16"/>
  <c r="DU140" i="16"/>
  <c r="HJ140" i="16"/>
  <c r="FA139" i="16"/>
  <c r="IP139" i="16"/>
  <c r="EO139" i="16"/>
  <c r="ID139" i="16"/>
  <c r="EC139" i="16"/>
  <c r="HR139" i="16"/>
  <c r="GB196" i="16"/>
  <c r="JQ196" i="16"/>
  <c r="FP196" i="16"/>
  <c r="JE196" i="16"/>
  <c r="FW195" i="16"/>
  <c r="JL195" i="16"/>
  <c r="GD194" i="16"/>
  <c r="JS194" i="16"/>
  <c r="FR194" i="16"/>
  <c r="JG194" i="16"/>
  <c r="FY193" i="16"/>
  <c r="JN193" i="16"/>
  <c r="FM193" i="16"/>
  <c r="JB193" i="16"/>
  <c r="FT192" i="16"/>
  <c r="JI192" i="16"/>
  <c r="GA191" i="16"/>
  <c r="JP191" i="16"/>
  <c r="FO191" i="16"/>
  <c r="JD191" i="16"/>
  <c r="FV190" i="16"/>
  <c r="JK190" i="16"/>
  <c r="GC189" i="16"/>
  <c r="JR189" i="16"/>
  <c r="GK196" i="16"/>
  <c r="HM192" i="16"/>
  <c r="GY189" i="16"/>
  <c r="GJ186" i="16"/>
  <c r="GZ182" i="16"/>
  <c r="HB178" i="16"/>
  <c r="GM172" i="16"/>
  <c r="HC156" i="16"/>
  <c r="JH194" i="16"/>
  <c r="CS147" i="16"/>
  <c r="GH147" i="16"/>
  <c r="DP192" i="16"/>
  <c r="HE192" i="16"/>
  <c r="DP188" i="16"/>
  <c r="HE188" i="16"/>
  <c r="DG183" i="16"/>
  <c r="GV183" i="16"/>
  <c r="CX178" i="16"/>
  <c r="GM178" i="16"/>
  <c r="DJ174" i="16"/>
  <c r="GY174" i="16"/>
  <c r="DC168" i="16"/>
  <c r="GR168" i="16"/>
  <c r="CX157" i="16"/>
  <c r="GM157" i="16"/>
  <c r="DJ153" i="16"/>
  <c r="GY153" i="16"/>
  <c r="DM148" i="16"/>
  <c r="HB148" i="16"/>
  <c r="DS142" i="16"/>
  <c r="HH142" i="16"/>
  <c r="EM196" i="16"/>
  <c r="IB196" i="16"/>
  <c r="FK193" i="16"/>
  <c r="IZ193" i="16"/>
  <c r="EY190" i="16"/>
  <c r="IN190" i="16"/>
  <c r="FG186" i="16"/>
  <c r="IV186" i="16"/>
  <c r="FG183" i="16"/>
  <c r="IV183" i="16"/>
  <c r="EH180" i="16"/>
  <c r="HW180" i="16"/>
  <c r="FF177" i="16"/>
  <c r="IU177" i="16"/>
  <c r="ES174" i="16"/>
  <c r="IH174" i="16"/>
  <c r="FE171" i="16"/>
  <c r="IT171" i="16"/>
  <c r="DU168" i="16"/>
  <c r="HJ168" i="16"/>
  <c r="ES165" i="16"/>
  <c r="IH165" i="16"/>
  <c r="ES162" i="16"/>
  <c r="IH162" i="16"/>
  <c r="DY160" i="16"/>
  <c r="HN160" i="16"/>
  <c r="DY157" i="16"/>
  <c r="HN157" i="16"/>
  <c r="EG153" i="16"/>
  <c r="HV153" i="16"/>
  <c r="EO149" i="16"/>
  <c r="ID149" i="16"/>
  <c r="FI145" i="16"/>
  <c r="IX145" i="16"/>
  <c r="DU141" i="16"/>
  <c r="HJ141" i="16"/>
  <c r="DO195" i="16"/>
  <c r="HD195" i="16"/>
  <c r="DF190" i="16"/>
  <c r="GU190" i="16"/>
  <c r="DK160" i="16"/>
  <c r="GZ160" i="16"/>
  <c r="CS162" i="16"/>
  <c r="GH162" i="16"/>
  <c r="DS196" i="16"/>
  <c r="HH196" i="16"/>
  <c r="CX195" i="16"/>
  <c r="GM195" i="16"/>
  <c r="DA194" i="16"/>
  <c r="GP194" i="16"/>
  <c r="DP193" i="16"/>
  <c r="HE193" i="16"/>
  <c r="DD193" i="16"/>
  <c r="GS193" i="16"/>
  <c r="DS192" i="16"/>
  <c r="HH192" i="16"/>
  <c r="DG192" i="16"/>
  <c r="GV192" i="16"/>
  <c r="CU192" i="16"/>
  <c r="GJ192" i="16"/>
  <c r="DJ191" i="16"/>
  <c r="GY191" i="16"/>
  <c r="CX191" i="16"/>
  <c r="GM191" i="16"/>
  <c r="DM190" i="16"/>
  <c r="HB190" i="16"/>
  <c r="DA190" i="16"/>
  <c r="GP190" i="16"/>
  <c r="DP189" i="16"/>
  <c r="HE189" i="16"/>
  <c r="DD189" i="16"/>
  <c r="GS189" i="16"/>
  <c r="DS188" i="16"/>
  <c r="HH188" i="16"/>
  <c r="DG188" i="16"/>
  <c r="GV188" i="16"/>
  <c r="CU188" i="16"/>
  <c r="GJ188" i="16"/>
  <c r="DJ187" i="16"/>
  <c r="GY187" i="16"/>
  <c r="CX187" i="16"/>
  <c r="GM187" i="16"/>
  <c r="DM186" i="16"/>
  <c r="HB186" i="16"/>
  <c r="DA186" i="16"/>
  <c r="GP186" i="16"/>
  <c r="DP185" i="16"/>
  <c r="HE185" i="16"/>
  <c r="DD185" i="16"/>
  <c r="GS185" i="16"/>
  <c r="DS184" i="16"/>
  <c r="HH184" i="16"/>
  <c r="DG184" i="16"/>
  <c r="GV184" i="16"/>
  <c r="CU184" i="16"/>
  <c r="GJ184" i="16"/>
  <c r="DJ183" i="16"/>
  <c r="GY183" i="16"/>
  <c r="CX183" i="16"/>
  <c r="GM183" i="16"/>
  <c r="DM182" i="16"/>
  <c r="HB182" i="16"/>
  <c r="DA182" i="16"/>
  <c r="GP182" i="16"/>
  <c r="DP181" i="16"/>
  <c r="HE181" i="16"/>
  <c r="DD181" i="16"/>
  <c r="GS181" i="16"/>
  <c r="DS180" i="16"/>
  <c r="HH180" i="16"/>
  <c r="DG180" i="16"/>
  <c r="GV180" i="16"/>
  <c r="CU180" i="16"/>
  <c r="GJ180" i="16"/>
  <c r="DJ179" i="16"/>
  <c r="GY179" i="16"/>
  <c r="CX179" i="16"/>
  <c r="GM179" i="16"/>
  <c r="DA178" i="16"/>
  <c r="GP178" i="16"/>
  <c r="DP177" i="16"/>
  <c r="HE177" i="16"/>
  <c r="DD177" i="16"/>
  <c r="GS177" i="16"/>
  <c r="DS176" i="16"/>
  <c r="HH176" i="16"/>
  <c r="DG176" i="16"/>
  <c r="GV176" i="16"/>
  <c r="CU176" i="16"/>
  <c r="GJ176" i="16"/>
  <c r="DJ175" i="16"/>
  <c r="GY175" i="16"/>
  <c r="CX175" i="16"/>
  <c r="GM175" i="16"/>
  <c r="DM174" i="16"/>
  <c r="HB174" i="16"/>
  <c r="DA174" i="16"/>
  <c r="GP174" i="16"/>
  <c r="DP173" i="16"/>
  <c r="HE173" i="16"/>
  <c r="DC173" i="16"/>
  <c r="GR173" i="16"/>
  <c r="DR172" i="16"/>
  <c r="HG172" i="16"/>
  <c r="DF172" i="16"/>
  <c r="GU172" i="16"/>
  <c r="CT172" i="16"/>
  <c r="GI172" i="16"/>
  <c r="DI171" i="16"/>
  <c r="GX171" i="16"/>
  <c r="CW171" i="16"/>
  <c r="GL171" i="16"/>
  <c r="CZ170" i="16"/>
  <c r="GO170" i="16"/>
  <c r="DO169" i="16"/>
  <c r="HD169" i="16"/>
  <c r="DC169" i="16"/>
  <c r="GR169" i="16"/>
  <c r="DR168" i="16"/>
  <c r="HG168" i="16"/>
  <c r="DF168" i="16"/>
  <c r="GU168" i="16"/>
  <c r="CT168" i="16"/>
  <c r="GI168" i="16"/>
  <c r="DI167" i="16"/>
  <c r="GX167" i="16"/>
  <c r="CW167" i="16"/>
  <c r="GL167" i="16"/>
  <c r="DL166" i="16"/>
  <c r="HA166" i="16"/>
  <c r="CZ166" i="16"/>
  <c r="GO166" i="16"/>
  <c r="DO165" i="16"/>
  <c r="HD165" i="16"/>
  <c r="DB165" i="16"/>
  <c r="GQ165" i="16"/>
  <c r="DQ164" i="16"/>
  <c r="HF164" i="16"/>
  <c r="DE164" i="16"/>
  <c r="GT164" i="16"/>
  <c r="DT163" i="16"/>
  <c r="HI163" i="16"/>
  <c r="DH163" i="16"/>
  <c r="GW163" i="16"/>
  <c r="CV163" i="16"/>
  <c r="GK163" i="16"/>
  <c r="DK162" i="16"/>
  <c r="GZ162" i="16"/>
  <c r="CY162" i="16"/>
  <c r="GN162" i="16"/>
  <c r="DN161" i="16"/>
  <c r="HC161" i="16"/>
  <c r="DB161" i="16"/>
  <c r="GQ161" i="16"/>
  <c r="DQ160" i="16"/>
  <c r="HF160" i="16"/>
  <c r="DD160" i="16"/>
  <c r="GS160" i="16"/>
  <c r="DS159" i="16"/>
  <c r="HH159" i="16"/>
  <c r="DG159" i="16"/>
  <c r="GV159" i="16"/>
  <c r="CU159" i="16"/>
  <c r="GJ159" i="16"/>
  <c r="DJ158" i="16"/>
  <c r="GY158" i="16"/>
  <c r="CX158" i="16"/>
  <c r="GM158" i="16"/>
  <c r="DM157" i="16"/>
  <c r="HB157" i="16"/>
  <c r="DA157" i="16"/>
  <c r="GP157" i="16"/>
  <c r="DP156" i="16"/>
  <c r="HE156" i="16"/>
  <c r="DD156" i="16"/>
  <c r="GS156" i="16"/>
  <c r="DS155" i="16"/>
  <c r="HH155" i="16"/>
  <c r="DG155" i="16"/>
  <c r="GV155" i="16"/>
  <c r="CU155" i="16"/>
  <c r="GJ155" i="16"/>
  <c r="DJ154" i="16"/>
  <c r="GY154" i="16"/>
  <c r="CX154" i="16"/>
  <c r="GM154" i="16"/>
  <c r="DM153" i="16"/>
  <c r="HB153" i="16"/>
  <c r="DA153" i="16"/>
  <c r="GP153" i="16"/>
  <c r="DP152" i="16"/>
  <c r="HE152" i="16"/>
  <c r="DD152" i="16"/>
  <c r="GS152" i="16"/>
  <c r="DS151" i="16"/>
  <c r="HH151" i="16"/>
  <c r="DG151" i="16"/>
  <c r="GV151" i="16"/>
  <c r="CU151" i="16"/>
  <c r="GJ151" i="16"/>
  <c r="DJ150" i="16"/>
  <c r="GY150" i="16"/>
  <c r="CX150" i="16"/>
  <c r="GM150" i="16"/>
  <c r="DM149" i="16"/>
  <c r="HB149" i="16"/>
  <c r="DA149" i="16"/>
  <c r="GP149" i="16"/>
  <c r="DP148" i="16"/>
  <c r="HE148" i="16"/>
  <c r="DD148" i="16"/>
  <c r="GS148" i="16"/>
  <c r="DS147" i="16"/>
  <c r="HH147" i="16"/>
  <c r="DG147" i="16"/>
  <c r="GV147" i="16"/>
  <c r="CU147" i="16"/>
  <c r="GJ147" i="16"/>
  <c r="DJ146" i="16"/>
  <c r="GY146" i="16"/>
  <c r="CX146" i="16"/>
  <c r="GM146" i="16"/>
  <c r="DM145" i="16"/>
  <c r="HB145" i="16"/>
  <c r="DA145" i="16"/>
  <c r="GP145" i="16"/>
  <c r="DP144" i="16"/>
  <c r="HE144" i="16"/>
  <c r="DD144" i="16"/>
  <c r="GS144" i="16"/>
  <c r="DS143" i="16"/>
  <c r="HH143" i="16"/>
  <c r="DG143" i="16"/>
  <c r="GV143" i="16"/>
  <c r="CU143" i="16"/>
  <c r="GJ143" i="16"/>
  <c r="DJ142" i="16"/>
  <c r="GY142" i="16"/>
  <c r="CX142" i="16"/>
  <c r="GM142" i="16"/>
  <c r="DM141" i="16"/>
  <c r="HB141" i="16"/>
  <c r="DA141" i="16"/>
  <c r="GP141" i="16"/>
  <c r="DP140" i="16"/>
  <c r="HE140" i="16"/>
  <c r="DD140" i="16"/>
  <c r="GS140" i="16"/>
  <c r="DS139" i="16"/>
  <c r="HH139" i="16"/>
  <c r="DG139" i="16"/>
  <c r="GV139" i="16"/>
  <c r="CU139" i="16"/>
  <c r="GJ139" i="16"/>
  <c r="FB196" i="16"/>
  <c r="IQ196" i="16"/>
  <c r="EP196" i="16"/>
  <c r="IE196" i="16"/>
  <c r="ED196" i="16"/>
  <c r="HS196" i="16"/>
  <c r="FJ195" i="16"/>
  <c r="IY195" i="16"/>
  <c r="EX195" i="16"/>
  <c r="IM195" i="16"/>
  <c r="EL195" i="16"/>
  <c r="IA195" i="16"/>
  <c r="DZ195" i="16"/>
  <c r="HO195" i="16"/>
  <c r="FF194" i="16"/>
  <c r="IU194" i="16"/>
  <c r="ET194" i="16"/>
  <c r="II194" i="16"/>
  <c r="EH194" i="16"/>
  <c r="HW194" i="16"/>
  <c r="DV194" i="16"/>
  <c r="HK194" i="16"/>
  <c r="FB193" i="16"/>
  <c r="IQ193" i="16"/>
  <c r="EP193" i="16"/>
  <c r="IE193" i="16"/>
  <c r="ED193" i="16"/>
  <c r="HS193" i="16"/>
  <c r="FJ192" i="16"/>
  <c r="IY192" i="16"/>
  <c r="EX192" i="16"/>
  <c r="IM192" i="16"/>
  <c r="EL192" i="16"/>
  <c r="IA192" i="16"/>
  <c r="DZ192" i="16"/>
  <c r="HO192" i="16"/>
  <c r="FF191" i="16"/>
  <c r="IU191" i="16"/>
  <c r="ET191" i="16"/>
  <c r="II191" i="16"/>
  <c r="EH191" i="16"/>
  <c r="HW191" i="16"/>
  <c r="DV191" i="16"/>
  <c r="HK191" i="16"/>
  <c r="FB190" i="16"/>
  <c r="IQ190" i="16"/>
  <c r="EP190" i="16"/>
  <c r="IE190" i="16"/>
  <c r="ED190" i="16"/>
  <c r="HS190" i="16"/>
  <c r="FJ189" i="16"/>
  <c r="IY189" i="16"/>
  <c r="EX189" i="16"/>
  <c r="IM189" i="16"/>
  <c r="EL189" i="16"/>
  <c r="IA189" i="16"/>
  <c r="DZ189" i="16"/>
  <c r="HO189" i="16"/>
  <c r="FF188" i="16"/>
  <c r="IU188" i="16"/>
  <c r="ET188" i="16"/>
  <c r="II188" i="16"/>
  <c r="EH188" i="16"/>
  <c r="HW188" i="16"/>
  <c r="FB187" i="16"/>
  <c r="IQ187" i="16"/>
  <c r="EP187" i="16"/>
  <c r="IE187" i="16"/>
  <c r="ED187" i="16"/>
  <c r="HS187" i="16"/>
  <c r="FJ186" i="16"/>
  <c r="IY186" i="16"/>
  <c r="EX186" i="16"/>
  <c r="IM186" i="16"/>
  <c r="EL186" i="16"/>
  <c r="IA186" i="16"/>
  <c r="DZ186" i="16"/>
  <c r="HO186" i="16"/>
  <c r="FF185" i="16"/>
  <c r="IU185" i="16"/>
  <c r="ET185" i="16"/>
  <c r="II185" i="16"/>
  <c r="EH185" i="16"/>
  <c r="HW185" i="16"/>
  <c r="DV185" i="16"/>
  <c r="HK185" i="16"/>
  <c r="FB184" i="16"/>
  <c r="IQ184" i="16"/>
  <c r="EP184" i="16"/>
  <c r="IE184" i="16"/>
  <c r="ED184" i="16"/>
  <c r="HS184" i="16"/>
  <c r="FJ183" i="16"/>
  <c r="IY183" i="16"/>
  <c r="EX183" i="16"/>
  <c r="IM183" i="16"/>
  <c r="EL183" i="16"/>
  <c r="IA183" i="16"/>
  <c r="DZ183" i="16"/>
  <c r="HO183" i="16"/>
  <c r="FF182" i="16"/>
  <c r="IU182" i="16"/>
  <c r="ET182" i="16"/>
  <c r="II182" i="16"/>
  <c r="EH182" i="16"/>
  <c r="HW182" i="16"/>
  <c r="DV182" i="16"/>
  <c r="HK182" i="16"/>
  <c r="FB181" i="16"/>
  <c r="IQ181" i="16"/>
  <c r="EP181" i="16"/>
  <c r="IE181" i="16"/>
  <c r="ED181" i="16"/>
  <c r="HS181" i="16"/>
  <c r="FJ180" i="16"/>
  <c r="IY180" i="16"/>
  <c r="EW180" i="16"/>
  <c r="IL180" i="16"/>
  <c r="EK180" i="16"/>
  <c r="HZ180" i="16"/>
  <c r="DY180" i="16"/>
  <c r="HN180" i="16"/>
  <c r="FE179" i="16"/>
  <c r="IT179" i="16"/>
  <c r="ES179" i="16"/>
  <c r="IH179" i="16"/>
  <c r="EG179" i="16"/>
  <c r="HV179" i="16"/>
  <c r="DU179" i="16"/>
  <c r="HJ179" i="16"/>
  <c r="FA178" i="16"/>
  <c r="IP178" i="16"/>
  <c r="EO178" i="16"/>
  <c r="ID178" i="16"/>
  <c r="EC178" i="16"/>
  <c r="HR178" i="16"/>
  <c r="FI177" i="16"/>
  <c r="IX177" i="16"/>
  <c r="EW177" i="16"/>
  <c r="IL177" i="16"/>
  <c r="EK177" i="16"/>
  <c r="HZ177" i="16"/>
  <c r="DY177" i="16"/>
  <c r="HN177" i="16"/>
  <c r="FE176" i="16"/>
  <c r="IT176" i="16"/>
  <c r="ER176" i="16"/>
  <c r="IG176" i="16"/>
  <c r="EF176" i="16"/>
  <c r="HU176" i="16"/>
  <c r="FL175" i="16"/>
  <c r="JA175" i="16"/>
  <c r="EZ175" i="16"/>
  <c r="IO175" i="16"/>
  <c r="EN175" i="16"/>
  <c r="IC175" i="16"/>
  <c r="EB175" i="16"/>
  <c r="HQ175" i="16"/>
  <c r="FH174" i="16"/>
  <c r="IW174" i="16"/>
  <c r="EV174" i="16"/>
  <c r="IK174" i="16"/>
  <c r="EJ174" i="16"/>
  <c r="HY174" i="16"/>
  <c r="DX174" i="16"/>
  <c r="HM174" i="16"/>
  <c r="FD173" i="16"/>
  <c r="IS173" i="16"/>
  <c r="ER173" i="16"/>
  <c r="IG173" i="16"/>
  <c r="EF173" i="16"/>
  <c r="HU173" i="16"/>
  <c r="FL172" i="16"/>
  <c r="JA172" i="16"/>
  <c r="EZ172" i="16"/>
  <c r="IO172" i="16"/>
  <c r="EN172" i="16"/>
  <c r="IC172" i="16"/>
  <c r="EB172" i="16"/>
  <c r="HQ172" i="16"/>
  <c r="FH171" i="16"/>
  <c r="IW171" i="16"/>
  <c r="EV171" i="16"/>
  <c r="IK171" i="16"/>
  <c r="EJ171" i="16"/>
  <c r="HY171" i="16"/>
  <c r="DX171" i="16"/>
  <c r="HM171" i="16"/>
  <c r="FD170" i="16"/>
  <c r="IS170" i="16"/>
  <c r="ER170" i="16"/>
  <c r="IG170" i="16"/>
  <c r="EF170" i="16"/>
  <c r="HU170" i="16"/>
  <c r="FL169" i="16"/>
  <c r="JA169" i="16"/>
  <c r="EZ169" i="16"/>
  <c r="IO169" i="16"/>
  <c r="EN169" i="16"/>
  <c r="IC169" i="16"/>
  <c r="EB169" i="16"/>
  <c r="HQ169" i="16"/>
  <c r="FH168" i="16"/>
  <c r="IW168" i="16"/>
  <c r="EV168" i="16"/>
  <c r="IK168" i="16"/>
  <c r="EJ168" i="16"/>
  <c r="HY168" i="16"/>
  <c r="DX168" i="16"/>
  <c r="HM168" i="16"/>
  <c r="FD167" i="16"/>
  <c r="IS167" i="16"/>
  <c r="ER167" i="16"/>
  <c r="IG167" i="16"/>
  <c r="EF167" i="16"/>
  <c r="HU167" i="16"/>
  <c r="FL166" i="16"/>
  <c r="JA166" i="16"/>
  <c r="EZ166" i="16"/>
  <c r="IO166" i="16"/>
  <c r="EN166" i="16"/>
  <c r="IC166" i="16"/>
  <c r="EB166" i="16"/>
  <c r="HQ166" i="16"/>
  <c r="FH165" i="16"/>
  <c r="IW165" i="16"/>
  <c r="EV165" i="16"/>
  <c r="IK165" i="16"/>
  <c r="EJ165" i="16"/>
  <c r="HY165" i="16"/>
  <c r="DX165" i="16"/>
  <c r="HM165" i="16"/>
  <c r="FD164" i="16"/>
  <c r="IS164" i="16"/>
  <c r="ER164" i="16"/>
  <c r="IG164" i="16"/>
  <c r="EF164" i="16"/>
  <c r="HU164" i="16"/>
  <c r="FL163" i="16"/>
  <c r="JA163" i="16"/>
  <c r="EZ163" i="16"/>
  <c r="IO163" i="16"/>
  <c r="EN163" i="16"/>
  <c r="IC163" i="16"/>
  <c r="EB163" i="16"/>
  <c r="HQ163" i="16"/>
  <c r="FH162" i="16"/>
  <c r="IW162" i="16"/>
  <c r="EV162" i="16"/>
  <c r="IK162" i="16"/>
  <c r="EJ162" i="16"/>
  <c r="HY162" i="16"/>
  <c r="DX162" i="16"/>
  <c r="HM162" i="16"/>
  <c r="FD161" i="16"/>
  <c r="IS161" i="16"/>
  <c r="ER161" i="16"/>
  <c r="IG161" i="16"/>
  <c r="EF161" i="16"/>
  <c r="HU161" i="16"/>
  <c r="FL160" i="16"/>
  <c r="JA160" i="16"/>
  <c r="EZ160" i="16"/>
  <c r="IO160" i="16"/>
  <c r="EN160" i="16"/>
  <c r="IC160" i="16"/>
  <c r="EB160" i="16"/>
  <c r="HQ160" i="16"/>
  <c r="FH159" i="16"/>
  <c r="IW159" i="16"/>
  <c r="EV159" i="16"/>
  <c r="IK159" i="16"/>
  <c r="EJ159" i="16"/>
  <c r="HY159" i="16"/>
  <c r="DX159" i="16"/>
  <c r="HM159" i="16"/>
  <c r="FD158" i="16"/>
  <c r="IS158" i="16"/>
  <c r="ER158" i="16"/>
  <c r="IG158" i="16"/>
  <c r="EF158" i="16"/>
  <c r="HU158" i="16"/>
  <c r="FL157" i="16"/>
  <c r="JA157" i="16"/>
  <c r="EZ157" i="16"/>
  <c r="IO157" i="16"/>
  <c r="EN157" i="16"/>
  <c r="IC157" i="16"/>
  <c r="EB157" i="16"/>
  <c r="HQ157" i="16"/>
  <c r="FH156" i="16"/>
  <c r="IW156" i="16"/>
  <c r="EV156" i="16"/>
  <c r="IK156" i="16"/>
  <c r="EJ156" i="16"/>
  <c r="HY156" i="16"/>
  <c r="DX156" i="16"/>
  <c r="HM156" i="16"/>
  <c r="FD155" i="16"/>
  <c r="IS155" i="16"/>
  <c r="ER155" i="16"/>
  <c r="IG155" i="16"/>
  <c r="EF155" i="16"/>
  <c r="HU155" i="16"/>
  <c r="FL154" i="16"/>
  <c r="JA154" i="16"/>
  <c r="EZ154" i="16"/>
  <c r="IO154" i="16"/>
  <c r="EN154" i="16"/>
  <c r="IC154" i="16"/>
  <c r="EB154" i="16"/>
  <c r="HQ154" i="16"/>
  <c r="FH153" i="16"/>
  <c r="IW153" i="16"/>
  <c r="EV153" i="16"/>
  <c r="IK153" i="16"/>
  <c r="EJ153" i="16"/>
  <c r="HY153" i="16"/>
  <c r="DX153" i="16"/>
  <c r="HM153" i="16"/>
  <c r="FD152" i="16"/>
  <c r="IS152" i="16"/>
  <c r="ER152" i="16"/>
  <c r="IG152" i="16"/>
  <c r="EF152" i="16"/>
  <c r="HU152" i="16"/>
  <c r="FL151" i="16"/>
  <c r="JA151" i="16"/>
  <c r="EZ151" i="16"/>
  <c r="IO151" i="16"/>
  <c r="EN151" i="16"/>
  <c r="IC151" i="16"/>
  <c r="EB151" i="16"/>
  <c r="HQ151" i="16"/>
  <c r="FH150" i="16"/>
  <c r="IW150" i="16"/>
  <c r="EV150" i="16"/>
  <c r="IK150" i="16"/>
  <c r="EJ150" i="16"/>
  <c r="HY150" i="16"/>
  <c r="DX150" i="16"/>
  <c r="HM150" i="16"/>
  <c r="FD149" i="16"/>
  <c r="IS149" i="16"/>
  <c r="ER149" i="16"/>
  <c r="IG149" i="16"/>
  <c r="EF149" i="16"/>
  <c r="HU149" i="16"/>
  <c r="FL148" i="16"/>
  <c r="JA148" i="16"/>
  <c r="EZ148" i="16"/>
  <c r="IO148" i="16"/>
  <c r="EN148" i="16"/>
  <c r="IC148" i="16"/>
  <c r="EB148" i="16"/>
  <c r="HQ148" i="16"/>
  <c r="FH147" i="16"/>
  <c r="IW147" i="16"/>
  <c r="EV147" i="16"/>
  <c r="IK147" i="16"/>
  <c r="EJ147" i="16"/>
  <c r="HY147" i="16"/>
  <c r="DX147" i="16"/>
  <c r="HM147" i="16"/>
  <c r="FD146" i="16"/>
  <c r="IS146" i="16"/>
  <c r="ER146" i="16"/>
  <c r="IG146" i="16"/>
  <c r="EF146" i="16"/>
  <c r="HU146" i="16"/>
  <c r="FL145" i="16"/>
  <c r="JA145" i="16"/>
  <c r="EZ145" i="16"/>
  <c r="IO145" i="16"/>
  <c r="EN145" i="16"/>
  <c r="IC145" i="16"/>
  <c r="EB145" i="16"/>
  <c r="HQ145" i="16"/>
  <c r="FH144" i="16"/>
  <c r="IW144" i="16"/>
  <c r="EV144" i="16"/>
  <c r="IK144" i="16"/>
  <c r="EJ144" i="16"/>
  <c r="HY144" i="16"/>
  <c r="DX144" i="16"/>
  <c r="HM144" i="16"/>
  <c r="FD143" i="16"/>
  <c r="IS143" i="16"/>
  <c r="ER143" i="16"/>
  <c r="IG143" i="16"/>
  <c r="EF143" i="16"/>
  <c r="HU143" i="16"/>
  <c r="FL142" i="16"/>
  <c r="JA142" i="16"/>
  <c r="EZ142" i="16"/>
  <c r="IO142" i="16"/>
  <c r="EN142" i="16"/>
  <c r="IC142" i="16"/>
  <c r="EB142" i="16"/>
  <c r="HQ142" i="16"/>
  <c r="FH141" i="16"/>
  <c r="IW141" i="16"/>
  <c r="EV141" i="16"/>
  <c r="IK141" i="16"/>
  <c r="EJ141" i="16"/>
  <c r="HY141" i="16"/>
  <c r="DX141" i="16"/>
  <c r="HM141" i="16"/>
  <c r="FD140" i="16"/>
  <c r="IS140" i="16"/>
  <c r="ER140" i="16"/>
  <c r="IG140" i="16"/>
  <c r="EF140" i="16"/>
  <c r="HU140" i="16"/>
  <c r="FL139" i="16"/>
  <c r="JA139" i="16"/>
  <c r="EZ139" i="16"/>
  <c r="IO139" i="16"/>
  <c r="EN139" i="16"/>
  <c r="IC139" i="16"/>
  <c r="EB139" i="16"/>
  <c r="HQ139" i="16"/>
  <c r="GA196" i="16"/>
  <c r="JP196" i="16"/>
  <c r="FO196" i="16"/>
  <c r="JD196" i="16"/>
  <c r="FV195" i="16"/>
  <c r="JK195" i="16"/>
  <c r="GC194" i="16"/>
  <c r="JR194" i="16"/>
  <c r="FQ194" i="16"/>
  <c r="JF194" i="16"/>
  <c r="FX193" i="16"/>
  <c r="JM193" i="16"/>
  <c r="GJ196" i="16"/>
  <c r="HL192" i="16"/>
  <c r="GX189" i="16"/>
  <c r="GI186" i="16"/>
  <c r="GY182" i="16"/>
  <c r="GY178" i="16"/>
  <c r="GK172" i="16"/>
  <c r="GY156" i="16"/>
  <c r="IT194" i="16"/>
  <c r="CX194" i="16"/>
  <c r="GM194" i="16"/>
  <c r="CX182" i="16"/>
  <c r="GM182" i="16"/>
  <c r="DD176" i="16"/>
  <c r="GS176" i="16"/>
  <c r="CT171" i="16"/>
  <c r="GI171" i="16"/>
  <c r="DN164" i="16"/>
  <c r="HC164" i="16"/>
  <c r="DN160" i="16"/>
  <c r="HC160" i="16"/>
  <c r="DM156" i="16"/>
  <c r="HB156" i="16"/>
  <c r="DM152" i="16"/>
  <c r="HB152" i="16"/>
  <c r="DA148" i="16"/>
  <c r="GP148" i="16"/>
  <c r="DM144" i="16"/>
  <c r="HB144" i="16"/>
  <c r="DD139" i="16"/>
  <c r="GS139" i="16"/>
  <c r="DW195" i="16"/>
  <c r="HL195" i="16"/>
  <c r="EI192" i="16"/>
  <c r="HX192" i="16"/>
  <c r="FC188" i="16"/>
  <c r="IR188" i="16"/>
  <c r="EI186" i="16"/>
  <c r="HX186" i="16"/>
  <c r="EU183" i="16"/>
  <c r="IJ183" i="16"/>
  <c r="EY181" i="16"/>
  <c r="IN181" i="16"/>
  <c r="ED179" i="16"/>
  <c r="HS179" i="16"/>
  <c r="FI175" i="16"/>
  <c r="IX175" i="16"/>
  <c r="FI172" i="16"/>
  <c r="IX172" i="16"/>
  <c r="EC170" i="16"/>
  <c r="HR170" i="16"/>
  <c r="FE168" i="16"/>
  <c r="IT168" i="16"/>
  <c r="EW166" i="16"/>
  <c r="IL166" i="16"/>
  <c r="FA164" i="16"/>
  <c r="IP164" i="16"/>
  <c r="DU162" i="16"/>
  <c r="HJ162" i="16"/>
  <c r="ES159" i="16"/>
  <c r="IH159" i="16"/>
  <c r="EO155" i="16"/>
  <c r="ID155" i="16"/>
  <c r="EG150" i="16"/>
  <c r="HV150" i="16"/>
  <c r="EW142" i="16"/>
  <c r="IL142" i="16"/>
  <c r="DI193" i="16"/>
  <c r="GX193" i="16"/>
  <c r="CT190" i="16"/>
  <c r="GI190" i="16"/>
  <c r="EX180" i="16"/>
  <c r="IM180" i="16"/>
  <c r="CS186" i="16"/>
  <c r="GH186" i="16"/>
  <c r="CS150" i="16"/>
  <c r="GH150" i="16"/>
  <c r="DJ195" i="16"/>
  <c r="GY195" i="16"/>
  <c r="GH139" i="16"/>
  <c r="CS139" i="16"/>
  <c r="CS149" i="16"/>
  <c r="GH149" i="16"/>
  <c r="DR196" i="16"/>
  <c r="HG196" i="16"/>
  <c r="DF196" i="16"/>
  <c r="GU196" i="16"/>
  <c r="CT196" i="16"/>
  <c r="GI196" i="16"/>
  <c r="DI195" i="16"/>
  <c r="GX195" i="16"/>
  <c r="CW195" i="16"/>
  <c r="GL195" i="16"/>
  <c r="DL194" i="16"/>
  <c r="HA194" i="16"/>
  <c r="CZ194" i="16"/>
  <c r="GO194" i="16"/>
  <c r="DO193" i="16"/>
  <c r="HD193" i="16"/>
  <c r="DC193" i="16"/>
  <c r="GR193" i="16"/>
  <c r="DR192" i="16"/>
  <c r="HG192" i="16"/>
  <c r="CT192" i="16"/>
  <c r="GI192" i="16"/>
  <c r="DI191" i="16"/>
  <c r="GX191" i="16"/>
  <c r="CW191" i="16"/>
  <c r="GL191" i="16"/>
  <c r="DL190" i="16"/>
  <c r="HA190" i="16"/>
  <c r="CZ190" i="16"/>
  <c r="GO190" i="16"/>
  <c r="DO189" i="16"/>
  <c r="HD189" i="16"/>
  <c r="DC189" i="16"/>
  <c r="GR189" i="16"/>
  <c r="DR188" i="16"/>
  <c r="HG188" i="16"/>
  <c r="DF188" i="16"/>
  <c r="GU188" i="16"/>
  <c r="CT188" i="16"/>
  <c r="GI188" i="16"/>
  <c r="DI187" i="16"/>
  <c r="GX187" i="16"/>
  <c r="CW187" i="16"/>
  <c r="GL187" i="16"/>
  <c r="CZ186" i="16"/>
  <c r="GO186" i="16"/>
  <c r="DO185" i="16"/>
  <c r="HD185" i="16"/>
  <c r="DC185" i="16"/>
  <c r="GR185" i="16"/>
  <c r="DR184" i="16"/>
  <c r="HG184" i="16"/>
  <c r="DF184" i="16"/>
  <c r="GU184" i="16"/>
  <c r="CT184" i="16"/>
  <c r="GI184" i="16"/>
  <c r="DI183" i="16"/>
  <c r="GX183" i="16"/>
  <c r="DL182" i="16"/>
  <c r="HA182" i="16"/>
  <c r="CZ182" i="16"/>
  <c r="GO182" i="16"/>
  <c r="DO181" i="16"/>
  <c r="HD181" i="16"/>
  <c r="DC181" i="16"/>
  <c r="GR181" i="16"/>
  <c r="DF180" i="16"/>
  <c r="GU180" i="16"/>
  <c r="CT180" i="16"/>
  <c r="GI180" i="16"/>
  <c r="DI179" i="16"/>
  <c r="GX179" i="16"/>
  <c r="CW179" i="16"/>
  <c r="GL179" i="16"/>
  <c r="DL178" i="16"/>
  <c r="HA178" i="16"/>
  <c r="CZ178" i="16"/>
  <c r="GO178" i="16"/>
  <c r="DO177" i="16"/>
  <c r="HD177" i="16"/>
  <c r="DC177" i="16"/>
  <c r="GR177" i="16"/>
  <c r="DR176" i="16"/>
  <c r="HG176" i="16"/>
  <c r="DF176" i="16"/>
  <c r="GU176" i="16"/>
  <c r="CT176" i="16"/>
  <c r="GI176" i="16"/>
  <c r="DI175" i="16"/>
  <c r="GX175" i="16"/>
  <c r="CW175" i="16"/>
  <c r="GL175" i="16"/>
  <c r="DL174" i="16"/>
  <c r="HA174" i="16"/>
  <c r="CZ174" i="16"/>
  <c r="GO174" i="16"/>
  <c r="DB173" i="16"/>
  <c r="GQ173" i="16"/>
  <c r="DQ172" i="16"/>
  <c r="HF172" i="16"/>
  <c r="DE172" i="16"/>
  <c r="GT172" i="16"/>
  <c r="DT171" i="16"/>
  <c r="HI171" i="16"/>
  <c r="DH171" i="16"/>
  <c r="GW171" i="16"/>
  <c r="CV171" i="16"/>
  <c r="GK171" i="16"/>
  <c r="DK170" i="16"/>
  <c r="GZ170" i="16"/>
  <c r="CY170" i="16"/>
  <c r="GN170" i="16"/>
  <c r="DN169" i="16"/>
  <c r="HC169" i="16"/>
  <c r="DB169" i="16"/>
  <c r="GQ169" i="16"/>
  <c r="DQ168" i="16"/>
  <c r="HF168" i="16"/>
  <c r="DE168" i="16"/>
  <c r="GT168" i="16"/>
  <c r="DT167" i="16"/>
  <c r="HI167" i="16"/>
  <c r="DH167" i="16"/>
  <c r="GW167" i="16"/>
  <c r="CV167" i="16"/>
  <c r="GK167" i="16"/>
  <c r="DK166" i="16"/>
  <c r="GZ166" i="16"/>
  <c r="CY166" i="16"/>
  <c r="GN166" i="16"/>
  <c r="DN165" i="16"/>
  <c r="HC165" i="16"/>
  <c r="DA165" i="16"/>
  <c r="GP165" i="16"/>
  <c r="DP164" i="16"/>
  <c r="HE164" i="16"/>
  <c r="DD164" i="16"/>
  <c r="GS164" i="16"/>
  <c r="DS163" i="16"/>
  <c r="HH163" i="16"/>
  <c r="DG163" i="16"/>
  <c r="GV163" i="16"/>
  <c r="CU163" i="16"/>
  <c r="GJ163" i="16"/>
  <c r="DJ162" i="16"/>
  <c r="GY162" i="16"/>
  <c r="CX162" i="16"/>
  <c r="GM162" i="16"/>
  <c r="DM161" i="16"/>
  <c r="HB161" i="16"/>
  <c r="DA161" i="16"/>
  <c r="GP161" i="16"/>
  <c r="DP160" i="16"/>
  <c r="HE160" i="16"/>
  <c r="DC160" i="16"/>
  <c r="GR160" i="16"/>
  <c r="DR159" i="16"/>
  <c r="HG159" i="16"/>
  <c r="DF159" i="16"/>
  <c r="GU159" i="16"/>
  <c r="CT159" i="16"/>
  <c r="GI159" i="16"/>
  <c r="DI158" i="16"/>
  <c r="GX158" i="16"/>
  <c r="CW158" i="16"/>
  <c r="GL158" i="16"/>
  <c r="DL157" i="16"/>
  <c r="HA157" i="16"/>
  <c r="CZ157" i="16"/>
  <c r="GO157" i="16"/>
  <c r="DO156" i="16"/>
  <c r="HD156" i="16"/>
  <c r="DC156" i="16"/>
  <c r="GR156" i="16"/>
  <c r="DR155" i="16"/>
  <c r="HG155" i="16"/>
  <c r="DF155" i="16"/>
  <c r="GU155" i="16"/>
  <c r="CT155" i="16"/>
  <c r="GI155" i="16"/>
  <c r="DI154" i="16"/>
  <c r="GX154" i="16"/>
  <c r="CW154" i="16"/>
  <c r="GL154" i="16"/>
  <c r="DL153" i="16"/>
  <c r="HA153" i="16"/>
  <c r="CZ153" i="16"/>
  <c r="GO153" i="16"/>
  <c r="DO152" i="16"/>
  <c r="HD152" i="16"/>
  <c r="DC152" i="16"/>
  <c r="GR152" i="16"/>
  <c r="DR151" i="16"/>
  <c r="HG151" i="16"/>
  <c r="DF151" i="16"/>
  <c r="GU151" i="16"/>
  <c r="CT151" i="16"/>
  <c r="GI151" i="16"/>
  <c r="DI150" i="16"/>
  <c r="GX150" i="16"/>
  <c r="CW150" i="16"/>
  <c r="GL150" i="16"/>
  <c r="DL149" i="16"/>
  <c r="HA149" i="16"/>
  <c r="CZ149" i="16"/>
  <c r="GO149" i="16"/>
  <c r="DO148" i="16"/>
  <c r="HD148" i="16"/>
  <c r="DC148" i="16"/>
  <c r="GR148" i="16"/>
  <c r="DR147" i="16"/>
  <c r="HG147" i="16"/>
  <c r="DF147" i="16"/>
  <c r="GU147" i="16"/>
  <c r="CT147" i="16"/>
  <c r="GI147" i="16"/>
  <c r="DI146" i="16"/>
  <c r="GX146" i="16"/>
  <c r="CW146" i="16"/>
  <c r="GL146" i="16"/>
  <c r="DL145" i="16"/>
  <c r="HA145" i="16"/>
  <c r="CZ145" i="16"/>
  <c r="GO145" i="16"/>
  <c r="DO144" i="16"/>
  <c r="HD144" i="16"/>
  <c r="DC144" i="16"/>
  <c r="GR144" i="16"/>
  <c r="DR143" i="16"/>
  <c r="HG143" i="16"/>
  <c r="DF143" i="16"/>
  <c r="GU143" i="16"/>
  <c r="DI142" i="16"/>
  <c r="GX142" i="16"/>
  <c r="CW142" i="16"/>
  <c r="GL142" i="16"/>
  <c r="DL141" i="16"/>
  <c r="HA141" i="16"/>
  <c r="CZ141" i="16"/>
  <c r="GO141" i="16"/>
  <c r="DO140" i="16"/>
  <c r="HD140" i="16"/>
  <c r="DC140" i="16"/>
  <c r="GR140" i="16"/>
  <c r="DR139" i="16"/>
  <c r="HG139" i="16"/>
  <c r="DF139" i="16"/>
  <c r="GU139" i="16"/>
  <c r="CT139" i="16"/>
  <c r="GI139" i="16"/>
  <c r="FA196" i="16"/>
  <c r="IP196" i="16"/>
  <c r="EO196" i="16"/>
  <c r="ID196" i="16"/>
  <c r="EC196" i="16"/>
  <c r="HR196" i="16"/>
  <c r="FI195" i="16"/>
  <c r="IX195" i="16"/>
  <c r="EW195" i="16"/>
  <c r="IL195" i="16"/>
  <c r="EK195" i="16"/>
  <c r="HZ195" i="16"/>
  <c r="DY195" i="16"/>
  <c r="HN195" i="16"/>
  <c r="ES194" i="16"/>
  <c r="IH194" i="16"/>
  <c r="EG194" i="16"/>
  <c r="HV194" i="16"/>
  <c r="DU194" i="16"/>
  <c r="HJ194" i="16"/>
  <c r="FA193" i="16"/>
  <c r="IP193" i="16"/>
  <c r="EO193" i="16"/>
  <c r="ID193" i="16"/>
  <c r="EC193" i="16"/>
  <c r="HR193" i="16"/>
  <c r="FI192" i="16"/>
  <c r="IX192" i="16"/>
  <c r="EW192" i="16"/>
  <c r="IL192" i="16"/>
  <c r="EK192" i="16"/>
  <c r="HZ192" i="16"/>
  <c r="DY192" i="16"/>
  <c r="HN192" i="16"/>
  <c r="FE191" i="16"/>
  <c r="IT191" i="16"/>
  <c r="ES191" i="16"/>
  <c r="IH191" i="16"/>
  <c r="EG191" i="16"/>
  <c r="HV191" i="16"/>
  <c r="DU191" i="16"/>
  <c r="HJ191" i="16"/>
  <c r="FA190" i="16"/>
  <c r="IP190" i="16"/>
  <c r="EO190" i="16"/>
  <c r="ID190" i="16"/>
  <c r="EC190" i="16"/>
  <c r="HR190" i="16"/>
  <c r="FI189" i="16"/>
  <c r="IX189" i="16"/>
  <c r="EW189" i="16"/>
  <c r="IL189" i="16"/>
  <c r="EK189" i="16"/>
  <c r="HZ189" i="16"/>
  <c r="DY189" i="16"/>
  <c r="HN189" i="16"/>
  <c r="FE188" i="16"/>
  <c r="IT188" i="16"/>
  <c r="ES188" i="16"/>
  <c r="IH188" i="16"/>
  <c r="EG188" i="16"/>
  <c r="HV188" i="16"/>
  <c r="DU188" i="16"/>
  <c r="HJ188" i="16"/>
  <c r="FA187" i="16"/>
  <c r="IP187" i="16"/>
  <c r="EO187" i="16"/>
  <c r="ID187" i="16"/>
  <c r="EC187" i="16"/>
  <c r="HR187" i="16"/>
  <c r="FI186" i="16"/>
  <c r="IX186" i="16"/>
  <c r="EW186" i="16"/>
  <c r="IL186" i="16"/>
  <c r="EK186" i="16"/>
  <c r="HZ186" i="16"/>
  <c r="DY186" i="16"/>
  <c r="HN186" i="16"/>
  <c r="FE185" i="16"/>
  <c r="IT185" i="16"/>
  <c r="ES185" i="16"/>
  <c r="IH185" i="16"/>
  <c r="EG185" i="16"/>
  <c r="HV185" i="16"/>
  <c r="DU185" i="16"/>
  <c r="HJ185" i="16"/>
  <c r="FA184" i="16"/>
  <c r="IP184" i="16"/>
  <c r="EO184" i="16"/>
  <c r="ID184" i="16"/>
  <c r="EC184" i="16"/>
  <c r="HR184" i="16"/>
  <c r="FI183" i="16"/>
  <c r="IX183" i="16"/>
  <c r="EW183" i="16"/>
  <c r="IL183" i="16"/>
  <c r="EK183" i="16"/>
  <c r="HZ183" i="16"/>
  <c r="DY183" i="16"/>
  <c r="HN183" i="16"/>
  <c r="FE182" i="16"/>
  <c r="IT182" i="16"/>
  <c r="ES182" i="16"/>
  <c r="IH182" i="16"/>
  <c r="EG182" i="16"/>
  <c r="HV182" i="16"/>
  <c r="DU182" i="16"/>
  <c r="HJ182" i="16"/>
  <c r="FA181" i="16"/>
  <c r="IP181" i="16"/>
  <c r="EO181" i="16"/>
  <c r="ID181" i="16"/>
  <c r="EC181" i="16"/>
  <c r="HR181" i="16"/>
  <c r="FI180" i="16"/>
  <c r="IX180" i="16"/>
  <c r="EV180" i="16"/>
  <c r="IK180" i="16"/>
  <c r="EJ180" i="16"/>
  <c r="HY180" i="16"/>
  <c r="DX180" i="16"/>
  <c r="HM180" i="16"/>
  <c r="FD179" i="16"/>
  <c r="IS179" i="16"/>
  <c r="ER179" i="16"/>
  <c r="IG179" i="16"/>
  <c r="EF179" i="16"/>
  <c r="HU179" i="16"/>
  <c r="FL178" i="16"/>
  <c r="JA178" i="16"/>
  <c r="EZ178" i="16"/>
  <c r="IO178" i="16"/>
  <c r="EN178" i="16"/>
  <c r="IC178" i="16"/>
  <c r="EB178" i="16"/>
  <c r="HQ178" i="16"/>
  <c r="FH177" i="16"/>
  <c r="IW177" i="16"/>
  <c r="EV177" i="16"/>
  <c r="IK177" i="16"/>
  <c r="EJ177" i="16"/>
  <c r="HY177" i="16"/>
  <c r="DX177" i="16"/>
  <c r="HM177" i="16"/>
  <c r="FD176" i="16"/>
  <c r="IS176" i="16"/>
  <c r="EQ176" i="16"/>
  <c r="IF176" i="16"/>
  <c r="EE176" i="16"/>
  <c r="HT176" i="16"/>
  <c r="FK175" i="16"/>
  <c r="IZ175" i="16"/>
  <c r="EY175" i="16"/>
  <c r="IN175" i="16"/>
  <c r="EM175" i="16"/>
  <c r="IB175" i="16"/>
  <c r="EA175" i="16"/>
  <c r="HP175" i="16"/>
  <c r="FG174" i="16"/>
  <c r="IV174" i="16"/>
  <c r="EU174" i="16"/>
  <c r="IJ174" i="16"/>
  <c r="EI174" i="16"/>
  <c r="HX174" i="16"/>
  <c r="DW174" i="16"/>
  <c r="HL174" i="16"/>
  <c r="FC173" i="16"/>
  <c r="IR173" i="16"/>
  <c r="EQ173" i="16"/>
  <c r="IF173" i="16"/>
  <c r="EE173" i="16"/>
  <c r="HT173" i="16"/>
  <c r="FK172" i="16"/>
  <c r="IZ172" i="16"/>
  <c r="EY172" i="16"/>
  <c r="IN172" i="16"/>
  <c r="EM172" i="16"/>
  <c r="IB172" i="16"/>
  <c r="EA172" i="16"/>
  <c r="HP172" i="16"/>
  <c r="FG171" i="16"/>
  <c r="IV171" i="16"/>
  <c r="EU171" i="16"/>
  <c r="IJ171" i="16"/>
  <c r="EI171" i="16"/>
  <c r="HX171" i="16"/>
  <c r="DW171" i="16"/>
  <c r="HL171" i="16"/>
  <c r="FC170" i="16"/>
  <c r="IR170" i="16"/>
  <c r="EQ170" i="16"/>
  <c r="IF170" i="16"/>
  <c r="EE170" i="16"/>
  <c r="HT170" i="16"/>
  <c r="FK169" i="16"/>
  <c r="IZ169" i="16"/>
  <c r="EY169" i="16"/>
  <c r="IN169" i="16"/>
  <c r="EM169" i="16"/>
  <c r="IB169" i="16"/>
  <c r="EA169" i="16"/>
  <c r="HP169" i="16"/>
  <c r="FG168" i="16"/>
  <c r="IV168" i="16"/>
  <c r="EU168" i="16"/>
  <c r="IJ168" i="16"/>
  <c r="EI168" i="16"/>
  <c r="HX168" i="16"/>
  <c r="DW168" i="16"/>
  <c r="HL168" i="16"/>
  <c r="FC167" i="16"/>
  <c r="IR167" i="16"/>
  <c r="EQ167" i="16"/>
  <c r="IF167" i="16"/>
  <c r="EE167" i="16"/>
  <c r="HT167" i="16"/>
  <c r="FK166" i="16"/>
  <c r="IZ166" i="16"/>
  <c r="EY166" i="16"/>
  <c r="IN166" i="16"/>
  <c r="EM166" i="16"/>
  <c r="IB166" i="16"/>
  <c r="EA166" i="16"/>
  <c r="HP166" i="16"/>
  <c r="FG165" i="16"/>
  <c r="IV165" i="16"/>
  <c r="EU165" i="16"/>
  <c r="IJ165" i="16"/>
  <c r="EI165" i="16"/>
  <c r="HX165" i="16"/>
  <c r="FC164" i="16"/>
  <c r="IR164" i="16"/>
  <c r="EQ164" i="16"/>
  <c r="IF164" i="16"/>
  <c r="EE164" i="16"/>
  <c r="HT164" i="16"/>
  <c r="FK163" i="16"/>
  <c r="IZ163" i="16"/>
  <c r="EY163" i="16"/>
  <c r="IN163" i="16"/>
  <c r="EM163" i="16"/>
  <c r="IB163" i="16"/>
  <c r="EA163" i="16"/>
  <c r="HP163" i="16"/>
  <c r="FG162" i="16"/>
  <c r="IV162" i="16"/>
  <c r="EU162" i="16"/>
  <c r="IJ162" i="16"/>
  <c r="EI162" i="16"/>
  <c r="HX162" i="16"/>
  <c r="DW162" i="16"/>
  <c r="HL162" i="16"/>
  <c r="FC161" i="16"/>
  <c r="IR161" i="16"/>
  <c r="EQ161" i="16"/>
  <c r="IF161" i="16"/>
  <c r="EE161" i="16"/>
  <c r="HT161" i="16"/>
  <c r="FK160" i="16"/>
  <c r="IZ160" i="16"/>
  <c r="EY160" i="16"/>
  <c r="IN160" i="16"/>
  <c r="EM160" i="16"/>
  <c r="IB160" i="16"/>
  <c r="EA160" i="16"/>
  <c r="HP160" i="16"/>
  <c r="FG159" i="16"/>
  <c r="IV159" i="16"/>
  <c r="EU159" i="16"/>
  <c r="IJ159" i="16"/>
  <c r="EI159" i="16"/>
  <c r="HX159" i="16"/>
  <c r="DW159" i="16"/>
  <c r="HL159" i="16"/>
  <c r="FC158" i="16"/>
  <c r="IR158" i="16"/>
  <c r="EQ158" i="16"/>
  <c r="IF158" i="16"/>
  <c r="EE158" i="16"/>
  <c r="HT158" i="16"/>
  <c r="FK157" i="16"/>
  <c r="IZ157" i="16"/>
  <c r="EY157" i="16"/>
  <c r="IN157" i="16"/>
  <c r="EM157" i="16"/>
  <c r="IB157" i="16"/>
  <c r="EA157" i="16"/>
  <c r="HP157" i="16"/>
  <c r="FG156" i="16"/>
  <c r="IV156" i="16"/>
  <c r="EU156" i="16"/>
  <c r="IJ156" i="16"/>
  <c r="EI156" i="16"/>
  <c r="HX156" i="16"/>
  <c r="DW156" i="16"/>
  <c r="HL156" i="16"/>
  <c r="FC155" i="16"/>
  <c r="IR155" i="16"/>
  <c r="EQ155" i="16"/>
  <c r="IF155" i="16"/>
  <c r="EE155" i="16"/>
  <c r="HT155" i="16"/>
  <c r="FK154" i="16"/>
  <c r="IZ154" i="16"/>
  <c r="EY154" i="16"/>
  <c r="IN154" i="16"/>
  <c r="EM154" i="16"/>
  <c r="IB154" i="16"/>
  <c r="EA154" i="16"/>
  <c r="HP154" i="16"/>
  <c r="FG153" i="16"/>
  <c r="IV153" i="16"/>
  <c r="EU153" i="16"/>
  <c r="IJ153" i="16"/>
  <c r="EI153" i="16"/>
  <c r="HX153" i="16"/>
  <c r="DW153" i="16"/>
  <c r="HL153" i="16"/>
  <c r="FC152" i="16"/>
  <c r="IR152" i="16"/>
  <c r="EQ152" i="16"/>
  <c r="IF152" i="16"/>
  <c r="EE152" i="16"/>
  <c r="HT152" i="16"/>
  <c r="FK151" i="16"/>
  <c r="IZ151" i="16"/>
  <c r="EY151" i="16"/>
  <c r="IN151" i="16"/>
  <c r="EM151" i="16"/>
  <c r="IB151" i="16"/>
  <c r="EA151" i="16"/>
  <c r="HP151" i="16"/>
  <c r="FG150" i="16"/>
  <c r="IV150" i="16"/>
  <c r="EU150" i="16"/>
  <c r="IJ150" i="16"/>
  <c r="EI150" i="16"/>
  <c r="HX150" i="16"/>
  <c r="DW150" i="16"/>
  <c r="HL150" i="16"/>
  <c r="FC149" i="16"/>
  <c r="IR149" i="16"/>
  <c r="EQ149" i="16"/>
  <c r="IF149" i="16"/>
  <c r="EE149" i="16"/>
  <c r="HT149" i="16"/>
  <c r="FK148" i="16"/>
  <c r="IZ148" i="16"/>
  <c r="EY148" i="16"/>
  <c r="IN148" i="16"/>
  <c r="EM148" i="16"/>
  <c r="IB148" i="16"/>
  <c r="EA148" i="16"/>
  <c r="HP148" i="16"/>
  <c r="FG147" i="16"/>
  <c r="IV147" i="16"/>
  <c r="EU147" i="16"/>
  <c r="IJ147" i="16"/>
  <c r="EI147" i="16"/>
  <c r="HX147" i="16"/>
  <c r="DW147" i="16"/>
  <c r="HL147" i="16"/>
  <c r="FC146" i="16"/>
  <c r="IR146" i="16"/>
  <c r="EQ146" i="16"/>
  <c r="IF146" i="16"/>
  <c r="EE146" i="16"/>
  <c r="HT146" i="16"/>
  <c r="FK145" i="16"/>
  <c r="IZ145" i="16"/>
  <c r="EY145" i="16"/>
  <c r="IN145" i="16"/>
  <c r="EM145" i="16"/>
  <c r="IB145" i="16"/>
  <c r="EA145" i="16"/>
  <c r="HP145" i="16"/>
  <c r="FG144" i="16"/>
  <c r="IV144" i="16"/>
  <c r="EU144" i="16"/>
  <c r="IJ144" i="16"/>
  <c r="EI144" i="16"/>
  <c r="HX144" i="16"/>
  <c r="DW144" i="16"/>
  <c r="HL144" i="16"/>
  <c r="FC143" i="16"/>
  <c r="IR143" i="16"/>
  <c r="EQ143" i="16"/>
  <c r="IF143" i="16"/>
  <c r="EE143" i="16"/>
  <c r="HT143" i="16"/>
  <c r="FK142" i="16"/>
  <c r="IZ142" i="16"/>
  <c r="EY142" i="16"/>
  <c r="IN142" i="16"/>
  <c r="EM142" i="16"/>
  <c r="IB142" i="16"/>
  <c r="EA142" i="16"/>
  <c r="HP142" i="16"/>
  <c r="FG141" i="16"/>
  <c r="IV141" i="16"/>
  <c r="EU141" i="16"/>
  <c r="IJ141" i="16"/>
  <c r="EI141" i="16"/>
  <c r="HX141" i="16"/>
  <c r="DW141" i="16"/>
  <c r="HL141" i="16"/>
  <c r="FC140" i="16"/>
  <c r="IR140" i="16"/>
  <c r="EQ140" i="16"/>
  <c r="IF140" i="16"/>
  <c r="EE140" i="16"/>
  <c r="HT140" i="16"/>
  <c r="FK139" i="16"/>
  <c r="IZ139" i="16"/>
  <c r="EY139" i="16"/>
  <c r="IN139" i="16"/>
  <c r="EM139" i="16"/>
  <c r="IB139" i="16"/>
  <c r="EA139" i="16"/>
  <c r="HP139" i="16"/>
  <c r="FZ196" i="16"/>
  <c r="JO196" i="16"/>
  <c r="FN196" i="16"/>
  <c r="JC196" i="16"/>
  <c r="FU195" i="16"/>
  <c r="JJ195" i="16"/>
  <c r="GB194" i="16"/>
  <c r="JQ194" i="16"/>
  <c r="FP194" i="16"/>
  <c r="JE194" i="16"/>
  <c r="FW193" i="16"/>
  <c r="JL193" i="16"/>
  <c r="GD192" i="16"/>
  <c r="JS192" i="16"/>
  <c r="FR192" i="16"/>
  <c r="JG192" i="16"/>
  <c r="FY191" i="16"/>
  <c r="JN191" i="16"/>
  <c r="FM191" i="16"/>
  <c r="JB191" i="16"/>
  <c r="FT190" i="16"/>
  <c r="JI190" i="16"/>
  <c r="GA189" i="16"/>
  <c r="JP189" i="16"/>
  <c r="FO189" i="16"/>
  <c r="JD189" i="16"/>
  <c r="FV188" i="16"/>
  <c r="JK188" i="16"/>
  <c r="GC187" i="16"/>
  <c r="JR187" i="16"/>
  <c r="FQ187" i="16"/>
  <c r="JF187" i="16"/>
  <c r="FX186" i="16"/>
  <c r="JM186" i="16"/>
  <c r="GE185" i="16"/>
  <c r="JT185" i="16"/>
  <c r="FS185" i="16"/>
  <c r="JH185" i="16"/>
  <c r="FZ184" i="16"/>
  <c r="JO184" i="16"/>
  <c r="GH192" i="16"/>
  <c r="HA195" i="16"/>
  <c r="GW192" i="16"/>
  <c r="HM188" i="16"/>
  <c r="GX185" i="16"/>
  <c r="GI182" i="16"/>
  <c r="HI177" i="16"/>
  <c r="HA170" i="16"/>
  <c r="GZ153" i="16"/>
  <c r="HR191" i="16"/>
  <c r="DG195" i="16"/>
  <c r="GV195" i="16"/>
  <c r="DA185" i="16"/>
  <c r="GP185" i="16"/>
  <c r="DS179" i="16"/>
  <c r="HH179" i="16"/>
  <c r="CX174" i="16"/>
  <c r="GM174" i="16"/>
  <c r="CZ169" i="16"/>
  <c r="GO169" i="16"/>
  <c r="CY165" i="16"/>
  <c r="GN165" i="16"/>
  <c r="CY161" i="16"/>
  <c r="GN161" i="16"/>
  <c r="DJ157" i="16"/>
  <c r="GY157" i="16"/>
  <c r="DD151" i="16"/>
  <c r="GS151" i="16"/>
  <c r="DP147" i="16"/>
  <c r="HE147" i="16"/>
  <c r="DG142" i="16"/>
  <c r="GV142" i="16"/>
  <c r="DP139" i="16"/>
  <c r="HE139" i="16"/>
  <c r="EE194" i="16"/>
  <c r="HT194" i="16"/>
  <c r="EE191" i="16"/>
  <c r="HT191" i="16"/>
  <c r="EE188" i="16"/>
  <c r="HT188" i="16"/>
  <c r="EE185" i="16"/>
  <c r="HT185" i="16"/>
  <c r="EE182" i="16"/>
  <c r="HT182" i="16"/>
  <c r="EP179" i="16"/>
  <c r="IE179" i="16"/>
  <c r="EO176" i="16"/>
  <c r="ID176" i="16"/>
  <c r="EC173" i="16"/>
  <c r="HR173" i="16"/>
  <c r="FA170" i="16"/>
  <c r="IP170" i="16"/>
  <c r="EC167" i="16"/>
  <c r="HR167" i="16"/>
  <c r="EC164" i="16"/>
  <c r="HR164" i="16"/>
  <c r="EC161" i="16"/>
  <c r="HR161" i="16"/>
  <c r="FA158" i="16"/>
  <c r="IP158" i="16"/>
  <c r="FI154" i="16"/>
  <c r="IX154" i="16"/>
  <c r="FA152" i="16"/>
  <c r="IP152" i="16"/>
  <c r="FA149" i="16"/>
  <c r="IP149" i="16"/>
  <c r="EO146" i="16"/>
  <c r="ID146" i="16"/>
  <c r="DY142" i="16"/>
  <c r="HN142" i="16"/>
  <c r="DF194" i="16"/>
  <c r="GU194" i="16"/>
  <c r="DL188" i="16"/>
  <c r="HA188" i="16"/>
  <c r="DG196" i="16"/>
  <c r="GV196" i="16"/>
  <c r="DM194" i="16"/>
  <c r="HB194" i="16"/>
  <c r="CS185" i="16"/>
  <c r="GH185" i="16"/>
  <c r="CS161" i="16"/>
  <c r="GH161" i="16"/>
  <c r="CS196" i="16"/>
  <c r="GH196" i="16"/>
  <c r="CS184" i="16"/>
  <c r="GH184" i="16"/>
  <c r="CS172" i="16"/>
  <c r="GH172" i="16"/>
  <c r="CS160" i="16"/>
  <c r="GH160" i="16"/>
  <c r="CS148" i="16"/>
  <c r="GH148" i="16"/>
  <c r="DQ196" i="16"/>
  <c r="HF196" i="16"/>
  <c r="DE196" i="16"/>
  <c r="GT196" i="16"/>
  <c r="DT195" i="16"/>
  <c r="HI195" i="16"/>
  <c r="DH195" i="16"/>
  <c r="GW195" i="16"/>
  <c r="CV195" i="16"/>
  <c r="GK195" i="16"/>
  <c r="DK194" i="16"/>
  <c r="GZ194" i="16"/>
  <c r="CY194" i="16"/>
  <c r="GN194" i="16"/>
  <c r="DN193" i="16"/>
  <c r="HC193" i="16"/>
  <c r="DB193" i="16"/>
  <c r="GQ193" i="16"/>
  <c r="DQ192" i="16"/>
  <c r="HF192" i="16"/>
  <c r="DE192" i="16"/>
  <c r="GT192" i="16"/>
  <c r="DH191" i="16"/>
  <c r="GW191" i="16"/>
  <c r="CV191" i="16"/>
  <c r="GK191" i="16"/>
  <c r="DK190" i="16"/>
  <c r="GZ190" i="16"/>
  <c r="CY190" i="16"/>
  <c r="GN190" i="16"/>
  <c r="DN189" i="16"/>
  <c r="HC189" i="16"/>
  <c r="DB189" i="16"/>
  <c r="GQ189" i="16"/>
  <c r="DQ188" i="16"/>
  <c r="HF188" i="16"/>
  <c r="DT187" i="16"/>
  <c r="HI187" i="16"/>
  <c r="DH187" i="16"/>
  <c r="GW187" i="16"/>
  <c r="CV187" i="16"/>
  <c r="GK187" i="16"/>
  <c r="DK186" i="16"/>
  <c r="GZ186" i="16"/>
  <c r="CY186" i="16"/>
  <c r="GN186" i="16"/>
  <c r="DN185" i="16"/>
  <c r="HC185" i="16"/>
  <c r="DB185" i="16"/>
  <c r="GQ185" i="16"/>
  <c r="DQ184" i="16"/>
  <c r="HF184" i="16"/>
  <c r="DE184" i="16"/>
  <c r="GT184" i="16"/>
  <c r="DT183" i="16"/>
  <c r="HI183" i="16"/>
  <c r="DH183" i="16"/>
  <c r="GW183" i="16"/>
  <c r="CV183" i="16"/>
  <c r="GK183" i="16"/>
  <c r="CY182" i="16"/>
  <c r="GN182" i="16"/>
  <c r="DN181" i="16"/>
  <c r="HC181" i="16"/>
  <c r="DB181" i="16"/>
  <c r="GQ181" i="16"/>
  <c r="DQ180" i="16"/>
  <c r="HF180" i="16"/>
  <c r="DE180" i="16"/>
  <c r="GT180" i="16"/>
  <c r="DT179" i="16"/>
  <c r="HI179" i="16"/>
  <c r="DH179" i="16"/>
  <c r="GW179" i="16"/>
  <c r="CV179" i="16"/>
  <c r="GK179" i="16"/>
  <c r="DK178" i="16"/>
  <c r="GZ178" i="16"/>
  <c r="CY178" i="16"/>
  <c r="GN178" i="16"/>
  <c r="DN177" i="16"/>
  <c r="HC177" i="16"/>
  <c r="DB177" i="16"/>
  <c r="GQ177" i="16"/>
  <c r="DQ176" i="16"/>
  <c r="HF176" i="16"/>
  <c r="DE176" i="16"/>
  <c r="GT176" i="16"/>
  <c r="DT175" i="16"/>
  <c r="HI175" i="16"/>
  <c r="DH175" i="16"/>
  <c r="GW175" i="16"/>
  <c r="CV175" i="16"/>
  <c r="GK175" i="16"/>
  <c r="DK174" i="16"/>
  <c r="GZ174" i="16"/>
  <c r="CY174" i="16"/>
  <c r="GN174" i="16"/>
  <c r="DN173" i="16"/>
  <c r="HC173" i="16"/>
  <c r="DA173" i="16"/>
  <c r="GP173" i="16"/>
  <c r="DP172" i="16"/>
  <c r="HE172" i="16"/>
  <c r="DD172" i="16"/>
  <c r="GS172" i="16"/>
  <c r="DS171" i="16"/>
  <c r="HH171" i="16"/>
  <c r="DG171" i="16"/>
  <c r="GV171" i="16"/>
  <c r="CU171" i="16"/>
  <c r="GJ171" i="16"/>
  <c r="CX170" i="16"/>
  <c r="GM170" i="16"/>
  <c r="DM169" i="16"/>
  <c r="HB169" i="16"/>
  <c r="DA169" i="16"/>
  <c r="GP169" i="16"/>
  <c r="DP168" i="16"/>
  <c r="HE168" i="16"/>
  <c r="DD168" i="16"/>
  <c r="GS168" i="16"/>
  <c r="DS167" i="16"/>
  <c r="HH167" i="16"/>
  <c r="DG167" i="16"/>
  <c r="GV167" i="16"/>
  <c r="CU167" i="16"/>
  <c r="GJ167" i="16"/>
  <c r="DJ166" i="16"/>
  <c r="GY166" i="16"/>
  <c r="CX166" i="16"/>
  <c r="GM166" i="16"/>
  <c r="DM165" i="16"/>
  <c r="HB165" i="16"/>
  <c r="CZ165" i="16"/>
  <c r="GO165" i="16"/>
  <c r="DO164" i="16"/>
  <c r="HD164" i="16"/>
  <c r="DC164" i="16"/>
  <c r="GR164" i="16"/>
  <c r="DR163" i="16"/>
  <c r="HG163" i="16"/>
  <c r="DF163" i="16"/>
  <c r="GU163" i="16"/>
  <c r="CT163" i="16"/>
  <c r="GI163" i="16"/>
  <c r="DI162" i="16"/>
  <c r="GX162" i="16"/>
  <c r="CW162" i="16"/>
  <c r="GL162" i="16"/>
  <c r="DL161" i="16"/>
  <c r="HA161" i="16"/>
  <c r="CZ161" i="16"/>
  <c r="GO161" i="16"/>
  <c r="DO160" i="16"/>
  <c r="HD160" i="16"/>
  <c r="DB160" i="16"/>
  <c r="GQ160" i="16"/>
  <c r="DE159" i="16"/>
  <c r="GT159" i="16"/>
  <c r="DT158" i="16"/>
  <c r="HI158" i="16"/>
  <c r="DH158" i="16"/>
  <c r="GW158" i="16"/>
  <c r="CV158" i="16"/>
  <c r="GK158" i="16"/>
  <c r="DK157" i="16"/>
  <c r="GZ157" i="16"/>
  <c r="CY157" i="16"/>
  <c r="GN157" i="16"/>
  <c r="DB156" i="16"/>
  <c r="GQ156" i="16"/>
  <c r="DQ155" i="16"/>
  <c r="HF155" i="16"/>
  <c r="DE155" i="16"/>
  <c r="GT155" i="16"/>
  <c r="DT154" i="16"/>
  <c r="HI154" i="16"/>
  <c r="DH154" i="16"/>
  <c r="GW154" i="16"/>
  <c r="CV154" i="16"/>
  <c r="GK154" i="16"/>
  <c r="CY153" i="16"/>
  <c r="GN153" i="16"/>
  <c r="DN152" i="16"/>
  <c r="HC152" i="16"/>
  <c r="DB152" i="16"/>
  <c r="GQ152" i="16"/>
  <c r="DQ151" i="16"/>
  <c r="HF151" i="16"/>
  <c r="DE151" i="16"/>
  <c r="GT151" i="16"/>
  <c r="DT150" i="16"/>
  <c r="HI150" i="16"/>
  <c r="CV150" i="16"/>
  <c r="GK150" i="16"/>
  <c r="DK149" i="16"/>
  <c r="GZ149" i="16"/>
  <c r="CY149" i="16"/>
  <c r="GN149" i="16"/>
  <c r="DN148" i="16"/>
  <c r="HC148" i="16"/>
  <c r="DB148" i="16"/>
  <c r="GQ148" i="16"/>
  <c r="DQ147" i="16"/>
  <c r="HF147" i="16"/>
  <c r="DE147" i="16"/>
  <c r="GT147" i="16"/>
  <c r="DT146" i="16"/>
  <c r="HI146" i="16"/>
  <c r="DH146" i="16"/>
  <c r="GW146" i="16"/>
  <c r="CV146" i="16"/>
  <c r="GK146" i="16"/>
  <c r="DK145" i="16"/>
  <c r="GZ145" i="16"/>
  <c r="CY145" i="16"/>
  <c r="GN145" i="16"/>
  <c r="DN144" i="16"/>
  <c r="HC144" i="16"/>
  <c r="DB144" i="16"/>
  <c r="GQ144" i="16"/>
  <c r="DQ143" i="16"/>
  <c r="HF143" i="16"/>
  <c r="DE143" i="16"/>
  <c r="GT143" i="16"/>
  <c r="DT142" i="16"/>
  <c r="HI142" i="16"/>
  <c r="DH142" i="16"/>
  <c r="GW142" i="16"/>
  <c r="CV142" i="16"/>
  <c r="GK142" i="16"/>
  <c r="DK141" i="16"/>
  <c r="GZ141" i="16"/>
  <c r="CY141" i="16"/>
  <c r="GN141" i="16"/>
  <c r="DN140" i="16"/>
  <c r="HC140" i="16"/>
  <c r="DB140" i="16"/>
  <c r="GQ140" i="16"/>
  <c r="DQ139" i="16"/>
  <c r="HF139" i="16"/>
  <c r="DE139" i="16"/>
  <c r="GT139" i="16"/>
  <c r="FL196" i="16"/>
  <c r="JA196" i="16"/>
  <c r="EZ196" i="16"/>
  <c r="IO196" i="16"/>
  <c r="EN196" i="16"/>
  <c r="IC196" i="16"/>
  <c r="EB196" i="16"/>
  <c r="HQ196" i="16"/>
  <c r="FH195" i="16"/>
  <c r="IW195" i="16"/>
  <c r="EV195" i="16"/>
  <c r="IK195" i="16"/>
  <c r="EJ195" i="16"/>
  <c r="HY195" i="16"/>
  <c r="DX195" i="16"/>
  <c r="HM195" i="16"/>
  <c r="FD194" i="16"/>
  <c r="IS194" i="16"/>
  <c r="ER194" i="16"/>
  <c r="IG194" i="16"/>
  <c r="EF194" i="16"/>
  <c r="HU194" i="16"/>
  <c r="FL193" i="16"/>
  <c r="JA193" i="16"/>
  <c r="EZ193" i="16"/>
  <c r="IO193" i="16"/>
  <c r="EN193" i="16"/>
  <c r="IC193" i="16"/>
  <c r="EB193" i="16"/>
  <c r="HQ193" i="16"/>
  <c r="FH192" i="16"/>
  <c r="IW192" i="16"/>
  <c r="EV192" i="16"/>
  <c r="IK192" i="16"/>
  <c r="EJ192" i="16"/>
  <c r="HY192" i="16"/>
  <c r="FD191" i="16"/>
  <c r="IS191" i="16"/>
  <c r="ER191" i="16"/>
  <c r="IG191" i="16"/>
  <c r="EF191" i="16"/>
  <c r="HU191" i="16"/>
  <c r="FL190" i="16"/>
  <c r="JA190" i="16"/>
  <c r="EZ190" i="16"/>
  <c r="IO190" i="16"/>
  <c r="EN190" i="16"/>
  <c r="IC190" i="16"/>
  <c r="EB190" i="16"/>
  <c r="HQ190" i="16"/>
  <c r="FH189" i="16"/>
  <c r="IW189" i="16"/>
  <c r="EV189" i="16"/>
  <c r="IK189" i="16"/>
  <c r="EJ189" i="16"/>
  <c r="HY189" i="16"/>
  <c r="DX189" i="16"/>
  <c r="HM189" i="16"/>
  <c r="FD188" i="16"/>
  <c r="IS188" i="16"/>
  <c r="ER188" i="16"/>
  <c r="IG188" i="16"/>
  <c r="EF188" i="16"/>
  <c r="HU188" i="16"/>
  <c r="FL187" i="16"/>
  <c r="JA187" i="16"/>
  <c r="EZ187" i="16"/>
  <c r="IO187" i="16"/>
  <c r="EN187" i="16"/>
  <c r="IC187" i="16"/>
  <c r="EB187" i="16"/>
  <c r="HQ187" i="16"/>
  <c r="FH186" i="16"/>
  <c r="IW186" i="16"/>
  <c r="EV186" i="16"/>
  <c r="IK186" i="16"/>
  <c r="EJ186" i="16"/>
  <c r="HY186" i="16"/>
  <c r="DX186" i="16"/>
  <c r="HM186" i="16"/>
  <c r="FD185" i="16"/>
  <c r="IS185" i="16"/>
  <c r="ER185" i="16"/>
  <c r="IG185" i="16"/>
  <c r="EF185" i="16"/>
  <c r="HU185" i="16"/>
  <c r="FL184" i="16"/>
  <c r="JA184" i="16"/>
  <c r="EZ184" i="16"/>
  <c r="IO184" i="16"/>
  <c r="EN184" i="16"/>
  <c r="IC184" i="16"/>
  <c r="EB184" i="16"/>
  <c r="HQ184" i="16"/>
  <c r="FH183" i="16"/>
  <c r="IW183" i="16"/>
  <c r="EV183" i="16"/>
  <c r="IK183" i="16"/>
  <c r="EJ183" i="16"/>
  <c r="HY183" i="16"/>
  <c r="DX183" i="16"/>
  <c r="HM183" i="16"/>
  <c r="FD182" i="16"/>
  <c r="IS182" i="16"/>
  <c r="ER182" i="16"/>
  <c r="IG182" i="16"/>
  <c r="EF182" i="16"/>
  <c r="HU182" i="16"/>
  <c r="FL181" i="16"/>
  <c r="JA181" i="16"/>
  <c r="EZ181" i="16"/>
  <c r="IO181" i="16"/>
  <c r="EN181" i="16"/>
  <c r="IC181" i="16"/>
  <c r="EB181" i="16"/>
  <c r="HQ181" i="16"/>
  <c r="FH180" i="16"/>
  <c r="IW180" i="16"/>
  <c r="EU180" i="16"/>
  <c r="IJ180" i="16"/>
  <c r="EI180" i="16"/>
  <c r="HX180" i="16"/>
  <c r="DW180" i="16"/>
  <c r="HL180" i="16"/>
  <c r="FC179" i="16"/>
  <c r="IR179" i="16"/>
  <c r="EQ179" i="16"/>
  <c r="IF179" i="16"/>
  <c r="EE179" i="16"/>
  <c r="HT179" i="16"/>
  <c r="FK178" i="16"/>
  <c r="IZ178" i="16"/>
  <c r="EY178" i="16"/>
  <c r="IN178" i="16"/>
  <c r="EM178" i="16"/>
  <c r="IB178" i="16"/>
  <c r="EA178" i="16"/>
  <c r="HP178" i="16"/>
  <c r="FG177" i="16"/>
  <c r="IV177" i="16"/>
  <c r="EU177" i="16"/>
  <c r="IJ177" i="16"/>
  <c r="EI177" i="16"/>
  <c r="HX177" i="16"/>
  <c r="DW177" i="16"/>
  <c r="HL177" i="16"/>
  <c r="FC176" i="16"/>
  <c r="IR176" i="16"/>
  <c r="EP176" i="16"/>
  <c r="IE176" i="16"/>
  <c r="ED176" i="16"/>
  <c r="HS176" i="16"/>
  <c r="FJ175" i="16"/>
  <c r="IY175" i="16"/>
  <c r="EX175" i="16"/>
  <c r="IM175" i="16"/>
  <c r="EL175" i="16"/>
  <c r="IA175" i="16"/>
  <c r="DZ175" i="16"/>
  <c r="HO175" i="16"/>
  <c r="FF174" i="16"/>
  <c r="IU174" i="16"/>
  <c r="ET174" i="16"/>
  <c r="II174" i="16"/>
  <c r="EH174" i="16"/>
  <c r="HW174" i="16"/>
  <c r="DV174" i="16"/>
  <c r="HK174" i="16"/>
  <c r="FB173" i="16"/>
  <c r="IQ173" i="16"/>
  <c r="EP173" i="16"/>
  <c r="IE173" i="16"/>
  <c r="ED173" i="16"/>
  <c r="HS173" i="16"/>
  <c r="FJ172" i="16"/>
  <c r="IY172" i="16"/>
  <c r="EX172" i="16"/>
  <c r="IM172" i="16"/>
  <c r="EL172" i="16"/>
  <c r="IA172" i="16"/>
  <c r="DZ172" i="16"/>
  <c r="HO172" i="16"/>
  <c r="FF171" i="16"/>
  <c r="IU171" i="16"/>
  <c r="ET171" i="16"/>
  <c r="II171" i="16"/>
  <c r="EH171" i="16"/>
  <c r="HW171" i="16"/>
  <c r="DV171" i="16"/>
  <c r="HK171" i="16"/>
  <c r="FB170" i="16"/>
  <c r="IQ170" i="16"/>
  <c r="EP170" i="16"/>
  <c r="IE170" i="16"/>
  <c r="ED170" i="16"/>
  <c r="HS170" i="16"/>
  <c r="FJ169" i="16"/>
  <c r="IY169" i="16"/>
  <c r="EX169" i="16"/>
  <c r="IM169" i="16"/>
  <c r="EL169" i="16"/>
  <c r="IA169" i="16"/>
  <c r="DZ169" i="16"/>
  <c r="HO169" i="16"/>
  <c r="FF168" i="16"/>
  <c r="IU168" i="16"/>
  <c r="ET168" i="16"/>
  <c r="II168" i="16"/>
  <c r="EH168" i="16"/>
  <c r="HW168" i="16"/>
  <c r="FB167" i="16"/>
  <c r="IQ167" i="16"/>
  <c r="EP167" i="16"/>
  <c r="IE167" i="16"/>
  <c r="ED167" i="16"/>
  <c r="HS167" i="16"/>
  <c r="FJ166" i="16"/>
  <c r="IY166" i="16"/>
  <c r="EX166" i="16"/>
  <c r="IM166" i="16"/>
  <c r="EL166" i="16"/>
  <c r="IA166" i="16"/>
  <c r="DZ166" i="16"/>
  <c r="HO166" i="16"/>
  <c r="FF165" i="16"/>
  <c r="IU165" i="16"/>
  <c r="ET165" i="16"/>
  <c r="II165" i="16"/>
  <c r="EH165" i="16"/>
  <c r="HW165" i="16"/>
  <c r="DV165" i="16"/>
  <c r="HK165" i="16"/>
  <c r="FB164" i="16"/>
  <c r="IQ164" i="16"/>
  <c r="EP164" i="16"/>
  <c r="IE164" i="16"/>
  <c r="ED164" i="16"/>
  <c r="HS164" i="16"/>
  <c r="FJ163" i="16"/>
  <c r="IY163" i="16"/>
  <c r="EX163" i="16"/>
  <c r="IM163" i="16"/>
  <c r="EL163" i="16"/>
  <c r="IA163" i="16"/>
  <c r="DZ163" i="16"/>
  <c r="HO163" i="16"/>
  <c r="FF162" i="16"/>
  <c r="IU162" i="16"/>
  <c r="ET162" i="16"/>
  <c r="II162" i="16"/>
  <c r="EH162" i="16"/>
  <c r="HW162" i="16"/>
  <c r="DV162" i="16"/>
  <c r="HK162" i="16"/>
  <c r="FB161" i="16"/>
  <c r="IQ161" i="16"/>
  <c r="EP161" i="16"/>
  <c r="IE161" i="16"/>
  <c r="ED161" i="16"/>
  <c r="HS161" i="16"/>
  <c r="FJ160" i="16"/>
  <c r="IY160" i="16"/>
  <c r="EX160" i="16"/>
  <c r="IM160" i="16"/>
  <c r="EL160" i="16"/>
  <c r="IA160" i="16"/>
  <c r="DZ160" i="16"/>
  <c r="HO160" i="16"/>
  <c r="FF159" i="16"/>
  <c r="IU159" i="16"/>
  <c r="ET159" i="16"/>
  <c r="II159" i="16"/>
  <c r="EH159" i="16"/>
  <c r="HW159" i="16"/>
  <c r="DV159" i="16"/>
  <c r="HK159" i="16"/>
  <c r="FB158" i="16"/>
  <c r="IQ158" i="16"/>
  <c r="EP158" i="16"/>
  <c r="IE158" i="16"/>
  <c r="ED158" i="16"/>
  <c r="HS158" i="16"/>
  <c r="FJ157" i="16"/>
  <c r="IY157" i="16"/>
  <c r="EX157" i="16"/>
  <c r="IM157" i="16"/>
  <c r="EL157" i="16"/>
  <c r="IA157" i="16"/>
  <c r="DZ157" i="16"/>
  <c r="HO157" i="16"/>
  <c r="FF156" i="16"/>
  <c r="IU156" i="16"/>
  <c r="ET156" i="16"/>
  <c r="II156" i="16"/>
  <c r="EH156" i="16"/>
  <c r="HW156" i="16"/>
  <c r="DV156" i="16"/>
  <c r="HK156" i="16"/>
  <c r="FB155" i="16"/>
  <c r="IQ155" i="16"/>
  <c r="EP155" i="16"/>
  <c r="IE155" i="16"/>
  <c r="ED155" i="16"/>
  <c r="HS155" i="16"/>
  <c r="FJ154" i="16"/>
  <c r="IY154" i="16"/>
  <c r="EX154" i="16"/>
  <c r="IM154" i="16"/>
  <c r="EL154" i="16"/>
  <c r="IA154" i="16"/>
  <c r="DZ154" i="16"/>
  <c r="HO154" i="16"/>
  <c r="FF153" i="16"/>
  <c r="IU153" i="16"/>
  <c r="ET153" i="16"/>
  <c r="II153" i="16"/>
  <c r="EH153" i="16"/>
  <c r="HW153" i="16"/>
  <c r="DV153" i="16"/>
  <c r="HK153" i="16"/>
  <c r="FB152" i="16"/>
  <c r="IQ152" i="16"/>
  <c r="EP152" i="16"/>
  <c r="IE152" i="16"/>
  <c r="ED152" i="16"/>
  <c r="HS152" i="16"/>
  <c r="FJ151" i="16"/>
  <c r="IY151" i="16"/>
  <c r="EX151" i="16"/>
  <c r="IM151" i="16"/>
  <c r="EL151" i="16"/>
  <c r="IA151" i="16"/>
  <c r="DZ151" i="16"/>
  <c r="HO151" i="16"/>
  <c r="FF150" i="16"/>
  <c r="IU150" i="16"/>
  <c r="ET150" i="16"/>
  <c r="II150" i="16"/>
  <c r="EH150" i="16"/>
  <c r="HW150" i="16"/>
  <c r="DV150" i="16"/>
  <c r="HK150" i="16"/>
  <c r="FB149" i="16"/>
  <c r="IQ149" i="16"/>
  <c r="EP149" i="16"/>
  <c r="IE149" i="16"/>
  <c r="ED149" i="16"/>
  <c r="HS149" i="16"/>
  <c r="FJ148" i="16"/>
  <c r="IY148" i="16"/>
  <c r="EX148" i="16"/>
  <c r="IM148" i="16"/>
  <c r="EL148" i="16"/>
  <c r="IA148" i="16"/>
  <c r="DZ148" i="16"/>
  <c r="HO148" i="16"/>
  <c r="FF147" i="16"/>
  <c r="IU147" i="16"/>
  <c r="ET147" i="16"/>
  <c r="II147" i="16"/>
  <c r="EH147" i="16"/>
  <c r="HW147" i="16"/>
  <c r="DV147" i="16"/>
  <c r="HK147" i="16"/>
  <c r="FB146" i="16"/>
  <c r="IQ146" i="16"/>
  <c r="EP146" i="16"/>
  <c r="IE146" i="16"/>
  <c r="ED146" i="16"/>
  <c r="HS146" i="16"/>
  <c r="FJ145" i="16"/>
  <c r="IY145" i="16"/>
  <c r="EX145" i="16"/>
  <c r="IM145" i="16"/>
  <c r="EL145" i="16"/>
  <c r="IA145" i="16"/>
  <c r="DZ145" i="16"/>
  <c r="HO145" i="16"/>
  <c r="FF144" i="16"/>
  <c r="IU144" i="16"/>
  <c r="ET144" i="16"/>
  <c r="II144" i="16"/>
  <c r="EH144" i="16"/>
  <c r="HW144" i="16"/>
  <c r="DV144" i="16"/>
  <c r="HK144" i="16"/>
  <c r="FB143" i="16"/>
  <c r="IQ143" i="16"/>
  <c r="EP143" i="16"/>
  <c r="IE143" i="16"/>
  <c r="ED143" i="16"/>
  <c r="HS143" i="16"/>
  <c r="FJ142" i="16"/>
  <c r="IY142" i="16"/>
  <c r="EX142" i="16"/>
  <c r="IM142" i="16"/>
  <c r="EL142" i="16"/>
  <c r="IA142" i="16"/>
  <c r="DZ142" i="16"/>
  <c r="HO142" i="16"/>
  <c r="FF141" i="16"/>
  <c r="IU141" i="16"/>
  <c r="ET141" i="16"/>
  <c r="II141" i="16"/>
  <c r="EH141" i="16"/>
  <c r="HW141" i="16"/>
  <c r="DV141" i="16"/>
  <c r="HK141" i="16"/>
  <c r="FB140" i="16"/>
  <c r="IQ140" i="16"/>
  <c r="EP140" i="16"/>
  <c r="IE140" i="16"/>
  <c r="ED140" i="16"/>
  <c r="HS140" i="16"/>
  <c r="FJ139" i="16"/>
  <c r="IY139" i="16"/>
  <c r="EX139" i="16"/>
  <c r="IM139" i="16"/>
  <c r="EL139" i="16"/>
  <c r="IA139" i="16"/>
  <c r="DZ139" i="16"/>
  <c r="HO139" i="16"/>
  <c r="FY196" i="16"/>
  <c r="JN196" i="16"/>
  <c r="FM196" i="16"/>
  <c r="JB196" i="16"/>
  <c r="FT195" i="16"/>
  <c r="JI195" i="16"/>
  <c r="GA194" i="16"/>
  <c r="JP194" i="16"/>
  <c r="FO194" i="16"/>
  <c r="JD194" i="16"/>
  <c r="FV193" i="16"/>
  <c r="JK193" i="16"/>
  <c r="GC192" i="16"/>
  <c r="JR192" i="16"/>
  <c r="FQ192" i="16"/>
  <c r="JF192" i="16"/>
  <c r="FX191" i="16"/>
  <c r="JM191" i="16"/>
  <c r="GE190" i="16"/>
  <c r="JT190" i="16"/>
  <c r="FS190" i="16"/>
  <c r="JH190" i="16"/>
  <c r="FZ189" i="16"/>
  <c r="JO189" i="16"/>
  <c r="GH191" i="16"/>
  <c r="GZ195" i="16"/>
  <c r="GU192" i="16"/>
  <c r="HK188" i="16"/>
  <c r="GV185" i="16"/>
  <c r="HL181" i="16"/>
  <c r="HF177" i="16"/>
  <c r="GY170" i="16"/>
  <c r="GV153" i="16"/>
  <c r="JO190" i="16"/>
  <c r="FZ188" i="16"/>
  <c r="JO188" i="16"/>
  <c r="FN188" i="16"/>
  <c r="JC188" i="16"/>
  <c r="FU187" i="16"/>
  <c r="JJ187" i="16"/>
  <c r="GB186" i="16"/>
  <c r="JQ186" i="16"/>
  <c r="FP186" i="16"/>
  <c r="JE186" i="16"/>
  <c r="FW185" i="16"/>
  <c r="JL185" i="16"/>
  <c r="GD184" i="16"/>
  <c r="JS184" i="16"/>
  <c r="FR184" i="16"/>
  <c r="JG184" i="16"/>
  <c r="FY183" i="16"/>
  <c r="JN183" i="16"/>
  <c r="FM183" i="16"/>
  <c r="JB183" i="16"/>
  <c r="FT182" i="16"/>
  <c r="JI182" i="16"/>
  <c r="GA181" i="16"/>
  <c r="JP181" i="16"/>
  <c r="FO181" i="16"/>
  <c r="JD181" i="16"/>
  <c r="FV180" i="16"/>
  <c r="JK180" i="16"/>
  <c r="GC179" i="16"/>
  <c r="JR179" i="16"/>
  <c r="FQ179" i="16"/>
  <c r="JF179" i="16"/>
  <c r="FX178" i="16"/>
  <c r="JM178" i="16"/>
  <c r="GE177" i="16"/>
  <c r="JT177" i="16"/>
  <c r="FS177" i="16"/>
  <c r="JH177" i="16"/>
  <c r="FZ176" i="16"/>
  <c r="JO176" i="16"/>
  <c r="FN176" i="16"/>
  <c r="JC176" i="16"/>
  <c r="FU175" i="16"/>
  <c r="JJ175" i="16"/>
  <c r="GB174" i="16"/>
  <c r="JQ174" i="16"/>
  <c r="FP174" i="16"/>
  <c r="JE174" i="16"/>
  <c r="FW173" i="16"/>
  <c r="JL173" i="16"/>
  <c r="GD172" i="16"/>
  <c r="JS172" i="16"/>
  <c r="FR172" i="16"/>
  <c r="JG172" i="16"/>
  <c r="FY171" i="16"/>
  <c r="JN171" i="16"/>
  <c r="FM171" i="16"/>
  <c r="JB171" i="16"/>
  <c r="FT170" i="16"/>
  <c r="JI170" i="16"/>
  <c r="GA169" i="16"/>
  <c r="JP169" i="16"/>
  <c r="FO169" i="16"/>
  <c r="JD169" i="16"/>
  <c r="FV168" i="16"/>
  <c r="JK168" i="16"/>
  <c r="GC167" i="16"/>
  <c r="JR167" i="16"/>
  <c r="FQ167" i="16"/>
  <c r="JF167" i="16"/>
  <c r="FX166" i="16"/>
  <c r="JM166" i="16"/>
  <c r="GE165" i="16"/>
  <c r="JT165" i="16"/>
  <c r="FS165" i="16"/>
  <c r="JH165" i="16"/>
  <c r="FZ164" i="16"/>
  <c r="JO164" i="16"/>
  <c r="FN164" i="16"/>
  <c r="JC164" i="16"/>
  <c r="FU163" i="16"/>
  <c r="JJ163" i="16"/>
  <c r="GB162" i="16"/>
  <c r="JQ162" i="16"/>
  <c r="FP162" i="16"/>
  <c r="JE162" i="16"/>
  <c r="FW161" i="16"/>
  <c r="JL161" i="16"/>
  <c r="GD160" i="16"/>
  <c r="JS160" i="16"/>
  <c r="FR160" i="16"/>
  <c r="JG160" i="16"/>
  <c r="FY159" i="16"/>
  <c r="JN159" i="16"/>
  <c r="FM159" i="16"/>
  <c r="JB159" i="16"/>
  <c r="FT158" i="16"/>
  <c r="JI158" i="16"/>
  <c r="GA157" i="16"/>
  <c r="JP157" i="16"/>
  <c r="FO157" i="16"/>
  <c r="JD157" i="16"/>
  <c r="FV156" i="16"/>
  <c r="JK156" i="16"/>
  <c r="GC155" i="16"/>
  <c r="JR155" i="16"/>
  <c r="FQ155" i="16"/>
  <c r="JF155" i="16"/>
  <c r="FX154" i="16"/>
  <c r="JM154" i="16"/>
  <c r="GE153" i="16"/>
  <c r="JT153" i="16"/>
  <c r="FS153" i="16"/>
  <c r="JH153" i="16"/>
  <c r="FZ152" i="16"/>
  <c r="JO152" i="16"/>
  <c r="FN152" i="16"/>
  <c r="JC152" i="16"/>
  <c r="FU151" i="16"/>
  <c r="JJ151" i="16"/>
  <c r="GB150" i="16"/>
  <c r="JQ150" i="16"/>
  <c r="FP150" i="16"/>
  <c r="JE150" i="16"/>
  <c r="FW149" i="16"/>
  <c r="JL149" i="16"/>
  <c r="GD148" i="16"/>
  <c r="JS148" i="16"/>
  <c r="FR148" i="16"/>
  <c r="JG148" i="16"/>
  <c r="FY147" i="16"/>
  <c r="JN147" i="16"/>
  <c r="FM147" i="16"/>
  <c r="JB147" i="16"/>
  <c r="FT146" i="16"/>
  <c r="JI146" i="16"/>
  <c r="GA145" i="16"/>
  <c r="JP145" i="16"/>
  <c r="FO145" i="16"/>
  <c r="JD145" i="16"/>
  <c r="FV144" i="16"/>
  <c r="JK144" i="16"/>
  <c r="GC143" i="16"/>
  <c r="JR143" i="16"/>
  <c r="FQ143" i="16"/>
  <c r="JF143" i="16"/>
  <c r="FX142" i="16"/>
  <c r="JM142" i="16"/>
  <c r="GE141" i="16"/>
  <c r="JT141" i="16"/>
  <c r="FS141" i="16"/>
  <c r="JH141" i="16"/>
  <c r="FZ140" i="16"/>
  <c r="JO140" i="16"/>
  <c r="FN140" i="16"/>
  <c r="JC140" i="16"/>
  <c r="FU139" i="16"/>
  <c r="JJ139" i="16"/>
  <c r="GF189" i="16"/>
  <c r="JU189" i="16"/>
  <c r="FX183" i="16"/>
  <c r="JM183" i="16"/>
  <c r="GE182" i="16"/>
  <c r="JT182" i="16"/>
  <c r="FS182" i="16"/>
  <c r="JH182" i="16"/>
  <c r="FZ181" i="16"/>
  <c r="JO181" i="16"/>
  <c r="FN181" i="16"/>
  <c r="JC181" i="16"/>
  <c r="FU180" i="16"/>
  <c r="JJ180" i="16"/>
  <c r="GB179" i="16"/>
  <c r="JQ179" i="16"/>
  <c r="FP179" i="16"/>
  <c r="JE179" i="16"/>
  <c r="FW178" i="16"/>
  <c r="JL178" i="16"/>
  <c r="GD177" i="16"/>
  <c r="JS177" i="16"/>
  <c r="FR177" i="16"/>
  <c r="JG177" i="16"/>
  <c r="FM176" i="16"/>
  <c r="JB176" i="16"/>
  <c r="FT175" i="16"/>
  <c r="JI175" i="16"/>
  <c r="GA174" i="16"/>
  <c r="JP174" i="16"/>
  <c r="FO174" i="16"/>
  <c r="JD174" i="16"/>
  <c r="FV173" i="16"/>
  <c r="JK173" i="16"/>
  <c r="GC172" i="16"/>
  <c r="JR172" i="16"/>
  <c r="FQ172" i="16"/>
  <c r="JF172" i="16"/>
  <c r="FX171" i="16"/>
  <c r="JM171" i="16"/>
  <c r="GE170" i="16"/>
  <c r="JT170" i="16"/>
  <c r="FS170" i="16"/>
  <c r="JH170" i="16"/>
  <c r="FZ169" i="16"/>
  <c r="JO169" i="16"/>
  <c r="FN169" i="16"/>
  <c r="JC169" i="16"/>
  <c r="FU168" i="16"/>
  <c r="JJ168" i="16"/>
  <c r="GB167" i="16"/>
  <c r="JQ167" i="16"/>
  <c r="FP167" i="16"/>
  <c r="JE167" i="16"/>
  <c r="FW166" i="16"/>
  <c r="JL166" i="16"/>
  <c r="GD165" i="16"/>
  <c r="JS165" i="16"/>
  <c r="FR165" i="16"/>
  <c r="JG165" i="16"/>
  <c r="FY164" i="16"/>
  <c r="JN164" i="16"/>
  <c r="FM164" i="16"/>
  <c r="JB164" i="16"/>
  <c r="FT163" i="16"/>
  <c r="JI163" i="16"/>
  <c r="GA162" i="16"/>
  <c r="JP162" i="16"/>
  <c r="FO162" i="16"/>
  <c r="JD162" i="16"/>
  <c r="FV161" i="16"/>
  <c r="JK161" i="16"/>
  <c r="GC160" i="16"/>
  <c r="JR160" i="16"/>
  <c r="FQ160" i="16"/>
  <c r="JF160" i="16"/>
  <c r="FX159" i="16"/>
  <c r="JM159" i="16"/>
  <c r="GE158" i="16"/>
  <c r="JT158" i="16"/>
  <c r="FS158" i="16"/>
  <c r="JH158" i="16"/>
  <c r="FZ157" i="16"/>
  <c r="JO157" i="16"/>
  <c r="FN157" i="16"/>
  <c r="JC157" i="16"/>
  <c r="FU156" i="16"/>
  <c r="JJ156" i="16"/>
  <c r="GB155" i="16"/>
  <c r="JQ155" i="16"/>
  <c r="FP155" i="16"/>
  <c r="JE155" i="16"/>
  <c r="FW154" i="16"/>
  <c r="JL154" i="16"/>
  <c r="GD153" i="16"/>
  <c r="JS153" i="16"/>
  <c r="FR153" i="16"/>
  <c r="JG153" i="16"/>
  <c r="FY152" i="16"/>
  <c r="JN152" i="16"/>
  <c r="FM152" i="16"/>
  <c r="JB152" i="16"/>
  <c r="FT151" i="16"/>
  <c r="JI151" i="16"/>
  <c r="GA150" i="16"/>
  <c r="JP150" i="16"/>
  <c r="FO150" i="16"/>
  <c r="JD150" i="16"/>
  <c r="FV149" i="16"/>
  <c r="JK149" i="16"/>
  <c r="GC148" i="16"/>
  <c r="JR148" i="16"/>
  <c r="FQ148" i="16"/>
  <c r="JF148" i="16"/>
  <c r="FX147" i="16"/>
  <c r="JM147" i="16"/>
  <c r="GE146" i="16"/>
  <c r="JT146" i="16"/>
  <c r="FS146" i="16"/>
  <c r="JH146" i="16"/>
  <c r="FZ145" i="16"/>
  <c r="JO145" i="16"/>
  <c r="FN145" i="16"/>
  <c r="JC145" i="16"/>
  <c r="FU144" i="16"/>
  <c r="JJ144" i="16"/>
  <c r="GB143" i="16"/>
  <c r="JQ143" i="16"/>
  <c r="FP143" i="16"/>
  <c r="JE143" i="16"/>
  <c r="FW142" i="16"/>
  <c r="JL142" i="16"/>
  <c r="GD141" i="16"/>
  <c r="JS141" i="16"/>
  <c r="FR141" i="16"/>
  <c r="JG141" i="16"/>
  <c r="FY140" i="16"/>
  <c r="JN140" i="16"/>
  <c r="FM140" i="16"/>
  <c r="JB140" i="16"/>
  <c r="FT139" i="16"/>
  <c r="JI139" i="16"/>
  <c r="GG194" i="16"/>
  <c r="JV194" i="16"/>
  <c r="GG188" i="16"/>
  <c r="JV188" i="16"/>
  <c r="GG182" i="16"/>
  <c r="JV182" i="16"/>
  <c r="GG176" i="16"/>
  <c r="JV176" i="16"/>
  <c r="GF170" i="16"/>
  <c r="JU170" i="16"/>
  <c r="GF164" i="16"/>
  <c r="JU164" i="16"/>
  <c r="GF158" i="16"/>
  <c r="JU158" i="16"/>
  <c r="GF152" i="16"/>
  <c r="JU152" i="16"/>
  <c r="GF146" i="16"/>
  <c r="JU146" i="16"/>
  <c r="GF140" i="16"/>
  <c r="JU140" i="16"/>
  <c r="FQ189" i="16"/>
  <c r="JF189" i="16"/>
  <c r="FX188" i="16"/>
  <c r="JM188" i="16"/>
  <c r="GE187" i="16"/>
  <c r="JT187" i="16"/>
  <c r="FS187" i="16"/>
  <c r="JH187" i="16"/>
  <c r="FZ186" i="16"/>
  <c r="JO186" i="16"/>
  <c r="FN186" i="16"/>
  <c r="JC186" i="16"/>
  <c r="FU185" i="16"/>
  <c r="JJ185" i="16"/>
  <c r="GB184" i="16"/>
  <c r="JQ184" i="16"/>
  <c r="FP184" i="16"/>
  <c r="JE184" i="16"/>
  <c r="FW183" i="16"/>
  <c r="JL183" i="16"/>
  <c r="GD182" i="16"/>
  <c r="JS182" i="16"/>
  <c r="FR182" i="16"/>
  <c r="JG182" i="16"/>
  <c r="FY181" i="16"/>
  <c r="JN181" i="16"/>
  <c r="FM181" i="16"/>
  <c r="JB181" i="16"/>
  <c r="FT180" i="16"/>
  <c r="JI180" i="16"/>
  <c r="GA179" i="16"/>
  <c r="JP179" i="16"/>
  <c r="FO179" i="16"/>
  <c r="JD179" i="16"/>
  <c r="FV178" i="16"/>
  <c r="JK178" i="16"/>
  <c r="GC177" i="16"/>
  <c r="JR177" i="16"/>
  <c r="FQ177" i="16"/>
  <c r="JF177" i="16"/>
  <c r="FX176" i="16"/>
  <c r="JM176" i="16"/>
  <c r="GE175" i="16"/>
  <c r="JT175" i="16"/>
  <c r="FS175" i="16"/>
  <c r="JH175" i="16"/>
  <c r="FZ174" i="16"/>
  <c r="JO174" i="16"/>
  <c r="FN174" i="16"/>
  <c r="JC174" i="16"/>
  <c r="FU173" i="16"/>
  <c r="JJ173" i="16"/>
  <c r="GB172" i="16"/>
  <c r="JQ172" i="16"/>
  <c r="FP172" i="16"/>
  <c r="JE172" i="16"/>
  <c r="FW171" i="16"/>
  <c r="JL171" i="16"/>
  <c r="GD170" i="16"/>
  <c r="JS170" i="16"/>
  <c r="FR170" i="16"/>
  <c r="JG170" i="16"/>
  <c r="FY169" i="16"/>
  <c r="JN169" i="16"/>
  <c r="FM169" i="16"/>
  <c r="JB169" i="16"/>
  <c r="FT168" i="16"/>
  <c r="JI168" i="16"/>
  <c r="GA167" i="16"/>
  <c r="JP167" i="16"/>
  <c r="FO167" i="16"/>
  <c r="JD167" i="16"/>
  <c r="FV166" i="16"/>
  <c r="JK166" i="16"/>
  <c r="GC165" i="16"/>
  <c r="JR165" i="16"/>
  <c r="FQ165" i="16"/>
  <c r="JF165" i="16"/>
  <c r="FX164" i="16"/>
  <c r="JM164" i="16"/>
  <c r="GE163" i="16"/>
  <c r="JT163" i="16"/>
  <c r="FS163" i="16"/>
  <c r="JH163" i="16"/>
  <c r="FZ162" i="16"/>
  <c r="JO162" i="16"/>
  <c r="FN162" i="16"/>
  <c r="JC162" i="16"/>
  <c r="FU161" i="16"/>
  <c r="JJ161" i="16"/>
  <c r="GB160" i="16"/>
  <c r="JQ160" i="16"/>
  <c r="FP160" i="16"/>
  <c r="JE160" i="16"/>
  <c r="FW159" i="16"/>
  <c r="JL159" i="16"/>
  <c r="GD158" i="16"/>
  <c r="JS158" i="16"/>
  <c r="FR158" i="16"/>
  <c r="JG158" i="16"/>
  <c r="FY157" i="16"/>
  <c r="JN157" i="16"/>
  <c r="FM157" i="16"/>
  <c r="JB157" i="16"/>
  <c r="FT156" i="16"/>
  <c r="JI156" i="16"/>
  <c r="GA155" i="16"/>
  <c r="JP155" i="16"/>
  <c r="FO155" i="16"/>
  <c r="JD155" i="16"/>
  <c r="FV154" i="16"/>
  <c r="JK154" i="16"/>
  <c r="GC153" i="16"/>
  <c r="JR153" i="16"/>
  <c r="FQ153" i="16"/>
  <c r="JF153" i="16"/>
  <c r="FX152" i="16"/>
  <c r="JM152" i="16"/>
  <c r="GE151" i="16"/>
  <c r="JT151" i="16"/>
  <c r="FS151" i="16"/>
  <c r="JH151" i="16"/>
  <c r="FZ150" i="16"/>
  <c r="JO150" i="16"/>
  <c r="FN150" i="16"/>
  <c r="JC150" i="16"/>
  <c r="FU149" i="16"/>
  <c r="JJ149" i="16"/>
  <c r="GB148" i="16"/>
  <c r="JQ148" i="16"/>
  <c r="FP148" i="16"/>
  <c r="JE148" i="16"/>
  <c r="FW147" i="16"/>
  <c r="JL147" i="16"/>
  <c r="GD146" i="16"/>
  <c r="JS146" i="16"/>
  <c r="FR146" i="16"/>
  <c r="JG146" i="16"/>
  <c r="FY145" i="16"/>
  <c r="JN145" i="16"/>
  <c r="FM145" i="16"/>
  <c r="JB145" i="16"/>
  <c r="FT144" i="16"/>
  <c r="JI144" i="16"/>
  <c r="GA143" i="16"/>
  <c r="JP143" i="16"/>
  <c r="FO143" i="16"/>
  <c r="JD143" i="16"/>
  <c r="FV142" i="16"/>
  <c r="JK142" i="16"/>
  <c r="GC141" i="16"/>
  <c r="JR141" i="16"/>
  <c r="FQ141" i="16"/>
  <c r="JF141" i="16"/>
  <c r="FX140" i="16"/>
  <c r="JM140" i="16"/>
  <c r="GE139" i="16"/>
  <c r="JT139" i="16"/>
  <c r="FS139" i="16"/>
  <c r="JH139" i="16"/>
  <c r="GF194" i="16"/>
  <c r="JU194" i="16"/>
  <c r="GF188" i="16"/>
  <c r="JU188" i="16"/>
  <c r="GF182" i="16"/>
  <c r="JU182" i="16"/>
  <c r="GE192" i="16"/>
  <c r="JT192" i="16"/>
  <c r="FS192" i="16"/>
  <c r="JH192" i="16"/>
  <c r="FZ191" i="16"/>
  <c r="JO191" i="16"/>
  <c r="FU190" i="16"/>
  <c r="JJ190" i="16"/>
  <c r="GB189" i="16"/>
  <c r="JQ189" i="16"/>
  <c r="FP189" i="16"/>
  <c r="JE189" i="16"/>
  <c r="FW188" i="16"/>
  <c r="JL188" i="16"/>
  <c r="GD187" i="16"/>
  <c r="JS187" i="16"/>
  <c r="FR187" i="16"/>
  <c r="JG187" i="16"/>
  <c r="FY186" i="16"/>
  <c r="JN186" i="16"/>
  <c r="FM186" i="16"/>
  <c r="JB186" i="16"/>
  <c r="FT185" i="16"/>
  <c r="JI185" i="16"/>
  <c r="GA184" i="16"/>
  <c r="JP184" i="16"/>
  <c r="FO184" i="16"/>
  <c r="JD184" i="16"/>
  <c r="FV183" i="16"/>
  <c r="JK183" i="16"/>
  <c r="GC182" i="16"/>
  <c r="JR182" i="16"/>
  <c r="FQ182" i="16"/>
  <c r="JF182" i="16"/>
  <c r="FX181" i="16"/>
  <c r="JM181" i="16"/>
  <c r="GE180" i="16"/>
  <c r="JT180" i="16"/>
  <c r="FS180" i="16"/>
  <c r="JH180" i="16"/>
  <c r="FN179" i="16"/>
  <c r="JC179" i="16"/>
  <c r="FU178" i="16"/>
  <c r="JJ178" i="16"/>
  <c r="GB177" i="16"/>
  <c r="JQ177" i="16"/>
  <c r="FP177" i="16"/>
  <c r="JE177" i="16"/>
  <c r="FW176" i="16"/>
  <c r="JL176" i="16"/>
  <c r="GD175" i="16"/>
  <c r="JS175" i="16"/>
  <c r="FR175" i="16"/>
  <c r="JG175" i="16"/>
  <c r="FY174" i="16"/>
  <c r="JN174" i="16"/>
  <c r="FM174" i="16"/>
  <c r="JB174" i="16"/>
  <c r="FT173" i="16"/>
  <c r="JI173" i="16"/>
  <c r="GA172" i="16"/>
  <c r="JP172" i="16"/>
  <c r="FO172" i="16"/>
  <c r="JD172" i="16"/>
  <c r="FV171" i="16"/>
  <c r="JK171" i="16"/>
  <c r="GC170" i="16"/>
  <c r="JR170" i="16"/>
  <c r="FQ170" i="16"/>
  <c r="JF170" i="16"/>
  <c r="FX169" i="16"/>
  <c r="JM169" i="16"/>
  <c r="GE168" i="16"/>
  <c r="JT168" i="16"/>
  <c r="FS168" i="16"/>
  <c r="JH168" i="16"/>
  <c r="FZ167" i="16"/>
  <c r="JO167" i="16"/>
  <c r="FN167" i="16"/>
  <c r="JC167" i="16"/>
  <c r="FU166" i="16"/>
  <c r="JJ166" i="16"/>
  <c r="GB165" i="16"/>
  <c r="JQ165" i="16"/>
  <c r="FP165" i="16"/>
  <c r="JE165" i="16"/>
  <c r="FW164" i="16"/>
  <c r="JL164" i="16"/>
  <c r="GD163" i="16"/>
  <c r="JS163" i="16"/>
  <c r="FR163" i="16"/>
  <c r="JG163" i="16"/>
  <c r="FY162" i="16"/>
  <c r="JN162" i="16"/>
  <c r="FM162" i="16"/>
  <c r="JB162" i="16"/>
  <c r="FT161" i="16"/>
  <c r="JI161" i="16"/>
  <c r="GA160" i="16"/>
  <c r="JP160" i="16"/>
  <c r="FO160" i="16"/>
  <c r="JD160" i="16"/>
  <c r="FV159" i="16"/>
  <c r="JK159" i="16"/>
  <c r="GC158" i="16"/>
  <c r="JR158" i="16"/>
  <c r="FQ158" i="16"/>
  <c r="JF158" i="16"/>
  <c r="FX157" i="16"/>
  <c r="JM157" i="16"/>
  <c r="GE156" i="16"/>
  <c r="JT156" i="16"/>
  <c r="FS156" i="16"/>
  <c r="JH156" i="16"/>
  <c r="FZ155" i="16"/>
  <c r="JO155" i="16"/>
  <c r="FN155" i="16"/>
  <c r="JC155" i="16"/>
  <c r="FU154" i="16"/>
  <c r="JJ154" i="16"/>
  <c r="GB153" i="16"/>
  <c r="JQ153" i="16"/>
  <c r="FP153" i="16"/>
  <c r="JE153" i="16"/>
  <c r="FW152" i="16"/>
  <c r="JL152" i="16"/>
  <c r="GD151" i="16"/>
  <c r="JS151" i="16"/>
  <c r="FR151" i="16"/>
  <c r="JG151" i="16"/>
  <c r="FY150" i="16"/>
  <c r="JN150" i="16"/>
  <c r="FM150" i="16"/>
  <c r="JB150" i="16"/>
  <c r="FT149" i="16"/>
  <c r="JI149" i="16"/>
  <c r="GA148" i="16"/>
  <c r="JP148" i="16"/>
  <c r="FO148" i="16"/>
  <c r="JD148" i="16"/>
  <c r="FV147" i="16"/>
  <c r="JK147" i="16"/>
  <c r="GC146" i="16"/>
  <c r="JR146" i="16"/>
  <c r="FQ146" i="16"/>
  <c r="JF146" i="16"/>
  <c r="FX145" i="16"/>
  <c r="JM145" i="16"/>
  <c r="GE144" i="16"/>
  <c r="JT144" i="16"/>
  <c r="FS144" i="16"/>
  <c r="JH144" i="16"/>
  <c r="FZ143" i="16"/>
  <c r="JO143" i="16"/>
  <c r="FN143" i="16"/>
  <c r="JC143" i="16"/>
  <c r="FU142" i="16"/>
  <c r="JJ142" i="16"/>
  <c r="GB141" i="16"/>
  <c r="JQ141" i="16"/>
  <c r="FP141" i="16"/>
  <c r="JE141" i="16"/>
  <c r="FW140" i="16"/>
  <c r="JL140" i="16"/>
  <c r="GD139" i="16"/>
  <c r="JS139" i="16"/>
  <c r="FR139" i="16"/>
  <c r="JG139" i="16"/>
  <c r="GG193" i="16"/>
  <c r="JV193" i="16"/>
  <c r="GG187" i="16"/>
  <c r="JV187" i="16"/>
  <c r="FN184" i="16"/>
  <c r="JC184" i="16"/>
  <c r="FU183" i="16"/>
  <c r="JJ183" i="16"/>
  <c r="GB182" i="16"/>
  <c r="JQ182" i="16"/>
  <c r="FP182" i="16"/>
  <c r="JE182" i="16"/>
  <c r="FW181" i="16"/>
  <c r="JL181" i="16"/>
  <c r="GD180" i="16"/>
  <c r="JS180" i="16"/>
  <c r="FR180" i="16"/>
  <c r="JG180" i="16"/>
  <c r="FY179" i="16"/>
  <c r="JN179" i="16"/>
  <c r="FM179" i="16"/>
  <c r="JB179" i="16"/>
  <c r="FT178" i="16"/>
  <c r="JI178" i="16"/>
  <c r="GA177" i="16"/>
  <c r="JP177" i="16"/>
  <c r="FO177" i="16"/>
  <c r="JD177" i="16"/>
  <c r="FV176" i="16"/>
  <c r="JK176" i="16"/>
  <c r="GC175" i="16"/>
  <c r="JR175" i="16"/>
  <c r="FQ175" i="16"/>
  <c r="JF175" i="16"/>
  <c r="FX174" i="16"/>
  <c r="JM174" i="16"/>
  <c r="GE173" i="16"/>
  <c r="JT173" i="16"/>
  <c r="FS173" i="16"/>
  <c r="JH173" i="16"/>
  <c r="FZ172" i="16"/>
  <c r="JO172" i="16"/>
  <c r="FN172" i="16"/>
  <c r="JC172" i="16"/>
  <c r="FU171" i="16"/>
  <c r="JJ171" i="16"/>
  <c r="GB170" i="16"/>
  <c r="JQ170" i="16"/>
  <c r="FP170" i="16"/>
  <c r="JE170" i="16"/>
  <c r="FW169" i="16"/>
  <c r="JL169" i="16"/>
  <c r="GD168" i="16"/>
  <c r="JS168" i="16"/>
  <c r="FR168" i="16"/>
  <c r="JG168" i="16"/>
  <c r="FY167" i="16"/>
  <c r="JN167" i="16"/>
  <c r="FM167" i="16"/>
  <c r="JB167" i="16"/>
  <c r="FT166" i="16"/>
  <c r="JI166" i="16"/>
  <c r="GA165" i="16"/>
  <c r="JP165" i="16"/>
  <c r="FO165" i="16"/>
  <c r="JD165" i="16"/>
  <c r="FV164" i="16"/>
  <c r="JK164" i="16"/>
  <c r="GC163" i="16"/>
  <c r="JR163" i="16"/>
  <c r="FQ163" i="16"/>
  <c r="JF163" i="16"/>
  <c r="FX162" i="16"/>
  <c r="JM162" i="16"/>
  <c r="GE161" i="16"/>
  <c r="JT161" i="16"/>
  <c r="FS161" i="16"/>
  <c r="JH161" i="16"/>
  <c r="FZ160" i="16"/>
  <c r="JO160" i="16"/>
  <c r="FN160" i="16"/>
  <c r="JC160" i="16"/>
  <c r="FU159" i="16"/>
  <c r="JJ159" i="16"/>
  <c r="GB158" i="16"/>
  <c r="JQ158" i="16"/>
  <c r="FP158" i="16"/>
  <c r="JE158" i="16"/>
  <c r="FW157" i="16"/>
  <c r="JL157" i="16"/>
  <c r="GD156" i="16"/>
  <c r="JS156" i="16"/>
  <c r="FR156" i="16"/>
  <c r="JG156" i="16"/>
  <c r="FY155" i="16"/>
  <c r="JN155" i="16"/>
  <c r="FM155" i="16"/>
  <c r="JB155" i="16"/>
  <c r="FT154" i="16"/>
  <c r="JI154" i="16"/>
  <c r="GA153" i="16"/>
  <c r="JP153" i="16"/>
  <c r="FO153" i="16"/>
  <c r="JD153" i="16"/>
  <c r="FV152" i="16"/>
  <c r="JK152" i="16"/>
  <c r="GC151" i="16"/>
  <c r="JR151" i="16"/>
  <c r="FQ151" i="16"/>
  <c r="JF151" i="16"/>
  <c r="FX150" i="16"/>
  <c r="JM150" i="16"/>
  <c r="GE149" i="16"/>
  <c r="JT149" i="16"/>
  <c r="FS149" i="16"/>
  <c r="JH149" i="16"/>
  <c r="FZ148" i="16"/>
  <c r="JO148" i="16"/>
  <c r="FN148" i="16"/>
  <c r="JC148" i="16"/>
  <c r="FU147" i="16"/>
  <c r="JJ147" i="16"/>
  <c r="GB146" i="16"/>
  <c r="JQ146" i="16"/>
  <c r="FP146" i="16"/>
  <c r="JE146" i="16"/>
  <c r="FW145" i="16"/>
  <c r="JL145" i="16"/>
  <c r="GD144" i="16"/>
  <c r="JS144" i="16"/>
  <c r="FR144" i="16"/>
  <c r="JG144" i="16"/>
  <c r="FY143" i="16"/>
  <c r="JN143" i="16"/>
  <c r="FM143" i="16"/>
  <c r="JB143" i="16"/>
  <c r="FT142" i="16"/>
  <c r="JI142" i="16"/>
  <c r="GA141" i="16"/>
  <c r="JP141" i="16"/>
  <c r="FO141" i="16"/>
  <c r="JD141" i="16"/>
  <c r="FV140" i="16"/>
  <c r="JK140" i="16"/>
  <c r="GC139" i="16"/>
  <c r="JR139" i="16"/>
  <c r="FQ139" i="16"/>
  <c r="JF139" i="16"/>
  <c r="GF193" i="16"/>
  <c r="JU193" i="16"/>
  <c r="GF187" i="16"/>
  <c r="JU187" i="16"/>
  <c r="GF181" i="16"/>
  <c r="JU181" i="16"/>
  <c r="GF175" i="16"/>
  <c r="JU175" i="16"/>
  <c r="GG168" i="16"/>
  <c r="JV168" i="16"/>
  <c r="GG162" i="16"/>
  <c r="JV162" i="16"/>
  <c r="GG156" i="16"/>
  <c r="JV156" i="16"/>
  <c r="GG150" i="16"/>
  <c r="JV150" i="16"/>
  <c r="GG144" i="16"/>
  <c r="JV144" i="16"/>
  <c r="JU195" i="16"/>
  <c r="JV192" i="16"/>
  <c r="FN189" i="16"/>
  <c r="JC189" i="16"/>
  <c r="FU188" i="16"/>
  <c r="JJ188" i="16"/>
  <c r="GB187" i="16"/>
  <c r="JQ187" i="16"/>
  <c r="FP187" i="16"/>
  <c r="JE187" i="16"/>
  <c r="FW186" i="16"/>
  <c r="JL186" i="16"/>
  <c r="GD185" i="16"/>
  <c r="JS185" i="16"/>
  <c r="FR185" i="16"/>
  <c r="JG185" i="16"/>
  <c r="FY184" i="16"/>
  <c r="JN184" i="16"/>
  <c r="FM184" i="16"/>
  <c r="JB184" i="16"/>
  <c r="FT183" i="16"/>
  <c r="JI183" i="16"/>
  <c r="GA182" i="16"/>
  <c r="JP182" i="16"/>
  <c r="FO182" i="16"/>
  <c r="JD182" i="16"/>
  <c r="FV181" i="16"/>
  <c r="JK181" i="16"/>
  <c r="GC180" i="16"/>
  <c r="JR180" i="16"/>
  <c r="FQ180" i="16"/>
  <c r="JF180" i="16"/>
  <c r="FX179" i="16"/>
  <c r="JM179" i="16"/>
  <c r="GE178" i="16"/>
  <c r="JT178" i="16"/>
  <c r="FS178" i="16"/>
  <c r="JH178" i="16"/>
  <c r="FZ177" i="16"/>
  <c r="JO177" i="16"/>
  <c r="FN177" i="16"/>
  <c r="JC177" i="16"/>
  <c r="FU176" i="16"/>
  <c r="JJ176" i="16"/>
  <c r="GB175" i="16"/>
  <c r="JQ175" i="16"/>
  <c r="FP175" i="16"/>
  <c r="JE175" i="16"/>
  <c r="FW174" i="16"/>
  <c r="JL174" i="16"/>
  <c r="GD173" i="16"/>
  <c r="JS173" i="16"/>
  <c r="FR173" i="16"/>
  <c r="JG173" i="16"/>
  <c r="FY172" i="16"/>
  <c r="JN172" i="16"/>
  <c r="FM172" i="16"/>
  <c r="JB172" i="16"/>
  <c r="FT171" i="16"/>
  <c r="JI171" i="16"/>
  <c r="GA170" i="16"/>
  <c r="JP170" i="16"/>
  <c r="FO170" i="16"/>
  <c r="JD170" i="16"/>
  <c r="FV169" i="16"/>
  <c r="JK169" i="16"/>
  <c r="GC168" i="16"/>
  <c r="JR168" i="16"/>
  <c r="FQ168" i="16"/>
  <c r="JF168" i="16"/>
  <c r="FX167" i="16"/>
  <c r="JM167" i="16"/>
  <c r="GE166" i="16"/>
  <c r="JT166" i="16"/>
  <c r="FS166" i="16"/>
  <c r="JH166" i="16"/>
  <c r="FZ165" i="16"/>
  <c r="JO165" i="16"/>
  <c r="FN165" i="16"/>
  <c r="JC165" i="16"/>
  <c r="FU164" i="16"/>
  <c r="JJ164" i="16"/>
  <c r="GB163" i="16"/>
  <c r="JQ163" i="16"/>
  <c r="FP163" i="16"/>
  <c r="JE163" i="16"/>
  <c r="FW162" i="16"/>
  <c r="JL162" i="16"/>
  <c r="GD161" i="16"/>
  <c r="JS161" i="16"/>
  <c r="FR161" i="16"/>
  <c r="JG161" i="16"/>
  <c r="FY160" i="16"/>
  <c r="JN160" i="16"/>
  <c r="FM160" i="16"/>
  <c r="JB160" i="16"/>
  <c r="FT159" i="16"/>
  <c r="JI159" i="16"/>
  <c r="GA158" i="16"/>
  <c r="JP158" i="16"/>
  <c r="FO158" i="16"/>
  <c r="JD158" i="16"/>
  <c r="FV157" i="16"/>
  <c r="JK157" i="16"/>
  <c r="GC156" i="16"/>
  <c r="JR156" i="16"/>
  <c r="FQ156" i="16"/>
  <c r="JF156" i="16"/>
  <c r="FX155" i="16"/>
  <c r="JM155" i="16"/>
  <c r="GE154" i="16"/>
  <c r="JT154" i="16"/>
  <c r="FS154" i="16"/>
  <c r="JH154" i="16"/>
  <c r="FZ153" i="16"/>
  <c r="JO153" i="16"/>
  <c r="FN153" i="16"/>
  <c r="JC153" i="16"/>
  <c r="FU152" i="16"/>
  <c r="JJ152" i="16"/>
  <c r="GB151" i="16"/>
  <c r="JQ151" i="16"/>
  <c r="FP151" i="16"/>
  <c r="JE151" i="16"/>
  <c r="FW150" i="16"/>
  <c r="JL150" i="16"/>
  <c r="GD149" i="16"/>
  <c r="JS149" i="16"/>
  <c r="FR149" i="16"/>
  <c r="JG149" i="16"/>
  <c r="FY148" i="16"/>
  <c r="JN148" i="16"/>
  <c r="FM148" i="16"/>
  <c r="JB148" i="16"/>
  <c r="FT147" i="16"/>
  <c r="JI147" i="16"/>
  <c r="GA146" i="16"/>
  <c r="JP146" i="16"/>
  <c r="FO146" i="16"/>
  <c r="JD146" i="16"/>
  <c r="FV145" i="16"/>
  <c r="JK145" i="16"/>
  <c r="GC144" i="16"/>
  <c r="JR144" i="16"/>
  <c r="FQ144" i="16"/>
  <c r="JF144" i="16"/>
  <c r="FX143" i="16"/>
  <c r="JM143" i="16"/>
  <c r="GE142" i="16"/>
  <c r="JT142" i="16"/>
  <c r="FS142" i="16"/>
  <c r="JH142" i="16"/>
  <c r="FZ141" i="16"/>
  <c r="JO141" i="16"/>
  <c r="FN141" i="16"/>
  <c r="JC141" i="16"/>
  <c r="FU140" i="16"/>
  <c r="JJ140" i="16"/>
  <c r="GB139" i="16"/>
  <c r="JQ139" i="16"/>
  <c r="FP139" i="16"/>
  <c r="JE139" i="16"/>
  <c r="GG186" i="16"/>
  <c r="JV186" i="16"/>
  <c r="GG180" i="16"/>
  <c r="JV180" i="16"/>
  <c r="GG174" i="16"/>
  <c r="JV174" i="16"/>
  <c r="GF168" i="16"/>
  <c r="JU168" i="16"/>
  <c r="GF162" i="16"/>
  <c r="JU162" i="16"/>
  <c r="GF156" i="16"/>
  <c r="JU156" i="16"/>
  <c r="GF150" i="16"/>
  <c r="JU150" i="16"/>
  <c r="GF144" i="16"/>
  <c r="JU144" i="16"/>
  <c r="JS183" i="16"/>
  <c r="GE183" i="16"/>
  <c r="JT183" i="16"/>
  <c r="FS183" i="16"/>
  <c r="JH183" i="16"/>
  <c r="FZ182" i="16"/>
  <c r="JO182" i="16"/>
  <c r="FN182" i="16"/>
  <c r="JC182" i="16"/>
  <c r="FU181" i="16"/>
  <c r="JJ181" i="16"/>
  <c r="GB180" i="16"/>
  <c r="JQ180" i="16"/>
  <c r="FP180" i="16"/>
  <c r="JE180" i="16"/>
  <c r="FW179" i="16"/>
  <c r="JL179" i="16"/>
  <c r="GD178" i="16"/>
  <c r="JS178" i="16"/>
  <c r="FR178" i="16"/>
  <c r="JG178" i="16"/>
  <c r="FY177" i="16"/>
  <c r="JN177" i="16"/>
  <c r="FM177" i="16"/>
  <c r="JB177" i="16"/>
  <c r="FT176" i="16"/>
  <c r="JI176" i="16"/>
  <c r="GA175" i="16"/>
  <c r="JP175" i="16"/>
  <c r="FO175" i="16"/>
  <c r="JD175" i="16"/>
  <c r="FV174" i="16"/>
  <c r="JK174" i="16"/>
  <c r="GC173" i="16"/>
  <c r="JR173" i="16"/>
  <c r="FQ173" i="16"/>
  <c r="JF173" i="16"/>
  <c r="FX172" i="16"/>
  <c r="JM172" i="16"/>
  <c r="GE171" i="16"/>
  <c r="JT171" i="16"/>
  <c r="FS171" i="16"/>
  <c r="JH171" i="16"/>
  <c r="FZ170" i="16"/>
  <c r="JO170" i="16"/>
  <c r="FN170" i="16"/>
  <c r="JC170" i="16"/>
  <c r="FU169" i="16"/>
  <c r="JJ169" i="16"/>
  <c r="GB168" i="16"/>
  <c r="JQ168" i="16"/>
  <c r="FP168" i="16"/>
  <c r="JE168" i="16"/>
  <c r="FW167" i="16"/>
  <c r="JL167" i="16"/>
  <c r="GD166" i="16"/>
  <c r="JS166" i="16"/>
  <c r="FR166" i="16"/>
  <c r="JG166" i="16"/>
  <c r="FY165" i="16"/>
  <c r="JN165" i="16"/>
  <c r="FM165" i="16"/>
  <c r="JB165" i="16"/>
  <c r="FT164" i="16"/>
  <c r="JI164" i="16"/>
  <c r="GA163" i="16"/>
  <c r="JP163" i="16"/>
  <c r="FO163" i="16"/>
  <c r="JD163" i="16"/>
  <c r="FV162" i="16"/>
  <c r="JK162" i="16"/>
  <c r="GC161" i="16"/>
  <c r="JR161" i="16"/>
  <c r="FQ161" i="16"/>
  <c r="JF161" i="16"/>
  <c r="FX160" i="16"/>
  <c r="JM160" i="16"/>
  <c r="GE159" i="16"/>
  <c r="JT159" i="16"/>
  <c r="FS159" i="16"/>
  <c r="JH159" i="16"/>
  <c r="FZ158" i="16"/>
  <c r="JO158" i="16"/>
  <c r="FN158" i="16"/>
  <c r="JC158" i="16"/>
  <c r="FU157" i="16"/>
  <c r="JJ157" i="16"/>
  <c r="GB156" i="16"/>
  <c r="JQ156" i="16"/>
  <c r="FP156" i="16"/>
  <c r="JE156" i="16"/>
  <c r="FW155" i="16"/>
  <c r="JL155" i="16"/>
  <c r="GD154" i="16"/>
  <c r="JS154" i="16"/>
  <c r="FR154" i="16"/>
  <c r="JG154" i="16"/>
  <c r="FY153" i="16"/>
  <c r="JN153" i="16"/>
  <c r="FM153" i="16"/>
  <c r="JB153" i="16"/>
  <c r="FT152" i="16"/>
  <c r="JI152" i="16"/>
  <c r="GA151" i="16"/>
  <c r="JP151" i="16"/>
  <c r="FO151" i="16"/>
  <c r="JD151" i="16"/>
  <c r="FV150" i="16"/>
  <c r="JK150" i="16"/>
  <c r="GC149" i="16"/>
  <c r="JR149" i="16"/>
  <c r="FQ149" i="16"/>
  <c r="JF149" i="16"/>
  <c r="FX148" i="16"/>
  <c r="JM148" i="16"/>
  <c r="GE147" i="16"/>
  <c r="JT147" i="16"/>
  <c r="FS147" i="16"/>
  <c r="JH147" i="16"/>
  <c r="FZ146" i="16"/>
  <c r="JO146" i="16"/>
  <c r="FN146" i="16"/>
  <c r="JC146" i="16"/>
  <c r="FU145" i="16"/>
  <c r="JJ145" i="16"/>
  <c r="GB144" i="16"/>
  <c r="JQ144" i="16"/>
  <c r="FP144" i="16"/>
  <c r="JE144" i="16"/>
  <c r="FW143" i="16"/>
  <c r="JL143" i="16"/>
  <c r="GD142" i="16"/>
  <c r="JS142" i="16"/>
  <c r="FR142" i="16"/>
  <c r="JG142" i="16"/>
  <c r="FY141" i="16"/>
  <c r="JN141" i="16"/>
  <c r="FM141" i="16"/>
  <c r="JB141" i="16"/>
  <c r="FT140" i="16"/>
  <c r="JI140" i="16"/>
  <c r="GA139" i="16"/>
  <c r="JP139" i="16"/>
  <c r="FO139" i="16"/>
  <c r="JD139" i="16"/>
  <c r="GF192" i="16"/>
  <c r="JU192" i="16"/>
  <c r="GF186" i="16"/>
  <c r="JU186" i="16"/>
  <c r="GF180" i="16"/>
  <c r="JU180" i="16"/>
  <c r="GF174" i="16"/>
  <c r="JU174" i="16"/>
  <c r="GG167" i="16"/>
  <c r="JV167" i="16"/>
  <c r="GG161" i="16"/>
  <c r="JV161" i="16"/>
  <c r="GG155" i="16"/>
  <c r="JV155" i="16"/>
  <c r="GG149" i="16"/>
  <c r="JV149" i="16"/>
  <c r="GG143" i="16"/>
  <c r="JV143" i="16"/>
  <c r="FZ187" i="16"/>
  <c r="JO187" i="16"/>
  <c r="FN187" i="16"/>
  <c r="JC187" i="16"/>
  <c r="FU186" i="16"/>
  <c r="JJ186" i="16"/>
  <c r="GB185" i="16"/>
  <c r="JQ185" i="16"/>
  <c r="FP185" i="16"/>
  <c r="JE185" i="16"/>
  <c r="FW184" i="16"/>
  <c r="JL184" i="16"/>
  <c r="FR183" i="16"/>
  <c r="JG183" i="16"/>
  <c r="FY182" i="16"/>
  <c r="JN182" i="16"/>
  <c r="FM182" i="16"/>
  <c r="JB182" i="16"/>
  <c r="FT181" i="16"/>
  <c r="JI181" i="16"/>
  <c r="GA180" i="16"/>
  <c r="JP180" i="16"/>
  <c r="FO180" i="16"/>
  <c r="JD180" i="16"/>
  <c r="FV179" i="16"/>
  <c r="JK179" i="16"/>
  <c r="GC178" i="16"/>
  <c r="JR178" i="16"/>
  <c r="FQ178" i="16"/>
  <c r="JF178" i="16"/>
  <c r="FX177" i="16"/>
  <c r="JM177" i="16"/>
  <c r="GE176" i="16"/>
  <c r="JT176" i="16"/>
  <c r="FS176" i="16"/>
  <c r="JH176" i="16"/>
  <c r="FZ175" i="16"/>
  <c r="JO175" i="16"/>
  <c r="FN175" i="16"/>
  <c r="JC175" i="16"/>
  <c r="FU174" i="16"/>
  <c r="JJ174" i="16"/>
  <c r="GB173" i="16"/>
  <c r="JQ173" i="16"/>
  <c r="FP173" i="16"/>
  <c r="JE173" i="16"/>
  <c r="FW172" i="16"/>
  <c r="JL172" i="16"/>
  <c r="GD171" i="16"/>
  <c r="JS171" i="16"/>
  <c r="FR171" i="16"/>
  <c r="JG171" i="16"/>
  <c r="FY170" i="16"/>
  <c r="JN170" i="16"/>
  <c r="FM170" i="16"/>
  <c r="JB170" i="16"/>
  <c r="FT169" i="16"/>
  <c r="JI169" i="16"/>
  <c r="GA168" i="16"/>
  <c r="JP168" i="16"/>
  <c r="FO168" i="16"/>
  <c r="JD168" i="16"/>
  <c r="FV167" i="16"/>
  <c r="JK167" i="16"/>
  <c r="GC166" i="16"/>
  <c r="JR166" i="16"/>
  <c r="FQ166" i="16"/>
  <c r="JF166" i="16"/>
  <c r="FX165" i="16"/>
  <c r="JM165" i="16"/>
  <c r="GE164" i="16"/>
  <c r="JT164" i="16"/>
  <c r="FS164" i="16"/>
  <c r="JH164" i="16"/>
  <c r="FZ163" i="16"/>
  <c r="JO163" i="16"/>
  <c r="FN163" i="16"/>
  <c r="JC163" i="16"/>
  <c r="FU162" i="16"/>
  <c r="JJ162" i="16"/>
  <c r="GB161" i="16"/>
  <c r="JQ161" i="16"/>
  <c r="FP161" i="16"/>
  <c r="JE161" i="16"/>
  <c r="FW160" i="16"/>
  <c r="JL160" i="16"/>
  <c r="GD159" i="16"/>
  <c r="JS159" i="16"/>
  <c r="FR159" i="16"/>
  <c r="JG159" i="16"/>
  <c r="FY158" i="16"/>
  <c r="JN158" i="16"/>
  <c r="FM158" i="16"/>
  <c r="JB158" i="16"/>
  <c r="FT157" i="16"/>
  <c r="JI157" i="16"/>
  <c r="GA156" i="16"/>
  <c r="JP156" i="16"/>
  <c r="FO156" i="16"/>
  <c r="JD156" i="16"/>
  <c r="FV155" i="16"/>
  <c r="JK155" i="16"/>
  <c r="GC154" i="16"/>
  <c r="JR154" i="16"/>
  <c r="FQ154" i="16"/>
  <c r="JF154" i="16"/>
  <c r="FX153" i="16"/>
  <c r="JM153" i="16"/>
  <c r="GE152" i="16"/>
  <c r="JT152" i="16"/>
  <c r="FS152" i="16"/>
  <c r="JH152" i="16"/>
  <c r="FZ151" i="16"/>
  <c r="JO151" i="16"/>
  <c r="FN151" i="16"/>
  <c r="JC151" i="16"/>
  <c r="FU150" i="16"/>
  <c r="JJ150" i="16"/>
  <c r="GB149" i="16"/>
  <c r="JQ149" i="16"/>
  <c r="FP149" i="16"/>
  <c r="JE149" i="16"/>
  <c r="FW148" i="16"/>
  <c r="JL148" i="16"/>
  <c r="GD147" i="16"/>
  <c r="JS147" i="16"/>
  <c r="FR147" i="16"/>
  <c r="JG147" i="16"/>
  <c r="FY146" i="16"/>
  <c r="JN146" i="16"/>
  <c r="FM146" i="16"/>
  <c r="JB146" i="16"/>
  <c r="FT145" i="16"/>
  <c r="JI145" i="16"/>
  <c r="GA144" i="16"/>
  <c r="JP144" i="16"/>
  <c r="FO144" i="16"/>
  <c r="JD144" i="16"/>
  <c r="FV143" i="16"/>
  <c r="JK143" i="16"/>
  <c r="GC142" i="16"/>
  <c r="JR142" i="16"/>
  <c r="FQ142" i="16"/>
  <c r="JF142" i="16"/>
  <c r="FX141" i="16"/>
  <c r="JM141" i="16"/>
  <c r="GE140" i="16"/>
  <c r="JT140" i="16"/>
  <c r="FS140" i="16"/>
  <c r="JH140" i="16"/>
  <c r="FZ139" i="16"/>
  <c r="JO139" i="16"/>
  <c r="FN139" i="16"/>
  <c r="JC139" i="16"/>
  <c r="GG191" i="16"/>
  <c r="JV191" i="16"/>
  <c r="GG185" i="16"/>
  <c r="JV185" i="16"/>
  <c r="GG179" i="16"/>
  <c r="JV179" i="16"/>
  <c r="GF173" i="16"/>
  <c r="JU173" i="16"/>
  <c r="GF167" i="16"/>
  <c r="JU167" i="16"/>
  <c r="GF161" i="16"/>
  <c r="JU161" i="16"/>
  <c r="GF155" i="16"/>
  <c r="JU155" i="16"/>
  <c r="GF149" i="16"/>
  <c r="JU149" i="16"/>
  <c r="GF143" i="16"/>
  <c r="JU143" i="16"/>
  <c r="JO179" i="16"/>
  <c r="GE193" i="16"/>
  <c r="JT193" i="16"/>
  <c r="FS193" i="16"/>
  <c r="JH193" i="16"/>
  <c r="FZ192" i="16"/>
  <c r="JO192" i="16"/>
  <c r="FN192" i="16"/>
  <c r="JC192" i="16"/>
  <c r="FU191" i="16"/>
  <c r="JJ191" i="16"/>
  <c r="GB190" i="16"/>
  <c r="JQ190" i="16"/>
  <c r="FP190" i="16"/>
  <c r="JE190" i="16"/>
  <c r="FW189" i="16"/>
  <c r="JL189" i="16"/>
  <c r="GD188" i="16"/>
  <c r="JS188" i="16"/>
  <c r="FR188" i="16"/>
  <c r="JG188" i="16"/>
  <c r="FY187" i="16"/>
  <c r="JN187" i="16"/>
  <c r="FM187" i="16"/>
  <c r="JB187" i="16"/>
  <c r="FT186" i="16"/>
  <c r="JI186" i="16"/>
  <c r="GA185" i="16"/>
  <c r="JP185" i="16"/>
  <c r="FO185" i="16"/>
  <c r="JD185" i="16"/>
  <c r="FV184" i="16"/>
  <c r="JK184" i="16"/>
  <c r="GC183" i="16"/>
  <c r="JR183" i="16"/>
  <c r="FQ183" i="16"/>
  <c r="JF183" i="16"/>
  <c r="FX182" i="16"/>
  <c r="JM182" i="16"/>
  <c r="GE181" i="16"/>
  <c r="JT181" i="16"/>
  <c r="FS181" i="16"/>
  <c r="JH181" i="16"/>
  <c r="FZ180" i="16"/>
  <c r="JO180" i="16"/>
  <c r="FN180" i="16"/>
  <c r="JC180" i="16"/>
  <c r="FU179" i="16"/>
  <c r="JJ179" i="16"/>
  <c r="GB178" i="16"/>
  <c r="JQ178" i="16"/>
  <c r="FP178" i="16"/>
  <c r="JE178" i="16"/>
  <c r="FW177" i="16"/>
  <c r="JL177" i="16"/>
  <c r="GD176" i="16"/>
  <c r="JS176" i="16"/>
  <c r="FR176" i="16"/>
  <c r="JG176" i="16"/>
  <c r="FY175" i="16"/>
  <c r="JN175" i="16"/>
  <c r="FM175" i="16"/>
  <c r="JB175" i="16"/>
  <c r="FT174" i="16"/>
  <c r="JI174" i="16"/>
  <c r="GA173" i="16"/>
  <c r="JP173" i="16"/>
  <c r="FO173" i="16"/>
  <c r="JD173" i="16"/>
  <c r="FV172" i="16"/>
  <c r="JK172" i="16"/>
  <c r="GC171" i="16"/>
  <c r="JR171" i="16"/>
  <c r="FQ171" i="16"/>
  <c r="JF171" i="16"/>
  <c r="FX170" i="16"/>
  <c r="JM170" i="16"/>
  <c r="GE169" i="16"/>
  <c r="JT169" i="16"/>
  <c r="FS169" i="16"/>
  <c r="JH169" i="16"/>
  <c r="FZ168" i="16"/>
  <c r="JO168" i="16"/>
  <c r="FN168" i="16"/>
  <c r="JC168" i="16"/>
  <c r="FU167" i="16"/>
  <c r="JJ167" i="16"/>
  <c r="GB166" i="16"/>
  <c r="JQ166" i="16"/>
  <c r="FP166" i="16"/>
  <c r="JE166" i="16"/>
  <c r="FW165" i="16"/>
  <c r="JL165" i="16"/>
  <c r="GD164" i="16"/>
  <c r="JS164" i="16"/>
  <c r="FR164" i="16"/>
  <c r="JG164" i="16"/>
  <c r="FY163" i="16"/>
  <c r="JN163" i="16"/>
  <c r="FM163" i="16"/>
  <c r="JB163" i="16"/>
  <c r="FT162" i="16"/>
  <c r="JI162" i="16"/>
  <c r="GA161" i="16"/>
  <c r="JP161" i="16"/>
  <c r="FO161" i="16"/>
  <c r="JD161" i="16"/>
  <c r="FV160" i="16"/>
  <c r="JK160" i="16"/>
  <c r="GC159" i="16"/>
  <c r="JR159" i="16"/>
  <c r="FQ159" i="16"/>
  <c r="JF159" i="16"/>
  <c r="FX158" i="16"/>
  <c r="JM158" i="16"/>
  <c r="GE157" i="16"/>
  <c r="JT157" i="16"/>
  <c r="FS157" i="16"/>
  <c r="JH157" i="16"/>
  <c r="FZ156" i="16"/>
  <c r="JO156" i="16"/>
  <c r="FN156" i="16"/>
  <c r="JC156" i="16"/>
  <c r="FU155" i="16"/>
  <c r="JJ155" i="16"/>
  <c r="GB154" i="16"/>
  <c r="JQ154" i="16"/>
  <c r="FP154" i="16"/>
  <c r="JE154" i="16"/>
  <c r="FW153" i="16"/>
  <c r="JL153" i="16"/>
  <c r="GD152" i="16"/>
  <c r="JS152" i="16"/>
  <c r="FR152" i="16"/>
  <c r="JG152" i="16"/>
  <c r="FY151" i="16"/>
  <c r="JN151" i="16"/>
  <c r="FM151" i="16"/>
  <c r="JB151" i="16"/>
  <c r="FT150" i="16"/>
  <c r="JI150" i="16"/>
  <c r="GA149" i="16"/>
  <c r="JP149" i="16"/>
  <c r="FO149" i="16"/>
  <c r="JD149" i="16"/>
  <c r="FV148" i="16"/>
  <c r="JK148" i="16"/>
  <c r="GC147" i="16"/>
  <c r="JR147" i="16"/>
  <c r="FQ147" i="16"/>
  <c r="JF147" i="16"/>
  <c r="FX146" i="16"/>
  <c r="JM146" i="16"/>
  <c r="GE145" i="16"/>
  <c r="JT145" i="16"/>
  <c r="FS145" i="16"/>
  <c r="JH145" i="16"/>
  <c r="FZ144" i="16"/>
  <c r="JO144" i="16"/>
  <c r="FN144" i="16"/>
  <c r="JC144" i="16"/>
  <c r="FU143" i="16"/>
  <c r="JJ143" i="16"/>
  <c r="GB142" i="16"/>
  <c r="JQ142" i="16"/>
  <c r="FP142" i="16"/>
  <c r="JE142" i="16"/>
  <c r="FW141" i="16"/>
  <c r="JL141" i="16"/>
  <c r="GD140" i="16"/>
  <c r="JS140" i="16"/>
  <c r="FR140" i="16"/>
  <c r="JG140" i="16"/>
  <c r="FY139" i="16"/>
  <c r="JN139" i="16"/>
  <c r="FM139" i="16"/>
  <c r="JB139" i="16"/>
  <c r="GF191" i="16"/>
  <c r="JU191" i="16"/>
  <c r="GF185" i="16"/>
  <c r="JU185" i="16"/>
  <c r="GF179" i="16"/>
  <c r="JU179" i="16"/>
  <c r="GG172" i="16"/>
  <c r="JV172" i="16"/>
  <c r="GG166" i="16"/>
  <c r="JV166" i="16"/>
  <c r="GG160" i="16"/>
  <c r="JV160" i="16"/>
  <c r="GG154" i="16"/>
  <c r="JV154" i="16"/>
  <c r="GG148" i="16"/>
  <c r="JV148" i="16"/>
  <c r="GG142" i="16"/>
  <c r="JV142" i="16"/>
  <c r="JC191" i="16"/>
  <c r="JN176" i="16"/>
  <c r="FT179" i="16"/>
  <c r="JI179" i="16"/>
  <c r="GA178" i="16"/>
  <c r="JP178" i="16"/>
  <c r="FO178" i="16"/>
  <c r="JD178" i="16"/>
  <c r="FV177" i="16"/>
  <c r="JK177" i="16"/>
  <c r="GC176" i="16"/>
  <c r="JR176" i="16"/>
  <c r="FQ176" i="16"/>
  <c r="JF176" i="16"/>
  <c r="FX175" i="16"/>
  <c r="JM175" i="16"/>
  <c r="GE174" i="16"/>
  <c r="JT174" i="16"/>
  <c r="FS174" i="16"/>
  <c r="JH174" i="16"/>
  <c r="FZ173" i="16"/>
  <c r="JO173" i="16"/>
  <c r="FN173" i="16"/>
  <c r="JC173" i="16"/>
  <c r="FU172" i="16"/>
  <c r="JJ172" i="16"/>
  <c r="GB171" i="16"/>
  <c r="JQ171" i="16"/>
  <c r="FP171" i="16"/>
  <c r="JE171" i="16"/>
  <c r="FW170" i="16"/>
  <c r="JL170" i="16"/>
  <c r="GD169" i="16"/>
  <c r="JS169" i="16"/>
  <c r="FR169" i="16"/>
  <c r="JG169" i="16"/>
  <c r="FY168" i="16"/>
  <c r="JN168" i="16"/>
  <c r="FM168" i="16"/>
  <c r="JB168" i="16"/>
  <c r="FT167" i="16"/>
  <c r="JI167" i="16"/>
  <c r="GA166" i="16"/>
  <c r="JP166" i="16"/>
  <c r="FO166" i="16"/>
  <c r="JD166" i="16"/>
  <c r="FV165" i="16"/>
  <c r="JK165" i="16"/>
  <c r="GC164" i="16"/>
  <c r="JR164" i="16"/>
  <c r="FQ164" i="16"/>
  <c r="JF164" i="16"/>
  <c r="FX163" i="16"/>
  <c r="JM163" i="16"/>
  <c r="GE162" i="16"/>
  <c r="JT162" i="16"/>
  <c r="FS162" i="16"/>
  <c r="JH162" i="16"/>
  <c r="FZ161" i="16"/>
  <c r="JO161" i="16"/>
  <c r="FN161" i="16"/>
  <c r="JC161" i="16"/>
  <c r="FU160" i="16"/>
  <c r="JJ160" i="16"/>
  <c r="GB159" i="16"/>
  <c r="JQ159" i="16"/>
  <c r="FP159" i="16"/>
  <c r="JE159" i="16"/>
  <c r="FW158" i="16"/>
  <c r="JL158" i="16"/>
  <c r="GD157" i="16"/>
  <c r="JS157" i="16"/>
  <c r="FR157" i="16"/>
  <c r="JG157" i="16"/>
  <c r="FY156" i="16"/>
  <c r="JN156" i="16"/>
  <c r="FM156" i="16"/>
  <c r="JB156" i="16"/>
  <c r="FT155" i="16"/>
  <c r="JI155" i="16"/>
  <c r="GA154" i="16"/>
  <c r="JP154" i="16"/>
  <c r="FO154" i="16"/>
  <c r="JD154" i="16"/>
  <c r="FV153" i="16"/>
  <c r="JK153" i="16"/>
  <c r="GC152" i="16"/>
  <c r="JR152" i="16"/>
  <c r="FQ152" i="16"/>
  <c r="JF152" i="16"/>
  <c r="FX151" i="16"/>
  <c r="JM151" i="16"/>
  <c r="GE150" i="16"/>
  <c r="JT150" i="16"/>
  <c r="FS150" i="16"/>
  <c r="JH150" i="16"/>
  <c r="FZ149" i="16"/>
  <c r="JO149" i="16"/>
  <c r="FN149" i="16"/>
  <c r="JC149" i="16"/>
  <c r="FU148" i="16"/>
  <c r="JJ148" i="16"/>
  <c r="GB147" i="16"/>
  <c r="JQ147" i="16"/>
  <c r="FP147" i="16"/>
  <c r="JE147" i="16"/>
  <c r="FW146" i="16"/>
  <c r="JL146" i="16"/>
  <c r="GD145" i="16"/>
  <c r="JS145" i="16"/>
  <c r="FR145" i="16"/>
  <c r="JG145" i="16"/>
  <c r="FY144" i="16"/>
  <c r="JN144" i="16"/>
  <c r="FM144" i="16"/>
  <c r="JB144" i="16"/>
  <c r="FT143" i="16"/>
  <c r="JI143" i="16"/>
  <c r="GA142" i="16"/>
  <c r="JP142" i="16"/>
  <c r="FO142" i="16"/>
  <c r="JD142" i="16"/>
  <c r="FV141" i="16"/>
  <c r="JK141" i="16"/>
  <c r="GC140" i="16"/>
  <c r="JR140" i="16"/>
  <c r="FQ140" i="16"/>
  <c r="JF140" i="16"/>
  <c r="FX139" i="16"/>
  <c r="JM139" i="16"/>
  <c r="GG196" i="16"/>
  <c r="JV196" i="16"/>
  <c r="GG190" i="16"/>
  <c r="JV190" i="16"/>
  <c r="GG184" i="16"/>
  <c r="JV184" i="16"/>
  <c r="GG178" i="16"/>
  <c r="JV178" i="16"/>
  <c r="GF172" i="16"/>
  <c r="JU172" i="16"/>
  <c r="GF166" i="16"/>
  <c r="JU166" i="16"/>
  <c r="GF160" i="16"/>
  <c r="JU160" i="16"/>
  <c r="GF154" i="16"/>
  <c r="JU154" i="16"/>
  <c r="GF148" i="16"/>
  <c r="JU148" i="16"/>
  <c r="GF142" i="16"/>
  <c r="JU142" i="16"/>
  <c r="GF183" i="16"/>
  <c r="JU183" i="16"/>
  <c r="GF177" i="16"/>
  <c r="JU177" i="16"/>
  <c r="GG170" i="16"/>
  <c r="JV170" i="16"/>
  <c r="GG164" i="16"/>
  <c r="JV164" i="16"/>
  <c r="GG158" i="16"/>
  <c r="JV158" i="16"/>
  <c r="GG152" i="16"/>
  <c r="JV152" i="16"/>
  <c r="GG146" i="16"/>
  <c r="JV146" i="16"/>
  <c r="GG140" i="16"/>
  <c r="JV140" i="16"/>
  <c r="GF176" i="16"/>
  <c r="JU176" i="16"/>
  <c r="GG169" i="16"/>
  <c r="JV169" i="16"/>
  <c r="GG163" i="16"/>
  <c r="JV163" i="16"/>
  <c r="GG157" i="16"/>
  <c r="JV157" i="16"/>
  <c r="GG151" i="16"/>
  <c r="JV151" i="16"/>
  <c r="GG145" i="16"/>
  <c r="JV145" i="16"/>
  <c r="GG139" i="16"/>
  <c r="JV139" i="16"/>
  <c r="GG181" i="16"/>
  <c r="JV181" i="16"/>
  <c r="GG175" i="16"/>
  <c r="JV175" i="16"/>
  <c r="GF169" i="16"/>
  <c r="JU169" i="16"/>
  <c r="GF163" i="16"/>
  <c r="JU163" i="16"/>
  <c r="GF157" i="16"/>
  <c r="JU157" i="16"/>
  <c r="GF151" i="16"/>
  <c r="JU151" i="16"/>
  <c r="GF145" i="16"/>
  <c r="JU145" i="16"/>
  <c r="GF139" i="16"/>
  <c r="JU139" i="16"/>
  <c r="A75" i="14"/>
  <c r="D75" i="14" s="1"/>
  <c r="J166" i="14" s="1"/>
  <c r="W151" i="14"/>
  <c r="W149" i="14"/>
  <c r="W150" i="14"/>
  <c r="W110" i="14"/>
  <c r="W113" i="14"/>
  <c r="Y107" i="14"/>
  <c r="W104" i="14"/>
  <c r="W112" i="14"/>
  <c r="W76" i="14"/>
  <c r="W132" i="14"/>
  <c r="W82" i="14"/>
  <c r="W148" i="14"/>
  <c r="W93" i="14"/>
  <c r="W97" i="14"/>
  <c r="W103" i="14"/>
  <c r="W152" i="14"/>
  <c r="Y142" i="14"/>
  <c r="Y137" i="14"/>
  <c r="Y136" i="14"/>
  <c r="Y124" i="14"/>
  <c r="Y119" i="14"/>
  <c r="Y118" i="14"/>
  <c r="Y87" i="14"/>
  <c r="Y106" i="14"/>
  <c r="Y101" i="14"/>
  <c r="Y100" i="14"/>
  <c r="Y88" i="14"/>
  <c r="Y83" i="14"/>
  <c r="Y82" i="14"/>
  <c r="Y149" i="14"/>
  <c r="Y113" i="14"/>
  <c r="Y77" i="14"/>
  <c r="Y148" i="14"/>
  <c r="AA148" i="14" s="1"/>
  <c r="Y112" i="14"/>
  <c r="AA112" i="14" s="1"/>
  <c r="Y76" i="14"/>
  <c r="AA76" i="14" s="1"/>
  <c r="Y143" i="14"/>
  <c r="Y131" i="14"/>
  <c r="Y95" i="14"/>
  <c r="Y73" i="14"/>
  <c r="Y130" i="14"/>
  <c r="Y94" i="14"/>
  <c r="Y125" i="14"/>
  <c r="Y89" i="14"/>
  <c r="Y147" i="14"/>
  <c r="Y123" i="14"/>
  <c r="Y111" i="14"/>
  <c r="Y99" i="14"/>
  <c r="Y75" i="14"/>
  <c r="Y146" i="14"/>
  <c r="Y134" i="14"/>
  <c r="Y122" i="14"/>
  <c r="Y110" i="14"/>
  <c r="Y98" i="14"/>
  <c r="Y86" i="14"/>
  <c r="Y74" i="14"/>
  <c r="Y145" i="14"/>
  <c r="Y133" i="14"/>
  <c r="Y121" i="14"/>
  <c r="Y109" i="14"/>
  <c r="Y97" i="14"/>
  <c r="AA97" i="14" s="1"/>
  <c r="Y85" i="14"/>
  <c r="Y144" i="14"/>
  <c r="Y132" i="14"/>
  <c r="Y120" i="14"/>
  <c r="Y108" i="14"/>
  <c r="Y96" i="14"/>
  <c r="Y84" i="14"/>
  <c r="Y72" i="14"/>
  <c r="Y129" i="14"/>
  <c r="Y117" i="14"/>
  <c r="Y105" i="14"/>
  <c r="Y81" i="14"/>
  <c r="Y152" i="14"/>
  <c r="Y128" i="14"/>
  <c r="Y104" i="14"/>
  <c r="Y80" i="14"/>
  <c r="Y79" i="14"/>
  <c r="Y141" i="14"/>
  <c r="Y93" i="14"/>
  <c r="AA93" i="14" s="1"/>
  <c r="Y140" i="14"/>
  <c r="Y116" i="14"/>
  <c r="Y92" i="14"/>
  <c r="Y151" i="14"/>
  <c r="Y139" i="14"/>
  <c r="Y127" i="14"/>
  <c r="Y115" i="14"/>
  <c r="Y103" i="14"/>
  <c r="Y91" i="14"/>
  <c r="Y150" i="14"/>
  <c r="Y138" i="14"/>
  <c r="Y126" i="14"/>
  <c r="Y114" i="14"/>
  <c r="Y102" i="14"/>
  <c r="Y90" i="14"/>
  <c r="Y78" i="14"/>
  <c r="Y135" i="14"/>
  <c r="W101" i="14"/>
  <c r="W75" i="14"/>
  <c r="W106" i="14"/>
  <c r="W95" i="14"/>
  <c r="W137" i="14"/>
  <c r="W89" i="14"/>
  <c r="W131" i="14"/>
  <c r="W88" i="14"/>
  <c r="W125" i="14"/>
  <c r="W83" i="14"/>
  <c r="W119" i="14"/>
  <c r="U72" i="14"/>
  <c r="Z72" i="14" s="1"/>
  <c r="W111" i="14"/>
  <c r="W77" i="14"/>
  <c r="W107" i="14"/>
  <c r="W105" i="14"/>
  <c r="W74" i="14"/>
  <c r="W124" i="14"/>
  <c r="W100" i="14"/>
  <c r="W135" i="14"/>
  <c r="W87" i="14"/>
  <c r="W146" i="14"/>
  <c r="W122" i="14"/>
  <c r="W98" i="14"/>
  <c r="W144" i="14"/>
  <c r="W120" i="14"/>
  <c r="W108" i="14"/>
  <c r="W84" i="14"/>
  <c r="W142" i="14"/>
  <c r="W94" i="14"/>
  <c r="W129" i="14"/>
  <c r="W117" i="14"/>
  <c r="W140" i="14"/>
  <c r="W116" i="14"/>
  <c r="W92" i="14"/>
  <c r="W139" i="14"/>
  <c r="W127" i="14"/>
  <c r="W115" i="14"/>
  <c r="W91" i="14"/>
  <c r="W79" i="14"/>
  <c r="W143" i="14"/>
  <c r="W130" i="14"/>
  <c r="W118" i="14"/>
  <c r="W141" i="14"/>
  <c r="W128" i="14"/>
  <c r="W80" i="14"/>
  <c r="W138" i="14"/>
  <c r="W126" i="14"/>
  <c r="W114" i="14"/>
  <c r="W102" i="14"/>
  <c r="W90" i="14"/>
  <c r="W78" i="14"/>
  <c r="W136" i="14"/>
  <c r="W147" i="14"/>
  <c r="W123" i="14"/>
  <c r="W99" i="14"/>
  <c r="W134" i="14"/>
  <c r="W86" i="14"/>
  <c r="W145" i="14"/>
  <c r="W133" i="14"/>
  <c r="W121" i="14"/>
  <c r="W109" i="14"/>
  <c r="W85" i="14"/>
  <c r="W73" i="14"/>
  <c r="U81" i="14"/>
  <c r="Z81" i="14" s="1"/>
  <c r="F74" i="14"/>
  <c r="D106" i="14"/>
  <c r="D107" i="14"/>
  <c r="D109" i="14"/>
  <c r="D111" i="14"/>
  <c r="D112" i="14"/>
  <c r="D113" i="14"/>
  <c r="D114" i="14"/>
  <c r="D115" i="14"/>
  <c r="D116" i="14"/>
  <c r="D117" i="14"/>
  <c r="D118" i="14"/>
  <c r="D119" i="14"/>
  <c r="D120" i="14"/>
  <c r="D121" i="14"/>
  <c r="D122" i="14"/>
  <c r="D123" i="14"/>
  <c r="D124" i="14"/>
  <c r="D125" i="14"/>
  <c r="E88" i="6" l="1"/>
  <c r="F88" i="6"/>
  <c r="AC88" i="6"/>
  <c r="J89" i="6"/>
  <c r="Y89" i="6"/>
  <c r="U99" i="6" s="1"/>
  <c r="E90" i="6"/>
  <c r="X90" i="6"/>
  <c r="AP90" i="6"/>
  <c r="V91" i="6"/>
  <c r="AK91" i="6"/>
  <c r="Q92" i="6"/>
  <c r="AJ92" i="6"/>
  <c r="L93" i="6"/>
  <c r="AH93" i="6"/>
  <c r="G94" i="6"/>
  <c r="C104" i="6" s="1"/>
  <c r="AC94" i="6"/>
  <c r="Y104" i="6" s="1"/>
  <c r="F95" i="6"/>
  <c r="X95" i="6"/>
  <c r="G88" i="6"/>
  <c r="C98" i="6" s="1"/>
  <c r="AD88" i="6"/>
  <c r="Z98" i="6" s="1"/>
  <c r="K89" i="6"/>
  <c r="AD89" i="6"/>
  <c r="F90" i="6"/>
  <c r="AB90" i="6"/>
  <c r="AQ90" i="6"/>
  <c r="W91" i="6"/>
  <c r="AP91" i="6"/>
  <c r="R92" i="6"/>
  <c r="AN92" i="6"/>
  <c r="M93" i="6"/>
  <c r="AI93" i="6"/>
  <c r="L94" i="6"/>
  <c r="H104" i="6" s="1"/>
  <c r="AD94" i="6"/>
  <c r="J95" i="6"/>
  <c r="Y95" i="6"/>
  <c r="P88" i="6"/>
  <c r="L98" i="6" s="1"/>
  <c r="AE88" i="6"/>
  <c r="AA98" i="6" s="1"/>
  <c r="L89" i="6"/>
  <c r="AH89" i="6"/>
  <c r="AD99" i="6" s="1"/>
  <c r="G90" i="6"/>
  <c r="C100" i="6" s="1"/>
  <c r="AC90" i="6"/>
  <c r="F91" i="6"/>
  <c r="X91" i="6"/>
  <c r="D92" i="6"/>
  <c r="S92" i="6"/>
  <c r="AO92" i="6"/>
  <c r="R93" i="6"/>
  <c r="AJ93" i="6"/>
  <c r="AF103" i="6" s="1"/>
  <c r="P94" i="6"/>
  <c r="AE94" i="6"/>
  <c r="K95" i="6"/>
  <c r="AD95" i="6"/>
  <c r="Q88" i="6"/>
  <c r="M98" i="6" s="1"/>
  <c r="AN88" i="6"/>
  <c r="AJ98" i="6" s="1"/>
  <c r="M89" i="6"/>
  <c r="I99" i="6" s="1"/>
  <c r="AI89" i="6"/>
  <c r="AE99" i="6" s="1"/>
  <c r="L90" i="6"/>
  <c r="AD90" i="6"/>
  <c r="J91" i="6"/>
  <c r="Y91" i="6"/>
  <c r="E92" i="6"/>
  <c r="X92" i="6"/>
  <c r="AP92" i="6"/>
  <c r="V93" i="6"/>
  <c r="R103" i="6" s="1"/>
  <c r="AK93" i="6"/>
  <c r="Q94" i="6"/>
  <c r="AJ94" i="6"/>
  <c r="L95" i="6"/>
  <c r="AH95" i="6"/>
  <c r="D90" i="6"/>
  <c r="AO90" i="6"/>
  <c r="AK100" i="6" s="1"/>
  <c r="AJ91" i="6"/>
  <c r="AF101" i="6" s="1"/>
  <c r="AD93" i="6"/>
  <c r="AB94" i="6"/>
  <c r="R88" i="6"/>
  <c r="N98" i="6" s="1"/>
  <c r="AO88" i="6"/>
  <c r="R89" i="6"/>
  <c r="N99" i="6" s="1"/>
  <c r="AJ89" i="6"/>
  <c r="P90" i="6"/>
  <c r="AE90" i="6"/>
  <c r="K91" i="6"/>
  <c r="AD91" i="6"/>
  <c r="F92" i="6"/>
  <c r="AB92" i="6"/>
  <c r="AQ92" i="6"/>
  <c r="W93" i="6"/>
  <c r="AP93" i="6"/>
  <c r="AL103" i="6" s="1"/>
  <c r="R94" i="6"/>
  <c r="N104" i="6" s="1"/>
  <c r="AN94" i="6"/>
  <c r="M95" i="6"/>
  <c r="AI95" i="6"/>
  <c r="W89" i="6"/>
  <c r="AB88" i="6"/>
  <c r="X98" i="6" s="1"/>
  <c r="AE92" i="6"/>
  <c r="W95" i="6"/>
  <c r="S105" i="6" s="1"/>
  <c r="S88" i="6"/>
  <c r="O98" i="6" s="1"/>
  <c r="AP88" i="6"/>
  <c r="AL98" i="6" s="1"/>
  <c r="V89" i="6"/>
  <c r="AK89" i="6"/>
  <c r="Q90" i="6"/>
  <c r="AJ90" i="6"/>
  <c r="L91" i="6"/>
  <c r="AH91" i="6"/>
  <c r="AD101" i="6" s="1"/>
  <c r="G92" i="6"/>
  <c r="C102" i="6" s="1"/>
  <c r="AC92" i="6"/>
  <c r="F93" i="6"/>
  <c r="X93" i="6"/>
  <c r="D94" i="6"/>
  <c r="S94" i="6"/>
  <c r="O104" i="6" s="1"/>
  <c r="AO94" i="6"/>
  <c r="R95" i="6"/>
  <c r="AJ95" i="6"/>
  <c r="AF105" i="6" s="1"/>
  <c r="AQ88" i="6"/>
  <c r="AM98" i="6" s="1"/>
  <c r="F89" i="6"/>
  <c r="P92" i="6"/>
  <c r="AQ94" i="6"/>
  <c r="X88" i="6"/>
  <c r="T98" i="6" s="1"/>
  <c r="AP89" i="6"/>
  <c r="R90" i="6"/>
  <c r="N100" i="6" s="1"/>
  <c r="AN90" i="6"/>
  <c r="AJ100" i="6" s="1"/>
  <c r="M91" i="6"/>
  <c r="AI91" i="6"/>
  <c r="L92" i="6"/>
  <c r="AD92" i="6"/>
  <c r="J93" i="6"/>
  <c r="Y93" i="6"/>
  <c r="E94" i="6"/>
  <c r="X94" i="6"/>
  <c r="T104" i="6" s="1"/>
  <c r="AP94" i="6"/>
  <c r="V95" i="6"/>
  <c r="AK95" i="6"/>
  <c r="X89" i="6"/>
  <c r="S90" i="6"/>
  <c r="R91" i="6"/>
  <c r="K93" i="6"/>
  <c r="G103" i="6" s="1"/>
  <c r="F94" i="6"/>
  <c r="AP95" i="6"/>
  <c r="AG95" i="6"/>
  <c r="U93" i="6"/>
  <c r="I91" i="6"/>
  <c r="AM88" i="6"/>
  <c r="AI98" i="6" s="1"/>
  <c r="AL94" i="6"/>
  <c r="Z92" i="6"/>
  <c r="V102" i="6" s="1"/>
  <c r="N90" i="6"/>
  <c r="J100" i="6" s="1"/>
  <c r="AQ95" i="6"/>
  <c r="AE93" i="6"/>
  <c r="S91" i="6"/>
  <c r="G89" i="6"/>
  <c r="C99" i="6" s="1"/>
  <c r="Q95" i="6"/>
  <c r="E93" i="6"/>
  <c r="AI90" i="6"/>
  <c r="K88" i="6"/>
  <c r="G98" i="6" s="1"/>
  <c r="AN93" i="6"/>
  <c r="AB91" i="6"/>
  <c r="P89" i="6"/>
  <c r="L99" i="6" s="1"/>
  <c r="C95" i="6"/>
  <c r="AG92" i="6"/>
  <c r="U90" i="6"/>
  <c r="I88" i="6"/>
  <c r="E98" i="6" s="1"/>
  <c r="H94" i="6"/>
  <c r="D104" i="6" s="1"/>
  <c r="AL91" i="6"/>
  <c r="Z89" i="6"/>
  <c r="D88" i="6"/>
  <c r="U95" i="6"/>
  <c r="I93" i="6"/>
  <c r="AM90" i="6"/>
  <c r="AA88" i="6"/>
  <c r="W98" i="6" s="1"/>
  <c r="Z94" i="6"/>
  <c r="V104" i="6" s="1"/>
  <c r="N92" i="6"/>
  <c r="AR89" i="6"/>
  <c r="AE95" i="6"/>
  <c r="S93" i="6"/>
  <c r="G91" i="6"/>
  <c r="C101" i="6" s="1"/>
  <c r="AK88" i="6"/>
  <c r="AG98" i="6" s="1"/>
  <c r="E95" i="6"/>
  <c r="AI92" i="6"/>
  <c r="AE102" i="6" s="1"/>
  <c r="W90" i="6"/>
  <c r="AN95" i="6"/>
  <c r="AB93" i="6"/>
  <c r="P91" i="6"/>
  <c r="D89" i="6"/>
  <c r="AG94" i="6"/>
  <c r="U92" i="6"/>
  <c r="Q102" i="6" s="1"/>
  <c r="I90" i="6"/>
  <c r="E100" i="6" s="1"/>
  <c r="W88" i="6"/>
  <c r="S98" i="6" s="1"/>
  <c r="AL93" i="6"/>
  <c r="Z91" i="6"/>
  <c r="N89" i="6"/>
  <c r="I95" i="6"/>
  <c r="E105" i="6" s="1"/>
  <c r="AM92" i="6"/>
  <c r="AA90" i="6"/>
  <c r="O88" i="6"/>
  <c r="K98" i="6" s="1"/>
  <c r="N94" i="6"/>
  <c r="AR91" i="6"/>
  <c r="AF89" i="6"/>
  <c r="S95" i="6"/>
  <c r="G93" i="6"/>
  <c r="C103" i="6" s="1"/>
  <c r="AK90" i="6"/>
  <c r="Y88" i="6"/>
  <c r="U98" i="6" s="1"/>
  <c r="AI94" i="6"/>
  <c r="AE104" i="6" s="1"/>
  <c r="W92" i="6"/>
  <c r="K90" i="6"/>
  <c r="AB95" i="6"/>
  <c r="P93" i="6"/>
  <c r="D91" i="6"/>
  <c r="AH88" i="6"/>
  <c r="AD98" i="6" s="1"/>
  <c r="U94" i="6"/>
  <c r="Q104" i="6" s="1"/>
  <c r="I92" i="6"/>
  <c r="E102" i="6" s="1"/>
  <c r="AM89" i="6"/>
  <c r="AL95" i="6"/>
  <c r="Z93" i="6"/>
  <c r="N91" i="6"/>
  <c r="AR88" i="6"/>
  <c r="AN98" i="6" s="1"/>
  <c r="AM94" i="6"/>
  <c r="AA92" i="6"/>
  <c r="O90" i="6"/>
  <c r="K100" i="6" s="1"/>
  <c r="C88" i="6"/>
  <c r="AR93" i="6"/>
  <c r="AF91" i="6"/>
  <c r="T89" i="6"/>
  <c r="G95" i="6"/>
  <c r="C105" i="6" s="1"/>
  <c r="AK92" i="6"/>
  <c r="Y90" i="6"/>
  <c r="M88" i="6"/>
  <c r="I98" i="6" s="1"/>
  <c r="W94" i="6"/>
  <c r="K92" i="6"/>
  <c r="AO89" i="6"/>
  <c r="P95" i="6"/>
  <c r="D93" i="6"/>
  <c r="AH90" i="6"/>
  <c r="V88" i="6"/>
  <c r="R98" i="6" s="1"/>
  <c r="I94" i="6"/>
  <c r="E104" i="6" s="1"/>
  <c r="AM91" i="6"/>
  <c r="AA89" i="6"/>
  <c r="W99" i="6" s="1"/>
  <c r="Z95" i="6"/>
  <c r="N93" i="6"/>
  <c r="AR90" i="6"/>
  <c r="AF88" i="6"/>
  <c r="AB98" i="6" s="1"/>
  <c r="AA94" i="6"/>
  <c r="W104" i="6" s="1"/>
  <c r="O92" i="6"/>
  <c r="K102" i="6" s="1"/>
  <c r="C90" i="6"/>
  <c r="AR95" i="6"/>
  <c r="AF93" i="6"/>
  <c r="T91" i="6"/>
  <c r="H89" i="6"/>
  <c r="AK94" i="6"/>
  <c r="Y92" i="6"/>
  <c r="M90" i="6"/>
  <c r="I100" i="6" s="1"/>
  <c r="AJ88" i="6"/>
  <c r="AF98" i="6" s="1"/>
  <c r="K94" i="6"/>
  <c r="AO91" i="6"/>
  <c r="AC89" i="6"/>
  <c r="Y99" i="6" s="1"/>
  <c r="D95" i="6"/>
  <c r="AH92" i="6"/>
  <c r="V90" i="6"/>
  <c r="J88" i="6"/>
  <c r="F98" i="6" s="1"/>
  <c r="AM93" i="6"/>
  <c r="AA91" i="6"/>
  <c r="O89" i="6"/>
  <c r="N95" i="6"/>
  <c r="AR92" i="6"/>
  <c r="AN102" i="6" s="1"/>
  <c r="AF90" i="6"/>
  <c r="T88" i="6"/>
  <c r="P98" i="6" s="1"/>
  <c r="O94" i="6"/>
  <c r="K104" i="6" s="1"/>
  <c r="C92" i="6"/>
  <c r="AG89" i="6"/>
  <c r="AC99" i="6" s="1"/>
  <c r="AF95" i="6"/>
  <c r="T93" i="6"/>
  <c r="H91" i="6"/>
  <c r="D101" i="6" s="1"/>
  <c r="AL88" i="6"/>
  <c r="AH98" i="6" s="1"/>
  <c r="Y94" i="6"/>
  <c r="U104" i="6" s="1"/>
  <c r="M92" i="6"/>
  <c r="I102" i="6" s="1"/>
  <c r="AQ89" i="6"/>
  <c r="AM99" i="6" s="1"/>
  <c r="L88" i="6"/>
  <c r="H98" i="6" s="1"/>
  <c r="AO93" i="6"/>
  <c r="AC91" i="6"/>
  <c r="Q89" i="6"/>
  <c r="M99" i="6" s="1"/>
  <c r="AH94" i="6"/>
  <c r="V92" i="6"/>
  <c r="R102" i="6" s="1"/>
  <c r="J90" i="6"/>
  <c r="F100" i="6" s="1"/>
  <c r="AM95" i="6"/>
  <c r="AA93" i="6"/>
  <c r="O91" i="6"/>
  <c r="C89" i="6"/>
  <c r="AR94" i="6"/>
  <c r="AN104" i="6" s="1"/>
  <c r="AF92" i="6"/>
  <c r="T90" i="6"/>
  <c r="H88" i="6"/>
  <c r="D98" i="6" s="1"/>
  <c r="C94" i="6"/>
  <c r="AG91" i="6"/>
  <c r="U89" i="6"/>
  <c r="Q99" i="6" s="1"/>
  <c r="T95" i="6"/>
  <c r="H93" i="6"/>
  <c r="D103" i="6" s="1"/>
  <c r="AL90" i="6"/>
  <c r="Z88" i="6"/>
  <c r="V98" i="6" s="1"/>
  <c r="M94" i="6"/>
  <c r="I104" i="6" s="1"/>
  <c r="AQ91" i="6"/>
  <c r="AE89" i="6"/>
  <c r="AO95" i="6"/>
  <c r="AC93" i="6"/>
  <c r="Q91" i="6"/>
  <c r="M101" i="6" s="1"/>
  <c r="E89" i="6"/>
  <c r="V94" i="6"/>
  <c r="R104" i="6" s="1"/>
  <c r="J92" i="6"/>
  <c r="F102" i="6" s="1"/>
  <c r="AN89" i="6"/>
  <c r="AA95" i="6"/>
  <c r="O93" i="6"/>
  <c r="C91" i="6"/>
  <c r="AG88" i="6"/>
  <c r="AC98" i="6" s="1"/>
  <c r="AF94" i="6"/>
  <c r="T92" i="6"/>
  <c r="H90" i="6"/>
  <c r="D100" i="6" s="1"/>
  <c r="AG93" i="6"/>
  <c r="U91" i="6"/>
  <c r="I89" i="6"/>
  <c r="E99" i="6" s="1"/>
  <c r="H95" i="6"/>
  <c r="AL92" i="6"/>
  <c r="Z90" i="6"/>
  <c r="N88" i="6"/>
  <c r="J98" i="6" s="1"/>
  <c r="AQ93" i="6"/>
  <c r="AM103" i="6" s="1"/>
  <c r="AE91" i="6"/>
  <c r="S89" i="6"/>
  <c r="O99" i="6" s="1"/>
  <c r="AC95" i="6"/>
  <c r="Q93" i="6"/>
  <c r="E91" i="6"/>
  <c r="AI88" i="6"/>
  <c r="AE98" i="6" s="1"/>
  <c r="J94" i="6"/>
  <c r="F104" i="6" s="1"/>
  <c r="AN91" i="6"/>
  <c r="AJ101" i="6" s="1"/>
  <c r="AB89" i="6"/>
  <c r="O95" i="6"/>
  <c r="C93" i="6"/>
  <c r="AG90" i="6"/>
  <c r="U88" i="6"/>
  <c r="Q98" i="6" s="1"/>
  <c r="T94" i="6"/>
  <c r="H92" i="6"/>
  <c r="AL89" i="6"/>
  <c r="AH99" i="6" s="1"/>
  <c r="AA99" i="6"/>
  <c r="AK105" i="6"/>
  <c r="AI103" i="6"/>
  <c r="J101" i="6"/>
  <c r="AK98" i="6"/>
  <c r="P105" i="6"/>
  <c r="Y105" i="6"/>
  <c r="AJ99" i="6"/>
  <c r="X99" i="6"/>
  <c r="R99" i="6"/>
  <c r="K101" i="6"/>
  <c r="AD105" i="6"/>
  <c r="AI99" i="6"/>
  <c r="AF99" i="6"/>
  <c r="AN99" i="6"/>
  <c r="Z99" i="6"/>
  <c r="G104" i="6"/>
  <c r="L105" i="6"/>
  <c r="K99" i="6"/>
  <c r="T99" i="6"/>
  <c r="F105" i="6"/>
  <c r="AB99" i="6"/>
  <c r="J99" i="6"/>
  <c r="P99" i="6"/>
  <c r="D99" i="6"/>
  <c r="AK99" i="6"/>
  <c r="AI105" i="6"/>
  <c r="N105" i="6"/>
  <c r="U101" i="6"/>
  <c r="H105" i="6"/>
  <c r="S99" i="6"/>
  <c r="I101" i="6"/>
  <c r="G99" i="6"/>
  <c r="AI104" i="6"/>
  <c r="P187" i="22"/>
  <c r="H114" i="9"/>
  <c r="G2" i="17" s="1"/>
  <c r="G123" i="9"/>
  <c r="H11" i="17" s="1"/>
  <c r="G126" i="9"/>
  <c r="H14" i="17" s="1"/>
  <c r="G137" i="9"/>
  <c r="H25" i="17" s="1"/>
  <c r="G118" i="9"/>
  <c r="H6" i="17" s="1"/>
  <c r="H137" i="9"/>
  <c r="G25" i="17" s="1"/>
  <c r="G136" i="9"/>
  <c r="H24" i="17" s="1"/>
  <c r="G119" i="9"/>
  <c r="H7" i="17" s="1"/>
  <c r="G130" i="9"/>
  <c r="H18" i="17" s="1"/>
  <c r="G124" i="9"/>
  <c r="H12" i="17" s="1"/>
  <c r="G127" i="9"/>
  <c r="H15" i="17" s="1"/>
  <c r="G128" i="9"/>
  <c r="H16" i="17" s="1"/>
  <c r="G131" i="9"/>
  <c r="H19" i="17" s="1"/>
  <c r="G132" i="9"/>
  <c r="H20" i="17" s="1"/>
  <c r="H126" i="9"/>
  <c r="G14" i="17" s="1"/>
  <c r="H128" i="9"/>
  <c r="G16" i="17" s="1"/>
  <c r="H118" i="9"/>
  <c r="G6" i="17" s="1"/>
  <c r="H123" i="9"/>
  <c r="G11" i="17" s="1"/>
  <c r="H115" i="9"/>
  <c r="G3" i="17" s="1"/>
  <c r="H132" i="9"/>
  <c r="G20" i="17" s="1"/>
  <c r="H124" i="9"/>
  <c r="G12" i="17" s="1"/>
  <c r="H127" i="9"/>
  <c r="G15" i="17" s="1"/>
  <c r="H125" i="9"/>
  <c r="G13" i="17" s="1"/>
  <c r="H130" i="9"/>
  <c r="G18" i="17" s="1"/>
  <c r="H131" i="9"/>
  <c r="G19" i="17" s="1"/>
  <c r="H122" i="9"/>
  <c r="G10" i="17" s="1"/>
  <c r="G122" i="9"/>
  <c r="H10" i="17" s="1"/>
  <c r="H119" i="9"/>
  <c r="G7" i="17" s="1"/>
  <c r="H136" i="9"/>
  <c r="G24" i="17" s="1"/>
  <c r="G114" i="9"/>
  <c r="H2" i="17" s="1"/>
  <c r="G125" i="9"/>
  <c r="H13" i="17" s="1"/>
  <c r="G115" i="9"/>
  <c r="H3" i="17" s="1"/>
  <c r="C10" i="17"/>
  <c r="N55" i="22" s="1"/>
  <c r="C23" i="17"/>
  <c r="N76" i="22" s="1"/>
  <c r="C16" i="17"/>
  <c r="N62" i="22" s="1"/>
  <c r="C4" i="17"/>
  <c r="N48" i="22" s="1"/>
  <c r="C15" i="17"/>
  <c r="N61" i="22" s="1"/>
  <c r="C3" i="17"/>
  <c r="N47" i="22" s="1"/>
  <c r="C9" i="17"/>
  <c r="N54" i="22" s="1"/>
  <c r="C30" i="17"/>
  <c r="N85" i="22" s="1"/>
  <c r="C25" i="17"/>
  <c r="N78" i="22" s="1"/>
  <c r="C6" i="17"/>
  <c r="N50" i="22" s="1"/>
  <c r="C7" i="17"/>
  <c r="N51" i="22" s="1"/>
  <c r="C31" i="17"/>
  <c r="N86" i="22" s="1"/>
  <c r="C19" i="17"/>
  <c r="N65" i="22" s="1"/>
  <c r="C21" i="17"/>
  <c r="N72" i="22" s="1"/>
  <c r="C13" i="17"/>
  <c r="N58" i="22" s="1"/>
  <c r="C29" i="17"/>
  <c r="N84" i="22" s="1"/>
  <c r="C24" i="17"/>
  <c r="N77" i="22" s="1"/>
  <c r="C18" i="17"/>
  <c r="N64" i="22" s="1"/>
  <c r="C12" i="17"/>
  <c r="N57" i="22" s="1"/>
  <c r="C5" i="17"/>
  <c r="N49" i="22" s="1"/>
  <c r="C17" i="17"/>
  <c r="N63" i="22" s="1"/>
  <c r="C11" i="17"/>
  <c r="N56" i="22" s="1"/>
  <c r="C22" i="17"/>
  <c r="N75" i="22" s="1"/>
  <c r="C55" i="17"/>
  <c r="N102" i="22" s="1"/>
  <c r="C8" i="17"/>
  <c r="N52" i="22" s="1"/>
  <c r="C56" i="17"/>
  <c r="N103" i="22" s="1"/>
  <c r="C38" i="17"/>
  <c r="C37" i="17"/>
  <c r="C20" i="17"/>
  <c r="N70" i="22" s="1"/>
  <c r="C49" i="17"/>
  <c r="B3" i="17"/>
  <c r="C27" i="17"/>
  <c r="N80" i="22" s="1"/>
  <c r="C53" i="17"/>
  <c r="N100" i="22" s="1"/>
  <c r="C54" i="17"/>
  <c r="N101" i="22" s="1"/>
  <c r="C57" i="17"/>
  <c r="N104" i="22" s="1"/>
  <c r="C32" i="17"/>
  <c r="N87" i="22" s="1"/>
  <c r="C39" i="17"/>
  <c r="C28" i="17"/>
  <c r="N82" i="22" s="1"/>
  <c r="C44" i="17"/>
  <c r="C36" i="17"/>
  <c r="C14" i="17"/>
  <c r="N59" i="22" s="1"/>
  <c r="C51" i="17"/>
  <c r="N98" i="22" s="1"/>
  <c r="C52" i="17"/>
  <c r="C43" i="17"/>
  <c r="N160" i="22" s="1"/>
  <c r="C34" i="17"/>
  <c r="N93" i="22" s="1"/>
  <c r="C48" i="17"/>
  <c r="N172" i="22" s="1"/>
  <c r="C50" i="17"/>
  <c r="N175" i="22" s="1"/>
  <c r="C40" i="17"/>
  <c r="C46" i="17"/>
  <c r="N165" i="22" s="1"/>
  <c r="C47" i="17"/>
  <c r="C33" i="17"/>
  <c r="N92" i="22" s="1"/>
  <c r="C59" i="17"/>
  <c r="N106" i="22" s="1"/>
  <c r="C26" i="17"/>
  <c r="N79" i="22" s="1"/>
  <c r="C42" i="17"/>
  <c r="N155" i="22" s="1"/>
  <c r="C58" i="17"/>
  <c r="N105" i="22" s="1"/>
  <c r="C41" i="17"/>
  <c r="N152" i="22" s="1"/>
  <c r="C35" i="17"/>
  <c r="C45" i="17"/>
  <c r="N162" i="22" s="1"/>
  <c r="B36" i="17"/>
  <c r="B14" i="17"/>
  <c r="B51" i="17"/>
  <c r="B52" i="17"/>
  <c r="B43" i="17"/>
  <c r="B5" i="17"/>
  <c r="B9" i="17"/>
  <c r="B55" i="17"/>
  <c r="B16" i="17"/>
  <c r="B31" i="17"/>
  <c r="B34" i="17"/>
  <c r="B48" i="17"/>
  <c r="B50" i="17"/>
  <c r="B17" i="17"/>
  <c r="B7" i="17"/>
  <c r="B19" i="17"/>
  <c r="B21" i="17"/>
  <c r="B37" i="17"/>
  <c r="B56" i="17"/>
  <c r="B40" i="17"/>
  <c r="B46" i="17"/>
  <c r="B30" i="17"/>
  <c r="B29" i="17"/>
  <c r="B47" i="17"/>
  <c r="B22" i="17"/>
  <c r="B33" i="17"/>
  <c r="B59" i="17"/>
  <c r="B26" i="17"/>
  <c r="B42" i="17"/>
  <c r="B58" i="17"/>
  <c r="B25" i="17"/>
  <c r="B13" i="17"/>
  <c r="B15" i="17"/>
  <c r="B41" i="17"/>
  <c r="B6" i="17"/>
  <c r="B35" i="17"/>
  <c r="B45" i="17"/>
  <c r="B20" i="17"/>
  <c r="B12" i="17"/>
  <c r="B49" i="17"/>
  <c r="B27" i="17"/>
  <c r="B4" i="17"/>
  <c r="B53" i="17"/>
  <c r="B54" i="17"/>
  <c r="B57" i="17"/>
  <c r="B11" i="17"/>
  <c r="B8" i="17"/>
  <c r="B32" i="17"/>
  <c r="B23" i="17"/>
  <c r="B24" i="17"/>
  <c r="B39" i="17"/>
  <c r="B28" i="17"/>
  <c r="B18" i="17"/>
  <c r="B44" i="17"/>
  <c r="B10" i="17"/>
  <c r="B38" i="17"/>
  <c r="U96" i="14"/>
  <c r="Z96" i="14" s="1"/>
  <c r="F66" i="14"/>
  <c r="G66" i="14" s="1"/>
  <c r="J45" i="14"/>
  <c r="AF79" i="9"/>
  <c r="T105" i="9" s="1"/>
  <c r="K79" i="9"/>
  <c r="O105" i="9" s="1"/>
  <c r="K78" i="9"/>
  <c r="O104" i="9" s="1"/>
  <c r="K77" i="9"/>
  <c r="O103" i="9" s="1"/>
  <c r="K73" i="9"/>
  <c r="O99" i="9" s="1"/>
  <c r="K65" i="9"/>
  <c r="O91" i="9" s="1"/>
  <c r="AF64" i="9"/>
  <c r="T90" i="9" s="1"/>
  <c r="Z64" i="9"/>
  <c r="AP90" i="9" s="1"/>
  <c r="P64" i="9"/>
  <c r="U90" i="9" s="1"/>
  <c r="K64" i="9"/>
  <c r="O90" i="9" s="1"/>
  <c r="K61" i="9"/>
  <c r="O87" i="9" s="1"/>
  <c r="AF60" i="9"/>
  <c r="T86" i="9" s="1"/>
  <c r="Z60" i="9"/>
  <c r="AP86" i="9" s="1"/>
  <c r="P60" i="9"/>
  <c r="U86" i="9" s="1"/>
  <c r="K60" i="9"/>
  <c r="O86" i="9" s="1"/>
  <c r="D63" i="15"/>
  <c r="D58" i="15"/>
  <c r="D60" i="15"/>
  <c r="D64" i="15"/>
  <c r="C43" i="15"/>
  <c r="E43" i="15" s="1"/>
  <c r="C41" i="15"/>
  <c r="E41" i="15" s="1"/>
  <c r="C42" i="15"/>
  <c r="E42" i="15" s="1"/>
  <c r="C44" i="15"/>
  <c r="E44" i="15" s="1"/>
  <c r="C45" i="15"/>
  <c r="E45" i="15" s="1"/>
  <c r="C46" i="15"/>
  <c r="E46" i="15" s="1"/>
  <c r="C47" i="15"/>
  <c r="E47" i="15" s="1"/>
  <c r="C48" i="15"/>
  <c r="E48" i="15" s="1"/>
  <c r="C49" i="15"/>
  <c r="E49" i="15" s="1"/>
  <c r="C50" i="15"/>
  <c r="E50" i="15" s="1"/>
  <c r="C51" i="15"/>
  <c r="E51" i="15" s="1"/>
  <c r="C52" i="15"/>
  <c r="E52" i="15" s="1"/>
  <c r="C53" i="15"/>
  <c r="E53" i="15" s="1"/>
  <c r="C54" i="15"/>
  <c r="E54" i="15" s="1"/>
  <c r="C55" i="15"/>
  <c r="E55" i="15" s="1"/>
  <c r="C56" i="15"/>
  <c r="E56" i="15" s="1"/>
  <c r="C57" i="15"/>
  <c r="E57" i="15" s="1"/>
  <c r="C58" i="15"/>
  <c r="C59" i="15"/>
  <c r="E59" i="15" s="1"/>
  <c r="C60" i="15"/>
  <c r="C61" i="15"/>
  <c r="E61" i="15" s="1"/>
  <c r="C62" i="15"/>
  <c r="E62" i="15" s="1"/>
  <c r="C63" i="15"/>
  <c r="C64" i="15"/>
  <c r="C40" i="15"/>
  <c r="E40" i="15" s="1"/>
  <c r="U102" i="6" l="1"/>
  <c r="U100" i="6"/>
  <c r="W102" i="6"/>
  <c r="W100" i="6"/>
  <c r="AE100" i="6"/>
  <c r="L100" i="6"/>
  <c r="AL102" i="6"/>
  <c r="N103" i="6"/>
  <c r="AE103" i="6"/>
  <c r="T100" i="6"/>
  <c r="K105" i="6"/>
  <c r="J105" i="6"/>
  <c r="Z105" i="6"/>
  <c r="S102" i="6"/>
  <c r="P104" i="6"/>
  <c r="V100" i="6"/>
  <c r="AB104" i="6"/>
  <c r="AH100" i="6"/>
  <c r="AB102" i="6"/>
  <c r="AD104" i="6"/>
  <c r="AB100" i="6"/>
  <c r="AD102" i="6"/>
  <c r="AD100" i="6"/>
  <c r="AG102" i="6"/>
  <c r="AG100" i="6"/>
  <c r="AC104" i="6"/>
  <c r="AH104" i="6"/>
  <c r="U103" i="6"/>
  <c r="AL99" i="6"/>
  <c r="AK104" i="6"/>
  <c r="AA102" i="6"/>
  <c r="S103" i="6"/>
  <c r="T102" i="6"/>
  <c r="AK102" i="6"/>
  <c r="H99" i="6"/>
  <c r="I103" i="6"/>
  <c r="AD103" i="6"/>
  <c r="P100" i="6"/>
  <c r="AM102" i="6"/>
  <c r="Y100" i="6"/>
  <c r="AG104" i="6"/>
  <c r="Q100" i="6"/>
  <c r="D105" i="6"/>
  <c r="H101" i="6"/>
  <c r="N101" i="6"/>
  <c r="AC100" i="6"/>
  <c r="M103" i="6"/>
  <c r="Y103" i="6"/>
  <c r="Y101" i="6"/>
  <c r="P103" i="6"/>
  <c r="P101" i="6"/>
  <c r="J103" i="6"/>
  <c r="L103" i="6"/>
  <c r="O105" i="6"/>
  <c r="L101" i="6"/>
  <c r="O103" i="6"/>
  <c r="Q105" i="6"/>
  <c r="E101" i="6"/>
  <c r="Z102" i="6"/>
  <c r="AM104" i="6"/>
  <c r="M100" i="6"/>
  <c r="X102" i="6"/>
  <c r="N102" i="6"/>
  <c r="AF102" i="6"/>
  <c r="F99" i="6"/>
  <c r="AA100" i="6"/>
  <c r="AI102" i="6"/>
  <c r="E103" i="6"/>
  <c r="O100" i="6"/>
  <c r="AF100" i="6"/>
  <c r="H103" i="6"/>
  <c r="AN105" i="6"/>
  <c r="T105" i="6"/>
  <c r="Z104" i="6"/>
  <c r="AF104" i="6"/>
  <c r="AK103" i="6"/>
  <c r="AK101" i="6"/>
  <c r="AB103" i="6"/>
  <c r="AB101" i="6"/>
  <c r="V103" i="6"/>
  <c r="X105" i="6"/>
  <c r="V101" i="6"/>
  <c r="X103" i="6"/>
  <c r="AA105" i="6"/>
  <c r="O101" i="6"/>
  <c r="Q103" i="6"/>
  <c r="H102" i="6"/>
  <c r="L102" i="6"/>
  <c r="T103" i="6"/>
  <c r="AG99" i="6"/>
  <c r="AE105" i="6"/>
  <c r="F101" i="6"/>
  <c r="G105" i="6"/>
  <c r="T101" i="6"/>
  <c r="U105" i="6"/>
  <c r="AL101" i="6"/>
  <c r="M102" i="6"/>
  <c r="Y98" i="6"/>
  <c r="X100" i="6"/>
  <c r="D102" i="6"/>
  <c r="P102" i="6"/>
  <c r="AH102" i="6"/>
  <c r="AN100" i="6"/>
  <c r="M105" i="6"/>
  <c r="O102" i="6"/>
  <c r="AJ102" i="6"/>
  <c r="AB105" i="6"/>
  <c r="I105" i="6"/>
  <c r="AG105" i="6"/>
  <c r="K103" i="6"/>
  <c r="W105" i="6"/>
  <c r="AC101" i="6"/>
  <c r="W103" i="6"/>
  <c r="W101" i="6"/>
  <c r="G102" i="6"/>
  <c r="AN103" i="6"/>
  <c r="AH105" i="6"/>
  <c r="G100" i="6"/>
  <c r="AN101" i="6"/>
  <c r="AH103" i="6"/>
  <c r="AJ105" i="6"/>
  <c r="V99" i="6"/>
  <c r="X101" i="6"/>
  <c r="AA103" i="6"/>
  <c r="AC105" i="6"/>
  <c r="R105" i="6"/>
  <c r="AE101" i="6"/>
  <c r="Z101" i="6"/>
  <c r="X104" i="6"/>
  <c r="Z100" i="6"/>
  <c r="AA104" i="6"/>
  <c r="S101" i="6"/>
  <c r="AG101" i="6"/>
  <c r="AL100" i="6"/>
  <c r="R100" i="6"/>
  <c r="AC102" i="6"/>
  <c r="F103" i="6"/>
  <c r="Q101" i="6"/>
  <c r="V105" i="6"/>
  <c r="M104" i="6"/>
  <c r="AI100" i="6"/>
  <c r="AA101" i="6"/>
  <c r="AC103" i="6"/>
  <c r="AM101" i="6"/>
  <c r="AI101" i="6"/>
  <c r="S104" i="6"/>
  <c r="J104" i="6"/>
  <c r="S100" i="6"/>
  <c r="J102" i="6"/>
  <c r="AH101" i="6"/>
  <c r="AJ103" i="6"/>
  <c r="AM105" i="6"/>
  <c r="AL105" i="6"/>
  <c r="AL104" i="6"/>
  <c r="Y102" i="6"/>
  <c r="AJ104" i="6"/>
  <c r="G101" i="6"/>
  <c r="Z103" i="6"/>
  <c r="AG103" i="6"/>
  <c r="H100" i="6"/>
  <c r="L104" i="6"/>
  <c r="AM100" i="6"/>
  <c r="R101" i="6"/>
  <c r="N163" i="22"/>
  <c r="N161" i="22"/>
  <c r="N164" i="22"/>
  <c r="N154" i="22"/>
  <c r="N169" i="22"/>
  <c r="N174" i="22"/>
  <c r="N173" i="22"/>
  <c r="N171" i="22"/>
  <c r="N153" i="22"/>
  <c r="N151" i="22"/>
  <c r="D37" i="17"/>
  <c r="C60" i="17"/>
  <c r="N107" i="22" s="1"/>
  <c r="B60" i="17"/>
  <c r="Q133" i="9"/>
  <c r="BG133" i="9"/>
  <c r="Q134" i="9"/>
  <c r="BG134" i="9"/>
  <c r="Q135" i="9"/>
  <c r="BG135" i="9"/>
  <c r="AR116" i="9"/>
  <c r="CH116" i="9"/>
  <c r="V135" i="9"/>
  <c r="BL135" i="9"/>
  <c r="W116" i="9"/>
  <c r="BM116" i="9"/>
  <c r="V116" i="9"/>
  <c r="BL116" i="9"/>
  <c r="Q120" i="9"/>
  <c r="BG120" i="9"/>
  <c r="W120" i="9"/>
  <c r="BM120" i="9"/>
  <c r="Q117" i="9"/>
  <c r="BG117" i="9"/>
  <c r="AR120" i="9"/>
  <c r="CH120" i="9"/>
  <c r="V120" i="9"/>
  <c r="BL120" i="9"/>
  <c r="Q121" i="9"/>
  <c r="BG121" i="9"/>
  <c r="Q129" i="9"/>
  <c r="BG129" i="9"/>
  <c r="Q116" i="9"/>
  <c r="BG116" i="9"/>
  <c r="E58" i="15"/>
  <c r="E63" i="15"/>
  <c r="E60" i="15"/>
  <c r="E64" i="15"/>
  <c r="N177" i="22" l="1"/>
  <c r="N167" i="22"/>
  <c r="N157" i="22"/>
  <c r="H135" i="9"/>
  <c r="G23" i="17" s="1"/>
  <c r="G120" i="9"/>
  <c r="H8" i="17" s="1"/>
  <c r="G134" i="9"/>
  <c r="H22" i="17" s="1"/>
  <c r="H121" i="9"/>
  <c r="G9" i="17" s="1"/>
  <c r="H133" i="9"/>
  <c r="G21" i="17" s="1"/>
  <c r="G121" i="9"/>
  <c r="H9" i="17" s="1"/>
  <c r="G133" i="9"/>
  <c r="H21" i="17" s="1"/>
  <c r="G129" i="9"/>
  <c r="H17" i="17" s="1"/>
  <c r="H117" i="9"/>
  <c r="G5" i="17" s="1"/>
  <c r="G117" i="9"/>
  <c r="H5" i="17" s="1"/>
  <c r="H116" i="9"/>
  <c r="G4" i="17" s="1"/>
  <c r="G116" i="9"/>
  <c r="H4" i="17" s="1"/>
  <c r="G135" i="9"/>
  <c r="H23" i="17" s="1"/>
  <c r="H129" i="9"/>
  <c r="G17" i="17" s="1"/>
  <c r="H120" i="9"/>
  <c r="G8" i="17" s="1"/>
  <c r="H134" i="9"/>
  <c r="G22" i="17" s="1"/>
  <c r="F44" i="7"/>
  <c r="J67" i="7"/>
  <c r="J68" i="7" s="1"/>
  <c r="B66" i="14"/>
  <c r="N187" i="22" l="1"/>
  <c r="B26" i="14"/>
  <c r="E26" i="14"/>
  <c r="B49" i="14"/>
  <c r="C49" i="14"/>
  <c r="D49" i="14"/>
  <c r="E49" i="14"/>
  <c r="F49" i="14"/>
  <c r="I64" i="11"/>
  <c r="F64" i="11"/>
  <c r="G64" i="11"/>
  <c r="I60" i="11"/>
  <c r="F60" i="11"/>
  <c r="D63" i="11"/>
  <c r="E63" i="11"/>
  <c r="G63" i="11"/>
  <c r="H63" i="11"/>
  <c r="J63" i="11"/>
  <c r="K63" i="11"/>
  <c r="C63" i="11"/>
  <c r="D61" i="11"/>
  <c r="D62" i="11" s="1"/>
  <c r="E61" i="11"/>
  <c r="E62" i="11" s="1"/>
  <c r="F61" i="11"/>
  <c r="F62" i="11" s="1"/>
  <c r="G61" i="11"/>
  <c r="G62" i="11" s="1"/>
  <c r="H61" i="11"/>
  <c r="H62" i="11" s="1"/>
  <c r="I61" i="11"/>
  <c r="I62" i="11" s="1"/>
  <c r="J61" i="11"/>
  <c r="J62" i="11" s="1"/>
  <c r="K61" i="11"/>
  <c r="K62" i="11" s="1"/>
  <c r="L61" i="11"/>
  <c r="L62" i="11" s="1"/>
  <c r="C61" i="11"/>
  <c r="D59" i="11"/>
  <c r="E59" i="11"/>
  <c r="H59" i="11"/>
  <c r="J59" i="11"/>
  <c r="K59" i="11"/>
  <c r="C59" i="11"/>
  <c r="G58" i="11"/>
  <c r="G59" i="11" s="1"/>
  <c r="I58" i="11"/>
  <c r="I59" i="11" s="1"/>
  <c r="F58" i="11"/>
  <c r="F59" i="11" l="1"/>
  <c r="L59" i="11" s="1"/>
  <c r="C62" i="11"/>
  <c r="M62" i="11" s="1"/>
  <c r="M61" i="11"/>
  <c r="L64" i="11"/>
  <c r="M64" i="11" s="1"/>
  <c r="L60" i="11"/>
  <c r="M60" i="11" s="1"/>
  <c r="I63" i="11"/>
  <c r="F63" i="11"/>
  <c r="L58" i="11"/>
  <c r="M59" i="11" l="1"/>
  <c r="L63" i="11"/>
  <c r="M63" i="11" s="1"/>
  <c r="E27" i="11" l="1"/>
  <c r="D25" i="11"/>
  <c r="F22" i="7"/>
  <c r="M53" i="9"/>
  <c r="Q53" i="9" s="1"/>
  <c r="M44" i="9"/>
  <c r="Q44" i="9" s="1"/>
  <c r="M40" i="9"/>
  <c r="Q40" i="9" s="1"/>
  <c r="M36" i="9"/>
  <c r="Q36" i="9" s="1"/>
  <c r="M32" i="9"/>
  <c r="Q32" i="9" s="1"/>
  <c r="O32" i="1"/>
  <c r="P27" i="1" s="1"/>
  <c r="AU21" i="6"/>
  <c r="P32" i="2"/>
  <c r="H5" i="2"/>
  <c r="H6" i="2"/>
  <c r="H7" i="2"/>
  <c r="H8" i="2"/>
  <c r="H9" i="2"/>
  <c r="H10" i="2"/>
  <c r="H11" i="2"/>
  <c r="H12" i="2"/>
  <c r="H4" i="2"/>
  <c r="I39" i="2"/>
  <c r="I27" i="2"/>
  <c r="H27" i="2" s="1"/>
  <c r="P29" i="2"/>
  <c r="P30" i="2"/>
  <c r="P31" i="2"/>
  <c r="P28" i="2"/>
  <c r="AV17" i="6" l="1"/>
  <c r="E25" i="11"/>
  <c r="D27" i="11"/>
  <c r="P34" i="9"/>
  <c r="AV15" i="6"/>
  <c r="AV16" i="6"/>
  <c r="AV20" i="6"/>
  <c r="P26" i="1"/>
  <c r="AV19" i="6"/>
  <c r="P31" i="1"/>
  <c r="AV18" i="6"/>
  <c r="P30" i="1"/>
  <c r="P29" i="1"/>
  <c r="P28" i="1"/>
  <c r="N45" i="2"/>
  <c r="F44" i="2" s="1"/>
  <c r="P27" i="2"/>
  <c r="L38" i="1"/>
  <c r="L10" i="1"/>
  <c r="L19" i="1" s="1"/>
  <c r="L20" i="1" s="1"/>
  <c r="E38" i="1"/>
  <c r="E42" i="1"/>
  <c r="F42" i="1"/>
  <c r="G42" i="1"/>
  <c r="H42" i="1"/>
  <c r="I42" i="1"/>
  <c r="J42" i="1"/>
  <c r="K42" i="1"/>
  <c r="L42" i="1"/>
  <c r="F43" i="1"/>
  <c r="G43" i="1"/>
  <c r="H43" i="1"/>
  <c r="I43" i="1"/>
  <c r="J43" i="1"/>
  <c r="K43" i="1"/>
  <c r="L43" i="1"/>
  <c r="F44" i="1"/>
  <c r="G44" i="1"/>
  <c r="H44" i="1"/>
  <c r="I44" i="1"/>
  <c r="J44" i="1"/>
  <c r="K44" i="1"/>
  <c r="L44" i="1"/>
  <c r="F45" i="1"/>
  <c r="G45" i="1"/>
  <c r="H45" i="1"/>
  <c r="I45" i="1"/>
  <c r="J45" i="1"/>
  <c r="K45" i="1"/>
  <c r="L45" i="1"/>
  <c r="F46" i="1"/>
  <c r="G46" i="1"/>
  <c r="H46" i="1"/>
  <c r="I46" i="1"/>
  <c r="J46" i="1"/>
  <c r="K46" i="1"/>
  <c r="L46" i="1"/>
  <c r="F47" i="1"/>
  <c r="G47" i="1"/>
  <c r="H47" i="1"/>
  <c r="I47" i="1"/>
  <c r="J47" i="1"/>
  <c r="K47" i="1"/>
  <c r="L47" i="1"/>
  <c r="F48" i="1"/>
  <c r="G48" i="1"/>
  <c r="H48" i="1"/>
  <c r="I48" i="1"/>
  <c r="J48" i="1"/>
  <c r="K48" i="1"/>
  <c r="L48" i="1"/>
  <c r="F49" i="1"/>
  <c r="G49" i="1"/>
  <c r="H49" i="1"/>
  <c r="I49" i="1"/>
  <c r="J49" i="1"/>
  <c r="K49" i="1"/>
  <c r="L49" i="1"/>
  <c r="E43" i="1"/>
  <c r="E44" i="1"/>
  <c r="E45" i="1"/>
  <c r="E46" i="1"/>
  <c r="E47" i="1"/>
  <c r="E48" i="1"/>
  <c r="E49" i="1"/>
  <c r="E32" i="1"/>
  <c r="E37" i="1"/>
  <c r="H38" i="1"/>
  <c r="F25" i="1"/>
  <c r="G25" i="1"/>
  <c r="H25" i="1"/>
  <c r="I25" i="1"/>
  <c r="J25" i="1"/>
  <c r="K25" i="1"/>
  <c r="L25" i="1"/>
  <c r="F26" i="1"/>
  <c r="G26" i="1"/>
  <c r="H26" i="1"/>
  <c r="I26" i="1"/>
  <c r="J26" i="1"/>
  <c r="K26" i="1"/>
  <c r="L26" i="1"/>
  <c r="F27" i="1"/>
  <c r="G27" i="1"/>
  <c r="H27" i="1"/>
  <c r="I27" i="1"/>
  <c r="J27" i="1"/>
  <c r="K27" i="1"/>
  <c r="L27" i="1"/>
  <c r="F28" i="1"/>
  <c r="G28" i="1"/>
  <c r="H28" i="1"/>
  <c r="I28" i="1"/>
  <c r="J28" i="1"/>
  <c r="K28" i="1"/>
  <c r="L28" i="1"/>
  <c r="F29" i="1"/>
  <c r="G29" i="1"/>
  <c r="H29" i="1"/>
  <c r="I29" i="1"/>
  <c r="J29" i="1"/>
  <c r="K29" i="1"/>
  <c r="L29" i="1"/>
  <c r="F30" i="1"/>
  <c r="G30" i="1"/>
  <c r="H30" i="1"/>
  <c r="I30" i="1"/>
  <c r="J30" i="1"/>
  <c r="K30" i="1"/>
  <c r="L30" i="1"/>
  <c r="F31" i="1"/>
  <c r="G31" i="1"/>
  <c r="H31" i="1"/>
  <c r="I31" i="1"/>
  <c r="J31" i="1"/>
  <c r="K31" i="1"/>
  <c r="L31" i="1"/>
  <c r="F32" i="1"/>
  <c r="G32" i="1"/>
  <c r="H32" i="1"/>
  <c r="I32" i="1"/>
  <c r="J32" i="1"/>
  <c r="K32" i="1"/>
  <c r="L32" i="1"/>
  <c r="F33" i="1"/>
  <c r="G33" i="1"/>
  <c r="H33" i="1"/>
  <c r="I33" i="1"/>
  <c r="J33" i="1"/>
  <c r="K33" i="1"/>
  <c r="L33" i="1"/>
  <c r="F34" i="1"/>
  <c r="G34" i="1"/>
  <c r="H34" i="1"/>
  <c r="I34" i="1"/>
  <c r="J34" i="1"/>
  <c r="K34" i="1"/>
  <c r="L34" i="1"/>
  <c r="F35" i="1"/>
  <c r="G35" i="1"/>
  <c r="H35" i="1"/>
  <c r="I35" i="1"/>
  <c r="J35" i="1"/>
  <c r="K35" i="1"/>
  <c r="L35" i="1"/>
  <c r="F36" i="1"/>
  <c r="G36" i="1"/>
  <c r="H36" i="1"/>
  <c r="I36" i="1"/>
  <c r="J36" i="1"/>
  <c r="K36" i="1"/>
  <c r="L36" i="1"/>
  <c r="F37" i="1"/>
  <c r="G37" i="1"/>
  <c r="H37" i="1"/>
  <c r="I37" i="1"/>
  <c r="J37" i="1"/>
  <c r="K37" i="1"/>
  <c r="L37" i="1"/>
  <c r="F38" i="1"/>
  <c r="G38" i="1"/>
  <c r="I38" i="1"/>
  <c r="J38" i="1"/>
  <c r="K38" i="1"/>
  <c r="E34" i="1"/>
  <c r="E35" i="1"/>
  <c r="E36" i="1"/>
  <c r="E33" i="1"/>
  <c r="E26" i="1"/>
  <c r="E27" i="1"/>
  <c r="E28" i="1"/>
  <c r="E29" i="1"/>
  <c r="E30" i="1"/>
  <c r="E31" i="1"/>
  <c r="E25" i="1"/>
  <c r="F18" i="1"/>
  <c r="G18" i="1"/>
  <c r="H18" i="1"/>
  <c r="I18" i="1"/>
  <c r="J18" i="1"/>
  <c r="K18" i="1"/>
  <c r="L18" i="1"/>
  <c r="E18" i="1"/>
  <c r="J10" i="1"/>
  <c r="J11" i="1" s="1"/>
  <c r="AD2" i="1"/>
  <c r="AG21" i="6" l="1"/>
  <c r="AH21" i="6"/>
  <c r="S21" i="6"/>
  <c r="I21" i="6"/>
  <c r="J21" i="6"/>
  <c r="AE21" i="6"/>
  <c r="L21" i="6"/>
  <c r="U21" i="6"/>
  <c r="X21" i="6"/>
  <c r="V21" i="6"/>
  <c r="AQ21" i="6"/>
  <c r="AM21" i="6"/>
  <c r="AL21" i="6"/>
  <c r="G21" i="6"/>
  <c r="AA21" i="6"/>
  <c r="Z21" i="6"/>
  <c r="C21" i="6"/>
  <c r="O21" i="6"/>
  <c r="N21" i="6"/>
  <c r="AJ21" i="6"/>
  <c r="AR21" i="6"/>
  <c r="AO21" i="6"/>
  <c r="AI21" i="6"/>
  <c r="AF21" i="6"/>
  <c r="AC21" i="6"/>
  <c r="W21" i="6"/>
  <c r="T21" i="6"/>
  <c r="Q21" i="6"/>
  <c r="K21" i="6"/>
  <c r="H21" i="6"/>
  <c r="E21" i="6"/>
  <c r="AN21" i="6"/>
  <c r="AK21" i="6"/>
  <c r="R21" i="6"/>
  <c r="AB21" i="6"/>
  <c r="Y21" i="6"/>
  <c r="F21" i="6"/>
  <c r="P21" i="6"/>
  <c r="M21" i="6"/>
  <c r="D21" i="6"/>
  <c r="AP21" i="6"/>
  <c r="AD21" i="6"/>
  <c r="P35" i="9"/>
  <c r="P43" i="9"/>
  <c r="M33" i="1"/>
  <c r="M28" i="1"/>
  <c r="M27" i="1"/>
  <c r="M26" i="1"/>
  <c r="M38" i="1"/>
  <c r="M36" i="1"/>
  <c r="M35" i="1"/>
  <c r="M34" i="1"/>
  <c r="M37" i="1"/>
  <c r="M31" i="1"/>
  <c r="M32" i="1"/>
  <c r="M30" i="1"/>
  <c r="M29" i="1"/>
  <c r="K44" i="2"/>
  <c r="M44" i="2"/>
  <c r="L44" i="2"/>
  <c r="J44" i="2"/>
  <c r="I44" i="2"/>
  <c r="G44" i="2"/>
  <c r="E44" i="2"/>
  <c r="H44" i="2"/>
  <c r="I39" i="1"/>
  <c r="H39" i="1"/>
  <c r="J39" i="1"/>
  <c r="K39" i="1"/>
  <c r="E39" i="1"/>
  <c r="G39" i="1"/>
  <c r="L39" i="1"/>
  <c r="F39" i="1"/>
  <c r="J50" i="1"/>
  <c r="H10" i="1"/>
  <c r="H50" i="1" s="1"/>
  <c r="F10" i="1"/>
  <c r="F50" i="1" s="1"/>
  <c r="G10" i="1"/>
  <c r="G50" i="1" s="1"/>
  <c r="I10" i="1"/>
  <c r="I50" i="1" s="1"/>
  <c r="J19" i="1"/>
  <c r="J20" i="1" s="1"/>
  <c r="E50" i="1"/>
  <c r="L50" i="1"/>
  <c r="K10" i="1"/>
  <c r="K50" i="1" s="1"/>
  <c r="L51" i="1" l="1"/>
  <c r="J51" i="1"/>
  <c r="M39" i="1"/>
  <c r="L11" i="1"/>
  <c r="K11" i="1"/>
  <c r="E11" i="1"/>
  <c r="I11" i="1"/>
  <c r="G11" i="1"/>
  <c r="F11" i="1"/>
  <c r="H11" i="1"/>
  <c r="F19" i="1"/>
  <c r="G19" i="1"/>
  <c r="H19" i="1"/>
  <c r="I19" i="1"/>
  <c r="K19" i="1"/>
  <c r="E51" i="1"/>
  <c r="K20" i="1" l="1"/>
  <c r="K51" i="1"/>
  <c r="G20" i="1"/>
  <c r="G51" i="1"/>
  <c r="H20" i="1"/>
  <c r="H51" i="1"/>
  <c r="I20" i="1"/>
  <c r="I51" i="1"/>
  <c r="F20" i="1"/>
  <c r="F51" i="1"/>
  <c r="E20" i="1"/>
  <c r="M51" i="1" l="1"/>
  <c r="Q2" i="1"/>
  <c r="Q17" i="1" l="1"/>
  <c r="Q11" i="1"/>
  <c r="Q19" i="1"/>
  <c r="X18" i="1"/>
  <c r="V10" i="1"/>
  <c r="T10" i="1"/>
  <c r="R10" i="1"/>
  <c r="U10" i="1"/>
  <c r="S10" i="1"/>
  <c r="X10" i="1"/>
  <c r="W2" i="1"/>
  <c r="T6" i="1"/>
  <c r="V7" i="1"/>
  <c r="S8" i="1"/>
  <c r="S16" i="1"/>
  <c r="Q14" i="1"/>
  <c r="W13" i="1"/>
  <c r="V8" i="1"/>
  <c r="V16" i="1"/>
  <c r="U18" i="1"/>
  <c r="Q18" i="1"/>
  <c r="U8" i="1"/>
  <c r="T17" i="1"/>
  <c r="S7" i="1"/>
  <c r="R3" i="1"/>
  <c r="R18" i="1"/>
  <c r="V4" i="1"/>
  <c r="U4" i="1"/>
  <c r="R8" i="1"/>
  <c r="R12" i="1"/>
  <c r="X9" i="1"/>
  <c r="V19" i="1"/>
  <c r="V18" i="1"/>
  <c r="S17" i="1"/>
  <c r="R13" i="1"/>
  <c r="T18" i="1"/>
  <c r="Q4" i="1"/>
  <c r="T2" i="1"/>
  <c r="Q3" i="1"/>
  <c r="V17" i="1"/>
  <c r="T14" i="1"/>
  <c r="T4" i="1"/>
  <c r="Q16" i="1"/>
  <c r="U11" i="1"/>
  <c r="S3" i="1"/>
  <c r="R9" i="1"/>
  <c r="W5" i="1"/>
  <c r="U17" i="1"/>
  <c r="T11" i="1"/>
  <c r="W16" i="1"/>
  <c r="W10" i="1"/>
  <c r="S6" i="1"/>
  <c r="W9" i="1"/>
  <c r="U15" i="1"/>
  <c r="V12" i="1"/>
  <c r="Q13" i="1"/>
  <c r="R4" i="1"/>
  <c r="W14" i="1"/>
  <c r="S2" i="1"/>
  <c r="T3" i="1"/>
  <c r="X3" i="1"/>
  <c r="X13" i="1"/>
  <c r="V15" i="1"/>
  <c r="T13" i="1"/>
  <c r="W19" i="1"/>
  <c r="X7" i="1"/>
  <c r="U12" i="1"/>
  <c r="Q7" i="1"/>
  <c r="U7" i="1"/>
  <c r="U16" i="1"/>
  <c r="S12" i="1"/>
  <c r="R17" i="1"/>
  <c r="W11" i="1"/>
  <c r="T16" i="1"/>
  <c r="S5" i="1"/>
  <c r="S11" i="1"/>
  <c r="S4" i="1"/>
  <c r="V9" i="1"/>
  <c r="S14" i="1"/>
  <c r="V2" i="1"/>
  <c r="R16" i="1"/>
  <c r="R5" i="1"/>
  <c r="S9" i="1"/>
  <c r="R6" i="1"/>
  <c r="S18" i="1"/>
  <c r="R2" i="1"/>
  <c r="V5" i="1"/>
  <c r="V11" i="1"/>
  <c r="V3" i="1"/>
  <c r="X12" i="1"/>
  <c r="U2" i="1"/>
  <c r="X5" i="1"/>
  <c r="X6" i="1"/>
  <c r="T12" i="1"/>
  <c r="X15" i="1"/>
  <c r="W7" i="1"/>
  <c r="Q12" i="1"/>
  <c r="W6" i="1"/>
  <c r="X11" i="1"/>
  <c r="U9" i="1"/>
  <c r="Q15" i="1"/>
  <c r="W3" i="1"/>
  <c r="T7" i="1"/>
  <c r="R11" i="1"/>
  <c r="R14" i="1"/>
  <c r="V13" i="1"/>
  <c r="W17" i="1"/>
  <c r="W15" i="1"/>
  <c r="S15" i="1"/>
  <c r="X2" i="1"/>
  <c r="X14" i="1"/>
  <c r="Q10" i="1"/>
  <c r="T19" i="1"/>
  <c r="U5" i="1"/>
  <c r="X4" i="1"/>
  <c r="U19" i="1"/>
  <c r="U3" i="1"/>
  <c r="W4" i="1"/>
  <c r="X16" i="1"/>
  <c r="U14" i="1"/>
  <c r="Q5" i="1"/>
  <c r="T5" i="1"/>
  <c r="R15" i="1"/>
  <c r="U6" i="1"/>
  <c r="Q21" i="1"/>
  <c r="S19" i="1"/>
  <c r="T15" i="1"/>
  <c r="R19" i="1"/>
  <c r="V6" i="1"/>
  <c r="V14" i="1"/>
  <c r="Q8" i="1"/>
  <c r="R7" i="1"/>
  <c r="X8" i="1"/>
  <c r="U13" i="1"/>
  <c r="X19" i="1"/>
  <c r="W18" i="1"/>
  <c r="S13" i="1"/>
  <c r="X17" i="1"/>
  <c r="Q9" i="1"/>
  <c r="T8" i="1"/>
  <c r="W8" i="1"/>
  <c r="W12" i="1"/>
  <c r="T9" i="1"/>
  <c r="Y17" i="1" l="1"/>
  <c r="Y11" i="1"/>
  <c r="Y19" i="1"/>
  <c r="Q20" i="1"/>
  <c r="I26" i="2"/>
  <c r="P26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<sst xmlns="http://schemas.openxmlformats.org/spreadsheetml/2006/main" count="3052" uniqueCount="874">
  <si>
    <t>Bottles</t>
  </si>
  <si>
    <t>Food service disposables</t>
  </si>
  <si>
    <t>B2B packaging</t>
  </si>
  <si>
    <t>Household goods</t>
  </si>
  <si>
    <t>Carrier bags</t>
  </si>
  <si>
    <t>Films</t>
  </si>
  <si>
    <t>B2B films</t>
  </si>
  <si>
    <t>Sachets and multimaterial</t>
  </si>
  <si>
    <t>Laminated paper and aluminum</t>
  </si>
  <si>
    <t>Diapers and hygiene (plastic portion)</t>
  </si>
  <si>
    <t>Rigid Monomaterial</t>
  </si>
  <si>
    <t>Flexible Monomaterial</t>
  </si>
  <si>
    <t>Multimaterial/Multi-layered Material</t>
  </si>
  <si>
    <t>Bottles and Jars</t>
  </si>
  <si>
    <t>Natural Bottles</t>
  </si>
  <si>
    <t>Plastic Plates and Cups</t>
  </si>
  <si>
    <t>Trash Bags</t>
  </si>
  <si>
    <t>All Other Nondurables</t>
  </si>
  <si>
    <t>Bags, sacks and wraps</t>
  </si>
  <si>
    <t>Other Plastics Packaging</t>
  </si>
  <si>
    <t>Other Plastic Containers</t>
  </si>
  <si>
    <t>Durable goods</t>
  </si>
  <si>
    <t>PET</t>
  </si>
  <si>
    <t>HDPE</t>
  </si>
  <si>
    <t>PVC</t>
  </si>
  <si>
    <t>LDPE/LLDPE</t>
  </si>
  <si>
    <t>PLA</t>
  </si>
  <si>
    <t>PP</t>
  </si>
  <si>
    <t>PS</t>
  </si>
  <si>
    <t>Other Resins</t>
  </si>
  <si>
    <t>Total</t>
  </si>
  <si>
    <t>Grand Total</t>
  </si>
  <si>
    <t>MFA with Sorting</t>
  </si>
  <si>
    <t>MFA without Sorting</t>
  </si>
  <si>
    <t>Sorting (%)</t>
  </si>
  <si>
    <t>Unsorting (%)</t>
  </si>
  <si>
    <t>Percentages by Plastic Type and Applications</t>
  </si>
  <si>
    <t>Raw Data</t>
  </si>
  <si>
    <t>Sorting Total</t>
  </si>
  <si>
    <t>rr</t>
  </si>
  <si>
    <t>Adjusted Durable goods 1</t>
  </si>
  <si>
    <t>Adjusted Durable goods 2</t>
  </si>
  <si>
    <t>Mechanical Recycling</t>
  </si>
  <si>
    <t>Chemical Recycling</t>
  </si>
  <si>
    <t>M Rec Effi</t>
  </si>
  <si>
    <t>Mixed Stream</t>
  </si>
  <si>
    <t>Substitution Ratio</t>
  </si>
  <si>
    <t>Plastic Substitute List</t>
  </si>
  <si>
    <t>Paper</t>
  </si>
  <si>
    <t>Coated Paper</t>
  </si>
  <si>
    <t>Compostables</t>
  </si>
  <si>
    <t>Aluminium</t>
  </si>
  <si>
    <t>Glass</t>
  </si>
  <si>
    <t>Stainless Steel</t>
  </si>
  <si>
    <t>Source</t>
  </si>
  <si>
    <t>Interior Department Announces Progress to Phase Out Single-Use Plastics Across Public Lands | U.S. Department of the Interior (doi.gov)</t>
  </si>
  <si>
    <t xml:space="preserve">Material Substitutes to Address Marine Plastic Pollution and Support a Circular Economy: Issues and Options for Trade Policymakers (unctad.org)  </t>
  </si>
  <si>
    <t>Life Cycle Impacts of-Plastic-Packaging-Compared-to-Substitutes-in-the-United-States-and-Canada</t>
  </si>
  <si>
    <t>napcor_2017ratereport_final_1.pdf (plasticsmarkets.org)</t>
  </si>
  <si>
    <t>2017-postconsumer-bottle-recycling-report.pdf (plasticsrecycling.org)</t>
  </si>
  <si>
    <t>Paperboard Cartons</t>
  </si>
  <si>
    <t>Global Data</t>
  </si>
  <si>
    <t>Tinplate</t>
  </si>
  <si>
    <t>Textile</t>
  </si>
  <si>
    <t>Wood</t>
  </si>
  <si>
    <t>With total substitution rates</t>
  </si>
  <si>
    <t>Sum</t>
  </si>
  <si>
    <t>No substitutes, consider enhancing recyclability</t>
  </si>
  <si>
    <t>From CO2 and Monomers</t>
  </si>
  <si>
    <t>Reuse Time</t>
  </si>
  <si>
    <t>Paper Board Cartons</t>
  </si>
  <si>
    <t>Coated Papers</t>
  </si>
  <si>
    <t>https://www.pewtrusts.org/-/media/assets/2020/10/breakingtheplasticwave_mainreport.pdf</t>
  </si>
  <si>
    <t>Compostables: cellulosic, edible and ephemeral packaging, as well as compostable plastics</t>
  </si>
  <si>
    <t>Cellulosic</t>
  </si>
  <si>
    <t>Edible &amp; Ephemeral Packaging</t>
  </si>
  <si>
    <t>Compostable Plastics</t>
  </si>
  <si>
    <t>CO2 → Biomass</t>
  </si>
  <si>
    <t>Wood Chips</t>
  </si>
  <si>
    <t>Wood Pellets</t>
  </si>
  <si>
    <t>Bark Chips</t>
  </si>
  <si>
    <t>Miscanthus</t>
  </si>
  <si>
    <t>Biomass</t>
  </si>
  <si>
    <t>Ref.</t>
  </si>
  <si>
    <t>Achieving net-zero greenhouse gas emission plastics by a circular carbon economy | Science</t>
  </si>
  <si>
    <t>Sugar Crops</t>
  </si>
  <si>
    <t>Oil Crops</t>
  </si>
  <si>
    <t>Algae</t>
  </si>
  <si>
    <t>Carbon-Dioxide-Removal-Mission-Roadmap-Sept-22.pdf (mission-innovation.net)</t>
  </si>
  <si>
    <t>√</t>
  </si>
  <si>
    <t>Biomass → Alternative Materials</t>
  </si>
  <si>
    <t>Ethylene</t>
  </si>
  <si>
    <t>Propylene</t>
  </si>
  <si>
    <t>Aromatic and Xylenes</t>
  </si>
  <si>
    <t>Butadiene</t>
  </si>
  <si>
    <t>LNGs</t>
  </si>
  <si>
    <t>Char/Torrified Biomass</t>
  </si>
  <si>
    <t>Biocrude/Biodiesel</t>
  </si>
  <si>
    <t>Alkyl Alcohol</t>
  </si>
  <si>
    <t>Bio-derived Oils</t>
  </si>
  <si>
    <t>Biomass → Raw Materials for Plastic Production</t>
  </si>
  <si>
    <t>Bio-derived Energy Resources</t>
  </si>
  <si>
    <t>Monomers → Plastics</t>
  </si>
  <si>
    <t>Monomers/Plastics</t>
  </si>
  <si>
    <t>Resources</t>
  </si>
  <si>
    <t>Natural Gas</t>
  </si>
  <si>
    <t>Crude Oil</t>
  </si>
  <si>
    <t>Plastic Wastes</t>
  </si>
  <si>
    <t>Plastic Wastes → Raw Materials for Plastic Production</t>
  </si>
  <si>
    <t>Waste-to-Energy</t>
  </si>
  <si>
    <t>PE</t>
  </si>
  <si>
    <t>CO2 → Resources</t>
  </si>
  <si>
    <t>Methanol</t>
  </si>
  <si>
    <t>Ethanol</t>
  </si>
  <si>
    <t>Syngas</t>
  </si>
  <si>
    <t>Formic Acid</t>
  </si>
  <si>
    <t>Renewable Energy Resources</t>
  </si>
  <si>
    <t>Diesel</t>
  </si>
  <si>
    <t>Gasoline</t>
  </si>
  <si>
    <t>Char</t>
  </si>
  <si>
    <t>Fossil Resources → Raw Materials for Plastic Production</t>
  </si>
  <si>
    <t>Fossil-derived Energy Resources</t>
  </si>
  <si>
    <t xml:space="preserve">Primary </t>
  </si>
  <si>
    <t>Secondary</t>
  </si>
  <si>
    <t>Tertiery</t>
  </si>
  <si>
    <t>Production</t>
  </si>
  <si>
    <t>Incineration</t>
  </si>
  <si>
    <t>Landfill</t>
  </si>
  <si>
    <t>Debris Generation</t>
  </si>
  <si>
    <t>Debris Management</t>
  </si>
  <si>
    <t>Plastic Debris/Treat.</t>
  </si>
  <si>
    <t>Ocean Cleanup</t>
  </si>
  <si>
    <t>Economic Costs of Debris</t>
  </si>
  <si>
    <t>Direct Damage Economic Losses</t>
  </si>
  <si>
    <t>] (apec.org)</t>
  </si>
  <si>
    <t>Ocean Cleanup (Remedial)</t>
  </si>
  <si>
    <t>Onshore Cleanup</t>
  </si>
  <si>
    <t>000086490.pdf (env.go.jp)</t>
  </si>
  <si>
    <t>USD $1.29 million to clean up 150 t plastic nurdle spill; $716/t</t>
  </si>
  <si>
    <t>$733-$8,188/t</t>
  </si>
  <si>
    <t>$550 per tonne of leakage prevented</t>
  </si>
  <si>
    <t>Stemming the Tide: Land based strategies for a plastic free ocean</t>
  </si>
  <si>
    <t>Air</t>
  </si>
  <si>
    <t>Soil</t>
  </si>
  <si>
    <t>Microplastic Removal</t>
  </si>
  <si>
    <t>Need Plastic Debris Classification from (Cascade Data)</t>
  </si>
  <si>
    <t>Durable Goods</t>
  </si>
  <si>
    <t>Time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</si>
  <si>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</si>
  <si>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</si>
  <si>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</si>
  <si>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</si>
  <si>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</si>
  <si>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</si>
  <si>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</si>
  <si>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</si>
  <si>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</si>
  <si>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</si>
  <si>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</si>
  <si>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</si>
  <si>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</si>
  <si>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</si>
  <si>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</si>
  <si>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</si>
  <si>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</si>
  <si>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</si>
  <si>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</si>
  <si>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</si>
  <si>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</si>
  <si>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</si>
  <si>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</si>
  <si>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</si>
  <si>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</si>
  <si>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</si>
  <si>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</si>
  <si>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</si>
  <si>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</si>
  <si>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</si>
  <si>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</si>
  <si>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</si>
  <si>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</si>
  <si>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</si>
  <si>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</si>
  <si>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</si>
  <si>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</si>
  <si>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</si>
  <si>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</si>
  <si>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</si>
  <si>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</si>
  <si>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</si>
  <si>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Plastics applications</t>
  </si>
  <si>
    <t/>
  </si>
  <si>
    <t>Other</t>
  </si>
  <si>
    <t>Packaging</t>
  </si>
  <si>
    <t>Consumer &amp; institutional Products</t>
  </si>
  <si>
    <t>Building &amp; construction</t>
  </si>
  <si>
    <t>Electrical/electronics</t>
  </si>
  <si>
    <t>Transportation - other</t>
  </si>
  <si>
    <t>Marine coatings</t>
  </si>
  <si>
    <t>Industrial/machinery</t>
  </si>
  <si>
    <t>Personal care products</t>
  </si>
  <si>
    <t>Textile sector - clothing</t>
  </si>
  <si>
    <t>Textile sector - others</t>
  </si>
  <si>
    <t>Road marking</t>
  </si>
  <si>
    <t>Transportation - tyres</t>
  </si>
  <si>
    <t>Tires</t>
  </si>
  <si>
    <t>Major Appliances</t>
  </si>
  <si>
    <t>Small Appliances</t>
  </si>
  <si>
    <t>Furniture and Furnisings</t>
  </si>
  <si>
    <t>Consumer Electronics</t>
  </si>
  <si>
    <t>Others</t>
  </si>
  <si>
    <t>Amount</t>
  </si>
  <si>
    <t>Percentage</t>
  </si>
  <si>
    <t>Average</t>
  </si>
  <si>
    <t>Use</t>
  </si>
  <si>
    <t>Percentages of material losses from life cycle stages and to natural environments</t>
  </si>
  <si>
    <t>High</t>
  </si>
  <si>
    <t>TRL Level</t>
  </si>
  <si>
    <t>Alternative Material Wastes</t>
  </si>
  <si>
    <t>Pyrolysis</t>
  </si>
  <si>
    <t>Gasification</t>
  </si>
  <si>
    <t>Plastic</t>
  </si>
  <si>
    <t>HTL</t>
  </si>
  <si>
    <t>Technologies for chemical recycling of household plastics – A technical review and TRL assessment - ScienceDirect</t>
  </si>
  <si>
    <t>Recent Advances in the Catalytic Co-pyrolysis of Lignocellulosic Biomass and Different Polymer Wastes from Laboratory Scale to Pilot Plant | SpringerLink</t>
  </si>
  <si>
    <t>FCC</t>
  </si>
  <si>
    <t>Hydrothermal Liquefaction (HTL): A Promising Pathway for Biorefinery of Algae | SpringerLink</t>
  </si>
  <si>
    <t>Fluidized Catalytic Cracking | Emerson US</t>
  </si>
  <si>
    <t>Biomass Wastes/Municipal Solid Wastes</t>
  </si>
  <si>
    <t>Technology Landscape: Key Players in Plastic Pyrolysis - Lux Research (luxresearchinc.com)</t>
  </si>
  <si>
    <t>Techno-Economic Assessment (TEA) and Life Cycle Costing Analysis (LCCA): discussing methodological steps and integrability (hal.science)</t>
  </si>
  <si>
    <t xml:space="preserve">Ludwig's Applied Process Design for Chemical and Petrochemical Plants </t>
  </si>
  <si>
    <t>Sharpen Your Cost Estimating Skills (costengineering.eu)</t>
  </si>
  <si>
    <t>Linearized</t>
  </si>
  <si>
    <t>Non-linearized</t>
  </si>
  <si>
    <t>Low ∈ [3,6]</t>
  </si>
  <si>
    <t>Low ∈ [1,2]</t>
  </si>
  <si>
    <t>√, https://www.epa.gov/sites/default/files/2015-10/documents/pulp-paper_economic-analysis-cluster-rule_1997.pdf, https://www.mdpi.com/2079-9276/12/2/22</t>
  </si>
  <si>
    <t>Technology performance and economic feasibility of bioethanol production from various waste papers - Energy &amp; Environmental Science (RSC Publishing) DOI:10.1039/C2EE02935A</t>
  </si>
  <si>
    <t>Economic and environmental performance of miscanthus cultivated on marginal land for biogas production - Wagner - 2019 - GCB Bioenergy - Wiley Online Library, https://experts.illinois.edu/en/publications/costs-of-producing-miscanthus-and-switchgrass-for-bioenergy-in-il</t>
  </si>
  <si>
    <t>√, PEER-REVIEW ARTICLE (researchgate.net), https://www.sciencedirect.com/science/article/pii/S0959652621036337</t>
  </si>
  <si>
    <t>√, Paper &amp; Cardboard – iHempWA, https://www.epa.gov/sites/default/files/2015-10/documents/pulp-paper_economic-analysis-cluster-rule_1997.pdf</t>
  </si>
  <si>
    <t>Algal Biofuels Techno-Economic Analysis | Bioenergy | NREL</t>
  </si>
  <si>
    <t>Fermentation | Free Full-Text | Techno-Economic Analysis of the Production of Lactic Acid from Lignocellulosic Biomass (mdpi.com)</t>
  </si>
  <si>
    <t>Techno-economic assessment for the production of algal fuels and value-added products: opportunities for high-protein microalgae conversion | Biotechnology for Biofuels and Bioproducts | Full Text (biomedcentral.com)</t>
  </si>
  <si>
    <t>Techno-economic analysis and life cycle assessment of a biorefinery utilizing reductive catalytic fractionation - Energy &amp; Environmental Science (RSC Publishing) DOI:10.1039/D1EE01642C</t>
  </si>
  <si>
    <t>Frontiers | Is Sugarcane a Convenient Feedstock to Provide Ethanol to Oxygenate Gasolines in Mexico? A Process Simulation and Techno-Economic-Based Analysis (frontiersin.org)</t>
  </si>
  <si>
    <t>Optimising cascaded utilisation of wood resources considering economic and environmental aspects - ScienceDirect</t>
  </si>
  <si>
    <t>DESIGN OF A 40 TPD PLANT PROCESSING TISSUE PAPER FROM BAGASSE (researchgate.net)</t>
  </si>
  <si>
    <t>Techno-economic analysis and life cycle assessment of cellulose nanocrystals production from wood pulp - ScienceDirect, https://www.sciencedirect.com/science/article/pii/S0961953408000858</t>
  </si>
  <si>
    <t>Design of nano and micro fibrillated cellulose production processes from forest industrial wastes in a multiproduct biorefinery - ScienceDirect</t>
  </si>
  <si>
    <t>Microcrystalline cellulose production from sugarcane bagasse: Sustainable process development and life cycle assessment - ScienceDirect</t>
  </si>
  <si>
    <t>Life Cycle Assessment of Hemp Cultivation and Use of Hemp-Based Thermal Insulator Materials in Buildings (acs.org)</t>
  </si>
  <si>
    <t>Techno-economic assessment of co-production of edible bioplastic and food supplements from Spirulina | Scientific Reports (nature.com)</t>
  </si>
  <si>
    <t>Plant-based materials and transitioning to a circular economy - ScienceDirect</t>
  </si>
  <si>
    <t>Microsoft Word - eur22103en.doc (researchgate.net)</t>
  </si>
  <si>
    <t>Techno-economic assessment of a wood-based biorefinery concept for the production of polymer-grade ethylene, organosolv lignin and fuel - ScienceDirect</t>
  </si>
  <si>
    <t>Prioritisation of biomass-derived products for biorefineries based on economic feasibility: A review on the comparability of techno-economic assessment results - ScienceDirect</t>
  </si>
  <si>
    <t>Commodity chemical production from third‐generation biomass: a techno‐economic assessment of lactic acid production - Grasa - 2021 - Biofuels, Bioproducts and Biorefining - Wiley Online Library</t>
  </si>
  <si>
    <t>Techno‐economic analysis of hemicellulose extraction from different types of lignocellulosic feedstocks and strategies for cost optimization - Geng - 2020 - Biofuels, Bioproducts and Biorefining - Wiley Online Library</t>
  </si>
  <si>
    <t>Bio-syngas to gasoline and olefins via DME – A comprehensive techno-economic assessment - ScienceDirect</t>
  </si>
  <si>
    <t>Techno‐economic analysis of biobased chemicals production via integrated catalytic processing - Brown - 2012 - Biofuels, Bioproducts and Biorefining - Wiley Online Library</t>
  </si>
  <si>
    <t>Evaluating lignin valorization via pyrolysis and vapor-phase hydrodeoxygenation for production of aromatics and alkenes - Green Chemistry (RSC Publishing) DOI:10.1039/C9GC04245H</t>
  </si>
  <si>
    <t>Crude oil hierarchical catalytic cracking for maximizing chemicals production: Pilot-scale test, process optimization strategy, techno-economic-society-environment assessment - ScienceDirect</t>
  </si>
  <si>
    <t>Fermentation</t>
  </si>
  <si>
    <t>Techno-economic, uncertainty, and optimization analysis of commodity product production from biomass fast pyrolysis and bio-oil upgrading - ProQuest</t>
  </si>
  <si>
    <t>Simulation and life cycle assessment of algae gasification process in dual fluidized bed gasifiers - Green Chemistry (RSC Publishing) DOI:10.1039/C4GC01698J</t>
  </si>
  <si>
    <t>Sci-Hub | Bark as feedstock for dual fluidized bed gasifiers-Operability, efficiency, and economics. International Jo | 10.1002/er.4349</t>
  </si>
  <si>
    <t>Environmental impacts and techno-economic assessments of biobased products: A review - ScienceDirect</t>
  </si>
  <si>
    <t>Processing Miscanthus to high‐value chemicals: A techno‐economic analysis based on process simulation - Götz - 2022 - GCB Bioenergy - Wiley Online Library</t>
  </si>
  <si>
    <t>Life cycle environmental performance of miscanthus gasification versus other technologies for electricity production - ScienceDirect; https://www.nrel.gov/docs/fy13osti/57085.pdf</t>
  </si>
  <si>
    <t>Comparative life cycle assessment of the biochemical and thermochemical production routes of biobased terephthalic acid using Miscanthus in the Netherlands - ScienceDirect</t>
  </si>
  <si>
    <t>Techno‐economic analysis of biobased chemicals production via integrated catalytic processing (wiley.com)</t>
  </si>
  <si>
    <t>Comparative techno-economic analysis of biofuel production through gasification, thermal liquefaction and pyrolysis of sugarcane bagasse - ScienceDirect</t>
  </si>
  <si>
    <t>Integral techno-economic comparison and greenhouse gas balances of different production routes of aromatics from biomass with CO2 capture - ScienceDirect</t>
  </si>
  <si>
    <t>Techno-Economic Analysis of Biomass Fast Pyrolysis to Transportation Fuels (nrel.gov)</t>
  </si>
  <si>
    <t>Techno-Economic Analysis of Biofuels Production Based on Gasification (nrel.gov)</t>
  </si>
  <si>
    <t>Integrated techno economic and life cycle assessment of the conversion of high productivity, low lipid algae to renewable fuels - ScienceDirect</t>
  </si>
  <si>
    <t>A techno-economic analysis of microalgae remnant catalytic pyrolysis and upgrading to fuels (sciencedirectassets.com)</t>
  </si>
  <si>
    <t>Unraveling Optimal Biomass Processing Routes from Bioconversion Product and Process Networks under Uncertainty: An Adaptive Robust Optimization Approach | ACS Sustainable Chemistry &amp; Engineering</t>
  </si>
  <si>
    <t>Microalgae biofuels: A comparative study on techno-economic analysis &amp; life-cycle assessment - ScienceDirect</t>
  </si>
  <si>
    <t>Fermentation+Anaerobic Digestion</t>
  </si>
  <si>
    <t>Life-cycle assessment of an industrial direct air capture process based on temperature–vacuum swing adsorption | Nature Energy</t>
  </si>
  <si>
    <t>DAC</t>
  </si>
  <si>
    <t>JRC Publications Repository - Techno-economic and environmental evaluation of CO2 utilisation for fuel production. Synthesis of methanol and formic acid (europa.eu)</t>
  </si>
  <si>
    <t>Combined Techno-Economic Analysis and Life Cycle Assessment of an Integrated Direct Air Capture System with Advanced Algal Biofuel Production (nrel.gov)</t>
  </si>
  <si>
    <t>https://pubs.acs.org/doi/epdf/10.1021/acssuschemeng.2c05390</t>
  </si>
  <si>
    <t>Life cycle and economic assessment of sugarcane bagasse valorization to lactic acid - ScienceDirect, https://onlinelibrary.wiley.com/doi/full/10.1002/bbb.2287</t>
  </si>
  <si>
    <t>Raw Materials → Alternative Materials</t>
  </si>
  <si>
    <t>None</t>
  </si>
  <si>
    <t>Integrated Biorefinery Design with Techno‐Economic and Life Cycle Assessment Tools in Polyhydroxyalkanoates Processing - Andhalkar - 2023 - Macromolecular Materials and Engineering - Wiley Online Library</t>
  </si>
  <si>
    <t>A Techno-economic Analysis of Polyhydroxyalkanoate and Hydrogen Production from Syngas Fermentation of Gasified Biomass | SpringerLink</t>
  </si>
  <si>
    <t>Pyrolysis of typical MSW components by Py-GC/MS and TG-FTIR - ScienceDirect</t>
  </si>
  <si>
    <t>pol_bref_0807.pdf (europa.eu)</t>
  </si>
  <si>
    <t>4. Economic Analysis of Plastic Waste Handling - Knovel</t>
  </si>
  <si>
    <t>Understanding Plastics Recycling - Economic, Ecological, and Technical Aspects of Plastic Waste Handling</t>
  </si>
  <si>
    <t>MRF</t>
  </si>
  <si>
    <t>Plastic Tax</t>
  </si>
  <si>
    <t>Subsidies for Reuse ($/ton)</t>
  </si>
  <si>
    <t>Subsidies for Recycling ($/ton)</t>
  </si>
  <si>
    <t>Tipping Fees</t>
  </si>
  <si>
    <t>Mid</t>
  </si>
  <si>
    <t>Low</t>
  </si>
  <si>
    <t>70 for bottles, rigids, and flexibles; 105 for multimaterials</t>
  </si>
  <si>
    <t xml:space="preserve">Tax on Virgin Materials </t>
  </si>
  <si>
    <t>US lawmakers again propose tax on virgin plastic in packaging | Packaging Dive</t>
  </si>
  <si>
    <t>220.46 (2024), 330.69 (2025), 440.92 (2026)</t>
  </si>
  <si>
    <t>($/metric ton)</t>
  </si>
  <si>
    <t>EREF study shows MSW tip fees rose ‘sharply’ in 2022 - Waste Today (wastetodaymagazine.com)</t>
  </si>
  <si>
    <t>Incentives for Recycling vs. Landfills</t>
  </si>
  <si>
    <t>??? (When recycling &gt; Landfills)</t>
  </si>
  <si>
    <t>Wood Chips Wood Pellets</t>
  </si>
  <si>
    <t>CO2</t>
  </si>
  <si>
    <t>Capacity (t/d)</t>
  </si>
  <si>
    <t>Capital Cost ($)</t>
  </si>
  <si>
    <t>Water</t>
  </si>
  <si>
    <t>800 $/t</t>
  </si>
  <si>
    <t>Climate and biodiversity impacts of low-density polyethylene production from CO2 and electricity in comparison to bio-based polyethylene - ScienceDirect</t>
  </si>
  <si>
    <t>Final Report - Life Cycle Assessment (LCA) of PVC and of principal competing materials (au.dk)</t>
  </si>
  <si>
    <t>https://www.mdpi.com/2227-9717/8/2/199</t>
  </si>
  <si>
    <t>What is the best green propylene production pathway?: technical, economic, and environmental assessment - Green Chemistry (RSC Publishing) DOI:10.1039/D1GC01791H</t>
  </si>
  <si>
    <t>Greenhouse gas emissions and socioeconomic effects of biomass-derived products based on structural path and life cycle analyses: A case study of polyethylene and polypropylene in Japan - ScienceDirect</t>
  </si>
  <si>
    <t>A trade-off between carbon and water impacts in bio-based box production chains in Thailand: A case study of PS, PLAS, PLAS/starch, and PBS - ScienceDirect</t>
  </si>
  <si>
    <t>Biological valorization of natural gas for the production of lactic acid: Techno-economic analysis and life cycle assessment - ScienceDirect</t>
  </si>
  <si>
    <t>Average of the front resins</t>
  </si>
  <si>
    <t>Final Report - Life Cycle Assessment (LCA) of PVC and of principal competing materials (au.dk), https://www.sciencedirect.com/science/article/pii/S0378382013001288</t>
  </si>
  <si>
    <t>2.17 (50 ton/day)</t>
  </si>
  <si>
    <t>Greenhouse gas emissions and socioeconomic effects of biomass-derived products based on structural path and life cycle analyses: A case study of polyethylene and polypropylene in Japan - ScienceDirect, https://www.sciencedirect.com/science/article/pii/S0306261913002018</t>
  </si>
  <si>
    <t>Comparative life cycle assessment of fossil and bio-based polyethylene terephthalate (PET) bottles - ScienceDirect, https://www.cell.com/joule/pdf/S2542-4351(21)00303-2.pdf</t>
  </si>
  <si>
    <t>Comparative life cycle analysis of a biodegradable multilayer film and a conventional multilayer film for fresh meat modified atmosphere packaging – and effectively accounting for shelf-life - ScienceDirect, https://www.researchgate.net/profile/Joachim-Schleich/publication/44262558_Tehno-Economic_Feasibility_of_Large-Scale_Production_of_Bio-Based_Polymers_in_Europe/links/0c96052ff36553baf0000000/Tehno-Economic-Feasibility-of-Large-Scale-Production-of-Bio-Based-Polymers-in-Europe.pdf</t>
  </si>
  <si>
    <t>Benzothiazol</t>
  </si>
  <si>
    <t>C</t>
  </si>
  <si>
    <t>Other Aromatics</t>
  </si>
  <si>
    <t>Dimethylthiophene</t>
  </si>
  <si>
    <t>Methylthiophene</t>
  </si>
  <si>
    <t>C2-Naphthalene</t>
  </si>
  <si>
    <t>Dihydromethylnaphthalene</t>
  </si>
  <si>
    <t>1-Methylindene</t>
  </si>
  <si>
    <t>C4-Bencene</t>
  </si>
  <si>
    <t>C3-Bencene</t>
  </si>
  <si>
    <t>Ethylbencene</t>
  </si>
  <si>
    <t>Xylene</t>
  </si>
  <si>
    <t>Toluene</t>
  </si>
  <si>
    <t>p-Xylene</t>
  </si>
  <si>
    <t>Benzene</t>
  </si>
  <si>
    <t>o-Xylene</t>
  </si>
  <si>
    <t>Other aliphatics</t>
  </si>
  <si>
    <t>m-Xylene</t>
  </si>
  <si>
    <t>Indene</t>
  </si>
  <si>
    <t>Heptene</t>
  </si>
  <si>
    <t>Naphthalene</t>
  </si>
  <si>
    <t>Styrene</t>
  </si>
  <si>
    <t>1,6-Hexanediol</t>
  </si>
  <si>
    <t>Hexene</t>
  </si>
  <si>
    <t>Indane</t>
  </si>
  <si>
    <t>Ethylbenzene</t>
  </si>
  <si>
    <t>Benzene, ethenylmethyl</t>
  </si>
  <si>
    <t>Isoprene</t>
  </si>
  <si>
    <t>Pentanoic acid</t>
  </si>
  <si>
    <t>2Methyl-1-butene</t>
  </si>
  <si>
    <t>n-Octane</t>
  </si>
  <si>
    <t>5-Hexen-1-ol</t>
  </si>
  <si>
    <t>1,3-Butadiene</t>
  </si>
  <si>
    <t>2-methylbutene-2</t>
  </si>
  <si>
    <t>Ammonia</t>
  </si>
  <si>
    <t>cis-2-Butene</t>
  </si>
  <si>
    <t>n-Heptane</t>
  </si>
  <si>
    <t>2-methylbutene-1</t>
  </si>
  <si>
    <t>Hydrogen cyanide</t>
  </si>
  <si>
    <t>iso-butene</t>
  </si>
  <si>
    <t>3-methylbutene-1</t>
  </si>
  <si>
    <t>Biphenyl</t>
  </si>
  <si>
    <t>1-Butene</t>
  </si>
  <si>
    <t>n-Hexane</t>
  </si>
  <si>
    <t>Divinyl</t>
  </si>
  <si>
    <t>trans-2-Butene</t>
  </si>
  <si>
    <t>1-Hexene</t>
  </si>
  <si>
    <t>Cis-butene-2</t>
  </si>
  <si>
    <t>Hexane</t>
  </si>
  <si>
    <t>Propene</t>
  </si>
  <si>
    <t>1,4-Pentadiene</t>
  </si>
  <si>
    <t>Trans-butene-2</t>
  </si>
  <si>
    <t>Propane</t>
  </si>
  <si>
    <t>n-Pantane</t>
  </si>
  <si>
    <t>Isobutylene</t>
  </si>
  <si>
    <t>Ethynylbenzene</t>
  </si>
  <si>
    <t>Acetylene</t>
  </si>
  <si>
    <t>Ethene</t>
  </si>
  <si>
    <t>Pentene</t>
  </si>
  <si>
    <t>n-butane</t>
  </si>
  <si>
    <t>Ethane</t>
  </si>
  <si>
    <t>Isobutane</t>
  </si>
  <si>
    <t>Methane</t>
  </si>
  <si>
    <t>Butene</t>
  </si>
  <si>
    <t>H2S</t>
  </si>
  <si>
    <t>CO</t>
  </si>
  <si>
    <t>Hydrogen</t>
  </si>
  <si>
    <t>PU</t>
  </si>
  <si>
    <t>Gloves</t>
  </si>
  <si>
    <t>PI</t>
  </si>
  <si>
    <t>Fast pyrolysis of plastic wastes (acs.org)</t>
  </si>
  <si>
    <t>HCl</t>
  </si>
  <si>
    <t>The chemistry of chemical recycling of solid plastic waste via pyrolysis and gasification: State-of-the-art, challenges, and future directions - ScienceDirect</t>
  </si>
  <si>
    <t>Gases</t>
  </si>
  <si>
    <t>S. No</t>
  </si>
  <si>
    <t>Peak time (min)</t>
  </si>
  <si>
    <t>Products</t>
  </si>
  <si>
    <t>wt%</t>
  </si>
  <si>
    <t>Paperboard</t>
  </si>
  <si>
    <t>Sawdust</t>
  </si>
  <si>
    <t>Cotton clothes</t>
  </si>
  <si>
    <t>Vegetables</t>
  </si>
  <si>
    <t>Benzene derivatives and other aromatics</t>
  </si>
  <si>
    <t>Benzene, 1-ethenyl-2-methyl-</t>
  </si>
  <si>
    <t>Benzene, 1-ethyl-2-methyl-</t>
  </si>
  <si>
    <t>alpha-Methylstyrene</t>
  </si>
  <si>
    <t>1H-Indene, 1-chloro-2,3-dihydro-</t>
  </si>
  <si>
    <t>Benzene, butyl-</t>
  </si>
  <si>
    <t>1H-Indene, 2,3-dihydro-5-methyl-</t>
  </si>
  <si>
    <t>2-Methylindene</t>
  </si>
  <si>
    <t>1H-Indene, 1,3-dimethyl-</t>
  </si>
  <si>
    <t>1,2,4-Trimethoxybenzene</t>
  </si>
  <si>
    <t>Benzene, 1,2,3-trimethoxy-5-methyl-</t>
  </si>
  <si>
    <t>Phenols</t>
  </si>
  <si>
    <t>Phenol, 2-methoxy-</t>
  </si>
  <si>
    <t>Phenol, 2,6-dimethoxy-</t>
  </si>
  <si>
    <t>trans-Isoeugenol</t>
  </si>
  <si>
    <t>Eugenol</t>
  </si>
  <si>
    <t>Phenol, 2,6-dimethoxy-4-(2-propenyl)-</t>
  </si>
  <si>
    <t>4-((1E)-3-Hydroxy-1-propenyl)-2-methoxyphenol</t>
  </si>
  <si>
    <t>Alcohols and other derivatives</t>
  </si>
  <si>
    <t>2-Amino-1,3-propanediol</t>
  </si>
  <si>
    <t>1-Nonen-3-ol</t>
  </si>
  <si>
    <t>3-Butene-1,2-diol</t>
  </si>
  <si>
    <t>Ethanol, 2-(dodecyloxy)-</t>
  </si>
  <si>
    <t>Aldehydes and ketones</t>
  </si>
  <si>
    <t>2-Butanone, 1-(2-furanyl)-</t>
  </si>
  <si>
    <t>3-Pentanone, 2-methyl-</t>
  </si>
  <si>
    <t>1-Penten-3-one</t>
  </si>
  <si>
    <t>2-Butenal, 2-methyl-</t>
  </si>
  <si>
    <t>Succindialdehyde</t>
  </si>
  <si>
    <t>1,2-Cyclopentanedione</t>
  </si>
  <si>
    <t>1,2-Cyclopentanedione, 3-methyl-</t>
  </si>
  <si>
    <t>5-Hydroxymethylfurfural</t>
  </si>
  <si>
    <t>Ethanone, 1-(2-hydroxy-5-methylphenyl)-</t>
  </si>
  <si>
    <t>4-Hydroxy-2-methylacetophenone</t>
  </si>
  <si>
    <t>3′,5′-Dimethoxyacetophenone</t>
  </si>
  <si>
    <t>Benzaldehyde, 4-hydroxy-3,5-dimethoxy-</t>
  </si>
  <si>
    <t>Ethanone, 1-(4-hydroxy-3,5-dimethoxyphenyl)-</t>
  </si>
  <si>
    <t>3,5-Dimethoxy-4-hydroxycinnamaldehyde</t>
  </si>
  <si>
    <t>Polycyclic aromatic hydrocarbons (PAH)</t>
  </si>
  <si>
    <t>Naphthalene, 1,2,3,4-tetrahydro-</t>
  </si>
  <si>
    <t>Naphthalene, 1,2-dihydro-</t>
  </si>
  <si>
    <t>Naphthalene, 1,2-dihydro-3-methyl-</t>
  </si>
  <si>
    <t>Naphthalene, 1-methyl-</t>
  </si>
  <si>
    <t>Naphthalene, 1-ethyl-</t>
  </si>
  <si>
    <t>Naphthalene, 2,6-dimethyl-</t>
  </si>
  <si>
    <t>Naphthalene, 1,2-dimethyl-</t>
  </si>
  <si>
    <t>Naphthalene, 1,3-dimethyl-</t>
  </si>
  <si>
    <t>1-Isopropenylnaphthalene</t>
  </si>
  <si>
    <t>Anthracene</t>
  </si>
  <si>
    <t>Terpenes</t>
  </si>
  <si>
    <t>D-Limonene</t>
  </si>
  <si>
    <t>Alkanes</t>
  </si>
  <si>
    <t>Pentadecane</t>
  </si>
  <si>
    <t>Eicosane</t>
  </si>
  <si>
    <t>Tetracosane</t>
  </si>
  <si>
    <t>Tetratriacontane</t>
  </si>
  <si>
    <t>Tetracontane</t>
  </si>
  <si>
    <t>Olefins</t>
  </si>
  <si>
    <t>1,3-Cyclopentadiene</t>
  </si>
  <si>
    <t>1,3-Cyclopentadiene, 1-methyl-</t>
  </si>
  <si>
    <t>Furans</t>
  </si>
  <si>
    <t>Furan, 2-methyl-</t>
  </si>
  <si>
    <t>Furan, 2,5-dimethyl-</t>
  </si>
  <si>
    <t>Monosaccharides</t>
  </si>
  <si>
    <t>D-Allose</t>
  </si>
  <si>
    <t>Acids and acid derivatives</t>
  </si>
  <si>
    <t>Acetic acid</t>
  </si>
  <si>
    <t>dl-Homoserine</t>
  </si>
  <si>
    <t>Pyruvic acid, 3-hexenyl ester</t>
  </si>
  <si>
    <t>Hexadecanoic acid, methyl ester</t>
  </si>
  <si>
    <t>Heterocyclic compounds</t>
  </si>
  <si>
    <t>Pyrrolidine, N-(3-methyl-3-butenyl)-</t>
  </si>
  <si>
    <t>Pyrazole, 1,4-dimethyl-</t>
  </si>
  <si>
    <t>2(5H)-Furanone</t>
  </si>
  <si>
    <t>Halogenated organic compounds</t>
  </si>
  <si>
    <t>Propane, 2-bromo-2-methyl-</t>
  </si>
  <si>
    <t>Allyl derivative</t>
  </si>
  <si>
    <t>Allyl mercaptan</t>
  </si>
  <si>
    <t>Ester</t>
  </si>
  <si>
    <t>Methyl methacrylate</t>
  </si>
  <si>
    <t>Ethanol, 2-nitro-, propionate (ester)</t>
  </si>
  <si>
    <t>Other compounds</t>
  </si>
  <si>
    <t>Cyclopropane, ethylidene-</t>
  </si>
  <si>
    <t>Dihydro-3-(2H)-thiophenone</t>
  </si>
  <si>
    <t>2-Amino-3-hydroxypyridine</t>
  </si>
  <si>
    <t>Oxazolidine, 2,2-diethyl-3-methyl-</t>
  </si>
  <si>
    <t>[2-(Naphth-2-yl) vinyl]-methyl sulfone</t>
  </si>
  <si>
    <t>Installed Cost [USD]</t>
  </si>
  <si>
    <t>Installed Cost 1[USD]</t>
  </si>
  <si>
    <t>Sterilization</t>
  </si>
  <si>
    <t>Light HC Separation</t>
  </si>
  <si>
    <t>Heavy HC Separation</t>
  </si>
  <si>
    <t>Sulfur Recovery</t>
  </si>
  <si>
    <t>HCN Scrubbing</t>
  </si>
  <si>
    <t>NH3 Scrubbing</t>
  </si>
  <si>
    <t>CO2 Separation</t>
  </si>
  <si>
    <t>Hydrogen Production</t>
  </si>
  <si>
    <t>Aromatic Extraction</t>
  </si>
  <si>
    <t>Hydrogenation</t>
  </si>
  <si>
    <t>Onsite Combustion</t>
  </si>
  <si>
    <t>HEX</t>
  </si>
  <si>
    <t>Total1</t>
  </si>
  <si>
    <t>CAPT</t>
  </si>
  <si>
    <t>Capital Cost Estimation</t>
  </si>
  <si>
    <t>35.59 $/t (PPE)</t>
  </si>
  <si>
    <t>Chemical recycling of polyethylene terephthalate, an industrial and sustainable opportunity for Northwest of England - ScienceDirect</t>
  </si>
  <si>
    <t>content (au.edu)</t>
  </si>
  <si>
    <t>Cost structure of bio-based plastics: A Monte-Carlo-analysis for PLA (econstor.eu)</t>
  </si>
  <si>
    <t>/20</t>
  </si>
  <si>
    <t>Fossil Resources → Raw Materials for Plastic Production ($/t)</t>
  </si>
  <si>
    <t>Global propylene prices 2022 | Statista</t>
  </si>
  <si>
    <t>Ethylene prices per ton 2022 | Statista</t>
  </si>
  <si>
    <t>Global butadiene prices 2022 | Statista</t>
  </si>
  <si>
    <t>Ethanol Market and Pricing Data – October 11, 2023 - U.S. GRAINS COUNCIL, https://www.chemanalyst.com/Pricing-data/methanol-1</t>
  </si>
  <si>
    <t>Benzene price per ton 2017-2022 | Statista</t>
  </si>
  <si>
    <t>Price of Liquefied U.S. Natural Gas Exports (Dollars per Thousand Cubic Feet) (eia.gov)</t>
  </si>
  <si>
    <t>U.S.: annual gas prices 2022 | Statista</t>
  </si>
  <si>
    <t>US No. 2 Diesel Retail Prices (ycharts.com)</t>
  </si>
  <si>
    <t>Average CDR selling prices by method 2023 | Statista</t>
  </si>
  <si>
    <t>pacificbiochar.com/wp-content/uploads/BiocharCarbonCreditAnalysis-BFReports20221.pdf</t>
  </si>
  <si>
    <t>market for electricity, high voltage [US-NPCC]</t>
  </si>
  <si>
    <t>market for heat</t>
  </si>
  <si>
    <t>market for tap water [CA-QC]</t>
  </si>
  <si>
    <t>market for heat, district or industrial, natural gas [CA-QC]</t>
  </si>
  <si>
    <t>market for transport, freight, lorry 7.5-16 metric ton, EURO6 [RoW]</t>
  </si>
  <si>
    <t>Textile production, nonwoven polypropylene, spunbond [RoW] (Wrap + gown)</t>
  </si>
  <si>
    <t>market for stearic acid [GLO]</t>
  </si>
  <si>
    <t>market for sodium hydroxide, without water, in 50% solution state [GLO]</t>
  </si>
  <si>
    <t>market for cobalt acetate [GLO]</t>
  </si>
  <si>
    <t>market for ethanol, without water, in 99.7% solution state, from ethylene [RoW]</t>
  </si>
  <si>
    <t>market for water, decarbonised [US]</t>
  </si>
  <si>
    <t>market for heat, from steam, in chemical industry [RoW]</t>
  </si>
  <si>
    <t>market for heat, district or industrial, natural gas [RoW]</t>
  </si>
  <si>
    <t>market for diesel [RoW]</t>
  </si>
  <si>
    <t>market for paper, woodfree, uncoated [RoW]</t>
  </si>
  <si>
    <t>market for polyethylene, low density, granulate [GLO]</t>
  </si>
  <si>
    <t>market for folding boxboard carton [RoW]</t>
  </si>
  <si>
    <t>market for packaging film, low density polyethylene</t>
  </si>
  <si>
    <t>Kraft paper, bleached {GLO}| market for | Cut-off, S</t>
  </si>
  <si>
    <t>Polyethylene, high density, granulate {GLO}| market for | Cut-off, S</t>
  </si>
  <si>
    <t>market for clay [RoW]</t>
  </si>
  <si>
    <t>market for sand [RoW]</t>
  </si>
  <si>
    <t>market for gravel, crushed [RoW]</t>
  </si>
  <si>
    <t>market for polyethylene, high density, granulate, recycled [US]</t>
  </si>
  <si>
    <t>market for polyethylene pipe, corrugated, DN 75 [GLO]</t>
  </si>
  <si>
    <t>market for steel, low-alloyed [GLO]</t>
  </si>
  <si>
    <t>market for mastic asphalt [GLO]</t>
  </si>
  <si>
    <t>market for concrete, 35MPa [RoW]</t>
  </si>
  <si>
    <t>market for diesel, burned in building machine [GLO]</t>
  </si>
  <si>
    <t>transport, freight, lorry &gt;32 metric ton, EURO6 [RoW]</t>
  </si>
  <si>
    <t>lorry, 40 metric ton [RoW]</t>
  </si>
  <si>
    <t>lorry, 16 metric ton [RoW]</t>
  </si>
  <si>
    <t>building construction, hall [RoW]</t>
  </si>
  <si>
    <t>market for transport, freight, lorry 3.5-7.5 metric ton, EURO5 [RoW]</t>
  </si>
  <si>
    <t>treatment of wastewater, average, capacity 1E9l/year [RoW]</t>
  </si>
  <si>
    <t>Kraft paper, bleached {GLO}| market for | Cut-off, S 1</t>
  </si>
  <si>
    <t>market for diesel [RoW] 4</t>
  </si>
  <si>
    <t>market for ethanol, without water, in 99.7% solution state, from ethylene [RoW] 6</t>
  </si>
  <si>
    <t>market for paper, woodfree, uncoated [RoW] 12</t>
  </si>
  <si>
    <t>market for polyethylene pipe, corrugated, DN 75 [GLO] 13</t>
  </si>
  <si>
    <t>market for polyethylene, high density, granulate, recycled [US] 14</t>
  </si>
  <si>
    <t>market for polyethylene, low density, granulate [GLO] 15</t>
  </si>
  <si>
    <t>market for sand [RoW] 16</t>
  </si>
  <si>
    <t>market for sodium hydroxide, without water, in 50% solution state [GLO] 17</t>
  </si>
  <si>
    <t>market for stearic acid [GLO] 18</t>
  </si>
  <si>
    <t>market for steel, low-alloyed [GLO] 19</t>
  </si>
  <si>
    <t>market for tap water [CA-QC] 20</t>
  </si>
  <si>
    <t>market for transport, freight, lorry 7.5-16 metric ton, EURO6 [RoW] 21</t>
  </si>
  <si>
    <t>market for water, decarbonised [US] 22</t>
  </si>
  <si>
    <t>Polyethylene, high density, granulate {GLO}| market for | Cut-off, S 23</t>
  </si>
  <si>
    <t>Textile production, nonwoven polypropylene, spunbond [RoW] (Wrap + gown) 24</t>
  </si>
  <si>
    <t>treatment of wastewater, average, capacity 1E9l/year [RoW] 25</t>
  </si>
  <si>
    <t>market for sulfric acid [RoW] 2</t>
  </si>
  <si>
    <t>market for ammonia [GLO] 3</t>
  </si>
  <si>
    <t>market for diammonium phosphate [RoW] 7</t>
  </si>
  <si>
    <t>market for sorbitol [RoW] 8</t>
  </si>
  <si>
    <t>market for glucose [CA-QC] 9</t>
  </si>
  <si>
    <t>market for lime 11</t>
  </si>
  <si>
    <t>$/gal</t>
  </si>
  <si>
    <t>$</t>
  </si>
  <si>
    <t>Market Pri</t>
  </si>
  <si>
    <t>market for natural gas, from steam, in chemical industry [RoW] 26 (MJ)</t>
  </si>
  <si>
    <t>market for electricity, high voltage [US-NPCC] 5 (kWh)</t>
  </si>
  <si>
    <t>Amount (kg or kWh/ton)</t>
  </si>
  <si>
    <t>Biomass (kg or kWh/ton)</t>
  </si>
  <si>
    <t>market for heat, from steam, in chemical industry [RoW] 10 (MJ)</t>
  </si>
  <si>
    <t>Fermentation 27 (kg)</t>
  </si>
  <si>
    <t>market for organic chemicals 28 (kg)</t>
  </si>
  <si>
    <t>market for organic potassium hydroxide 29 (kg)</t>
  </si>
  <si>
    <t>market for ethyl acetate 30 (kg)</t>
  </si>
  <si>
    <t>Bottom ash in landfills 31 (kg)</t>
  </si>
  <si>
    <t>SO2 32</t>
  </si>
  <si>
    <t>Nox 33</t>
  </si>
  <si>
    <t>HCl 34</t>
  </si>
  <si>
    <t>N2O 35</t>
  </si>
  <si>
    <t>CH4 36</t>
  </si>
  <si>
    <t>CO 37</t>
  </si>
  <si>
    <t>PM2.5 38</t>
  </si>
  <si>
    <t>PM10 39</t>
  </si>
  <si>
    <t>TSP 40</t>
  </si>
  <si>
    <t>CO2 41</t>
  </si>
  <si>
    <t>Hydrogen 42</t>
  </si>
  <si>
    <t>Steam 43</t>
  </si>
  <si>
    <t>market for Flocculent 44</t>
  </si>
  <si>
    <t>HAHA</t>
  </si>
  <si>
    <t>Processes</t>
  </si>
  <si>
    <t>market for fiber 44</t>
  </si>
  <si>
    <t>market for sodium hydroxide 45</t>
  </si>
  <si>
    <t>market for Aluminum Sulfate 46</t>
  </si>
  <si>
    <t>market for starch 47</t>
  </si>
  <si>
    <t>market for soda 48</t>
  </si>
  <si>
    <t>market for Turpentine and tall oil 49</t>
  </si>
  <si>
    <t>Adsorbable Organic Halides (AOX) 51</t>
  </si>
  <si>
    <t>Biochemical oxygen demand (BOD5) 52</t>
  </si>
  <si>
    <t>Nitrogen 53</t>
  </si>
  <si>
    <t>Phosphorus 54</t>
  </si>
  <si>
    <t>Oil Combustion 56</t>
  </si>
  <si>
    <t>market for kaolin 57</t>
  </si>
  <si>
    <t>market for latex 58</t>
  </si>
  <si>
    <t>Lignite briquette Combustion 59</t>
  </si>
  <si>
    <t>Quicklime, at plant/US 60</t>
  </si>
  <si>
    <t>Sodium hypochlorite, 15% in H2O, at plant/US- US-EI U (proxy) 61</t>
  </si>
  <si>
    <r>
      <t>H</t>
    </r>
    <r>
      <rPr>
        <sz val="5"/>
        <color rgb="FF1F1F1F"/>
        <rFont val="Georgia"/>
        <family val="1"/>
      </rPr>
      <t>2</t>
    </r>
    <r>
      <rPr>
        <sz val="7"/>
        <color rgb="FF1F1F1F"/>
        <rFont val="Georgia"/>
        <family val="1"/>
      </rPr>
      <t>SO</t>
    </r>
    <r>
      <rPr>
        <sz val="5"/>
        <color rgb="FF1F1F1F"/>
        <rFont val="Georgia"/>
        <family val="1"/>
      </rPr>
      <t>4</t>
    </r>
    <r>
      <rPr>
        <sz val="7"/>
        <color rgb="FF1F1F1F"/>
        <rFont val="Georgia"/>
        <family val="1"/>
      </rPr>
      <t> (kg)</t>
    </r>
  </si>
  <si>
    <t>NaOH (kg)</t>
  </si>
  <si>
    <t>Electricity (MJ)</t>
  </si>
  <si>
    <t>market for HNO3 62</t>
  </si>
  <si>
    <t>market for acetic acid 63</t>
  </si>
  <si>
    <t>market for hydro peroxide 64</t>
  </si>
  <si>
    <t>Input stream</t>
  </si>
  <si>
    <t>Output Stream</t>
  </si>
  <si>
    <r>
      <t>CO</t>
    </r>
    <r>
      <rPr>
        <sz val="5"/>
        <color rgb="FF1F1F1F"/>
        <rFont val="Georgia"/>
        <family val="1"/>
      </rPr>
      <t>2</t>
    </r>
    <r>
      <rPr>
        <sz val="7"/>
        <color rgb="FF1F1F1F"/>
        <rFont val="Georgia"/>
        <family val="1"/>
      </rPr>
      <t> emissions due to natural gas (kg)</t>
    </r>
  </si>
  <si>
    <t>Natural gas (kg)</t>
  </si>
  <si>
    <t>Waste wash stream with lignin (kg)</t>
  </si>
  <si>
    <t>Enzyme (kg)</t>
  </si>
  <si>
    <t>Yeast extract (kg)</t>
  </si>
  <si>
    <r>
      <t>CaCO</t>
    </r>
    <r>
      <rPr>
        <sz val="5"/>
        <color rgb="FF1F1F1F"/>
        <rFont val="Georgia"/>
        <family val="1"/>
      </rPr>
      <t>3</t>
    </r>
    <r>
      <rPr>
        <sz val="7"/>
        <color rgb="FF1F1F1F"/>
        <rFont val="Georgia"/>
        <family val="1"/>
      </rPr>
      <t> (kg)</t>
    </r>
  </si>
  <si>
    <t>Calcium lactate (kg)</t>
  </si>
  <si>
    <t>Water (kg)</t>
  </si>
  <si>
    <t>Gypsum (kg)</t>
  </si>
  <si>
    <t>Nitrogen Fertilizer (kg)</t>
  </si>
  <si>
    <t>Phosphorous Fertilizer (kg)</t>
  </si>
  <si>
    <t>Potassium Fertilizer (kg)</t>
  </si>
  <si>
    <t>Diesel (lit)</t>
  </si>
  <si>
    <r>
      <t>N</t>
    </r>
    <r>
      <rPr>
        <sz val="5"/>
        <color rgb="FF1F1F1F"/>
        <rFont val="Georgia"/>
        <family val="1"/>
      </rPr>
      <t>2</t>
    </r>
    <r>
      <rPr>
        <sz val="7"/>
        <color rgb="FF1F1F1F"/>
        <rFont val="Georgia"/>
        <family val="1"/>
      </rPr>
      <t>O emissions due to N fertilizer (kg)</t>
    </r>
  </si>
  <si>
    <r>
      <t>NO</t>
    </r>
    <r>
      <rPr>
        <sz val="5"/>
        <color rgb="FF1F1F1F"/>
        <rFont val="Georgia"/>
        <family val="1"/>
      </rPr>
      <t>x</t>
    </r>
    <r>
      <rPr>
        <sz val="7"/>
        <color rgb="FF1F1F1F"/>
        <rFont val="Georgia"/>
        <family val="1"/>
      </rPr>
      <t> emissions due to N fertilizer (kg)</t>
    </r>
  </si>
  <si>
    <r>
      <t>NH</t>
    </r>
    <r>
      <rPr>
        <sz val="5"/>
        <color rgb="FF1F1F1F"/>
        <rFont val="Georgia"/>
        <family val="1"/>
      </rPr>
      <t>3</t>
    </r>
    <r>
      <rPr>
        <sz val="7"/>
        <color rgb="FF1F1F1F"/>
        <rFont val="Georgia"/>
        <family val="1"/>
      </rPr>
      <t> emissions due to N fertilizer (kg)</t>
    </r>
  </si>
  <si>
    <t>Nitrogen leachate (kg)</t>
  </si>
  <si>
    <t>Phosphorous runoff (kg)</t>
  </si>
  <si>
    <t>market for CaCO3 65</t>
  </si>
  <si>
    <t>market for Calcium lactate 66</t>
  </si>
  <si>
    <t>market for gypsum 67</t>
  </si>
  <si>
    <t>market for Phosphorous Fertilizer 68</t>
  </si>
  <si>
    <t>market for Potassium Fertilizer 69</t>
  </si>
  <si>
    <t>NH3 70</t>
  </si>
  <si>
    <t>market for Nitrogen Fertilizer 71</t>
  </si>
  <si>
    <t>market for Methanol 72</t>
  </si>
  <si>
    <t>market for Air cooling 73</t>
  </si>
  <si>
    <t>market for hot air 74</t>
  </si>
  <si>
    <t>Consequential life cycle assessment of carbon capture and utilization technologies within the chemical industry - Energy &amp; Environmental Science (RSC Publishing) DOI:10.1039/C9EE00914K</t>
  </si>
  <si>
    <t>Marginal_mix_CO2_near_term [CO2]</t>
  </si>
  <si>
    <t>market for electricity, high voltage | electricity, high voltage | Consequential, U - DE</t>
  </si>
  <si>
    <t>market for heat, from steam, in chemical industry | heat, from steam, in chemical industry | Consequential, U - RER</t>
  </si>
  <si>
    <t>Emission to air</t>
  </si>
  <si>
    <t>market for formic acid 75</t>
  </si>
  <si>
    <t>polyethylene production, high density, granulate | polyethylene, high density, granulate | Cutoff, S 76</t>
  </si>
  <si>
    <t>Greenhouse gas emissions and socioeconomic effects of biomass-derived products based on structural path and life cycle analyses: A case study of polyethylene and polypropylene in Japan - ScienceDirect,https://www.sciencedirect.com/science/article/pii/S0959652614012785#appsec1</t>
  </si>
  <si>
    <t>market for heat from heavy oil</t>
  </si>
  <si>
    <t>MTO-E</t>
  </si>
  <si>
    <t>market for chlorine</t>
  </si>
  <si>
    <t>market for oxygen</t>
  </si>
  <si>
    <t>market for natural gas</t>
  </si>
  <si>
    <t>market for landfill</t>
  </si>
  <si>
    <t>MTO-PVC</t>
  </si>
  <si>
    <t>SG-PVC</t>
  </si>
  <si>
    <t>MTO-P</t>
  </si>
  <si>
    <t>SG-P</t>
  </si>
  <si>
    <t>EOH-P=EOH-E+E-P</t>
  </si>
  <si>
    <t>EOH-E</t>
  </si>
  <si>
    <t>polypropylene production</t>
  </si>
  <si>
    <t>vinyl acetate production</t>
  </si>
  <si>
    <t>PLA LCI-ethylene production from xxxxx</t>
  </si>
  <si>
    <t>market for calcium hydroxide 84</t>
  </si>
  <si>
    <t>market for MSW in landfills 85</t>
  </si>
  <si>
    <t>Compostable Plastics (co-conversion with biomass)</t>
  </si>
  <si>
    <t>Etunimi Sukunimi (theseus.fi)</t>
  </si>
  <si>
    <t>market for polyethylene, high density, granulate [US] 14</t>
  </si>
  <si>
    <t>Total reduced sulfur (TRS), as H2S 50</t>
  </si>
  <si>
    <t>market for polyethylene terephthalate 86</t>
  </si>
  <si>
    <t>market for polyvinyl chloride 87</t>
  </si>
  <si>
    <t>market for polylactide 88</t>
  </si>
  <si>
    <t>market for polystyrene 89</t>
  </si>
  <si>
    <t>Landfill of residuals 55</t>
  </si>
  <si>
    <t>textile, jute</t>
  </si>
  <si>
    <t>textile, jute 90</t>
  </si>
  <si>
    <t>paper, woodcontaining, lightweight coated</t>
  </si>
  <si>
    <t>paper, woodcontaining, lightweight coated 91</t>
  </si>
  <si>
    <t>solid bleached and unbleached board carton</t>
  </si>
  <si>
    <t>solid bleached and unbleached board carton 92</t>
  </si>
  <si>
    <t>cellulose fibre</t>
  </si>
  <si>
    <t>cellulose fibre 93</t>
  </si>
  <si>
    <t>maleic unsaturated polyester resin</t>
  </si>
  <si>
    <t>maleic unsaturated polyester resin 94</t>
  </si>
  <si>
    <t>https://pubs.acs.org/doi/10.1021/acs.est.1c03263</t>
  </si>
  <si>
    <t xml:space="preserve">treatment of spent anion exchange resin from potable water production, municipal incineration </t>
  </si>
  <si>
    <t>Flow</t>
  </si>
  <si>
    <t>Correction flow for delayed emission of nitrous oxide</t>
  </si>
  <si>
    <t>diammonium phosphate</t>
  </si>
  <si>
    <t>diesel</t>
  </si>
  <si>
    <t>electricity, high voltage</t>
  </si>
  <si>
    <t>ethanol, without water, in 99.7% solution state, from fermentation</t>
  </si>
  <si>
    <t>ethyl acetate</t>
  </si>
  <si>
    <t>fibre, cotton</t>
  </si>
  <si>
    <t>formic acid</t>
  </si>
  <si>
    <t>glucose</t>
  </si>
  <si>
    <t>gypsum, mineral</t>
  </si>
  <si>
    <t>heat, air-water heat pump 10kW</t>
  </si>
  <si>
    <t>heat, district or industrial, natural gas</t>
  </si>
  <si>
    <t>heat, from steam, in chemical industry</t>
  </si>
  <si>
    <t>heavy fuel oil, burned in refinery furnace</t>
  </si>
  <si>
    <t>Hydrogen chloride</t>
  </si>
  <si>
    <t>hydrogen peroxide, without water, in 50% solution state</t>
  </si>
  <si>
    <t>hydrogen, gaseous</t>
  </si>
  <si>
    <t>inorganic nitrogen fertiliser, as N</t>
  </si>
  <si>
    <t>inorganic phosphorus fertiliser, as P2O5</t>
  </si>
  <si>
    <t>inorganic potassium fertiliser, as K2O</t>
  </si>
  <si>
    <t>kaolin</t>
  </si>
  <si>
    <t>latex</t>
  </si>
  <si>
    <t>lignite briquettes</t>
  </si>
  <si>
    <t>lime</t>
  </si>
  <si>
    <t>lime, hydrated, loose weight</t>
  </si>
  <si>
    <t>methanol, from biomass</t>
  </si>
  <si>
    <t>natural gas, high pressure</t>
  </si>
  <si>
    <t>nitric acid, without water, in 50% solution state</t>
  </si>
  <si>
    <t>Nitrogen</t>
  </si>
  <si>
    <t>Nitrogen oxides</t>
  </si>
  <si>
    <t>oxygen, liquid</t>
  </si>
  <si>
    <t>paper, woodfree, coated</t>
  </si>
  <si>
    <t>Particulates, &lt; 10 um</t>
  </si>
  <si>
    <t>Particulates, &lt; 2.5 um</t>
  </si>
  <si>
    <t>Phosphorus</t>
  </si>
  <si>
    <t>polyethylene terephthalate, granulate, bottle grade</t>
  </si>
  <si>
    <t>polyethylene, high density, granulate</t>
  </si>
  <si>
    <t>polyethylene, low density, granulate</t>
  </si>
  <si>
    <t>polylactide, granulate</t>
  </si>
  <si>
    <t>polyol</t>
  </si>
  <si>
    <t>polypropylene, granulate</t>
  </si>
  <si>
    <t>polystyrene, extruded</t>
  </si>
  <si>
    <t>polyvinylchloride, emulsion polymerised</t>
  </si>
  <si>
    <t>potassium hydroxide</t>
  </si>
  <si>
    <t>potato starch</t>
  </si>
  <si>
    <t>process-specific burdens, residual material landfill</t>
  </si>
  <si>
    <t>quicklime, in pieces, loose</t>
  </si>
  <si>
    <t>residues, MSWI[F]-WWT, WW, average</t>
  </si>
  <si>
    <t>sand</t>
  </si>
  <si>
    <t>soda ash, light</t>
  </si>
  <si>
    <t>sodium hydroxide, without water, in 50% solution state</t>
  </si>
  <si>
    <t>sodium hypochlorite, without water, in 15% solution state</t>
  </si>
  <si>
    <t>steam, in chemical industry</t>
  </si>
  <si>
    <t>stearic acid</t>
  </si>
  <si>
    <t>steel, low-alloyed</t>
  </si>
  <si>
    <t>Sulfur dioxide</t>
  </si>
  <si>
    <t>sulfuric acid</t>
  </si>
  <si>
    <t>tap water</t>
  </si>
  <si>
    <t>textile, nonwoven polypropylene</t>
  </si>
  <si>
    <t>Total reduced sulphur compounds</t>
  </si>
  <si>
    <t>transport, freight train</t>
  </si>
  <si>
    <t>TSP</t>
  </si>
  <si>
    <t>turpentine</t>
  </si>
  <si>
    <t>vinasse, from fermentation of sugarcane</t>
  </si>
  <si>
    <t>vinyl acetate</t>
  </si>
  <si>
    <t>wastewater, average</t>
  </si>
  <si>
    <t>water, decarbonised</t>
  </si>
  <si>
    <t>spent anion exchange resin from potable water production</t>
  </si>
  <si>
    <t>acetic acid, without water, in 98% solution state</t>
  </si>
  <si>
    <t>aluminium sulfate, powder</t>
  </si>
  <si>
    <t>ammonia, anhydrous, liquid</t>
  </si>
  <si>
    <t>AOX, Adsorbable Organic Halogen as Cl</t>
  </si>
  <si>
    <t>BOD5, Biological Oxygen Demand</t>
  </si>
  <si>
    <t>bottom ash, MSWI[F]-WWT, condensate from light oil boiler</t>
  </si>
  <si>
    <t>calcium carbonate, precipitated</t>
  </si>
  <si>
    <t>Carbon dioxide</t>
  </si>
  <si>
    <t>Carbon monoxide, fossil</t>
  </si>
  <si>
    <t>chemical, organic</t>
  </si>
  <si>
    <t>chlorine, gaseous</t>
  </si>
  <si>
    <t>cooling energy</t>
  </si>
  <si>
    <t>calcium nitrate</t>
  </si>
  <si>
    <t>GWP20</t>
  </si>
  <si>
    <t>GWP100</t>
  </si>
  <si>
    <t>Life cycle assessment of mechanical recycling of post-consumer polyethylene flexible films based on a real case in Spain - ScienceDirect</t>
  </si>
  <si>
    <t>mechanical recycling</t>
  </si>
  <si>
    <t>Biomass Conversion</t>
  </si>
  <si>
    <t>Biobased plastic - Publications Office of the EU (europa.eu)</t>
  </si>
  <si>
    <t>polystyrene, general purpose</t>
  </si>
  <si>
    <t>Capital Cost ($/t)</t>
  </si>
  <si>
    <t>market for heat, district or industrial, natural gas,RoW</t>
  </si>
  <si>
    <t>market for water, decarbonised, US</t>
  </si>
  <si>
    <t>air separation, cryogenic, oxygen, liquid, CA-QC</t>
  </si>
  <si>
    <t>air separation, cryogenic, nitrogen, liquid, CA-QC</t>
  </si>
  <si>
    <t>CO2 Emissions</t>
  </si>
  <si>
    <t>MJ</t>
  </si>
  <si>
    <t>kWh</t>
  </si>
  <si>
    <t>kg</t>
  </si>
  <si>
    <t>Fast Pyrolysis</t>
  </si>
  <si>
    <t>MSW Fast Pyrolysis</t>
  </si>
  <si>
    <t>Sustainable Packaging | Crown (crowncork.com)</t>
  </si>
  <si>
    <t>https://www.healthline.com/health/reusing-plastic-bottles#plastics</t>
  </si>
  <si>
    <t>A literature review and analytical framework of the sustainability of reusable packaging - ScienceDirect</t>
  </si>
  <si>
    <t>Reuseable?</t>
  </si>
  <si>
    <t>Here's how many times you need to reuse your reusable grocery bags | CNN</t>
  </si>
  <si>
    <t>Recyclability</t>
  </si>
  <si>
    <t>HDPE Can Be Recycled at Least 10 Times - Microdyne (microdyneplastics.com)</t>
  </si>
  <si>
    <t>#</t>
  </si>
  <si>
    <t>What Plastics Can and Cannot Be Recycled? | SL Recycling SL Recycling (slrecyclingltd.co.uk)</t>
  </si>
  <si>
    <t>Main types of plastics by use and recycling tolerance – RepetCo Innovations</t>
  </si>
  <si>
    <t>Max Recyclability</t>
  </si>
  <si>
    <t xml:space="preserve">Med. Reusability </t>
  </si>
  <si>
    <t xml:space="preserve">Min. Reusability </t>
  </si>
  <si>
    <t xml:space="preserve">Max. Reusability </t>
  </si>
  <si>
    <t>Wastewater</t>
  </si>
  <si>
    <t>MP/kg</t>
  </si>
  <si>
    <t>treatment of wastewater, average, wastewater treatment | wastewater, average | Cutoff, S [RoW] 25</t>
  </si>
  <si>
    <t>Landfills</t>
  </si>
  <si>
    <t>Cellulosic (MSW)</t>
  </si>
  <si>
    <t>Edible &amp; Ephemeral Packaging (MSW)</t>
  </si>
  <si>
    <t>Plastic (Substitute) Waste Treatments</t>
  </si>
  <si>
    <t xml:space="preserve"> </t>
  </si>
  <si>
    <r>
      <t xml:space="preserve">Biomass </t>
    </r>
    <r>
      <rPr>
        <b/>
        <sz val="11"/>
        <color rgb="FFFF0000"/>
        <rFont val="Times New Roman"/>
        <family val="1"/>
      </rPr>
      <t>(i,m)</t>
    </r>
  </si>
  <si>
    <r>
      <t xml:space="preserve">Biomass </t>
    </r>
    <r>
      <rPr>
        <b/>
        <sz val="11"/>
        <color rgb="FFFF0000"/>
        <rFont val="Times New Roman"/>
        <family val="1"/>
      </rPr>
      <t>(i,j)</t>
    </r>
  </si>
  <si>
    <r>
      <t xml:space="preserve">CO2 → Resources </t>
    </r>
    <r>
      <rPr>
        <b/>
        <sz val="11"/>
        <color rgb="FFFF0000"/>
        <rFont val="Times New Roman"/>
        <family val="1"/>
      </rPr>
      <t>(i,j)</t>
    </r>
  </si>
  <si>
    <t>(j,m)</t>
  </si>
  <si>
    <r>
      <t xml:space="preserve">Resources </t>
    </r>
    <r>
      <rPr>
        <b/>
        <sz val="11"/>
        <color rgb="FFFF0000"/>
        <rFont val="Times New Roman"/>
        <family val="1"/>
      </rPr>
      <t>(j,m)</t>
    </r>
  </si>
  <si>
    <r>
      <t xml:space="preserve">Monomers/Plastics </t>
    </r>
    <r>
      <rPr>
        <b/>
        <sz val="11"/>
        <color rgb="FFFF0000"/>
        <rFont val="Times New Roman"/>
        <family val="1"/>
      </rPr>
      <t>(j,m)</t>
    </r>
  </si>
  <si>
    <r>
      <t xml:space="preserve">Resources </t>
    </r>
    <r>
      <rPr>
        <b/>
        <sz val="11"/>
        <color rgb="FFFF0000"/>
        <rFont val="Times New Roman"/>
        <family val="1"/>
      </rPr>
      <t>(i,j)</t>
    </r>
  </si>
  <si>
    <r>
      <t xml:space="preserve">Plastic Wastes </t>
    </r>
    <r>
      <rPr>
        <b/>
        <sz val="11"/>
        <color rgb="FFFF0000"/>
        <rFont val="Times New Roman"/>
        <family val="1"/>
      </rPr>
      <t>(m,j)</t>
    </r>
  </si>
  <si>
    <r>
      <t xml:space="preserve">Alternative Material Wastes </t>
    </r>
    <r>
      <rPr>
        <b/>
        <sz val="11"/>
        <color rgb="FFFF0000"/>
        <rFont val="Times New Roman"/>
        <family val="1"/>
      </rPr>
      <t>(m,j)</t>
    </r>
  </si>
  <si>
    <r>
      <t xml:space="preserve">Biomass ($/kg) </t>
    </r>
    <r>
      <rPr>
        <b/>
        <sz val="11"/>
        <color rgb="FFFF0000"/>
        <rFont val="Times New Roman"/>
        <family val="1"/>
      </rPr>
      <t>(i,m)</t>
    </r>
  </si>
  <si>
    <r>
      <t xml:space="preserve">CO2 → Resources ($/t) </t>
    </r>
    <r>
      <rPr>
        <b/>
        <sz val="11"/>
        <color rgb="FFFF0000"/>
        <rFont val="Times New Roman"/>
        <family val="1"/>
      </rPr>
      <t>(i,j)</t>
    </r>
  </si>
  <si>
    <r>
      <t xml:space="preserve">Monomers/Plastics ($/t) </t>
    </r>
    <r>
      <rPr>
        <b/>
        <sz val="11"/>
        <color rgb="FFFF0000"/>
        <rFont val="Times New Roman"/>
        <family val="1"/>
      </rPr>
      <t>(j,m)</t>
    </r>
  </si>
  <si>
    <t>(i,j,l)</t>
  </si>
  <si>
    <t>i</t>
  </si>
  <si>
    <t>j</t>
  </si>
  <si>
    <t>m</t>
  </si>
  <si>
    <t>l</t>
  </si>
  <si>
    <t>(i, j)</t>
  </si>
  <si>
    <t>(i, m)</t>
  </si>
  <si>
    <r>
      <t xml:space="preserve"> </t>
    </r>
    <r>
      <rPr>
        <b/>
        <sz val="11"/>
        <color rgb="FFFF0000"/>
        <rFont val="Times New Roman"/>
        <family val="1"/>
      </rPr>
      <t>(j,m)</t>
    </r>
  </si>
  <si>
    <t>Thermal Processing</t>
  </si>
  <si>
    <t>CCU</t>
  </si>
  <si>
    <t>ENAVV_m,p</t>
  </si>
  <si>
    <t>ENRV_i,l,p</t>
  </si>
  <si>
    <t>ENVJP_i,m,p</t>
  </si>
  <si>
    <t>ENVPP_j,m,p</t>
  </si>
  <si>
    <t>Electricity</t>
  </si>
  <si>
    <t>Heat</t>
  </si>
  <si>
    <t>Consumption from 2019</t>
  </si>
  <si>
    <t>VS 2023</t>
  </si>
  <si>
    <t>20*42</t>
  </si>
  <si>
    <t>8*42</t>
  </si>
  <si>
    <t>8*20</t>
  </si>
  <si>
    <t>XXX_r,m</t>
  </si>
  <si>
    <t>Density</t>
  </si>
  <si>
    <t>Advancing Sustainable Materials Management: 2018 Tables and Figures (epa.gov)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</si>
</sst>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#,##0.000"/>
    <numFmt numFmtId="165" formatCode="_ * #,##0.00_ ;_ * \-#,##0.00_ ;_ * &quot;-&quot;??_ ;_ @_ "/>
    <numFmt numFmtId="166" formatCode="_ * #,##0.00000_ ;_ * \-#,##0.00000_ ;_ * &quot;-&quot;??_ ;_ @_ "/>
    <numFmt numFmtId="167" formatCode="0.000"/>
  </numFmts>
  <fonts count="4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0"/>
      <name val="Times New Roman"/>
      <family val="1"/>
    </font>
    <font>
      <b/>
      <sz val="8"/>
      <color indexed="9"/>
      <name val="Verdana"/>
      <family val="2"/>
    </font>
    <font>
      <sz val="8"/>
      <color indexed="9"/>
      <name val="Verdana"/>
      <family val="2"/>
    </font>
    <font>
      <b/>
      <sz val="8"/>
      <name val="Verdana"/>
      <family val="2"/>
    </font>
    <font>
      <b/>
      <sz val="9"/>
      <color indexed="10"/>
      <name val="Courier New"/>
      <family val="3"/>
    </font>
    <font>
      <sz val="8"/>
      <name val="Verdana"/>
      <family val="2"/>
    </font>
    <font>
      <sz val="8"/>
      <name val="Arial"/>
      <family val="2"/>
    </font>
    <font>
      <sz val="20"/>
      <color theme="1"/>
      <name val="Times New Roman"/>
      <family val="1"/>
    </font>
    <font>
      <b/>
      <sz val="48"/>
      <color rgb="FFFF0000"/>
      <name val="Times New Roman"/>
      <family val="1"/>
    </font>
    <font>
      <b/>
      <sz val="8"/>
      <color rgb="FF222222"/>
      <name val="Arial"/>
      <family val="2"/>
    </font>
    <font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1F1F1F"/>
      <name val="Georgia"/>
      <family val="1"/>
    </font>
    <font>
      <sz val="11"/>
      <name val="Times New Roman"/>
      <family val="1"/>
    </font>
    <font>
      <b/>
      <sz val="8"/>
      <color rgb="FF222222"/>
      <name val="Times New Roman"/>
      <family val="1"/>
    </font>
    <font>
      <sz val="11"/>
      <color rgb="FFFF0000"/>
      <name val="Calibri"/>
      <family val="2"/>
      <scheme val="minor"/>
    </font>
    <font>
      <b/>
      <u/>
      <sz val="48"/>
      <color rgb="FFFF0000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b/>
      <sz val="11"/>
      <color rgb="FF1F1F1F"/>
      <name val="Georgia"/>
      <family val="1"/>
    </font>
    <font>
      <b/>
      <sz val="7"/>
      <color rgb="FF1F1F1F"/>
      <name val="Georgia"/>
      <family val="1"/>
    </font>
    <font>
      <sz val="7"/>
      <color rgb="FF1F1F1F"/>
      <name val="Georgia"/>
      <family val="1"/>
    </font>
    <font>
      <sz val="5"/>
      <color rgb="FF1F1F1F"/>
      <name val="Georgia"/>
      <family val="1"/>
    </font>
    <font>
      <sz val="9"/>
      <color theme="1"/>
      <name val="Times New Roman"/>
      <family val="1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1F1F1F"/>
      <name val="Times New Roman"/>
      <family val="1"/>
    </font>
    <font>
      <sz val="11"/>
      <color rgb="FF222222"/>
      <name val="Times New Roman"/>
      <family val="1"/>
    </font>
    <font>
      <sz val="8"/>
      <name val="Calibri"/>
      <family val="2"/>
      <scheme val="minor"/>
    </font>
    <font>
      <sz val="11"/>
      <color rgb="FF212121"/>
      <name val="Arial"/>
      <family val="2"/>
    </font>
    <font>
      <b/>
      <sz val="36"/>
      <color rgb="FFFF0000"/>
      <name val="Times New Roman"/>
      <family val="1"/>
    </font>
    <font>
      <b/>
      <sz val="11"/>
      <name val="Times New Roman"/>
      <family val="1"/>
    </font>
    <font>
      <b/>
      <sz val="14"/>
      <color theme="1"/>
      <name val="Times New Roman"/>
      <family val="1"/>
    </font>
    <font>
      <sz val="11"/>
      <color rgb="FF212121"/>
      <name val="Times New Roman"/>
      <family val="1"/>
    </font>
    <font>
      <b/>
      <sz val="11"/>
      <color rgb="FFFF0000"/>
      <name val="Times New Roman"/>
      <family val="1"/>
    </font>
    <font>
      <i/>
      <sz val="12"/>
      <color rgb="FF000000"/>
      <name val="Times New Roman"/>
      <family val="1"/>
    </font>
    <font>
      <sz val="12"/>
      <color rgb="FF000000"/>
      <name val="Times New Roman"/>
      <family val="1"/>
    </font>
  </fonts>
  <fills count="1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mediumGray">
        <fgColor rgb="FFC0C0C0"/>
        <bgColor rgb="FFFFFFFF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hair">
        <color rgb="FFFFFFCC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 style="medium">
        <color indexed="64"/>
      </bottom>
      <diagonal/>
    </border>
    <border>
      <left/>
      <right/>
      <top/>
      <bottom style="medium">
        <color rgb="FF8E8E8E"/>
      </bottom>
      <diagonal/>
    </border>
    <border>
      <left/>
      <right/>
      <top style="medium">
        <color rgb="FF8E8E8E"/>
      </top>
      <bottom/>
      <diagonal/>
    </border>
    <border>
      <left/>
      <right/>
      <top style="medium">
        <color rgb="FF8E8E8E"/>
      </top>
      <bottom style="medium">
        <color rgb="FF8E8E8E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43" fontId="29" fillId="0" borderId="0" applyFont="0" applyFill="0" applyBorder="0" applyAlignment="0" applyProtection="0"/>
  </cellStyleXfs>
  <cellXfs count="636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10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3" fontId="1" fillId="0" borderId="0" xfId="0" applyNumberFormat="1" applyFont="1" applyAlignment="1">
      <alignment vertical="center" wrapText="1"/>
    </xf>
    <xf numFmtId="10" fontId="1" fillId="0" borderId="0" xfId="0" applyNumberFormat="1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10" fontId="2" fillId="0" borderId="1" xfId="0" applyNumberFormat="1" applyFont="1" applyBorder="1" applyAlignment="1">
      <alignment vertical="center" wrapText="1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10" fontId="1" fillId="0" borderId="10" xfId="0" applyNumberFormat="1" applyFont="1" applyBorder="1" applyAlignment="1">
      <alignment horizontal="center" vertical="center"/>
    </xf>
    <xf numFmtId="10" fontId="1" fillId="0" borderId="7" xfId="0" applyNumberFormat="1" applyFont="1" applyBorder="1" applyAlignment="1">
      <alignment horizontal="center" vertical="center"/>
    </xf>
    <xf numFmtId="10" fontId="1" fillId="0" borderId="9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1" fillId="0" borderId="11" xfId="0" applyFont="1" applyBorder="1" applyAlignment="1">
      <alignment horizontal="center" vertical="center"/>
    </xf>
    <xf numFmtId="10" fontId="1" fillId="0" borderId="11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10" fontId="1" fillId="2" borderId="1" xfId="0" applyNumberFormat="1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10" fontId="1" fillId="3" borderId="9" xfId="0" applyNumberFormat="1" applyFont="1" applyFill="1" applyBorder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vertical="center"/>
    </xf>
    <xf numFmtId="10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10" fontId="2" fillId="4" borderId="1" xfId="0" applyNumberFormat="1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9" xfId="0" applyFont="1" applyBorder="1" applyAlignment="1">
      <alignment vertical="center"/>
    </xf>
    <xf numFmtId="10" fontId="1" fillId="0" borderId="4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9" fontId="1" fillId="0" borderId="0" xfId="0" applyNumberFormat="1" applyFont="1" applyAlignment="1">
      <alignment vertical="center"/>
    </xf>
    <xf numFmtId="0" fontId="3" fillId="0" borderId="0" xfId="1"/>
    <xf numFmtId="9" fontId="1" fillId="5" borderId="0" xfId="0" applyNumberFormat="1" applyFont="1" applyFill="1" applyAlignment="1">
      <alignment vertical="center"/>
    </xf>
    <xf numFmtId="10" fontId="1" fillId="5" borderId="0" xfId="0" applyNumberFormat="1" applyFont="1" applyFill="1" applyAlignment="1">
      <alignment vertical="center"/>
    </xf>
    <xf numFmtId="0" fontId="1" fillId="5" borderId="0" xfId="0" applyFont="1" applyFill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10" fontId="1" fillId="5" borderId="15" xfId="0" applyNumberFormat="1" applyFont="1" applyFill="1" applyBorder="1" applyAlignment="1">
      <alignment vertical="center"/>
    </xf>
    <xf numFmtId="10" fontId="1" fillId="5" borderId="5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10" fontId="1" fillId="5" borderId="2" xfId="0" applyNumberFormat="1" applyFont="1" applyFill="1" applyBorder="1" applyAlignment="1">
      <alignment vertical="center"/>
    </xf>
    <xf numFmtId="10" fontId="1" fillId="5" borderId="3" xfId="0" applyNumberFormat="1" applyFont="1" applyFill="1" applyBorder="1" applyAlignment="1">
      <alignment vertical="center"/>
    </xf>
    <xf numFmtId="10" fontId="1" fillId="5" borderId="13" xfId="0" applyNumberFormat="1" applyFont="1" applyFill="1" applyBorder="1" applyAlignment="1">
      <alignment vertical="center"/>
    </xf>
    <xf numFmtId="10" fontId="1" fillId="5" borderId="14" xfId="0" applyNumberFormat="1" applyFont="1" applyFill="1" applyBorder="1" applyAlignment="1">
      <alignment vertical="center"/>
    </xf>
    <xf numFmtId="10" fontId="1" fillId="5" borderId="4" xfId="0" applyNumberFormat="1" applyFont="1" applyFill="1" applyBorder="1" applyAlignment="1">
      <alignment vertical="center"/>
    </xf>
    <xf numFmtId="10" fontId="1" fillId="5" borderId="6" xfId="0" applyNumberFormat="1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5" xfId="0" applyFont="1" applyFill="1" applyBorder="1" applyAlignment="1">
      <alignment vertical="center"/>
    </xf>
    <xf numFmtId="0" fontId="1" fillId="5" borderId="3" xfId="0" applyFont="1" applyFill="1" applyBorder="1" applyAlignment="1">
      <alignment vertical="center"/>
    </xf>
    <xf numFmtId="0" fontId="3" fillId="0" borderId="0" xfId="1" applyAlignment="1">
      <alignment vertical="center"/>
    </xf>
    <xf numFmtId="0" fontId="1" fillId="0" borderId="0" xfId="0" applyFont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2" xfId="0" applyFont="1" applyBorder="1"/>
    <xf numFmtId="0" fontId="1" fillId="0" borderId="15" xfId="0" applyFont="1" applyBorder="1"/>
    <xf numFmtId="0" fontId="1" fillId="0" borderId="3" xfId="0" applyFont="1" applyBorder="1"/>
    <xf numFmtId="0" fontId="1" fillId="0" borderId="13" xfId="0" applyFont="1" applyBorder="1"/>
    <xf numFmtId="0" fontId="1" fillId="0" borderId="14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5" borderId="8" xfId="0" applyFont="1" applyFill="1" applyBorder="1"/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/>
    <xf numFmtId="0" fontId="1" fillId="0" borderId="0" xfId="0" applyFont="1" applyAlignment="1">
      <alignment horizontal="center" vertical="center" wrapText="1"/>
    </xf>
    <xf numFmtId="0" fontId="1" fillId="5" borderId="5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" fillId="5" borderId="15" xfId="0" applyFont="1" applyFill="1" applyBorder="1"/>
    <xf numFmtId="0" fontId="1" fillId="2" borderId="2" xfId="0" applyFont="1" applyFill="1" applyBorder="1" applyAlignment="1">
      <alignment vertical="center"/>
    </xf>
    <xf numFmtId="0" fontId="1" fillId="2" borderId="15" xfId="0" applyFont="1" applyFill="1" applyBorder="1" applyAlignment="1">
      <alignment vertical="center"/>
    </xf>
    <xf numFmtId="0" fontId="1" fillId="2" borderId="3" xfId="0" applyFont="1" applyFill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5" borderId="1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" fillId="0" borderId="10" xfId="0" applyFont="1" applyBorder="1" applyAlignment="1">
      <alignment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4" fillId="0" borderId="0" xfId="1" applyFont="1" applyAlignment="1">
      <alignment wrapText="1"/>
    </xf>
    <xf numFmtId="0" fontId="4" fillId="0" borderId="0" xfId="1" applyFont="1"/>
    <xf numFmtId="0" fontId="1" fillId="5" borderId="0" xfId="0" applyFont="1" applyFill="1" applyAlignment="1">
      <alignment vertical="center" wrapText="1"/>
    </xf>
    <xf numFmtId="0" fontId="7" fillId="7" borderId="18" xfId="0" applyFont="1" applyFill="1" applyBorder="1" applyAlignment="1">
      <alignment wrapText="1"/>
    </xf>
    <xf numFmtId="0" fontId="8" fillId="8" borderId="18" xfId="0" applyFont="1" applyFill="1" applyBorder="1" applyAlignment="1">
      <alignment horizontal="center"/>
    </xf>
    <xf numFmtId="0" fontId="9" fillId="7" borderId="18" xfId="0" applyFont="1" applyFill="1" applyBorder="1" applyAlignment="1">
      <alignment vertical="top" wrapText="1"/>
    </xf>
    <xf numFmtId="0" fontId="10" fillId="0" borderId="19" xfId="0" applyFont="1" applyBorder="1" applyAlignment="1">
      <alignment horizontal="right"/>
    </xf>
    <xf numFmtId="0" fontId="8" fillId="8" borderId="17" xfId="0" applyFont="1" applyFill="1" applyBorder="1" applyAlignment="1">
      <alignment horizontal="center"/>
    </xf>
    <xf numFmtId="0" fontId="5" fillId="6" borderId="16" xfId="0" applyFont="1" applyFill="1" applyBorder="1" applyAlignment="1">
      <alignment vertical="center" wrapText="1"/>
    </xf>
    <xf numFmtId="0" fontId="5" fillId="6" borderId="17" xfId="0" applyFont="1" applyFill="1" applyBorder="1" applyAlignment="1">
      <alignment vertical="center" wrapText="1"/>
    </xf>
    <xf numFmtId="0" fontId="6" fillId="6" borderId="16" xfId="0" applyFont="1" applyFill="1" applyBorder="1" applyAlignment="1">
      <alignment vertical="top" wrapText="1"/>
    </xf>
    <xf numFmtId="0" fontId="1" fillId="5" borderId="7" xfId="0" applyFont="1" applyFill="1" applyBorder="1"/>
    <xf numFmtId="0" fontId="1" fillId="5" borderId="1" xfId="0" applyFont="1" applyFill="1" applyBorder="1"/>
    <xf numFmtId="0" fontId="1" fillId="0" borderId="2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9" borderId="1" xfId="0" applyFont="1" applyFill="1" applyBorder="1"/>
    <xf numFmtId="0" fontId="1" fillId="3" borderId="1" xfId="0" applyFont="1" applyFill="1" applyBorder="1"/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9" borderId="10" xfId="0" applyFont="1" applyFill="1" applyBorder="1"/>
    <xf numFmtId="0" fontId="1" fillId="9" borderId="11" xfId="0" applyFont="1" applyFill="1" applyBorder="1"/>
    <xf numFmtId="0" fontId="1" fillId="9" borderId="12" xfId="0" applyFont="1" applyFill="1" applyBorder="1"/>
    <xf numFmtId="0" fontId="2" fillId="0" borderId="0" xfId="0" applyFont="1"/>
    <xf numFmtId="0" fontId="1" fillId="10" borderId="11" xfId="0" applyFont="1" applyFill="1" applyBorder="1"/>
    <xf numFmtId="0" fontId="1" fillId="11" borderId="12" xfId="0" applyFont="1" applyFill="1" applyBorder="1"/>
    <xf numFmtId="0" fontId="1" fillId="2" borderId="9" xfId="0" applyFont="1" applyFill="1" applyBorder="1" applyAlignment="1">
      <alignment vertical="center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3" fillId="0" borderId="0" xfId="1" applyAlignment="1">
      <alignment wrapText="1"/>
    </xf>
    <xf numFmtId="0" fontId="3" fillId="9" borderId="1" xfId="1" applyFill="1" applyBorder="1"/>
    <xf numFmtId="0" fontId="3" fillId="3" borderId="1" xfId="1" applyFill="1" applyBorder="1"/>
    <xf numFmtId="0" fontId="3" fillId="3" borderId="8" xfId="1" applyFill="1" applyBorder="1"/>
    <xf numFmtId="0" fontId="1" fillId="5" borderId="10" xfId="0" applyFont="1" applyFill="1" applyBorder="1" applyAlignment="1">
      <alignment vertical="center"/>
    </xf>
    <xf numFmtId="0" fontId="1" fillId="5" borderId="11" xfId="0" applyFont="1" applyFill="1" applyBorder="1" applyAlignment="1">
      <alignment vertical="center"/>
    </xf>
    <xf numFmtId="0" fontId="1" fillId="5" borderId="11" xfId="0" applyFont="1" applyFill="1" applyBorder="1"/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/>
    <xf numFmtId="0" fontId="1" fillId="0" borderId="0" xfId="0" applyFont="1" applyAlignment="1">
      <alignment horizontal="left" vertical="center" wrapText="1"/>
    </xf>
    <xf numFmtId="0" fontId="14" fillId="0" borderId="0" xfId="0" applyFont="1" applyAlignment="1">
      <alignment vertical="center" wrapText="1"/>
    </xf>
    <xf numFmtId="0" fontId="14" fillId="0" borderId="0" xfId="0" applyFont="1"/>
    <xf numFmtId="0" fontId="1" fillId="0" borderId="1" xfId="0" applyFont="1" applyBorder="1"/>
    <xf numFmtId="0" fontId="14" fillId="0" borderId="7" xfId="0" applyFont="1" applyBorder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13" xfId="0" applyFont="1" applyBorder="1" applyAlignment="1">
      <alignment vertical="center" wrapText="1"/>
    </xf>
    <xf numFmtId="0" fontId="14" fillId="0" borderId="1" xfId="0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1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2" borderId="0" xfId="0" applyFont="1" applyFill="1" applyAlignment="1">
      <alignment vertical="center"/>
    </xf>
    <xf numFmtId="0" fontId="4" fillId="0" borderId="2" xfId="1" applyFont="1" applyBorder="1"/>
    <xf numFmtId="0" fontId="4" fillId="0" borderId="15" xfId="1" applyFont="1" applyBorder="1" applyAlignment="1">
      <alignment vertical="center"/>
    </xf>
    <xf numFmtId="0" fontId="4" fillId="0" borderId="15" xfId="1" applyFont="1" applyBorder="1"/>
    <xf numFmtId="0" fontId="4" fillId="0" borderId="13" xfId="1" applyFont="1" applyBorder="1"/>
    <xf numFmtId="0" fontId="4" fillId="0" borderId="0" xfId="1" applyFont="1" applyBorder="1" applyAlignment="1">
      <alignment vertical="center"/>
    </xf>
    <xf numFmtId="0" fontId="4" fillId="0" borderId="13" xfId="1" applyFont="1" applyBorder="1" applyAlignment="1">
      <alignment vertical="center"/>
    </xf>
    <xf numFmtId="0" fontId="4" fillId="0" borderId="4" xfId="1" applyFont="1" applyBorder="1"/>
    <xf numFmtId="0" fontId="1" fillId="0" borderId="0" xfId="0" applyFont="1" applyAlignment="1">
      <alignment wrapText="1"/>
    </xf>
    <xf numFmtId="11" fontId="1" fillId="0" borderId="0" xfId="0" applyNumberFormat="1" applyFont="1"/>
    <xf numFmtId="0" fontId="4" fillId="0" borderId="0" xfId="1" applyFont="1" applyBorder="1"/>
    <xf numFmtId="0" fontId="3" fillId="0" borderId="11" xfId="1" applyBorder="1"/>
    <xf numFmtId="0" fontId="1" fillId="5" borderId="8" xfId="0" applyFont="1" applyFill="1" applyBorder="1" applyAlignment="1">
      <alignment horizontal="center"/>
    </xf>
    <xf numFmtId="0" fontId="1" fillId="0" borderId="11" xfId="0" applyFont="1" applyBorder="1" applyAlignment="1">
      <alignment horizontal="right"/>
    </xf>
    <xf numFmtId="0" fontId="0" fillId="0" borderId="0" xfId="0" applyAlignment="1">
      <alignment horizontal="left" vertical="center" wrapText="1"/>
    </xf>
    <xf numFmtId="0" fontId="0" fillId="0" borderId="21" xfId="0" applyBorder="1"/>
    <xf numFmtId="0" fontId="15" fillId="0" borderId="21" xfId="0" applyFont="1" applyBorder="1" applyAlignment="1">
      <alignment horizontal="left" vertical="center" wrapText="1"/>
    </xf>
    <xf numFmtId="0" fontId="17" fillId="0" borderId="21" xfId="0" applyFont="1" applyBorder="1" applyAlignment="1">
      <alignment horizontal="left" vertical="center" wrapText="1"/>
    </xf>
    <xf numFmtId="0" fontId="0" fillId="5" borderId="0" xfId="0" applyFill="1"/>
    <xf numFmtId="0" fontId="17" fillId="5" borderId="21" xfId="0" applyFont="1" applyFill="1" applyBorder="1" applyAlignment="1">
      <alignment horizontal="left" vertical="center" wrapText="1"/>
    </xf>
    <xf numFmtId="0" fontId="0" fillId="5" borderId="0" xfId="0" applyFill="1" applyAlignment="1">
      <alignment horizontal="left" vertical="center" wrapText="1"/>
    </xf>
    <xf numFmtId="0" fontId="15" fillId="5" borderId="2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vertical="center"/>
    </xf>
    <xf numFmtId="0" fontId="3" fillId="0" borderId="2" xfId="1" applyBorder="1" applyAlignment="1">
      <alignment vertical="center"/>
    </xf>
    <xf numFmtId="0" fontId="3" fillId="0" borderId="13" xfId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14" xfId="1" applyBorder="1" applyAlignment="1">
      <alignment vertical="center"/>
    </xf>
    <xf numFmtId="0" fontId="3" fillId="0" borderId="4" xfId="1" applyBorder="1" applyAlignment="1">
      <alignment vertical="center"/>
    </xf>
    <xf numFmtId="0" fontId="3" fillId="0" borderId="5" xfId="1" applyBorder="1" applyAlignment="1">
      <alignment vertical="center"/>
    </xf>
    <xf numFmtId="0" fontId="3" fillId="0" borderId="6" xfId="1" applyBorder="1" applyAlignment="1">
      <alignment vertical="center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/>
    </xf>
    <xf numFmtId="0" fontId="18" fillId="0" borderId="2" xfId="1" applyFont="1" applyBorder="1" applyAlignment="1">
      <alignment vertical="center"/>
    </xf>
    <xf numFmtId="0" fontId="18" fillId="0" borderId="15" xfId="1" applyFont="1" applyBorder="1" applyAlignment="1">
      <alignment vertical="center"/>
    </xf>
    <xf numFmtId="0" fontId="18" fillId="0" borderId="3" xfId="1" applyFont="1" applyBorder="1" applyAlignment="1">
      <alignment vertical="center"/>
    </xf>
    <xf numFmtId="0" fontId="18" fillId="0" borderId="13" xfId="1" applyFont="1" applyBorder="1" applyAlignment="1">
      <alignment vertical="center"/>
    </xf>
    <xf numFmtId="0" fontId="18" fillId="0" borderId="0" xfId="1" applyFont="1" applyBorder="1" applyAlignment="1">
      <alignment vertical="center"/>
    </xf>
    <xf numFmtId="0" fontId="18" fillId="0" borderId="14" xfId="1" applyFont="1" applyBorder="1" applyAlignment="1">
      <alignment vertical="center"/>
    </xf>
    <xf numFmtId="0" fontId="18" fillId="0" borderId="4" xfId="1" applyFont="1" applyBorder="1" applyAlignment="1">
      <alignment vertical="center"/>
    </xf>
    <xf numFmtId="0" fontId="18" fillId="0" borderId="5" xfId="1" applyFont="1" applyBorder="1" applyAlignment="1">
      <alignment vertical="center"/>
    </xf>
    <xf numFmtId="0" fontId="18" fillId="0" borderId="6" xfId="1" applyFont="1" applyBorder="1" applyAlignment="1">
      <alignment vertical="center"/>
    </xf>
    <xf numFmtId="0" fontId="1" fillId="0" borderId="0" xfId="0" applyFont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1" fillId="0" borderId="10" xfId="0" applyFont="1" applyBorder="1" applyAlignment="1">
      <alignment horizontal="left" vertical="center"/>
    </xf>
    <xf numFmtId="0" fontId="1" fillId="0" borderId="10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0" fontId="1" fillId="0" borderId="12" xfId="0" applyFont="1" applyBorder="1" applyAlignment="1">
      <alignment horizontal="left" vertical="center"/>
    </xf>
    <xf numFmtId="0" fontId="2" fillId="0" borderId="10" xfId="0" applyFont="1" applyBorder="1" applyAlignment="1">
      <alignment horizontal="left"/>
    </xf>
    <xf numFmtId="0" fontId="1" fillId="5" borderId="0" xfId="0" applyFont="1" applyFill="1"/>
    <xf numFmtId="0" fontId="20" fillId="0" borderId="0" xfId="0" applyFont="1"/>
    <xf numFmtId="11" fontId="0" fillId="0" borderId="0" xfId="0" applyNumberFormat="1"/>
    <xf numFmtId="0" fontId="23" fillId="12" borderId="0" xfId="0" applyFont="1" applyFill="1" applyAlignment="1">
      <alignment horizontal="left" vertical="center" wrapText="1"/>
    </xf>
    <xf numFmtId="0" fontId="23" fillId="13" borderId="0" xfId="0" applyFont="1" applyFill="1" applyAlignment="1">
      <alignment horizontal="left" vertical="center" wrapText="1"/>
    </xf>
    <xf numFmtId="0" fontId="23" fillId="5" borderId="0" xfId="0" applyFont="1" applyFill="1" applyAlignment="1">
      <alignment horizontal="left" vertical="center" wrapText="1"/>
    </xf>
    <xf numFmtId="0" fontId="23" fillId="13" borderId="24" xfId="0" applyFont="1" applyFill="1" applyBorder="1" applyAlignment="1">
      <alignment horizontal="left" vertical="center" wrapText="1"/>
    </xf>
    <xf numFmtId="0" fontId="22" fillId="12" borderId="0" xfId="0" applyFont="1" applyFill="1" applyAlignment="1">
      <alignment horizontal="center" vertical="center" wrapText="1"/>
    </xf>
    <xf numFmtId="0" fontId="0" fillId="0" borderId="25" xfId="0" applyBorder="1"/>
    <xf numFmtId="0" fontId="24" fillId="0" borderId="21" xfId="0" applyFont="1" applyBorder="1" applyAlignment="1">
      <alignment horizontal="left" vertical="top" wrapText="1"/>
    </xf>
    <xf numFmtId="0" fontId="17" fillId="0" borderId="0" xfId="0" applyFont="1" applyAlignment="1">
      <alignment horizontal="left" vertical="top" wrapText="1"/>
    </xf>
    <xf numFmtId="0" fontId="24" fillId="0" borderId="22" xfId="0" applyFont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26" fillId="0" borderId="0" xfId="0" applyFont="1" applyAlignment="1">
      <alignment horizontal="left" vertical="center" wrapText="1"/>
    </xf>
    <xf numFmtId="0" fontId="26" fillId="0" borderId="21" xfId="0" applyFont="1" applyBorder="1" applyAlignment="1">
      <alignment horizontal="left" vertical="center" wrapText="1"/>
    </xf>
    <xf numFmtId="0" fontId="26" fillId="0" borderId="0" xfId="0" applyFont="1" applyAlignment="1">
      <alignment vertical="center" wrapText="1"/>
    </xf>
    <xf numFmtId="11" fontId="23" fillId="13" borderId="0" xfId="0" applyNumberFormat="1" applyFont="1" applyFill="1" applyAlignment="1">
      <alignment horizontal="left" vertical="center" wrapText="1"/>
    </xf>
    <xf numFmtId="164" fontId="28" fillId="5" borderId="26" xfId="0" applyNumberFormat="1" applyFont="1" applyFill="1" applyBorder="1" applyAlignment="1">
      <alignment horizontal="right" vertical="center" wrapText="1"/>
    </xf>
    <xf numFmtId="3" fontId="28" fillId="5" borderId="26" xfId="0" applyNumberFormat="1" applyFont="1" applyFill="1" applyBorder="1" applyAlignment="1">
      <alignment horizontal="right" vertical="center" wrapText="1"/>
    </xf>
    <xf numFmtId="0" fontId="23" fillId="5" borderId="0" xfId="0" applyFont="1" applyFill="1" applyAlignment="1">
      <alignment horizontal="center" vertical="center" wrapText="1"/>
    </xf>
    <xf numFmtId="11" fontId="23" fillId="5" borderId="0" xfId="0" applyNumberFormat="1" applyFont="1" applyFill="1" applyAlignment="1">
      <alignment horizontal="center" vertical="center" wrapText="1"/>
    </xf>
    <xf numFmtId="11" fontId="28" fillId="5" borderId="26" xfId="0" applyNumberFormat="1" applyFont="1" applyFill="1" applyBorder="1" applyAlignment="1">
      <alignment horizontal="right" vertical="center" wrapText="1"/>
    </xf>
    <xf numFmtId="0" fontId="24" fillId="5" borderId="22" xfId="0" applyFont="1" applyFill="1" applyBorder="1" applyAlignment="1">
      <alignment horizontal="left" vertical="top" wrapText="1"/>
    </xf>
    <xf numFmtId="0" fontId="24" fillId="5" borderId="22" xfId="0" applyFont="1" applyFill="1" applyBorder="1" applyAlignment="1">
      <alignment vertical="top" wrapText="1"/>
    </xf>
    <xf numFmtId="0" fontId="24" fillId="5" borderId="21" xfId="0" applyFont="1" applyFill="1" applyBorder="1" applyAlignment="1">
      <alignment horizontal="left" vertical="top" wrapText="1"/>
    </xf>
    <xf numFmtId="0" fontId="17" fillId="5" borderId="0" xfId="0" applyFont="1" applyFill="1" applyAlignment="1">
      <alignment horizontal="left" vertical="top" wrapText="1"/>
    </xf>
    <xf numFmtId="0" fontId="30" fillId="0" borderId="0" xfId="0" applyFont="1" applyAlignment="1">
      <alignment vertical="center"/>
    </xf>
    <xf numFmtId="0" fontId="30" fillId="0" borderId="0" xfId="0" applyFont="1" applyAlignment="1">
      <alignment horizontal="right" vertical="top"/>
    </xf>
    <xf numFmtId="0" fontId="30" fillId="0" borderId="0" xfId="0" applyFont="1" applyAlignment="1">
      <alignment horizontal="right"/>
    </xf>
    <xf numFmtId="0" fontId="30" fillId="5" borderId="0" xfId="0" applyFont="1" applyFill="1" applyAlignment="1">
      <alignment horizontal="right"/>
    </xf>
    <xf numFmtId="165" fontId="30" fillId="0" borderId="0" xfId="0" applyNumberFormat="1" applyFont="1" applyAlignment="1">
      <alignment horizontal="left" vertical="top"/>
    </xf>
    <xf numFmtId="165" fontId="30" fillId="0" borderId="0" xfId="0" applyNumberFormat="1" applyFont="1" applyAlignment="1">
      <alignment vertical="top"/>
    </xf>
    <xf numFmtId="166" fontId="30" fillId="5" borderId="0" xfId="2" applyNumberFormat="1" applyFont="1" applyFill="1" applyBorder="1" applyAlignment="1">
      <alignment horizontal="right" vertical="top"/>
    </xf>
    <xf numFmtId="165" fontId="30" fillId="5" borderId="0" xfId="0" applyNumberFormat="1" applyFont="1" applyFill="1" applyAlignment="1">
      <alignment horizontal="left" vertical="top"/>
    </xf>
    <xf numFmtId="0" fontId="0" fillId="14" borderId="0" xfId="0" applyFill="1"/>
    <xf numFmtId="43" fontId="0" fillId="0" borderId="0" xfId="0" applyNumberFormat="1"/>
    <xf numFmtId="0" fontId="1" fillId="14" borderId="0" xfId="0" applyFont="1" applyFill="1"/>
    <xf numFmtId="0" fontId="1" fillId="14" borderId="11" xfId="0" applyFont="1" applyFill="1" applyBorder="1"/>
    <xf numFmtId="0" fontId="1" fillId="14" borderId="8" xfId="0" applyFont="1" applyFill="1" applyBorder="1"/>
    <xf numFmtId="0" fontId="1" fillId="0" borderId="4" xfId="0" applyFont="1" applyBorder="1" applyAlignment="1">
      <alignment horizontal="left" vertical="center"/>
    </xf>
    <xf numFmtId="0" fontId="1" fillId="5" borderId="7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0" fillId="0" borderId="0" xfId="0" applyAlignment="1">
      <alignment wrapText="1"/>
    </xf>
    <xf numFmtId="0" fontId="1" fillId="14" borderId="0" xfId="0" applyFont="1" applyFill="1" applyAlignment="1">
      <alignment wrapText="1"/>
    </xf>
    <xf numFmtId="0" fontId="31" fillId="0" borderId="0" xfId="0" applyFont="1" applyAlignment="1">
      <alignment horizontal="left" vertical="center" wrapText="1"/>
    </xf>
    <xf numFmtId="0" fontId="1" fillId="5" borderId="0" xfId="0" applyFont="1" applyFill="1" applyAlignment="1">
      <alignment wrapText="1"/>
    </xf>
    <xf numFmtId="0" fontId="1" fillId="5" borderId="5" xfId="0" applyFont="1" applyFill="1" applyBorder="1"/>
    <xf numFmtId="0" fontId="3" fillId="5" borderId="0" xfId="1" applyFill="1"/>
    <xf numFmtId="0" fontId="32" fillId="13" borderId="0" xfId="0" applyFont="1" applyFill="1" applyAlignment="1">
      <alignment horizontal="left" vertical="center" wrapText="1"/>
    </xf>
    <xf numFmtId="0" fontId="32" fillId="12" borderId="0" xfId="0" applyFont="1" applyFill="1" applyAlignment="1">
      <alignment horizontal="left" vertical="center" wrapText="1"/>
    </xf>
    <xf numFmtId="0" fontId="2" fillId="5" borderId="10" xfId="0" applyFont="1" applyFill="1" applyBorder="1" applyAlignment="1">
      <alignment horizontal="left"/>
    </xf>
    <xf numFmtId="0" fontId="2" fillId="0" borderId="11" xfId="0" applyFont="1" applyBorder="1" applyAlignment="1">
      <alignment horizontal="left" vertical="center"/>
    </xf>
    <xf numFmtId="0" fontId="34" fillId="0" borderId="0" xfId="0" applyFont="1" applyAlignment="1">
      <alignment horizontal="left" vertical="center" wrapText="1"/>
    </xf>
    <xf numFmtId="11" fontId="34" fillId="0" borderId="0" xfId="0" applyNumberFormat="1" applyFont="1" applyAlignment="1">
      <alignment horizontal="left" vertical="center" wrapText="1"/>
    </xf>
    <xf numFmtId="0" fontId="3" fillId="0" borderId="0" xfId="1" applyAlignment="1">
      <alignment vertical="center" wrapText="1"/>
    </xf>
    <xf numFmtId="0" fontId="1" fillId="2" borderId="0" xfId="0" applyFont="1" applyFill="1"/>
    <xf numFmtId="11" fontId="1" fillId="0" borderId="0" xfId="0" applyNumberFormat="1" applyFont="1" applyAlignment="1">
      <alignment wrapText="1"/>
    </xf>
    <xf numFmtId="11" fontId="1" fillId="0" borderId="2" xfId="0" applyNumberFormat="1" applyFont="1" applyBorder="1"/>
    <xf numFmtId="11" fontId="1" fillId="0" borderId="3" xfId="0" applyNumberFormat="1" applyFont="1" applyBorder="1"/>
    <xf numFmtId="11" fontId="1" fillId="0" borderId="13" xfId="0" applyNumberFormat="1" applyFont="1" applyBorder="1"/>
    <xf numFmtId="11" fontId="1" fillId="0" borderId="14" xfId="0" applyNumberFormat="1" applyFont="1" applyBorder="1"/>
    <xf numFmtId="11" fontId="1" fillId="0" borderId="4" xfId="0" applyNumberFormat="1" applyFont="1" applyBorder="1"/>
    <xf numFmtId="11" fontId="1" fillId="0" borderId="6" xfId="0" applyNumberFormat="1" applyFont="1" applyBorder="1"/>
    <xf numFmtId="0" fontId="1" fillId="2" borderId="8" xfId="0" applyFont="1" applyFill="1" applyBorder="1"/>
    <xf numFmtId="0" fontId="1" fillId="2" borderId="11" xfId="0" applyFont="1" applyFill="1" applyBorder="1"/>
    <xf numFmtId="0" fontId="1" fillId="14" borderId="13" xfId="0" applyFont="1" applyFill="1" applyBorder="1"/>
    <xf numFmtId="0" fontId="1" fillId="2" borderId="7" xfId="0" applyFont="1" applyFill="1" applyBorder="1"/>
    <xf numFmtId="0" fontId="1" fillId="2" borderId="15" xfId="0" applyFont="1" applyFill="1" applyBorder="1"/>
    <xf numFmtId="0" fontId="1" fillId="2" borderId="13" xfId="0" applyFont="1" applyFill="1" applyBorder="1"/>
    <xf numFmtId="0" fontId="1" fillId="2" borderId="14" xfId="0" applyFont="1" applyFill="1" applyBorder="1"/>
    <xf numFmtId="0" fontId="0" fillId="2" borderId="13" xfId="0" applyFill="1" applyBorder="1"/>
    <xf numFmtId="0" fontId="0" fillId="2" borderId="0" xfId="0" applyFill="1"/>
    <xf numFmtId="0" fontId="0" fillId="2" borderId="14" xfId="0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6" xfId="0" applyFont="1" applyFill="1" applyBorder="1"/>
    <xf numFmtId="0" fontId="3" fillId="2" borderId="0" xfId="1" applyFill="1"/>
    <xf numFmtId="0" fontId="1" fillId="2" borderId="4" xfId="0" applyFont="1" applyFill="1" applyBorder="1" applyAlignment="1">
      <alignment vertical="center"/>
    </xf>
    <xf numFmtId="0" fontId="3" fillId="0" borderId="2" xfId="1" applyBorder="1"/>
    <xf numFmtId="0" fontId="3" fillId="0" borderId="15" xfId="1" applyBorder="1"/>
    <xf numFmtId="0" fontId="3" fillId="0" borderId="13" xfId="1" applyBorder="1"/>
    <xf numFmtId="0" fontId="3" fillId="0" borderId="0" xfId="1" applyBorder="1"/>
    <xf numFmtId="0" fontId="3" fillId="0" borderId="4" xfId="1" applyBorder="1"/>
    <xf numFmtId="0" fontId="18" fillId="0" borderId="2" xfId="0" applyFont="1" applyBorder="1"/>
    <xf numFmtId="0" fontId="18" fillId="0" borderId="15" xfId="0" applyFont="1" applyBorder="1"/>
    <xf numFmtId="0" fontId="18" fillId="0" borderId="3" xfId="0" applyFont="1" applyBorder="1"/>
    <xf numFmtId="0" fontId="18" fillId="0" borderId="13" xfId="1" applyFont="1" applyBorder="1"/>
    <xf numFmtId="0" fontId="18" fillId="0" borderId="0" xfId="0" applyFont="1"/>
    <xf numFmtId="0" fontId="18" fillId="0" borderId="14" xfId="0" applyFont="1" applyBorder="1"/>
    <xf numFmtId="0" fontId="18" fillId="0" borderId="13" xfId="0" applyFont="1" applyBorder="1"/>
    <xf numFmtId="0" fontId="18" fillId="0" borderId="5" xfId="0" applyFont="1" applyBorder="1"/>
    <xf numFmtId="0" fontId="18" fillId="0" borderId="6" xfId="0" applyFont="1" applyBorder="1"/>
    <xf numFmtId="0" fontId="18" fillId="0" borderId="2" xfId="1" applyFont="1" applyBorder="1"/>
    <xf numFmtId="0" fontId="18" fillId="0" borderId="4" xfId="0" applyFont="1" applyBorder="1"/>
    <xf numFmtId="0" fontId="1" fillId="15" borderId="14" xfId="0" applyFont="1" applyFill="1" applyBorder="1" applyAlignment="1">
      <alignment horizontal="right" vertical="center"/>
    </xf>
    <xf numFmtId="11" fontId="1" fillId="15" borderId="2" xfId="0" applyNumberFormat="1" applyFont="1" applyFill="1" applyBorder="1" applyAlignment="1">
      <alignment horizontal="right" vertical="center"/>
    </xf>
    <xf numFmtId="0" fontId="1" fillId="15" borderId="3" xfId="0" applyFont="1" applyFill="1" applyBorder="1" applyAlignment="1">
      <alignment horizontal="right" vertical="center"/>
    </xf>
    <xf numFmtId="0" fontId="1" fillId="15" borderId="13" xfId="0" applyFont="1" applyFill="1" applyBorder="1" applyAlignment="1">
      <alignment horizontal="right" vertical="center"/>
    </xf>
    <xf numFmtId="11" fontId="1" fillId="15" borderId="4" xfId="0" applyNumberFormat="1" applyFont="1" applyFill="1" applyBorder="1" applyAlignment="1">
      <alignment horizontal="right" vertical="center"/>
    </xf>
    <xf numFmtId="0" fontId="1" fillId="15" borderId="6" xfId="0" applyFont="1" applyFill="1" applyBorder="1" applyAlignment="1">
      <alignment horizontal="right" vertical="center"/>
    </xf>
    <xf numFmtId="11" fontId="1" fillId="15" borderId="13" xfId="0" applyNumberFormat="1" applyFont="1" applyFill="1" applyBorder="1" applyAlignment="1">
      <alignment horizontal="right" vertical="center"/>
    </xf>
    <xf numFmtId="3" fontId="1" fillId="15" borderId="13" xfId="0" applyNumberFormat="1" applyFont="1" applyFill="1" applyBorder="1" applyAlignment="1">
      <alignment horizontal="right" vertical="center"/>
    </xf>
    <xf numFmtId="11" fontId="1" fillId="15" borderId="10" xfId="0" applyNumberFormat="1" applyFont="1" applyFill="1" applyBorder="1" applyAlignment="1">
      <alignment horizontal="right"/>
    </xf>
    <xf numFmtId="11" fontId="1" fillId="15" borderId="11" xfId="0" applyNumberFormat="1" applyFont="1" applyFill="1" applyBorder="1" applyAlignment="1">
      <alignment horizontal="right"/>
    </xf>
    <xf numFmtId="11" fontId="1" fillId="15" borderId="12" xfId="0" applyNumberFormat="1" applyFont="1" applyFill="1" applyBorder="1" applyAlignment="1">
      <alignment horizontal="right"/>
    </xf>
    <xf numFmtId="0" fontId="2" fillId="0" borderId="3" xfId="0" applyFont="1" applyBorder="1"/>
    <xf numFmtId="0" fontId="2" fillId="0" borderId="15" xfId="0" applyFont="1" applyBorder="1"/>
    <xf numFmtId="0" fontId="2" fillId="0" borderId="14" xfId="0" applyFont="1" applyBorder="1"/>
    <xf numFmtId="0" fontId="2" fillId="0" borderId="14" xfId="0" applyFont="1" applyBorder="1" applyAlignment="1">
      <alignment vertical="center"/>
    </xf>
    <xf numFmtId="0" fontId="2" fillId="0" borderId="6" xfId="0" applyFont="1" applyBorder="1"/>
    <xf numFmtId="0" fontId="2" fillId="0" borderId="5" xfId="0" applyFont="1" applyBorder="1"/>
    <xf numFmtId="0" fontId="18" fillId="0" borderId="0" xfId="1" applyFont="1" applyBorder="1"/>
    <xf numFmtId="0" fontId="18" fillId="0" borderId="14" xfId="1" applyFont="1" applyBorder="1"/>
    <xf numFmtId="0" fontId="18" fillId="0" borderId="0" xfId="1" applyFont="1"/>
    <xf numFmtId="0" fontId="1" fillId="9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1" fontId="1" fillId="0" borderId="2" xfId="0" applyNumberFormat="1" applyFont="1" applyBorder="1" applyAlignment="1">
      <alignment horizontal="left" wrapText="1"/>
    </xf>
    <xf numFmtId="11" fontId="1" fillId="0" borderId="3" xfId="0" applyNumberFormat="1" applyFont="1" applyBorder="1" applyAlignment="1">
      <alignment horizontal="left" wrapText="1"/>
    </xf>
    <xf numFmtId="11" fontId="1" fillId="0" borderId="13" xfId="0" applyNumberFormat="1" applyFont="1" applyBorder="1" applyAlignment="1">
      <alignment horizontal="left" wrapText="1"/>
    </xf>
    <xf numFmtId="11" fontId="1" fillId="0" borderId="14" xfId="0" applyNumberFormat="1" applyFont="1" applyBorder="1" applyAlignment="1">
      <alignment horizontal="left" wrapText="1"/>
    </xf>
    <xf numFmtId="11" fontId="1" fillId="0" borderId="4" xfId="0" applyNumberFormat="1" applyFont="1" applyBorder="1" applyAlignment="1">
      <alignment horizontal="left" wrapText="1"/>
    </xf>
    <xf numFmtId="11" fontId="1" fillId="0" borderId="6" xfId="0" applyNumberFormat="1" applyFont="1" applyBorder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7" xfId="0" applyFont="1" applyBorder="1" applyAlignment="1">
      <alignment horizontal="left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3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7" xfId="1" applyFill="1" applyBorder="1"/>
    <xf numFmtId="0" fontId="36" fillId="4" borderId="7" xfId="0" applyFont="1" applyFill="1" applyBorder="1" applyAlignment="1">
      <alignment vertical="center"/>
    </xf>
    <xf numFmtId="0" fontId="37" fillId="0" borderId="10" xfId="0" applyFont="1" applyBorder="1" applyAlignment="1">
      <alignment horizontal="center" vertical="center"/>
    </xf>
    <xf numFmtId="0" fontId="37" fillId="0" borderId="11" xfId="0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11" fontId="38" fillId="0" borderId="2" xfId="0" applyNumberFormat="1" applyFont="1" applyBorder="1" applyAlignment="1">
      <alignment horizontal="left" vertical="center" wrapText="1"/>
    </xf>
    <xf numFmtId="11" fontId="38" fillId="0" borderId="3" xfId="0" applyNumberFormat="1" applyFont="1" applyBorder="1" applyAlignment="1">
      <alignment horizontal="left" vertical="center" wrapText="1"/>
    </xf>
    <xf numFmtId="11" fontId="38" fillId="0" borderId="13" xfId="0" applyNumberFormat="1" applyFont="1" applyBorder="1" applyAlignment="1">
      <alignment horizontal="left" vertical="center" wrapText="1"/>
    </xf>
    <xf numFmtId="11" fontId="38" fillId="0" borderId="14" xfId="0" applyNumberFormat="1" applyFont="1" applyBorder="1" applyAlignment="1">
      <alignment horizontal="left" vertical="center" wrapText="1"/>
    </xf>
    <xf numFmtId="11" fontId="1" fillId="0" borderId="13" xfId="0" applyNumberFormat="1" applyFont="1" applyBorder="1" applyAlignment="1">
      <alignment horizontal="left"/>
    </xf>
    <xf numFmtId="11" fontId="1" fillId="0" borderId="14" xfId="0" applyNumberFormat="1" applyFont="1" applyBorder="1" applyAlignment="1">
      <alignment horizontal="left"/>
    </xf>
    <xf numFmtId="11" fontId="1" fillId="0" borderId="4" xfId="0" applyNumberFormat="1" applyFont="1" applyBorder="1" applyAlignment="1">
      <alignment horizontal="left"/>
    </xf>
    <xf numFmtId="11" fontId="1" fillId="0" borderId="6" xfId="0" applyNumberFormat="1" applyFont="1" applyBorder="1" applyAlignment="1">
      <alignment horizontal="left"/>
    </xf>
    <xf numFmtId="0" fontId="2" fillId="0" borderId="2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1" fillId="5" borderId="7" xfId="0" applyFont="1" applyFill="1" applyBorder="1" applyAlignment="1">
      <alignment horizontal="left" vertical="center"/>
    </xf>
    <xf numFmtId="0" fontId="1" fillId="5" borderId="13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horizontal="left" vertical="center"/>
    </xf>
    <xf numFmtId="0" fontId="39" fillId="0" borderId="7" xfId="0" applyFont="1" applyBorder="1" applyAlignment="1">
      <alignment horizontal="center"/>
    </xf>
    <xf numFmtId="0" fontId="1" fillId="0" borderId="13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15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4" xfId="0" applyBorder="1" applyAlignment="1">
      <alignment vertical="center"/>
    </xf>
    <xf numFmtId="0" fontId="3" fillId="0" borderId="14" xfId="1" applyBorder="1"/>
    <xf numFmtId="167" fontId="18" fillId="0" borderId="2" xfId="1" applyNumberFormat="1" applyFont="1" applyBorder="1"/>
    <xf numFmtId="167" fontId="18" fillId="0" borderId="15" xfId="0" applyNumberFormat="1" applyFont="1" applyBorder="1"/>
    <xf numFmtId="167" fontId="18" fillId="0" borderId="3" xfId="0" applyNumberFormat="1" applyFont="1" applyBorder="1"/>
    <xf numFmtId="167" fontId="18" fillId="0" borderId="13" xfId="1" applyNumberFormat="1" applyFont="1" applyBorder="1"/>
    <xf numFmtId="167" fontId="18" fillId="0" borderId="0" xfId="0" applyNumberFormat="1" applyFont="1"/>
    <xf numFmtId="167" fontId="18" fillId="0" borderId="14" xfId="0" applyNumberFormat="1" applyFont="1" applyBorder="1"/>
    <xf numFmtId="167" fontId="18" fillId="0" borderId="13" xfId="1" applyNumberFormat="1" applyFont="1" applyBorder="1" applyAlignment="1">
      <alignment vertical="center"/>
    </xf>
    <xf numFmtId="167" fontId="18" fillId="0" borderId="0" xfId="0" applyNumberFormat="1" applyFont="1" applyAlignment="1">
      <alignment vertical="center"/>
    </xf>
    <xf numFmtId="167" fontId="18" fillId="0" borderId="14" xfId="0" applyNumberFormat="1" applyFont="1" applyBorder="1" applyAlignment="1">
      <alignment vertical="center"/>
    </xf>
    <xf numFmtId="167" fontId="18" fillId="0" borderId="4" xfId="1" applyNumberFormat="1" applyFont="1" applyBorder="1"/>
    <xf numFmtId="167" fontId="18" fillId="0" borderId="5" xfId="0" applyNumberFormat="1" applyFont="1" applyBorder="1"/>
    <xf numFmtId="167" fontId="18" fillId="0" borderId="6" xfId="0" applyNumberFormat="1" applyFont="1" applyBorder="1"/>
    <xf numFmtId="167" fontId="18" fillId="0" borderId="4" xfId="0" applyNumberFormat="1" applyFont="1" applyBorder="1"/>
    <xf numFmtId="167" fontId="1" fillId="0" borderId="2" xfId="0" applyNumberFormat="1" applyFont="1" applyBorder="1"/>
    <xf numFmtId="167" fontId="1" fillId="0" borderId="3" xfId="0" applyNumberFormat="1" applyFont="1" applyBorder="1"/>
    <xf numFmtId="167" fontId="1" fillId="0" borderId="15" xfId="0" applyNumberFormat="1" applyFont="1" applyBorder="1"/>
    <xf numFmtId="167" fontId="1" fillId="0" borderId="13" xfId="0" applyNumberFormat="1" applyFont="1" applyBorder="1"/>
    <xf numFmtId="167" fontId="1" fillId="0" borderId="14" xfId="0" applyNumberFormat="1" applyFont="1" applyBorder="1"/>
    <xf numFmtId="167" fontId="1" fillId="0" borderId="0" xfId="0" applyNumberFormat="1" applyFont="1"/>
    <xf numFmtId="167" fontId="1" fillId="0" borderId="4" xfId="0" applyNumberFormat="1" applyFont="1" applyBorder="1"/>
    <xf numFmtId="167" fontId="1" fillId="0" borderId="6" xfId="0" applyNumberFormat="1" applyFont="1" applyBorder="1"/>
    <xf numFmtId="167" fontId="1" fillId="0" borderId="5" xfId="0" applyNumberFormat="1" applyFont="1" applyBorder="1"/>
    <xf numFmtId="167" fontId="1" fillId="0" borderId="11" xfId="0" applyNumberFormat="1" applyFont="1" applyBorder="1"/>
    <xf numFmtId="167" fontId="1" fillId="0" borderId="12" xfId="0" applyNumberFormat="1" applyFont="1" applyBorder="1"/>
    <xf numFmtId="167" fontId="18" fillId="0" borderId="2" xfId="1" applyNumberFormat="1" applyFont="1" applyBorder="1" applyAlignment="1">
      <alignment vertical="center"/>
    </xf>
    <xf numFmtId="167" fontId="18" fillId="0" borderId="15" xfId="1" applyNumberFormat="1" applyFont="1" applyBorder="1" applyAlignment="1">
      <alignment vertical="center"/>
    </xf>
    <xf numFmtId="167" fontId="18" fillId="0" borderId="0" xfId="1" applyNumberFormat="1" applyFont="1" applyBorder="1" applyAlignment="1">
      <alignment vertical="center"/>
    </xf>
    <xf numFmtId="167" fontId="18" fillId="0" borderId="3" xfId="1" applyNumberFormat="1" applyFont="1" applyBorder="1" applyAlignment="1">
      <alignment vertical="center"/>
    </xf>
    <xf numFmtId="167" fontId="18" fillId="0" borderId="14" xfId="1" applyNumberFormat="1" applyFont="1" applyBorder="1" applyAlignment="1">
      <alignment vertical="center"/>
    </xf>
    <xf numFmtId="167" fontId="18" fillId="0" borderId="4" xfId="1" applyNumberFormat="1" applyFont="1" applyBorder="1" applyAlignment="1">
      <alignment vertical="center"/>
    </xf>
    <xf numFmtId="167" fontId="18" fillId="0" borderId="5" xfId="1" applyNumberFormat="1" applyFont="1" applyBorder="1" applyAlignment="1">
      <alignment vertical="center"/>
    </xf>
    <xf numFmtId="167" fontId="18" fillId="0" borderId="6" xfId="1" applyNumberFormat="1" applyFont="1" applyBorder="1" applyAlignment="1">
      <alignment vertical="center"/>
    </xf>
    <xf numFmtId="0" fontId="2" fillId="5" borderId="10" xfId="0" applyFont="1" applyFill="1" applyBorder="1" applyAlignment="1">
      <alignment horizontal="left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9" borderId="10" xfId="0" applyFont="1" applyFill="1" applyBorder="1" applyAlignment="1">
      <alignment horizontal="left" vertical="center"/>
    </xf>
    <xf numFmtId="0" fontId="40" fillId="0" borderId="27" xfId="0" applyFont="1" applyBorder="1" applyAlignment="1">
      <alignment vertical="top" wrapText="1"/>
    </xf>
    <xf numFmtId="0" fontId="14" fillId="0" borderId="27" xfId="0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4" fillId="0" borderId="15" xfId="0" applyFont="1" applyBorder="1" applyAlignment="1">
      <alignment horizontal="center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8" xfId="0" applyFont="1" applyBorder="1" applyAlignment="1">
      <alignment horizontal="center" vertical="center" wrapText="1"/>
    </xf>
    <xf numFmtId="0" fontId="41" fillId="0" borderId="0" xfId="0" applyFont="1" applyAlignment="1">
      <alignment vertical="center" wrapText="1"/>
    </xf>
    <xf numFmtId="0" fontId="41" fillId="0" borderId="29" xfId="0" applyFont="1" applyBorder="1" applyAlignment="1">
      <alignment vertical="center" wrapText="1"/>
    </xf>
    <xf numFmtId="0" fontId="1" fillId="5" borderId="14" xfId="0" applyFont="1" applyFill="1" applyBorder="1"/>
    <xf numFmtId="0" fontId="1" fillId="5" borderId="13" xfId="0" applyFont="1" applyFill="1" applyBorder="1"/>
    <xf numFmtId="0" fontId="1" fillId="5" borderId="10" xfId="0" applyFont="1" applyFill="1" applyBorder="1" applyAlignment="1">
      <alignment horizontal="left" vertical="center"/>
    </xf>
    <xf numFmtId="11" fontId="1" fillId="5" borderId="0" xfId="0" applyNumberFormat="1" applyFont="1" applyFill="1"/>
    <xf numFmtId="11" fontId="1" fillId="0" borderId="10" xfId="0" applyNumberFormat="1" applyFont="1" applyBorder="1" applyAlignment="1">
      <alignment vertical="center"/>
    </xf>
    <xf numFmtId="0" fontId="1" fillId="2" borderId="8" xfId="0" applyFont="1" applyFill="1" applyBorder="1" applyAlignment="1">
      <alignment vertical="center" wrapText="1"/>
    </xf>
    <xf numFmtId="2" fontId="1" fillId="0" borderId="10" xfId="0" applyNumberFormat="1" applyFont="1" applyBorder="1" applyAlignment="1">
      <alignment horizontal="center" vertical="center"/>
    </xf>
    <xf numFmtId="2" fontId="1" fillId="0" borderId="0" xfId="0" applyNumberFormat="1" applyFont="1"/>
    <xf numFmtId="2" fontId="1" fillId="5" borderId="7" xfId="0" applyNumberFormat="1" applyFont="1" applyFill="1" applyBorder="1"/>
    <xf numFmtId="0" fontId="18" fillId="5" borderId="15" xfId="0" applyFont="1" applyFill="1" applyBorder="1"/>
    <xf numFmtId="0" fontId="18" fillId="5" borderId="3" xfId="0" applyFont="1" applyFill="1" applyBorder="1"/>
    <xf numFmtId="0" fontId="18" fillId="5" borderId="0" xfId="0" applyFont="1" applyFill="1"/>
    <xf numFmtId="0" fontId="18" fillId="5" borderId="14" xfId="0" applyFont="1" applyFill="1" applyBorder="1"/>
    <xf numFmtId="0" fontId="18" fillId="5" borderId="0" xfId="1" applyFont="1" applyFill="1" applyBorder="1"/>
    <xf numFmtId="0" fontId="18" fillId="5" borderId="14" xfId="1" applyFont="1" applyFill="1" applyBorder="1"/>
    <xf numFmtId="0" fontId="18" fillId="5" borderId="5" xfId="0" applyFont="1" applyFill="1" applyBorder="1"/>
    <xf numFmtId="0" fontId="18" fillId="5" borderId="6" xfId="0" applyFont="1" applyFill="1" applyBorder="1"/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3" fillId="0" borderId="10" xfId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9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39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4" fillId="0" borderId="2" xfId="0" applyFont="1" applyBorder="1" applyAlignment="1">
      <alignment horizontal="left" vertical="center" wrapText="1"/>
    </xf>
    <xf numFmtId="0" fontId="14" fillId="0" borderId="3" xfId="0" applyFont="1" applyBorder="1" applyAlignment="1">
      <alignment horizontal="left" vertical="center" wrapText="1"/>
    </xf>
    <xf numFmtId="0" fontId="14" fillId="0" borderId="4" xfId="0" applyFont="1" applyBorder="1" applyAlignment="1">
      <alignment horizontal="left" vertical="center" wrapText="1"/>
    </xf>
    <xf numFmtId="0" fontId="14" fillId="0" borderId="6" xfId="0" applyFont="1" applyBorder="1" applyAlignment="1">
      <alignment horizontal="left" vertical="center" wrapText="1"/>
    </xf>
    <xf numFmtId="0" fontId="1" fillId="0" borderId="13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/>
    </xf>
    <xf numFmtId="0" fontId="1" fillId="0" borderId="13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 wrapText="1"/>
    </xf>
    <xf numFmtId="0" fontId="1" fillId="0" borderId="11" xfId="0" applyFont="1" applyBorder="1" applyAlignment="1">
      <alignment horizontal="left" vertical="center" wrapText="1"/>
    </xf>
    <xf numFmtId="0" fontId="1" fillId="0" borderId="12" xfId="0" applyFont="1" applyBorder="1" applyAlignment="1">
      <alignment horizontal="left" vertical="center" wrapText="1"/>
    </xf>
    <xf numFmtId="0" fontId="12" fillId="4" borderId="2" xfId="0" applyFont="1" applyFill="1" applyBorder="1" applyAlignment="1">
      <alignment horizontal="center" vertical="center"/>
    </xf>
    <xf numFmtId="0" fontId="11" fillId="4" borderId="15" xfId="0" applyFont="1" applyFill="1" applyBorder="1" applyAlignment="1">
      <alignment horizontal="center" vertical="center"/>
    </xf>
    <xf numFmtId="0" fontId="11" fillId="4" borderId="3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4" xfId="0" applyFont="1" applyFill="1" applyBorder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1" fillId="4" borderId="6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vertical="center" wrapText="1"/>
    </xf>
    <xf numFmtId="0" fontId="14" fillId="0" borderId="15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13" fillId="0" borderId="11" xfId="0" applyFont="1" applyBorder="1" applyAlignment="1">
      <alignment horizontal="left" vertical="center" wrapText="1"/>
    </xf>
    <xf numFmtId="0" fontId="13" fillId="0" borderId="12" xfId="0" applyFont="1" applyBorder="1" applyAlignment="1">
      <alignment horizontal="left" vertical="center" wrapText="1"/>
    </xf>
    <xf numFmtId="0" fontId="3" fillId="0" borderId="10" xfId="1" applyBorder="1" applyAlignment="1">
      <alignment horizontal="center" vertical="center" wrapText="1"/>
    </xf>
    <xf numFmtId="0" fontId="3" fillId="0" borderId="11" xfId="1" applyBorder="1" applyAlignment="1">
      <alignment horizontal="center" vertical="center" wrapText="1"/>
    </xf>
    <xf numFmtId="0" fontId="3" fillId="0" borderId="12" xfId="1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4" borderId="15" xfId="0" applyFont="1" applyFill="1" applyBorder="1" applyAlignment="1">
      <alignment horizontal="center"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3" xfId="0" applyFont="1" applyFill="1" applyBorder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12" fillId="4" borderId="14" xfId="0" applyFont="1" applyFill="1" applyBorder="1" applyAlignment="1">
      <alignment horizontal="center" vertical="center"/>
    </xf>
    <xf numFmtId="0" fontId="12" fillId="4" borderId="4" xfId="0" applyFont="1" applyFill="1" applyBorder="1" applyAlignment="1">
      <alignment horizontal="center" vertical="center"/>
    </xf>
    <xf numFmtId="0" fontId="12" fillId="4" borderId="5" xfId="0" applyFont="1" applyFill="1" applyBorder="1" applyAlignment="1">
      <alignment horizontal="center" vertical="center"/>
    </xf>
    <xf numFmtId="0" fontId="12" fillId="4" borderId="6" xfId="0" applyFont="1" applyFill="1" applyBorder="1" applyAlignment="1">
      <alignment horizontal="center" vertical="center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left" vertical="center" wrapText="1"/>
    </xf>
    <xf numFmtId="0" fontId="19" fillId="0" borderId="11" xfId="0" applyFont="1" applyBorder="1" applyAlignment="1">
      <alignment horizontal="left" vertical="center" wrapText="1"/>
    </xf>
    <xf numFmtId="0" fontId="19" fillId="0" borderId="12" xfId="0" applyFont="1" applyBorder="1" applyAlignment="1">
      <alignment horizontal="left" vertical="center" wrapText="1"/>
    </xf>
    <xf numFmtId="0" fontId="1" fillId="5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1" fontId="1" fillId="0" borderId="2" xfId="0" applyNumberFormat="1" applyFont="1" applyBorder="1" applyAlignment="1">
      <alignment horizontal="center" vertical="center"/>
    </xf>
    <xf numFmtId="11" fontId="1" fillId="0" borderId="4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left" vertical="center"/>
    </xf>
    <xf numFmtId="0" fontId="1" fillId="2" borderId="12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35" fillId="0" borderId="2" xfId="0" applyFont="1" applyBorder="1" applyAlignment="1">
      <alignment horizontal="center" vertical="center"/>
    </xf>
    <xf numFmtId="0" fontId="35" fillId="0" borderId="15" xfId="0" applyFont="1" applyBorder="1" applyAlignment="1">
      <alignment horizontal="center" vertical="center"/>
    </xf>
    <xf numFmtId="0" fontId="35" fillId="0" borderId="3" xfId="0" applyFont="1" applyBorder="1" applyAlignment="1">
      <alignment horizontal="center" vertical="center"/>
    </xf>
    <xf numFmtId="0" fontId="35" fillId="0" borderId="13" xfId="0" applyFont="1" applyBorder="1" applyAlignment="1">
      <alignment horizontal="center" vertical="center"/>
    </xf>
    <xf numFmtId="0" fontId="35" fillId="0" borderId="0" xfId="0" applyFont="1" applyAlignment="1">
      <alignment horizontal="center" vertical="center"/>
    </xf>
    <xf numFmtId="0" fontId="35" fillId="0" borderId="14" xfId="0" applyFont="1" applyBorder="1" applyAlignment="1">
      <alignment horizontal="center" vertical="center"/>
    </xf>
    <xf numFmtId="0" fontId="35" fillId="0" borderId="4" xfId="0" applyFont="1" applyBorder="1" applyAlignment="1">
      <alignment horizontal="center" vertical="center"/>
    </xf>
    <xf numFmtId="0" fontId="35" fillId="0" borderId="5" xfId="0" applyFont="1" applyBorder="1" applyAlignment="1">
      <alignment horizontal="center" vertical="center"/>
    </xf>
    <xf numFmtId="0" fontId="35" fillId="0" borderId="6" xfId="0" applyFont="1" applyBorder="1" applyAlignment="1">
      <alignment horizontal="center" vertical="center"/>
    </xf>
    <xf numFmtId="0" fontId="35" fillId="0" borderId="10" xfId="0" applyFont="1" applyBorder="1" applyAlignment="1">
      <alignment horizontal="center" vertical="center"/>
    </xf>
    <xf numFmtId="0" fontId="35" fillId="0" borderId="11" xfId="0" applyFont="1" applyBorder="1" applyAlignment="1">
      <alignment horizontal="center" vertical="center"/>
    </xf>
    <xf numFmtId="0" fontId="35" fillId="0" borderId="12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10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3" fillId="0" borderId="10" xfId="1" applyBorder="1" applyAlignment="1">
      <alignment horizontal="left" vertical="center" wrapText="1"/>
    </xf>
    <xf numFmtId="0" fontId="21" fillId="0" borderId="2" xfId="1" applyFont="1" applyBorder="1" applyAlignment="1">
      <alignment horizontal="center" vertical="center"/>
    </xf>
    <xf numFmtId="0" fontId="21" fillId="0" borderId="15" xfId="1" applyFont="1" applyBorder="1" applyAlignment="1">
      <alignment horizontal="center" vertical="center"/>
    </xf>
    <xf numFmtId="0" fontId="21" fillId="0" borderId="3" xfId="1" applyFont="1" applyBorder="1" applyAlignment="1">
      <alignment horizontal="center" vertical="center"/>
    </xf>
    <xf numFmtId="0" fontId="21" fillId="0" borderId="13" xfId="1" applyFont="1" applyBorder="1" applyAlignment="1">
      <alignment horizontal="center" vertical="center"/>
    </xf>
    <xf numFmtId="0" fontId="21" fillId="0" borderId="0" xfId="1" applyFont="1" applyBorder="1" applyAlignment="1">
      <alignment horizontal="center" vertical="center"/>
    </xf>
    <xf numFmtId="0" fontId="21" fillId="0" borderId="14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1" fillId="0" borderId="5" xfId="1" applyFont="1" applyBorder="1" applyAlignment="1">
      <alignment horizontal="center" vertical="center"/>
    </xf>
    <xf numFmtId="0" fontId="21" fillId="0" borderId="6" xfId="1" applyFont="1" applyBorder="1" applyAlignment="1">
      <alignment horizontal="center" vertical="center"/>
    </xf>
    <xf numFmtId="0" fontId="1" fillId="0" borderId="8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5" xfId="0" applyFont="1" applyBorder="1" applyAlignment="1">
      <alignment horizontal="center"/>
    </xf>
    <xf numFmtId="10" fontId="2" fillId="4" borderId="7" xfId="0" applyNumberFormat="1" applyFont="1" applyFill="1" applyBorder="1" applyAlignment="1">
      <alignment horizontal="left" vertical="center" wrapText="1"/>
    </xf>
    <xf numFmtId="10" fontId="2" fillId="4" borderId="9" xfId="0" applyNumberFormat="1" applyFont="1" applyFill="1" applyBorder="1" applyAlignment="1">
      <alignment horizontal="left" vertical="center" wrapText="1"/>
    </xf>
    <xf numFmtId="0" fontId="1" fillId="0" borderId="5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10" fontId="1" fillId="0" borderId="10" xfId="0" applyNumberFormat="1" applyFont="1" applyBorder="1" applyAlignment="1">
      <alignment horizontal="left" vertical="center" wrapText="1"/>
    </xf>
    <xf numFmtId="10" fontId="1" fillId="0" borderId="11" xfId="0" applyNumberFormat="1" applyFont="1" applyBorder="1" applyAlignment="1">
      <alignment horizontal="left" vertical="center" wrapText="1"/>
    </xf>
    <xf numFmtId="10" fontId="1" fillId="0" borderId="12" xfId="0" applyNumberFormat="1" applyFont="1" applyBorder="1" applyAlignment="1">
      <alignment horizontal="left" vertical="center" wrapText="1"/>
    </xf>
    <xf numFmtId="0" fontId="1" fillId="0" borderId="14" xfId="0" applyFont="1" applyBorder="1" applyAlignment="1">
      <alignment horizontal="left" vertical="center" wrapText="1"/>
    </xf>
    <xf numFmtId="10" fontId="1" fillId="0" borderId="3" xfId="0" applyNumberFormat="1" applyFont="1" applyBorder="1" applyAlignment="1">
      <alignment horizontal="left" vertical="center" wrapText="1"/>
    </xf>
    <xf numFmtId="10" fontId="1" fillId="0" borderId="14" xfId="0" applyNumberFormat="1" applyFont="1" applyBorder="1" applyAlignment="1">
      <alignment horizontal="left" vertical="center" wrapText="1"/>
    </xf>
    <xf numFmtId="10" fontId="1" fillId="0" borderId="6" xfId="0" applyNumberFormat="1" applyFont="1" applyBorder="1" applyAlignment="1">
      <alignment horizontal="left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3" fontId="1" fillId="0" borderId="10" xfId="0" applyNumberFormat="1" applyFont="1" applyBorder="1" applyAlignment="1">
      <alignment horizontal="left" vertical="center" wrapText="1"/>
    </xf>
    <xf numFmtId="3" fontId="1" fillId="0" borderId="11" xfId="0" applyNumberFormat="1" applyFont="1" applyBorder="1" applyAlignment="1">
      <alignment horizontal="left" vertical="center" wrapText="1"/>
    </xf>
    <xf numFmtId="10" fontId="2" fillId="0" borderId="7" xfId="0" applyNumberFormat="1" applyFont="1" applyBorder="1" applyAlignment="1">
      <alignment horizontal="left" vertical="center" wrapText="1"/>
    </xf>
    <xf numFmtId="10" fontId="2" fillId="0" borderId="9" xfId="0" applyNumberFormat="1" applyFont="1" applyBorder="1" applyAlignment="1">
      <alignment horizontal="left" vertical="center" wrapText="1"/>
    </xf>
    <xf numFmtId="3" fontId="1" fillId="0" borderId="3" xfId="0" applyNumberFormat="1" applyFont="1" applyBorder="1" applyAlignment="1">
      <alignment horizontal="left" vertical="center" wrapText="1"/>
    </xf>
    <xf numFmtId="3" fontId="1" fillId="0" borderId="14" xfId="0" applyNumberFormat="1" applyFont="1" applyBorder="1" applyAlignment="1">
      <alignment horizontal="left" vertical="center" wrapText="1"/>
    </xf>
    <xf numFmtId="10" fontId="2" fillId="0" borderId="0" xfId="0" applyNumberFormat="1" applyFont="1" applyAlignment="1">
      <alignment horizontal="left" vertical="center" wrapText="1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center" vertical="center" wrapText="1"/>
    </xf>
    <xf numFmtId="0" fontId="16" fillId="0" borderId="22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5" fillId="0" borderId="22" xfId="0" applyFont="1" applyBorder="1" applyAlignment="1">
      <alignment horizontal="left" vertical="center" wrapText="1"/>
    </xf>
    <xf numFmtId="0" fontId="15" fillId="0" borderId="21" xfId="0" applyFont="1" applyBorder="1" applyAlignment="1">
      <alignment horizontal="left" vertical="center" wrapText="1"/>
    </xf>
    <xf numFmtId="0" fontId="15" fillId="0" borderId="23" xfId="0" applyFont="1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6" fillId="0" borderId="0" xfId="0" applyFont="1" applyAlignment="1">
      <alignment horizontal="left" vertical="center" wrapText="1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25" fillId="0" borderId="23" xfId="0" applyFont="1" applyBorder="1" applyAlignment="1">
      <alignment horizontal="left" vertical="center" wrapText="1"/>
    </xf>
  </cellXfs>
  <cellStyles count="3">
    <cellStyle name="Comma" xfId="2" builtinId="3"/>
    <cellStyle name="Hyperlink" xfId="1" builtinId="8"/>
    <cellStyle name="Normal" xfId="0" builtinId="0"/>
  </cellStyles>
  <dxfs count="4">
    <dxf>
      <fill>
        <patternFill>
          <bgColor theme="5" tint="0.59996337778862885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473363</xdr:colOff>
      <xdr:row>58</xdr:row>
      <xdr:rowOff>80817</xdr:rowOff>
    </xdr:from>
    <xdr:to>
      <xdr:col>27</xdr:col>
      <xdr:colOff>580455</xdr:colOff>
      <xdr:row>80</xdr:row>
      <xdr:rowOff>316668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2838CDB-D427-4088-AB28-908CF244C0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589999" y="10183090"/>
          <a:ext cx="6866667" cy="4942857"/>
        </a:xfrm>
        <a:prstGeom prst="rect">
          <a:avLst/>
        </a:prstGeom>
      </xdr:spPr>
    </xdr:pic>
    <xdr:clientData/>
  </xdr:twoCellAnchor>
  <xdr:twoCellAnchor editAs="oneCell">
    <xdr:from>
      <xdr:col>28</xdr:col>
      <xdr:colOff>98611</xdr:colOff>
      <xdr:row>59</xdr:row>
      <xdr:rowOff>14976</xdr:rowOff>
    </xdr:from>
    <xdr:to>
      <xdr:col>37</xdr:col>
      <xdr:colOff>218401</xdr:colOff>
      <xdr:row>74</xdr:row>
      <xdr:rowOff>119119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79BB6B6-5178-4879-ACC3-4098526979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531670" y="10294505"/>
          <a:ext cx="5633084" cy="3128134"/>
        </a:xfrm>
        <a:prstGeom prst="rect">
          <a:avLst/>
        </a:prstGeom>
      </xdr:spPr>
    </xdr:pic>
    <xdr:clientData/>
  </xdr:twoCellAnchor>
  <xdr:twoCellAnchor editAs="oneCell">
    <xdr:from>
      <xdr:col>4</xdr:col>
      <xdr:colOff>55097</xdr:colOff>
      <xdr:row>71</xdr:row>
      <xdr:rowOff>55096</xdr:rowOff>
    </xdr:from>
    <xdr:to>
      <xdr:col>6</xdr:col>
      <xdr:colOff>619126</xdr:colOff>
      <xdr:row>76</xdr:row>
      <xdr:rowOff>138013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8CD86B0-39D4-4BE7-A9E3-672A5EC0BA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49472" y="13755221"/>
          <a:ext cx="4008904" cy="121004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473363</xdr:colOff>
      <xdr:row>52</xdr:row>
      <xdr:rowOff>80817</xdr:rowOff>
    </xdr:from>
    <xdr:to>
      <xdr:col>27</xdr:col>
      <xdr:colOff>580455</xdr:colOff>
      <xdr:row>78</xdr:row>
      <xdr:rowOff>150090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3F57642-83FC-4B1A-A0E4-950EE91240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180713" y="10405917"/>
          <a:ext cx="6498367" cy="5298498"/>
        </a:xfrm>
        <a:prstGeom prst="rect">
          <a:avLst/>
        </a:prstGeom>
      </xdr:spPr>
    </xdr:pic>
    <xdr:clientData/>
  </xdr:twoCellAnchor>
  <xdr:twoCellAnchor editAs="oneCell">
    <xdr:from>
      <xdr:col>28</xdr:col>
      <xdr:colOff>98611</xdr:colOff>
      <xdr:row>53</xdr:row>
      <xdr:rowOff>14976</xdr:rowOff>
    </xdr:from>
    <xdr:to>
      <xdr:col>37</xdr:col>
      <xdr:colOff>218401</xdr:colOff>
      <xdr:row>70</xdr:row>
      <xdr:rowOff>15227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FDEDF8-5BE7-424C-A916-4C49518495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781561" y="10124176"/>
          <a:ext cx="5606190" cy="3081816"/>
        </a:xfrm>
        <a:prstGeom prst="rect">
          <a:avLst/>
        </a:prstGeom>
      </xdr:spPr>
    </xdr:pic>
    <xdr:clientData/>
  </xdr:twoCellAnchor>
  <xdr:twoCellAnchor editAs="oneCell">
    <xdr:from>
      <xdr:col>16</xdr:col>
      <xdr:colOff>486970</xdr:colOff>
      <xdr:row>59</xdr:row>
      <xdr:rowOff>162460</xdr:rowOff>
    </xdr:from>
    <xdr:to>
      <xdr:col>28</xdr:col>
      <xdr:colOff>8955</xdr:colOff>
      <xdr:row>86</xdr:row>
      <xdr:rowOff>122086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5EAA2302-FD78-47D2-9FD8-6DC1825A44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4256" y="11973460"/>
          <a:ext cx="6543270" cy="6695162"/>
        </a:xfrm>
        <a:prstGeom prst="rect">
          <a:avLst/>
        </a:prstGeom>
      </xdr:spPr>
    </xdr:pic>
    <xdr:clientData/>
  </xdr:twoCellAnchor>
  <xdr:twoCellAnchor editAs="oneCell">
    <xdr:from>
      <xdr:col>28</xdr:col>
      <xdr:colOff>98611</xdr:colOff>
      <xdr:row>60</xdr:row>
      <xdr:rowOff>14976</xdr:rowOff>
    </xdr:from>
    <xdr:to>
      <xdr:col>37</xdr:col>
      <xdr:colOff>218401</xdr:colOff>
      <xdr:row>77</xdr:row>
      <xdr:rowOff>90544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FB49EA1-3BD8-46A9-8AC9-ED74DC8979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778261" y="11702151"/>
          <a:ext cx="5349015" cy="3190243"/>
        </a:xfrm>
        <a:prstGeom prst="rect">
          <a:avLst/>
        </a:prstGeom>
      </xdr:spPr>
    </xdr:pic>
    <xdr:clientData/>
  </xdr:twoCellAnchor>
  <xdr:twoCellAnchor editAs="oneCell">
    <xdr:from>
      <xdr:col>4</xdr:col>
      <xdr:colOff>55097</xdr:colOff>
      <xdr:row>72</xdr:row>
      <xdr:rowOff>55096</xdr:rowOff>
    </xdr:from>
    <xdr:to>
      <xdr:col>6</xdr:col>
      <xdr:colOff>1135529</xdr:colOff>
      <xdr:row>79</xdr:row>
      <xdr:rowOff>80863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4075804E-863E-483D-AC90-20EDBEEB5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859744" y="14099802"/>
          <a:ext cx="4531844" cy="142426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473363</xdr:colOff>
      <xdr:row>52</xdr:row>
      <xdr:rowOff>80817</xdr:rowOff>
    </xdr:from>
    <xdr:to>
      <xdr:col>28</xdr:col>
      <xdr:colOff>5779</xdr:colOff>
      <xdr:row>78</xdr:row>
      <xdr:rowOff>23090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A748E72-D2EF-46BB-A33D-1C9B12E03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860163" y="10005867"/>
          <a:ext cx="6841267" cy="4932466"/>
        </a:xfrm>
        <a:prstGeom prst="rect">
          <a:avLst/>
        </a:prstGeom>
      </xdr:spPr>
    </xdr:pic>
    <xdr:clientData/>
  </xdr:twoCellAnchor>
  <xdr:twoCellAnchor editAs="oneCell">
    <xdr:from>
      <xdr:col>28</xdr:col>
      <xdr:colOff>98611</xdr:colOff>
      <xdr:row>53</xdr:row>
      <xdr:rowOff>14976</xdr:rowOff>
    </xdr:from>
    <xdr:to>
      <xdr:col>37</xdr:col>
      <xdr:colOff>218402</xdr:colOff>
      <xdr:row>69</xdr:row>
      <xdr:rowOff>186678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14DE05-8690-420F-8FF2-C702FD954E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00611" y="10124176"/>
          <a:ext cx="5606190" cy="3107216"/>
        </a:xfrm>
        <a:prstGeom prst="rect">
          <a:avLst/>
        </a:prstGeom>
      </xdr:spPr>
    </xdr:pic>
    <xdr:clientData/>
  </xdr:twoCellAnchor>
  <xdr:twoCellAnchor editAs="oneCell">
    <xdr:from>
      <xdr:col>16</xdr:col>
      <xdr:colOff>473363</xdr:colOff>
      <xdr:row>52</xdr:row>
      <xdr:rowOff>80817</xdr:rowOff>
    </xdr:from>
    <xdr:to>
      <xdr:col>27</xdr:col>
      <xdr:colOff>580454</xdr:colOff>
      <xdr:row>79</xdr:row>
      <xdr:rowOff>77065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3B8DA2C-39BB-4C7C-887F-B073047926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885438" y="10405917"/>
          <a:ext cx="6498367" cy="5082598"/>
        </a:xfrm>
        <a:prstGeom prst="rect">
          <a:avLst/>
        </a:prstGeom>
      </xdr:spPr>
    </xdr:pic>
    <xdr:clientData/>
  </xdr:twoCellAnchor>
  <xdr:twoCellAnchor editAs="oneCell">
    <xdr:from>
      <xdr:col>28</xdr:col>
      <xdr:colOff>98611</xdr:colOff>
      <xdr:row>53</xdr:row>
      <xdr:rowOff>14976</xdr:rowOff>
    </xdr:from>
    <xdr:to>
      <xdr:col>37</xdr:col>
      <xdr:colOff>218402</xdr:colOff>
      <xdr:row>70</xdr:row>
      <xdr:rowOff>15227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733C01D-6E72-4A65-A43A-AB7B4E0050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82986" y="10530576"/>
          <a:ext cx="5349015" cy="3213351"/>
        </a:xfrm>
        <a:prstGeom prst="rect">
          <a:avLst/>
        </a:prstGeom>
      </xdr:spPr>
    </xdr:pic>
    <xdr:clientData/>
  </xdr:twoCellAnchor>
  <xdr:twoCellAnchor editAs="oneCell">
    <xdr:from>
      <xdr:col>27</xdr:col>
      <xdr:colOff>98611</xdr:colOff>
      <xdr:row>60</xdr:row>
      <xdr:rowOff>14976</xdr:rowOff>
    </xdr:from>
    <xdr:to>
      <xdr:col>36</xdr:col>
      <xdr:colOff>218402</xdr:colOff>
      <xdr:row>78</xdr:row>
      <xdr:rowOff>42919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AAFB081-3269-40E7-8A55-8F8EF5A5BB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82986" y="11892651"/>
          <a:ext cx="5349015" cy="3418843"/>
        </a:xfrm>
        <a:prstGeom prst="rect">
          <a:avLst/>
        </a:prstGeom>
      </xdr:spPr>
    </xdr:pic>
    <xdr:clientData/>
  </xdr:twoCellAnchor>
  <xdr:twoCellAnchor editAs="oneCell">
    <xdr:from>
      <xdr:col>4</xdr:col>
      <xdr:colOff>10272</xdr:colOff>
      <xdr:row>71</xdr:row>
      <xdr:rowOff>95918</xdr:rowOff>
    </xdr:from>
    <xdr:to>
      <xdr:col>7</xdr:col>
      <xdr:colOff>81643</xdr:colOff>
      <xdr:row>78</xdr:row>
      <xdr:rowOff>84234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2555974-F41A-4F7D-8BF1-3ECC1518E2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5561986" y="14247347"/>
          <a:ext cx="4847478" cy="1553137"/>
        </a:xfrm>
        <a:prstGeom prst="rect">
          <a:avLst/>
        </a:prstGeom>
      </xdr:spPr>
    </xdr:pic>
    <xdr:clientData/>
  </xdr:twoCellAnchor>
  <xdr:twoCellAnchor editAs="oneCell">
    <xdr:from>
      <xdr:col>28</xdr:col>
      <xdr:colOff>98611</xdr:colOff>
      <xdr:row>53</xdr:row>
      <xdr:rowOff>14976</xdr:rowOff>
    </xdr:from>
    <xdr:to>
      <xdr:col>37</xdr:col>
      <xdr:colOff>218402</xdr:colOff>
      <xdr:row>69</xdr:row>
      <xdr:rowOff>186677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F58CC6B-D4EA-4F3A-B33A-DB795B94D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7482986" y="10530576"/>
          <a:ext cx="5349015" cy="32133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tatista.com/statistics/1171063/price-butadiene-forecast-globally/" TargetMode="External"/><Relationship Id="rId21" Type="http://schemas.openxmlformats.org/officeDocument/2006/relationships/hyperlink" Target="https://www.eia.gov/dnav/ng/hist/n9133us3m.htm" TargetMode="External"/><Relationship Id="rId42" Type="http://schemas.openxmlformats.org/officeDocument/2006/relationships/hyperlink" Target="https://www.sciencedirect.com/science/article/pii/S095965261934212X" TargetMode="External"/><Relationship Id="rId47" Type="http://schemas.openxmlformats.org/officeDocument/2006/relationships/hyperlink" Target="https://www.sciencedirect.com/science/article/pii/S2352550919300715" TargetMode="External"/><Relationship Id="rId63" Type="http://schemas.openxmlformats.org/officeDocument/2006/relationships/hyperlink" Target="https://pubs.rsc.org/en/content/articlehtml/2015/gc/c4gc01698j" TargetMode="External"/><Relationship Id="rId68" Type="http://schemas.openxmlformats.org/officeDocument/2006/relationships/hyperlink" Target="https://www.sciencedirect.com/science/article/pii/S2666789422000162" TargetMode="External"/><Relationship Id="rId84" Type="http://schemas.openxmlformats.org/officeDocument/2006/relationships/hyperlink" Target="https://pubs.rsc.org/en/content/articlehtml/2020/gc/c9gc04245h" TargetMode="External"/><Relationship Id="rId89" Type="http://schemas.openxmlformats.org/officeDocument/2006/relationships/hyperlink" Target="https://eippcb.jrc.ec.europa.eu/sites/default/files/2019-11/pol_bref_0807.pdf" TargetMode="External"/><Relationship Id="rId16" Type="http://schemas.openxmlformats.org/officeDocument/2006/relationships/hyperlink" Target="https://www.statista.com/statistics/1170576/price-propylene-forecast-globally/" TargetMode="External"/><Relationship Id="rId107" Type="http://schemas.openxmlformats.org/officeDocument/2006/relationships/hyperlink" Target="https://www.sciencedirect.com/science/article/pii/S0959652616320145" TargetMode="External"/><Relationship Id="rId11" Type="http://schemas.openxmlformats.org/officeDocument/2006/relationships/hyperlink" Target="https://biotechnologyforbiofuels.biomedcentral.com/articles/10.1186/s13068-021-02098-3" TargetMode="External"/><Relationship Id="rId32" Type="http://schemas.openxmlformats.org/officeDocument/2006/relationships/hyperlink" Target="https://www.researchgate.net/profile/Mercy-Manyuchi/publication/301337968_Techno-Economic_Analysis_for_Papermaking_from_Bagasse_as_a_Value_Addition_Strategy/links/5712476e08ae39beb87a41b0/Techno-Economic-Analysis-for-Papermaking-from-Bagasse-as-a-Value-Addition-Strategy.pdf" TargetMode="External"/><Relationship Id="rId37" Type="http://schemas.openxmlformats.org/officeDocument/2006/relationships/hyperlink" Target="https://www.researchgate.net/profile/Mercy-Manyuchi/publication/281714541_TECHNO-ECONOMIC_ANALYSIS_FOR_VIRGIN_PAPER_PRODUCTION_FROM_BAGASSE/links/55f594b108ae63926cf4e444/TECHNO-ECONOMIC-ANALYSIS-FOR-VIRGIN-PAPER-PRODUCTION-FROM-BAGASSE.pdf" TargetMode="External"/><Relationship Id="rId53" Type="http://schemas.openxmlformats.org/officeDocument/2006/relationships/hyperlink" Target="https://www.mdpi.com/2311-5637/9/7/641" TargetMode="External"/><Relationship Id="rId58" Type="http://schemas.openxmlformats.org/officeDocument/2006/relationships/hyperlink" Target="https://onlinelibrary.wiley.com/doi/full/10.1002/bbb.2054" TargetMode="External"/><Relationship Id="rId74" Type="http://schemas.openxmlformats.org/officeDocument/2006/relationships/hyperlink" Target="https://www.nrel.gov/docs/fy11osti/46586.pdf" TargetMode="External"/><Relationship Id="rId79" Type="http://schemas.openxmlformats.org/officeDocument/2006/relationships/hyperlink" Target="https://pubs.acs.org/doi/full/10.1021/acssuschemeng.6b00188" TargetMode="External"/><Relationship Id="rId102" Type="http://schemas.openxmlformats.org/officeDocument/2006/relationships/hyperlink" Target="https://pure.au.dk/portal/files/13386408/pvc-final_report_lca.pdf" TargetMode="External"/><Relationship Id="rId5" Type="http://schemas.openxmlformats.org/officeDocument/2006/relationships/hyperlink" Target="https://pubs.rsc.org/en/content/articlehtml/2021/ee/d1ee01642c" TargetMode="External"/><Relationship Id="rId90" Type="http://schemas.openxmlformats.org/officeDocument/2006/relationships/hyperlink" Target="https://repository.au.edu/server/api/core/bitstreams/c87d31ef-93f7-46af-9ea9-360452dda639/content" TargetMode="External"/><Relationship Id="rId95" Type="http://schemas.openxmlformats.org/officeDocument/2006/relationships/hyperlink" Target="https://www.sciencedirect.com/science/article/pii/S0048969723022489" TargetMode="External"/><Relationship Id="rId22" Type="http://schemas.openxmlformats.org/officeDocument/2006/relationships/hyperlink" Target="https://www.statista.com/statistics/204740/retail-price-of-gasoline-in-the-united-states-since-1990/" TargetMode="External"/><Relationship Id="rId27" Type="http://schemas.openxmlformats.org/officeDocument/2006/relationships/hyperlink" Target="https://grains.org/ethanol_report/ethanol-market-and-pricing-data-october-10-2023/" TargetMode="External"/><Relationship Id="rId43" Type="http://schemas.openxmlformats.org/officeDocument/2006/relationships/hyperlink" Target="https://pubs.acs.org/doi/epdf/10.1021/es401326a" TargetMode="External"/><Relationship Id="rId48" Type="http://schemas.openxmlformats.org/officeDocument/2006/relationships/hyperlink" Target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TargetMode="External"/><Relationship Id="rId64" Type="http://schemas.openxmlformats.org/officeDocument/2006/relationships/hyperlink" Target="https://sci-hub.se/10.1002/er.4349" TargetMode="External"/><Relationship Id="rId69" Type="http://schemas.openxmlformats.org/officeDocument/2006/relationships/hyperlink" Target="https://www.sciencedirect.com/science/article/pii/S2666789422000162" TargetMode="External"/><Relationship Id="rId80" Type="http://schemas.openxmlformats.org/officeDocument/2006/relationships/hyperlink" Target="https://pubs.acs.org/doi/full/10.1021/acssuschemeng.6b00188" TargetMode="External"/><Relationship Id="rId85" Type="http://schemas.openxmlformats.org/officeDocument/2006/relationships/hyperlink" Target="https://www.sciencedirect.com/science/article/pii/S0306261913002018" TargetMode="External"/><Relationship Id="rId12" Type="http://schemas.openxmlformats.org/officeDocument/2006/relationships/hyperlink" Target="https://publications.jrc.ec.europa.eu/repository/handle/JRC99380" TargetMode="External"/><Relationship Id="rId17" Type="http://schemas.openxmlformats.org/officeDocument/2006/relationships/hyperlink" Target="https://www.statista.com/statistics/1170573/price-ethylene-forecast-globally/" TargetMode="External"/><Relationship Id="rId33" Type="http://schemas.openxmlformats.org/officeDocument/2006/relationships/hyperlink" Target="https://ihempwa.org/paper-cardboard/" TargetMode="External"/><Relationship Id="rId38" Type="http://schemas.openxmlformats.org/officeDocument/2006/relationships/hyperlink" Target="https://www.sciencedirect.com/science/article/pii/S0960852423003814" TargetMode="External"/><Relationship Id="rId59" Type="http://schemas.openxmlformats.org/officeDocument/2006/relationships/hyperlink" Target="https://onlinelibrary.wiley.com/doi/full/10.1002/bbb.2054" TargetMode="External"/><Relationship Id="rId103" Type="http://schemas.openxmlformats.org/officeDocument/2006/relationships/hyperlink" Target="https://www.sciencedirect.com/science/article/pii/S1369703X20300152" TargetMode="External"/><Relationship Id="rId108" Type="http://schemas.openxmlformats.org/officeDocument/2006/relationships/hyperlink" Target="https://www.sciencedirect.com/science/article/pii/S0048969723022489" TargetMode="External"/><Relationship Id="rId54" Type="http://schemas.openxmlformats.org/officeDocument/2006/relationships/hyperlink" Target="https://onlinelibrary.wiley.com/doi/full/10.1002/bbb.2160" TargetMode="External"/><Relationship Id="rId70" Type="http://schemas.openxmlformats.org/officeDocument/2006/relationships/hyperlink" Target="https://onlinelibrary.wiley.com/doi/epdf/10.1002/bbb.344?src=getftr" TargetMode="External"/><Relationship Id="rId75" Type="http://schemas.openxmlformats.org/officeDocument/2006/relationships/hyperlink" Target="https://www.nrel.gov/docs/fy11osti/46587.pdf" TargetMode="External"/><Relationship Id="rId91" Type="http://schemas.openxmlformats.org/officeDocument/2006/relationships/hyperlink" Target="https://www.econstor.eu/bitstream/10419/235600/1/1762542986.pdf" TargetMode="External"/><Relationship Id="rId96" Type="http://schemas.openxmlformats.org/officeDocument/2006/relationships/hyperlink" Target="https://www.sciencedirect.com/science/article/pii/S0959652617319121" TargetMode="External"/><Relationship Id="rId1" Type="http://schemas.openxmlformats.org/officeDocument/2006/relationships/hyperlink" Target="https://www.nrel.gov/bioenergy/algal-biofuels-techno-economic-analysis.html" TargetMode="External"/><Relationship Id="rId6" Type="http://schemas.openxmlformats.org/officeDocument/2006/relationships/hyperlink" Target="https://www.frontiersin.org/articles/10.3389/fenrg.2020.612647/full" TargetMode="External"/><Relationship Id="rId15" Type="http://schemas.openxmlformats.org/officeDocument/2006/relationships/hyperlink" Target="https://pubs.acs.org/doi/epdf/10.1021/acssuschemeng.2c05390" TargetMode="External"/><Relationship Id="rId23" Type="http://schemas.openxmlformats.org/officeDocument/2006/relationships/hyperlink" Target="https://ycharts.com/indicators/us_no_2_diesel_retail_prices" TargetMode="External"/><Relationship Id="rId28" Type="http://schemas.openxmlformats.org/officeDocument/2006/relationships/hyperlink" Target="https://www.statista.com/statistics/1171072/price-benzene-forecast-globally/" TargetMode="External"/><Relationship Id="rId36" Type="http://schemas.openxmlformats.org/officeDocument/2006/relationships/hyperlink" Target="https://www.sciencedirect.com/science/article/pii/S0098135418304721" TargetMode="External"/><Relationship Id="rId49" Type="http://schemas.openxmlformats.org/officeDocument/2006/relationships/hyperlink" Target="https://www.sciencedirect.com/science/article/pii/S2352550919300715" TargetMode="External"/><Relationship Id="rId57" Type="http://schemas.openxmlformats.org/officeDocument/2006/relationships/hyperlink" Target="https://onlinelibrary.wiley.com/doi/full/10.1002/bbb.2054" TargetMode="External"/><Relationship Id="rId106" Type="http://schemas.openxmlformats.org/officeDocument/2006/relationships/hyperlink" Target="https://www.sciencedirect.com/science/article/pii/S0959652616320145" TargetMode="External"/><Relationship Id="rId10" Type="http://schemas.openxmlformats.org/officeDocument/2006/relationships/hyperlink" Target="https://biotechnologyforbiofuels.biomedcentral.com/articles/10.1186/s13068-021-02098-3" TargetMode="External"/><Relationship Id="rId31" Type="http://schemas.openxmlformats.org/officeDocument/2006/relationships/hyperlink" Target="https://ycharts.com/indicators/us_no_2_diesel_retail_prices" TargetMode="External"/><Relationship Id="rId44" Type="http://schemas.openxmlformats.org/officeDocument/2006/relationships/hyperlink" Target="https://www.nature.com/articles/s41598-023-37156-3" TargetMode="External"/><Relationship Id="rId52" Type="http://schemas.openxmlformats.org/officeDocument/2006/relationships/hyperlink" Target="https://www.sciencedirect.com/science/article/pii/S1364032123006974" TargetMode="External"/><Relationship Id="rId60" Type="http://schemas.openxmlformats.org/officeDocument/2006/relationships/hyperlink" Target="https://onlinelibrary.wiley.com/doi/full/10.1002/mame.202300100" TargetMode="External"/><Relationship Id="rId65" Type="http://schemas.openxmlformats.org/officeDocument/2006/relationships/hyperlink" Target="https://www.sciencedirect.com/science/article/pii/S1364032123001582" TargetMode="External"/><Relationship Id="rId73" Type="http://schemas.openxmlformats.org/officeDocument/2006/relationships/hyperlink" Target="https://www.sciencedirect.com/science/article/pii/S0959652622033042" TargetMode="External"/><Relationship Id="rId78" Type="http://schemas.openxmlformats.org/officeDocument/2006/relationships/hyperlink" Target="https://pubs.acs.org/doi/full/10.1021/acssuschemeng.6b00188" TargetMode="External"/><Relationship Id="rId81" Type="http://schemas.openxmlformats.org/officeDocument/2006/relationships/hyperlink" Target="https://www.sciencedirect.com/science/article/pii/S2211926416303939" TargetMode="External"/><Relationship Id="rId86" Type="http://schemas.openxmlformats.org/officeDocument/2006/relationships/hyperlink" Target="https://eippcb.jrc.ec.europa.eu/sites/default/files/2019-11/pol_bref_0807.pdf" TargetMode="External"/><Relationship Id="rId94" Type="http://schemas.openxmlformats.org/officeDocument/2006/relationships/hyperlink" Target="https://www.sciencedirect.com/science/article/pii/S0959652616309908" TargetMode="External"/><Relationship Id="rId99" Type="http://schemas.openxmlformats.org/officeDocument/2006/relationships/hyperlink" Target="https://www.sciencedirect.com/science/article/pii/S0959652617319121" TargetMode="External"/><Relationship Id="rId101" Type="http://schemas.openxmlformats.org/officeDocument/2006/relationships/hyperlink" Target="https://pure.au.dk/portal/files/13386408/pvc-final_report_lca.pdf" TargetMode="External"/><Relationship Id="rId4" Type="http://schemas.openxmlformats.org/officeDocument/2006/relationships/hyperlink" Target="https://pubs.rsc.org/en/content/articlehtml/2021/ee/d1ee01642c" TargetMode="External"/><Relationship Id="rId9" Type="http://schemas.openxmlformats.org/officeDocument/2006/relationships/hyperlink" Target="https://onlinelibrary.wiley.com/doi/full/10.1111/gcbb.12567" TargetMode="External"/><Relationship Id="rId13" Type="http://schemas.openxmlformats.org/officeDocument/2006/relationships/hyperlink" Target="https://publications.jrc.ec.europa.eu/repository/handle/JRC99380" TargetMode="External"/><Relationship Id="rId18" Type="http://schemas.openxmlformats.org/officeDocument/2006/relationships/hyperlink" Target="https://www.statista.com/statistics/1171063/price-butadiene-forecast-globally/" TargetMode="External"/><Relationship Id="rId39" Type="http://schemas.openxmlformats.org/officeDocument/2006/relationships/hyperlink" Target="https://www.sciencedirect.com/science/article/pii/S0960852423003814" TargetMode="External"/><Relationship Id="rId109" Type="http://schemas.openxmlformats.org/officeDocument/2006/relationships/hyperlink" Target="https://www.sciencedirect.com/science/article/pii/S0959652617319121" TargetMode="External"/><Relationship Id="rId34" Type="http://schemas.openxmlformats.org/officeDocument/2006/relationships/hyperlink" Target="https://www.sciencedirect.com/science/article/pii/S0098135418304721" TargetMode="External"/><Relationship Id="rId50" Type="http://schemas.openxmlformats.org/officeDocument/2006/relationships/hyperlink" Target="https://www.sciencedirect.com/science/article/pii/S1364032123006974" TargetMode="External"/><Relationship Id="rId55" Type="http://schemas.openxmlformats.org/officeDocument/2006/relationships/hyperlink" Target="https://www.sciencedirect.com/science/article/pii/S0956053X21001215" TargetMode="External"/><Relationship Id="rId76" Type="http://schemas.openxmlformats.org/officeDocument/2006/relationships/hyperlink" Target="https://www.sciencedirect.com/science/article/pii/S2211926418305988" TargetMode="External"/><Relationship Id="rId97" Type="http://schemas.openxmlformats.org/officeDocument/2006/relationships/hyperlink" Target="https://www.sciencedirect.com/science/article/pii/S0959652617319121" TargetMode="External"/><Relationship Id="rId104" Type="http://schemas.openxmlformats.org/officeDocument/2006/relationships/hyperlink" Target="https://www.mdpi.com/2227-9717/8/2/199" TargetMode="External"/><Relationship Id="rId7" Type="http://schemas.openxmlformats.org/officeDocument/2006/relationships/hyperlink" Target="https://www.sciencedirect.com/science/article/pii/S0960852415015333" TargetMode="External"/><Relationship Id="rId71" Type="http://schemas.openxmlformats.org/officeDocument/2006/relationships/hyperlink" Target="https://www.sciencedirect.com/science/article/pii/S0959652619315331" TargetMode="External"/><Relationship Id="rId92" Type="http://schemas.openxmlformats.org/officeDocument/2006/relationships/hyperlink" Target="https://eippcb.jrc.ec.europa.eu/sites/default/files/2019-11/pol_bref_0807.pdf" TargetMode="External"/><Relationship Id="rId2" Type="http://schemas.openxmlformats.org/officeDocument/2006/relationships/hyperlink" Target="https://www.mdpi.com/2311-5637/9/7/641" TargetMode="External"/><Relationship Id="rId29" Type="http://schemas.openxmlformats.org/officeDocument/2006/relationships/hyperlink" Target="https://www.eia.gov/dnav/ng/hist/n9133us3m.htm" TargetMode="External"/><Relationship Id="rId24" Type="http://schemas.openxmlformats.org/officeDocument/2006/relationships/hyperlink" Target="https://www.statista.com/statistics/1170576/price-propylene-forecast-globally/" TargetMode="External"/><Relationship Id="rId40" Type="http://schemas.openxmlformats.org/officeDocument/2006/relationships/hyperlink" Target="https://www.sciencedirect.com/science/article/pii/S0263876220305839" TargetMode="External"/><Relationship Id="rId45" Type="http://schemas.openxmlformats.org/officeDocument/2006/relationships/hyperlink" Target="https://www.sciencedirect.com/science/article/pii/S2352550919300715" TargetMode="External"/><Relationship Id="rId66" Type="http://schemas.openxmlformats.org/officeDocument/2006/relationships/hyperlink" Target="https://onlinelibrary.wiley.com/doi/full/10.1111/gcbb.12923" TargetMode="External"/><Relationship Id="rId87" Type="http://schemas.openxmlformats.org/officeDocument/2006/relationships/hyperlink" Target="https://www.sciencedirect.com/science/article/pii/S2213343723013246" TargetMode="External"/><Relationship Id="rId110" Type="http://schemas.openxmlformats.org/officeDocument/2006/relationships/hyperlink" Target="https://www.sciencedirect.com/science/article/pii/S0959652617319121" TargetMode="External"/><Relationship Id="rId61" Type="http://schemas.openxmlformats.org/officeDocument/2006/relationships/hyperlink" Target="https://onlinelibrary.wiley.com/doi/full/10.1002/bbb.344" TargetMode="External"/><Relationship Id="rId82" Type="http://schemas.openxmlformats.org/officeDocument/2006/relationships/hyperlink" Target="https://pubs.acs.org/doi/full/10.1021/acssuschemeng.6b00188" TargetMode="External"/><Relationship Id="rId19" Type="http://schemas.openxmlformats.org/officeDocument/2006/relationships/hyperlink" Target="https://grains.org/ethanol_report/ethanol-market-and-pricing-data-october-10-2023/" TargetMode="External"/><Relationship Id="rId14" Type="http://schemas.openxmlformats.org/officeDocument/2006/relationships/hyperlink" Target="https://www.nrel.gov/docs/fy22osti/81411.pdf" TargetMode="External"/><Relationship Id="rId30" Type="http://schemas.openxmlformats.org/officeDocument/2006/relationships/hyperlink" Target="https://www.statista.com/statistics/204740/retail-price-of-gasoline-in-the-united-states-since-1990/" TargetMode="External"/><Relationship Id="rId35" Type="http://schemas.openxmlformats.org/officeDocument/2006/relationships/hyperlink" Target="https://www.sciencedirect.com/science/article/pii/S0098135418304721" TargetMode="External"/><Relationship Id="rId56" Type="http://schemas.openxmlformats.org/officeDocument/2006/relationships/hyperlink" Target="https://onlinelibrary.wiley.com/doi/full/10.1002/bbb.2054" TargetMode="External"/><Relationship Id="rId77" Type="http://schemas.openxmlformats.org/officeDocument/2006/relationships/hyperlink" Target="https://pdf.sciencedirectassets.com/271496/1-s2.0-S0016236114X00086/1-s2.0-S0016236114002257/main.pdf?X-Amz-Security-Token=IQoJb3JpZ2luX2VjEKv%2F%2F%2F%2F%2F%2F%2F%2F%2F%2FwEaCXVzLWVhc3QtMSJHMEUCIFO5jI9hu%2FnqQjkvq0INBmnnUysviUpwEwiCohZUqIj0AiEA5RobznU2Sdm5hGMzpGErtdlJIRYfSNysbsbZNgfddqIquwUI9P%2F%2F%2F%2F%2F%2F%2F%2F%2F%2FARAFGgwwNTkwMDM1NDY4NjUiDDJiF1A6zBiUQydU9SqPBWAD5tTHIZaPIReva8%2FNhR6o8rZzhr9jktZ9M3e7xTYCpgvWZi445sjCWbsVI%2FXKqO2Dilj2F%2F0x%2F0Wr2jy2N07yVmV5EQqSrj4pQCZb7Xwq44w8Jg9Z0eaC9iHsgZy5Spd69WKAekQEBIplQDu%2Bs5kSRraVguLd4FSGr%2BKt%2BK2k08pYCWMvVnamgZ8IOurLGPafsfxKchiK3KT%2F2ZLws9By7XqTBX5%2FoTtgAiIZWN%2B2thrncbH1aeS4c2iYoVqIqbDRD%2FfhP0cK07OxzqyOnO9Mvg7O%2BNbCTKqUfha7%2Bh1AUMYjX7%2FiUu%2FusfLjqawr%2FqxHSA2sNDUTXnrOSuBSPpupHXxFI4MkXltY0il6nYzKIJWWHPpLapUj0eSAlyLP5%2BzJxL8qnpgz4OEi4PxjzbRBqnFX9sFLoxqKFJAYQIUpTyVLgc0BO0uqbQHsUrWKfAp6vdBn10Ay9%2Fw0dYW1mT0f7dUQzaV9ClKjxI4Bsvtpn4xQlRDkipRPu78PdKyJ2V%2FcYHd5%2BicyaJZwplrAkZ1CzwNPQZnXW0P6WtSdVwlEWnqFF9Pyt7hD%2Fa%2FMBKlXEoLmcRgPczUX2gmTjGGt3I2afde7gqCXMmB2OG0wyccaps%2BR%2FeOI%2BQ23XKGKjP1Dm1wvPxBlt0UQsfa7CwlU3mpXYSNmXnG1uYRqjfJUrsCZMj0heRoWhacWBfGsEICBGOk2zRtqmT53xebRAno9MI7P7gqo5GNb%2FMGvrWVcDQvS9zkvB2jvqF5HxCwGctbLK2PG%2FNsBwd9TrB8pmImN4P8tDRrolArXy8adGZzotopPcO%2B8BykW9U%2BMDr%2BstIJmSidhdHbdpfv1DkqJw5E49lTlt9l8Yf2dhdtpjHSRGtAw%2BMruqgY6sQHfVptYgHLOx4ceL6ySewUYErcrVbwWz9b3ShdgfzF2h2oKqpwSr5jYfz3%2FwdmrmWj9B8hJbgFLvbbTcGlCACeHp10xfTtMipCvhfBHHqpP8ZdYqkJGqCDJp9lh88Yt70Au78KtSNf%2BxTusHRCwgM4Lcsbysw0drew5GvWicPFuWSuiWue7Y6WN7fNJ873iA72RArA7%2FmetITHmatI6B8fVPUlOgv8ITIYn999mK4uTQdw%3D&amp;X-Amz-Algorithm=AWS4-HMAC-SHA256&amp;X-Amz-Date=20231120T190101Z&amp;X-Amz-SignedHeaders=host&amp;X-Amz-Expires=300&amp;X-Amz-Credential=ASIAQ3PHCVTYZWO5THGW%2F20231120%2Fus-east-1%2Fs3%2Faws4_request&amp;X-Amz-Signature=96fb32bf0103f46727d05262b27bb71589b1cf436b6d3878d72297cf71229a31&amp;hash=b166a2bb4afb988ac370da910ec0f3cad71a67e81b0f7f1ce7abc3c3d3362fc2&amp;host=68042c943591013ac2b2430a89b270f6af2c76d8dfd086a07176afe7c76c2c61&amp;pii=S0016236114002257&amp;tid=spdf-25c9a950-5e10-4578-8312-6a8158295977&amp;sid=63dc54255b2d814aa79ae759d2b76e7c45d1gxrqa&amp;" TargetMode="External"/><Relationship Id="rId100" Type="http://schemas.openxmlformats.org/officeDocument/2006/relationships/hyperlink" Target="https://www.sciencedirect.com/science/article/pii/S0959652617319121" TargetMode="External"/><Relationship Id="rId105" Type="http://schemas.openxmlformats.org/officeDocument/2006/relationships/hyperlink" Target="https://pubs.rsc.org/en/content/articlehtml/2021/gc/d1gc01791h" TargetMode="External"/><Relationship Id="rId8" Type="http://schemas.openxmlformats.org/officeDocument/2006/relationships/hyperlink" Target="https://www.sciencedirect.com/science/article/pii/S0960852415015333" TargetMode="External"/><Relationship Id="rId51" Type="http://schemas.openxmlformats.org/officeDocument/2006/relationships/hyperlink" Target="https://www.sciencedirect.com/science/article/pii/S1364032123006974" TargetMode="External"/><Relationship Id="rId72" Type="http://schemas.openxmlformats.org/officeDocument/2006/relationships/hyperlink" Target="https://www.sciencedirect.com/science/article/pii/S0959652619315331" TargetMode="External"/><Relationship Id="rId93" Type="http://schemas.openxmlformats.org/officeDocument/2006/relationships/hyperlink" Target="https://eippcb.jrc.ec.europa.eu/sites/default/files/2019-11/pol_bref_0807.pdf" TargetMode="External"/><Relationship Id="rId98" Type="http://schemas.openxmlformats.org/officeDocument/2006/relationships/hyperlink" Target="https://pure.au.dk/portal/files/13386408/pvc-final_report_lca.pdf" TargetMode="External"/><Relationship Id="rId3" Type="http://schemas.openxmlformats.org/officeDocument/2006/relationships/hyperlink" Target="https://www.mdpi.com/2311-5637/9/7/641" TargetMode="External"/><Relationship Id="rId25" Type="http://schemas.openxmlformats.org/officeDocument/2006/relationships/hyperlink" Target="https://www.statista.com/statistics/1170573/price-ethylene-forecast-globally/" TargetMode="External"/><Relationship Id="rId46" Type="http://schemas.openxmlformats.org/officeDocument/2006/relationships/hyperlink" Target="https://www.sciencedirect.com/science/article/pii/S2352550919300715" TargetMode="External"/><Relationship Id="rId67" Type="http://schemas.openxmlformats.org/officeDocument/2006/relationships/hyperlink" Target="https://www.sciencedirect.com/science/article/pii/S2213138814001027" TargetMode="External"/><Relationship Id="rId20" Type="http://schemas.openxmlformats.org/officeDocument/2006/relationships/hyperlink" Target="https://www.statista.com/statistics/1171072/price-benzene-forecast-globally/" TargetMode="External"/><Relationship Id="rId41" Type="http://schemas.openxmlformats.org/officeDocument/2006/relationships/hyperlink" Target="https://www.sciencedirect.com/science/article/pii/S0263876220305839" TargetMode="External"/><Relationship Id="rId62" Type="http://schemas.openxmlformats.org/officeDocument/2006/relationships/hyperlink" Target="https://www.proquest.com/docview/1707937630/fulltextPDF/1E71EB44125D4D08PQ/1?accountid=10267" TargetMode="External"/><Relationship Id="rId83" Type="http://schemas.openxmlformats.org/officeDocument/2006/relationships/hyperlink" Target="https://www.sciencedirect.com/science/article/pii/S019689042101325X" TargetMode="External"/><Relationship Id="rId88" Type="http://schemas.openxmlformats.org/officeDocument/2006/relationships/hyperlink" Target="https://eippcb.jrc.ec.europa.eu/sites/default/files/2019-11/pol_bref_0807.pdf" TargetMode="External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sciencedirect.com/science/article/pii/S0960852423003814" TargetMode="External"/><Relationship Id="rId21" Type="http://schemas.openxmlformats.org/officeDocument/2006/relationships/hyperlink" Target="https://www.sciencedirect.com/science/article/pii/S0098135418304721" TargetMode="External"/><Relationship Id="rId42" Type="http://schemas.openxmlformats.org/officeDocument/2006/relationships/hyperlink" Target="https://www.mdpi.com/2311-5637/9/7/641" TargetMode="External"/><Relationship Id="rId47" Type="http://schemas.openxmlformats.org/officeDocument/2006/relationships/hyperlink" Target="https://onlinelibrary.wiley.com/doi/full/10.1002/bbb.2054" TargetMode="External"/><Relationship Id="rId63" Type="http://schemas.openxmlformats.org/officeDocument/2006/relationships/hyperlink" Target="https://www.packagingdive.com/news/reduce-act-tax-virgin-plastic-single-use-packaging/694598/" TargetMode="External"/><Relationship Id="rId68" Type="http://schemas.openxmlformats.org/officeDocument/2006/relationships/hyperlink" Target="https://www.sciencedirect.com/science/article/pii/S0959652617319121" TargetMode="External"/><Relationship Id="rId84" Type="http://schemas.openxmlformats.org/officeDocument/2006/relationships/hyperlink" Target="https://repository.au.edu/server/api/core/bitstreams/c87d31ef-93f7-46af-9ea9-360452dda639/content" TargetMode="External"/><Relationship Id="rId89" Type="http://schemas.openxmlformats.org/officeDocument/2006/relationships/hyperlink" Target="https://www.statista.com/statistics/1170573/price-ethylene-forecast-globally/" TargetMode="External"/><Relationship Id="rId16" Type="http://schemas.openxmlformats.org/officeDocument/2006/relationships/hyperlink" Target="https://www.mdpi.com/2311-5637/9/7/641" TargetMode="External"/><Relationship Id="rId11" Type="http://schemas.openxmlformats.org/officeDocument/2006/relationships/hyperlink" Target="https://onlinelibrary.wiley.com/doi/full/10.1111/gcbb.12567" TargetMode="External"/><Relationship Id="rId32" Type="http://schemas.openxmlformats.org/officeDocument/2006/relationships/hyperlink" Target="https://www.sciencedirect.com/science/article/pii/S2352550919300715" TargetMode="External"/><Relationship Id="rId37" Type="http://schemas.openxmlformats.org/officeDocument/2006/relationships/hyperlink" Target="https://www.sciencedirect.com/science/article/pii/S0960852415015333" TargetMode="External"/><Relationship Id="rId53" Type="http://schemas.openxmlformats.org/officeDocument/2006/relationships/hyperlink" Target="https://pubs.acs.org/doi/epdf/10.1021/acssuschemeng.2c05390" TargetMode="External"/><Relationship Id="rId58" Type="http://schemas.openxmlformats.org/officeDocument/2006/relationships/hyperlink" Target="https://link.springer.com/article/10.1007/s12010-009-8560-9" TargetMode="External"/><Relationship Id="rId74" Type="http://schemas.openxmlformats.org/officeDocument/2006/relationships/hyperlink" Target="https://www.sciencedirect.com/science/article/pii/S1369703X20300152" TargetMode="External"/><Relationship Id="rId79" Type="http://schemas.openxmlformats.org/officeDocument/2006/relationships/hyperlink" Target="https://pubs.acs.org/doi/pdf/10.1021/ef00022a013" TargetMode="External"/><Relationship Id="rId102" Type="http://schemas.openxmlformats.org/officeDocument/2006/relationships/drawing" Target="../drawings/drawing1.xml"/><Relationship Id="rId5" Type="http://schemas.openxmlformats.org/officeDocument/2006/relationships/hyperlink" Target="https://link.springer.com/chapter/10.1007/978-3-319-51010-1_18" TargetMode="External"/><Relationship Id="rId90" Type="http://schemas.openxmlformats.org/officeDocument/2006/relationships/hyperlink" Target="https://www.statista.com/statistics/1171063/price-butadiene-forecast-globally/" TargetMode="External"/><Relationship Id="rId95" Type="http://schemas.openxmlformats.org/officeDocument/2006/relationships/hyperlink" Target="https://ycharts.com/indicators/us_no_2_diesel_retail_prices" TargetMode="External"/><Relationship Id="rId22" Type="http://schemas.openxmlformats.org/officeDocument/2006/relationships/hyperlink" Target="https://www.sciencedirect.com/science/article/pii/S0098135418304721" TargetMode="External"/><Relationship Id="rId27" Type="http://schemas.openxmlformats.org/officeDocument/2006/relationships/hyperlink" Target="https://www.sciencedirect.com/science/article/pii/S0263876220305839" TargetMode="External"/><Relationship Id="rId43" Type="http://schemas.openxmlformats.org/officeDocument/2006/relationships/hyperlink" Target="https://onlinelibrary.wiley.com/doi/full/10.1002/bbb.2160" TargetMode="External"/><Relationship Id="rId48" Type="http://schemas.openxmlformats.org/officeDocument/2006/relationships/hyperlink" Target="https://onlinelibrary.wiley.com/doi/full/10.1002/bbb.2054" TargetMode="External"/><Relationship Id="rId64" Type="http://schemas.openxmlformats.org/officeDocument/2006/relationships/hyperlink" Target="https://www.wastetodaymagazine.com/news/eref-study-shows-msw-landfill-tip-fees-rose-sharply-in-2022/" TargetMode="External"/><Relationship Id="rId69" Type="http://schemas.openxmlformats.org/officeDocument/2006/relationships/hyperlink" Target="https://pure.au.dk/portal/files/13386408/pvc-final_report_lca.pdf" TargetMode="External"/><Relationship Id="rId80" Type="http://schemas.openxmlformats.org/officeDocument/2006/relationships/hyperlink" Target="https://www.sciencedirect.com/science/article/pii/S0360128520301118" TargetMode="External"/><Relationship Id="rId85" Type="http://schemas.openxmlformats.org/officeDocument/2006/relationships/hyperlink" Target="https://www.econstor.eu/bitstream/10419/235600/1/1762542986.pdf" TargetMode="External"/><Relationship Id="rId12" Type="http://schemas.openxmlformats.org/officeDocument/2006/relationships/hyperlink" Target="https://www.researchgate.net/profile/Mercy-Manyuchi/publication/301337968_Techno-Economic_Analysis_for_Papermaking_from_Bagasse_as_a_Value_Addition_Strategy/links/5712476e08ae39beb87a41b0/Techno-Economic-Analysis-for-Papermaking-from-Bagasse-as-a-Value-Addition-Strategy.pdf" TargetMode="External"/><Relationship Id="rId17" Type="http://schemas.openxmlformats.org/officeDocument/2006/relationships/hyperlink" Target="https://biotechnologyforbiofuels.biomedcentral.com/articles/10.1186/s13068-021-02098-3" TargetMode="External"/><Relationship Id="rId25" Type="http://schemas.openxmlformats.org/officeDocument/2006/relationships/hyperlink" Target="https://www.sciencedirect.com/science/article/pii/S0960852423003814" TargetMode="External"/><Relationship Id="rId33" Type="http://schemas.openxmlformats.org/officeDocument/2006/relationships/hyperlink" Target="https://www.sciencedirect.com/science/article/pii/S2352550919300715" TargetMode="External"/><Relationship Id="rId38" Type="http://schemas.openxmlformats.org/officeDocument/2006/relationships/hyperlink" Target="https://www.sciencedirect.com/science/article/pii/S0960852415015333" TargetMode="External"/><Relationship Id="rId46" Type="http://schemas.openxmlformats.org/officeDocument/2006/relationships/hyperlink" Target="https://onlinelibrary.wiley.com/doi/full/10.1002/bbb.2054" TargetMode="External"/><Relationship Id="rId59" Type="http://schemas.openxmlformats.org/officeDocument/2006/relationships/hyperlink" Target="https://www.sciencedirect.com/science/article/pii/S0016236119306246" TargetMode="External"/><Relationship Id="rId67" Type="http://schemas.openxmlformats.org/officeDocument/2006/relationships/hyperlink" Target="https://www.sciencedirect.com/science/article/pii/S0959652617319121" TargetMode="External"/><Relationship Id="rId20" Type="http://schemas.openxmlformats.org/officeDocument/2006/relationships/hyperlink" Target="https://www.frontiersin.org/articles/10.3389/fenrg.2020.612647/full" TargetMode="External"/><Relationship Id="rId41" Type="http://schemas.openxmlformats.org/officeDocument/2006/relationships/hyperlink" Target="https://www.sciencedirect.com/science/article/pii/S1364032123006974" TargetMode="External"/><Relationship Id="rId54" Type="http://schemas.openxmlformats.org/officeDocument/2006/relationships/hyperlink" Target="https://www.sciencedirect.com/science/article/pii/S0959652621036040" TargetMode="External"/><Relationship Id="rId62" Type="http://schemas.openxmlformats.org/officeDocument/2006/relationships/hyperlink" Target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TargetMode="External"/><Relationship Id="rId70" Type="http://schemas.openxmlformats.org/officeDocument/2006/relationships/hyperlink" Target="https://www.sciencedirect.com/science/article/pii/S0959652617319121" TargetMode="External"/><Relationship Id="rId75" Type="http://schemas.openxmlformats.org/officeDocument/2006/relationships/hyperlink" Target="https://www.mdpi.com/2227-9717/8/2/199" TargetMode="External"/><Relationship Id="rId83" Type="http://schemas.openxmlformats.org/officeDocument/2006/relationships/hyperlink" Target="https://eippcb.jrc.ec.europa.eu/sites/default/files/2019-11/pol_bref_0807.pdf" TargetMode="External"/><Relationship Id="rId88" Type="http://schemas.openxmlformats.org/officeDocument/2006/relationships/hyperlink" Target="https://www.statista.com/statistics/1170576/price-propylene-forecast-globally/" TargetMode="External"/><Relationship Id="rId91" Type="http://schemas.openxmlformats.org/officeDocument/2006/relationships/hyperlink" Target="https://grains.org/ethanol_report/ethanol-market-and-pricing-data-october-10-2023/" TargetMode="External"/><Relationship Id="rId96" Type="http://schemas.openxmlformats.org/officeDocument/2006/relationships/hyperlink" Target="https://www.statista.com/statistics/1415800/carbon-removal-prices-by-method-worldwide/" TargetMode="External"/><Relationship Id="rId1" Type="http://schemas.openxmlformats.org/officeDocument/2006/relationships/hyperlink" Target="https://www.science.org/doi/full/10.1126/science.abg9853" TargetMode="External"/><Relationship Id="rId6" Type="http://schemas.openxmlformats.org/officeDocument/2006/relationships/hyperlink" Target="https://www.emerson.com/en-us/industries/automation/downstream-hydrocarbons/refining/fluidized-catalytic-cracking" TargetMode="External"/><Relationship Id="rId15" Type="http://schemas.openxmlformats.org/officeDocument/2006/relationships/hyperlink" Target="https://www.mdpi.com/2311-5637/9/7/641" TargetMode="External"/><Relationship Id="rId23" Type="http://schemas.openxmlformats.org/officeDocument/2006/relationships/hyperlink" Target="https://www.sciencedirect.com/science/article/pii/S0098135418304721" TargetMode="External"/><Relationship Id="rId28" Type="http://schemas.openxmlformats.org/officeDocument/2006/relationships/hyperlink" Target="https://www.sciencedirect.com/science/article/pii/S0263876220305839" TargetMode="External"/><Relationship Id="rId36" Type="http://schemas.openxmlformats.org/officeDocument/2006/relationships/hyperlink" Target="https://www.sciencedirect.com/science/article/pii/S2352550919300715" TargetMode="External"/><Relationship Id="rId49" Type="http://schemas.openxmlformats.org/officeDocument/2006/relationships/hyperlink" Target="https://www.nature.com/articles/s41560-020-00771-9" TargetMode="External"/><Relationship Id="rId57" Type="http://schemas.openxmlformats.org/officeDocument/2006/relationships/hyperlink" Target="https://onlinelibrary.wiley.com/doi/full/10.1002/mame.202300100" TargetMode="External"/><Relationship Id="rId10" Type="http://schemas.openxmlformats.org/officeDocument/2006/relationships/hyperlink" Target="https://pubs.rsc.org/en/content/articlehtml/2012/ee/c2ee02935a" TargetMode="External"/><Relationship Id="rId31" Type="http://schemas.openxmlformats.org/officeDocument/2006/relationships/hyperlink" Target="https://www.nature.com/articles/s41598-023-37156-3" TargetMode="External"/><Relationship Id="rId44" Type="http://schemas.openxmlformats.org/officeDocument/2006/relationships/hyperlink" Target="https://www.sciencedirect.com/science/article/pii/S0956053X21001215" TargetMode="External"/><Relationship Id="rId52" Type="http://schemas.openxmlformats.org/officeDocument/2006/relationships/hyperlink" Target="https://www.nrel.gov/docs/fy22osti/81411.pdf" TargetMode="External"/><Relationship Id="rId60" Type="http://schemas.openxmlformats.org/officeDocument/2006/relationships/hyperlink" Target="https://www.sciencedirect.com/science/article/pii/S0016236119306246" TargetMode="External"/><Relationship Id="rId65" Type="http://schemas.openxmlformats.org/officeDocument/2006/relationships/hyperlink" Target="https://www.sciencedirect.com/science/article/pii/S0959652616309908" TargetMode="External"/><Relationship Id="rId73" Type="http://schemas.openxmlformats.org/officeDocument/2006/relationships/hyperlink" Target="https://pure.au.dk/portal/files/13386408/pvc-final_report_lca.pdf" TargetMode="External"/><Relationship Id="rId78" Type="http://schemas.openxmlformats.org/officeDocument/2006/relationships/hyperlink" Target="https://www.sciencedirect.com/science/article/pii/S0959652616320145" TargetMode="External"/><Relationship Id="rId81" Type="http://schemas.openxmlformats.org/officeDocument/2006/relationships/hyperlink" Target="https://www.sciencedirect.com/science/article/pii/S2213343723013246" TargetMode="External"/><Relationship Id="rId86" Type="http://schemas.openxmlformats.org/officeDocument/2006/relationships/hyperlink" Target="https://eippcb.jrc.ec.europa.eu/sites/default/files/2019-11/pol_bref_0807.pdf" TargetMode="External"/><Relationship Id="rId94" Type="http://schemas.openxmlformats.org/officeDocument/2006/relationships/hyperlink" Target="https://www.statista.com/statistics/204740/retail-price-of-gasoline-in-the-united-states-since-1990/" TargetMode="External"/><Relationship Id="rId99" Type="http://schemas.openxmlformats.org/officeDocument/2006/relationships/hyperlink" Target="https://www.theseus.fi/bitstream/handle/10024/282592/Ketonen_Marjo.pdf?sequence=2&amp;isAllowed=y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link.springer.com/chapter/10.1007/978-981-16-6162-4_2" TargetMode="External"/><Relationship Id="rId9" Type="http://schemas.openxmlformats.org/officeDocument/2006/relationships/hyperlink" Target="https://www.costengineering.eu/images/papers/Sharpen_Your_Cost_Estimating_Skills.pdf" TargetMode="External"/><Relationship Id="rId13" Type="http://schemas.openxmlformats.org/officeDocument/2006/relationships/hyperlink" Target="https://ihempwa.org/paper-cardboard/" TargetMode="External"/><Relationship Id="rId18" Type="http://schemas.openxmlformats.org/officeDocument/2006/relationships/hyperlink" Target="https://pubs.rsc.org/en/content/articlehtml/2021/ee/d1ee01642c" TargetMode="External"/><Relationship Id="rId39" Type="http://schemas.openxmlformats.org/officeDocument/2006/relationships/hyperlink" Target="https://www.sciencedirect.com/science/article/pii/S1364032123006974" TargetMode="External"/><Relationship Id="rId34" Type="http://schemas.openxmlformats.org/officeDocument/2006/relationships/hyperlink" Target="https://www.sciencedirect.com/science/article/pii/S2352550919300715" TargetMode="External"/><Relationship Id="rId50" Type="http://schemas.openxmlformats.org/officeDocument/2006/relationships/hyperlink" Target="https://publications.jrc.ec.europa.eu/repository/handle/JRC99380" TargetMode="External"/><Relationship Id="rId55" Type="http://schemas.openxmlformats.org/officeDocument/2006/relationships/hyperlink" Target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TargetMode="External"/><Relationship Id="rId76" Type="http://schemas.openxmlformats.org/officeDocument/2006/relationships/hyperlink" Target="https://pubs.rsc.org/en/content/articlehtml/2021/gc/d1gc01791h" TargetMode="External"/><Relationship Id="rId97" Type="http://schemas.openxmlformats.org/officeDocument/2006/relationships/hyperlink" Target="https://pacificbiochar.com/wp-content/uploads/BiocharCarbonCreditAnalysis-BFReports20221.pdf" TargetMode="External"/><Relationship Id="rId7" Type="http://schemas.openxmlformats.org/officeDocument/2006/relationships/hyperlink" Target="https://www.luxresearchinc.com/blog/technology-landscape-key-players-in-plastic-pyrolysis/" TargetMode="External"/><Relationship Id="rId71" Type="http://schemas.openxmlformats.org/officeDocument/2006/relationships/hyperlink" Target="https://www.sciencedirect.com/science/article/pii/S0959652617319121" TargetMode="External"/><Relationship Id="rId92" Type="http://schemas.openxmlformats.org/officeDocument/2006/relationships/hyperlink" Target="https://www.statista.com/statistics/1171072/price-benzene-forecast-globally/" TargetMode="External"/><Relationship Id="rId2" Type="http://schemas.openxmlformats.org/officeDocument/2006/relationships/hyperlink" Target="https://explore.mission-innovation.net/wp-content/uploads/2022/09/Carbon-Dioxide-Removal-Mission-Roadmap-Sept-22.pdf" TargetMode="External"/><Relationship Id="rId29" Type="http://schemas.openxmlformats.org/officeDocument/2006/relationships/hyperlink" Target="https://www.sciencedirect.com/science/article/pii/S095965261934212X" TargetMode="External"/><Relationship Id="rId24" Type="http://schemas.openxmlformats.org/officeDocument/2006/relationships/hyperlink" Target="https://www.researchgate.net/profile/Mercy-Manyuchi/publication/281714541_TECHNO-ECONOMIC_ANALYSIS_FOR_VIRGIN_PAPER_PRODUCTION_FROM_BAGASSE/links/55f594b108ae63926cf4e444/TECHNO-ECONOMIC-ANALYSIS-FOR-VIRGIN-PAPER-PRODUCTION-FROM-BAGASSE.pdf" TargetMode="External"/><Relationship Id="rId40" Type="http://schemas.openxmlformats.org/officeDocument/2006/relationships/hyperlink" Target="https://www.sciencedirect.com/science/article/pii/S1364032123006974" TargetMode="External"/><Relationship Id="rId45" Type="http://schemas.openxmlformats.org/officeDocument/2006/relationships/hyperlink" Target="https://onlinelibrary.wiley.com/doi/full/10.1002/bbb.2054" TargetMode="External"/><Relationship Id="rId66" Type="http://schemas.openxmlformats.org/officeDocument/2006/relationships/hyperlink" Target="https://www.sciencedirect.com/science/article/pii/S0048969723022489" TargetMode="External"/><Relationship Id="rId87" Type="http://schemas.openxmlformats.org/officeDocument/2006/relationships/hyperlink" Target="https://eippcb.jrc.ec.europa.eu/sites/default/files/2019-11/pol_bref_0807.pdf" TargetMode="External"/><Relationship Id="rId61" Type="http://schemas.openxmlformats.org/officeDocument/2006/relationships/hyperlink" Target="https://eippcb.jrc.ec.europa.eu/sites/default/files/2019-11/pol_bref_0807.pdf" TargetMode="External"/><Relationship Id="rId82" Type="http://schemas.openxmlformats.org/officeDocument/2006/relationships/hyperlink" Target="https://eippcb.jrc.ec.europa.eu/sites/default/files/2019-11/pol_bref_0807.pdf" TargetMode="External"/><Relationship Id="rId19" Type="http://schemas.openxmlformats.org/officeDocument/2006/relationships/hyperlink" Target="https://pubs.rsc.org/en/content/articlehtml/2021/ee/d1ee01642c" TargetMode="External"/><Relationship Id="rId14" Type="http://schemas.openxmlformats.org/officeDocument/2006/relationships/hyperlink" Target="https://www.nrel.gov/bioenergy/algal-biofuels-techno-economic-analysis.html" TargetMode="External"/><Relationship Id="rId30" Type="http://schemas.openxmlformats.org/officeDocument/2006/relationships/hyperlink" Target="https://pubs.acs.org/doi/epdf/10.1021/es401326a" TargetMode="External"/><Relationship Id="rId35" Type="http://schemas.openxmlformats.org/officeDocument/2006/relationships/hyperlink" Target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TargetMode="External"/><Relationship Id="rId56" Type="http://schemas.openxmlformats.org/officeDocument/2006/relationships/hyperlink" Target="https://onlinelibrary.wiley.com/doi/full/10.1002/mame.202300100" TargetMode="External"/><Relationship Id="rId77" Type="http://schemas.openxmlformats.org/officeDocument/2006/relationships/hyperlink" Target="https://www.sciencedirect.com/science/article/pii/S0959652616320145" TargetMode="External"/><Relationship Id="rId100" Type="http://schemas.openxmlformats.org/officeDocument/2006/relationships/hyperlink" Target="https://op.europa.eu/en/publication-detail/-/publication/06d4f39d-70c9-11ed-9887-01aa75ed71a1/language-en" TargetMode="External"/><Relationship Id="rId8" Type="http://schemas.openxmlformats.org/officeDocument/2006/relationships/hyperlink" Target="https://hal.science/hal-03583898v1/document" TargetMode="External"/><Relationship Id="rId51" Type="http://schemas.openxmlformats.org/officeDocument/2006/relationships/hyperlink" Target="https://publications.jrc.ec.europa.eu/repository/handle/JRC99380" TargetMode="External"/><Relationship Id="rId72" Type="http://schemas.openxmlformats.org/officeDocument/2006/relationships/hyperlink" Target="https://pure.au.dk/portal/files/13386408/pvc-final_report_lca.pdf" TargetMode="External"/><Relationship Id="rId93" Type="http://schemas.openxmlformats.org/officeDocument/2006/relationships/hyperlink" Target="https://www.eia.gov/dnav/ng/hist/n9133us3m.htm" TargetMode="External"/><Relationship Id="rId98" Type="http://schemas.openxmlformats.org/officeDocument/2006/relationships/hyperlink" Target="https://pubs.rsc.org/en/content/articlehtml/2019/ee/c9ee00914k" TargetMode="External"/><Relationship Id="rId3" Type="http://schemas.openxmlformats.org/officeDocument/2006/relationships/hyperlink" Target="https://www.sciencedirect.com/science/article/pii/S0956053X20300465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luxresearchinc.com/blog/technology-landscape-key-players-in-plastic-pyrolysis/" TargetMode="External"/><Relationship Id="rId13" Type="http://schemas.openxmlformats.org/officeDocument/2006/relationships/hyperlink" Target="https://www.wastetodaymagazine.com/news/eref-study-shows-msw-landfill-tip-fees-rose-sharply-in-2022/" TargetMode="External"/><Relationship Id="rId3" Type="http://schemas.openxmlformats.org/officeDocument/2006/relationships/hyperlink" Target="https://www.nature.com/articles/s41560-020-00771-9" TargetMode="External"/><Relationship Id="rId7" Type="http://schemas.openxmlformats.org/officeDocument/2006/relationships/hyperlink" Target="https://www.emerson.com/en-us/industries/automation/downstream-hydrocarbons/refining/fluidized-catalytic-cracking" TargetMode="External"/><Relationship Id="rId12" Type="http://schemas.openxmlformats.org/officeDocument/2006/relationships/hyperlink" Target="https://www.packagingdive.com/news/reduce-act-tax-virgin-plastic-single-use-packaging/694598/" TargetMode="External"/><Relationship Id="rId2" Type="http://schemas.openxmlformats.org/officeDocument/2006/relationships/hyperlink" Target="https://explore.mission-innovation.net/wp-content/uploads/2022/09/Carbon-Dioxide-Removal-Mission-Roadmap-Sept-22.pdf" TargetMode="External"/><Relationship Id="rId1" Type="http://schemas.openxmlformats.org/officeDocument/2006/relationships/hyperlink" Target="https://www.science.org/doi/full/10.1126/science.abg9853" TargetMode="External"/><Relationship Id="rId6" Type="http://schemas.openxmlformats.org/officeDocument/2006/relationships/hyperlink" Target="https://link.springer.com/chapter/10.1007/978-3-319-51010-1_18" TargetMode="External"/><Relationship Id="rId11" Type="http://schemas.openxmlformats.org/officeDocument/2006/relationships/hyperlink" Target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TargetMode="External"/><Relationship Id="rId5" Type="http://schemas.openxmlformats.org/officeDocument/2006/relationships/hyperlink" Target="https://link.springer.com/chapter/10.1007/978-981-16-6162-4_2" TargetMode="External"/><Relationship Id="rId15" Type="http://schemas.openxmlformats.org/officeDocument/2006/relationships/drawing" Target="../drawings/drawing2.xml"/><Relationship Id="rId10" Type="http://schemas.openxmlformats.org/officeDocument/2006/relationships/hyperlink" Target="https://www.costengineering.eu/images/papers/Sharpen_Your_Cost_Estimating_Skills.pdf" TargetMode="External"/><Relationship Id="rId4" Type="http://schemas.openxmlformats.org/officeDocument/2006/relationships/hyperlink" Target="https://www.sciencedirect.com/science/article/pii/S0956053X20300465" TargetMode="External"/><Relationship Id="rId9" Type="http://schemas.openxmlformats.org/officeDocument/2006/relationships/hyperlink" Target="https://hal.science/hal-03583898v1/document" TargetMode="External"/><Relationship Id="rId1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iencedirect.com/science/article/pii/S1364032123001582" TargetMode="External"/><Relationship Id="rId13" Type="http://schemas.openxmlformats.org/officeDocument/2006/relationships/hyperlink" Target="https://onlinelibrary.wiley.com/doi/epdf/10.1002/bbb.344?src=getftr" TargetMode="External"/><Relationship Id="rId18" Type="http://schemas.openxmlformats.org/officeDocument/2006/relationships/hyperlink" Target="https://www.nrel.gov/docs/fy11osti/46587.pdf" TargetMode="External"/><Relationship Id="rId26" Type="http://schemas.openxmlformats.org/officeDocument/2006/relationships/printerSettings" Target="../printerSettings/printerSettings3.bin"/><Relationship Id="rId3" Type="http://schemas.openxmlformats.org/officeDocument/2006/relationships/hyperlink" Target="https://pubs.rsc.org/en/content/articlehtml/2020/gc/c9gc04245h" TargetMode="External"/><Relationship Id="rId21" Type="http://schemas.openxmlformats.org/officeDocument/2006/relationships/hyperlink" Target="https://pubs.acs.org/doi/full/10.1021/acssuschemeng.6b00188" TargetMode="External"/><Relationship Id="rId7" Type="http://schemas.openxmlformats.org/officeDocument/2006/relationships/hyperlink" Target="https://sci-hub.se/10.1002/er.4349" TargetMode="External"/><Relationship Id="rId12" Type="http://schemas.openxmlformats.org/officeDocument/2006/relationships/hyperlink" Target="https://www.sciencedirect.com/science/article/pii/S2666789422000162" TargetMode="External"/><Relationship Id="rId17" Type="http://schemas.openxmlformats.org/officeDocument/2006/relationships/hyperlink" Target="https://www.nrel.gov/docs/fy11osti/46586.pdf" TargetMode="External"/><Relationship Id="rId25" Type="http://schemas.openxmlformats.org/officeDocument/2006/relationships/hyperlink" Target="https://www.sciencedirect.com/science/article/pii/S2211926416303939" TargetMode="External"/><Relationship Id="rId2" Type="http://schemas.openxmlformats.org/officeDocument/2006/relationships/hyperlink" Target="https://onlinelibrary.wiley.com/doi/full/10.1002/bbb.344" TargetMode="External"/><Relationship Id="rId16" Type="http://schemas.openxmlformats.org/officeDocument/2006/relationships/hyperlink" Target="https://www.sciencedirect.com/science/article/pii/S0959652622033042" TargetMode="External"/><Relationship Id="rId20" Type="http://schemas.openxmlformats.org/officeDocument/2006/relationships/hyperlink" Target="https://pdf.sciencedirectassets.com/271496/1-s2.0-S0016236114X00086/1-s2.0-S0016236114002257/main.pdf?X-Amz-Security-Token=IQoJb3JpZ2luX2VjEKv%2F%2F%2F%2F%2F%2F%2F%2F%2F%2FwEaCXVzLWVhc3QtMSJHMEUCIFO5jI9hu%2FnqQjkvq0INBmnnUysviUpwEwiCohZUqIj0AiEA5RobznU2Sdm5hGMzpGErtdlJIRYfSNysbsbZNgfddqIquwUI9P%2F%2F%2F%2F%2F%2F%2F%2F%2F%2FARAFGgwwNTkwMDM1NDY4NjUiDDJiF1A6zBiUQydU9SqPBWAD5tTHIZaPIReva8%2FNhR6o8rZzhr9jktZ9M3e7xTYCpgvWZi445sjCWbsVI%2FXKqO2Dilj2F%2F0x%2F0Wr2jy2N07yVmV5EQqSrj4pQCZb7Xwq44w8Jg9Z0eaC9iHsgZy5Spd69WKAekQEBIplQDu%2Bs5kSRraVguLd4FSGr%2BKt%2BK2k08pYCWMvVnamgZ8IOurLGPafsfxKchiK3KT%2F2ZLws9By7XqTBX5%2FoTtgAiIZWN%2B2thrncbH1aeS4c2iYoVqIqbDRD%2FfhP0cK07OxzqyOnO9Mvg7O%2BNbCTKqUfha7%2Bh1AUMYjX7%2FiUu%2FusfLjqawr%2FqxHSA2sNDUTXnrOSuBSPpupHXxFI4MkXltY0il6nYzKIJWWHPpLapUj0eSAlyLP5%2BzJxL8qnpgz4OEi4PxjzbRBqnFX9sFLoxqKFJAYQIUpTyVLgc0BO0uqbQHsUrWKfAp6vdBn10Ay9%2Fw0dYW1mT0f7dUQzaV9ClKjxI4Bsvtpn4xQlRDkipRPu78PdKyJ2V%2FcYHd5%2BicyaJZwplrAkZ1CzwNPQZnXW0P6WtSdVwlEWnqFF9Pyt7hD%2Fa%2FMBKlXEoLmcRgPczUX2gmTjGGt3I2afde7gqCXMmB2OG0wyccaps%2BR%2FeOI%2BQ23XKGKjP1Dm1wvPxBlt0UQsfa7CwlU3mpXYSNmXnG1uYRqjfJUrsCZMj0heRoWhacWBfGsEICBGOk2zRtqmT53xebRAno9MI7P7gqo5GNb%2FMGvrWVcDQvS9zkvB2jvqF5HxCwGctbLK2PG%2FNsBwd9TrB8pmImN4P8tDRrolArXy8adGZzotopPcO%2B8BykW9U%2BMDr%2BstIJmSidhdHbdpfv1DkqJw5E49lTlt9l8Yf2dhdtpjHSRGtAw%2BMruqgY6sQHfVptYgHLOx4ceL6ySewUYErcrVbwWz9b3ShdgfzF2h2oKqpwSr5jYfz3%2FwdmrmWj9B8hJbgFLvbbTcGlCACeHp10xfTtMipCvhfBHHqpP8ZdYqkJGqCDJp9lh88Yt70Au78KtSNf%2BxTusHRCwgM4Lcsbysw0drew5GvWicPFuWSuiWue7Y6WN7fNJ873iA72RArA7%2FmetITHmatI6B8fVPUlOgv8ITIYn999mK4uTQdw%3D&amp;X-Amz-Algorithm=AWS4-HMAC-SHA256&amp;X-Amz-Date=20231120T190101Z&amp;X-Amz-SignedHeaders=host&amp;X-Amz-Expires=300&amp;X-Amz-Credential=ASIAQ3PHCVTYZWO5THGW%2F20231120%2Fus-east-1%2Fs3%2Faws4_request&amp;X-Amz-Signature=96fb32bf0103f46727d05262b27bb71589b1cf436b6d3878d72297cf71229a31&amp;hash=b166a2bb4afb988ac370da910ec0f3cad71a67e81b0f7f1ce7abc3c3d3362fc2&amp;host=68042c943591013ac2b2430a89b270f6af2c76d8dfd086a07176afe7c76c2c61&amp;pii=S0016236114002257&amp;tid=spdf-25c9a950-5e10-4578-8312-6a8158295977&amp;sid=63dc54255b2d814aa79ae759d2b76e7c45d1gxrqa&amp;" TargetMode="External"/><Relationship Id="rId1" Type="http://schemas.openxmlformats.org/officeDocument/2006/relationships/hyperlink" Target="https://www.sciencedirect.com/science/article/pii/S0306261913002018" TargetMode="External"/><Relationship Id="rId6" Type="http://schemas.openxmlformats.org/officeDocument/2006/relationships/hyperlink" Target="https://pubs.rsc.org/en/content/articlehtml/2015/gc/c4gc01698j" TargetMode="External"/><Relationship Id="rId11" Type="http://schemas.openxmlformats.org/officeDocument/2006/relationships/hyperlink" Target="https://www.sciencedirect.com/science/article/pii/S2666789422000162" TargetMode="External"/><Relationship Id="rId24" Type="http://schemas.openxmlformats.org/officeDocument/2006/relationships/hyperlink" Target="https://pubs.acs.org/doi/full/10.1021/acssuschemeng.6b00188" TargetMode="External"/><Relationship Id="rId5" Type="http://schemas.openxmlformats.org/officeDocument/2006/relationships/hyperlink" Target="https://www.proquest.com/docview/1707937630/fulltextPDF/1E71EB44125D4D08PQ/1?accountid=10267" TargetMode="External"/><Relationship Id="rId15" Type="http://schemas.openxmlformats.org/officeDocument/2006/relationships/hyperlink" Target="https://www.sciencedirect.com/science/article/pii/S0959652619315331" TargetMode="External"/><Relationship Id="rId23" Type="http://schemas.openxmlformats.org/officeDocument/2006/relationships/hyperlink" Target="https://pubs.acs.org/doi/full/10.1021/acssuschemeng.6b00188" TargetMode="External"/><Relationship Id="rId10" Type="http://schemas.openxmlformats.org/officeDocument/2006/relationships/hyperlink" Target="https://www.sciencedirect.com/science/article/pii/S2213138814001027" TargetMode="External"/><Relationship Id="rId19" Type="http://schemas.openxmlformats.org/officeDocument/2006/relationships/hyperlink" Target="https://www.sciencedirect.com/science/article/pii/S2211926418305988" TargetMode="External"/><Relationship Id="rId4" Type="http://schemas.openxmlformats.org/officeDocument/2006/relationships/hyperlink" Target="https://www.sciencedirect.com/science/article/pii/S019689042101325X" TargetMode="External"/><Relationship Id="rId9" Type="http://schemas.openxmlformats.org/officeDocument/2006/relationships/hyperlink" Target="https://onlinelibrary.wiley.com/doi/full/10.1111/gcbb.12923" TargetMode="External"/><Relationship Id="rId14" Type="http://schemas.openxmlformats.org/officeDocument/2006/relationships/hyperlink" Target="https://www.sciencedirect.com/science/article/pii/S0959652619315331" TargetMode="External"/><Relationship Id="rId22" Type="http://schemas.openxmlformats.org/officeDocument/2006/relationships/hyperlink" Target="https://pubs.acs.org/doi/full/10.1021/acssuschemeng.6b00188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link.springer.com/chapter/10.1007/978-981-16-6162-4_2" TargetMode="External"/><Relationship Id="rId13" Type="http://schemas.openxmlformats.org/officeDocument/2006/relationships/hyperlink" Target="https://www.costengineering.eu/images/papers/Sharpen_Your_Cost_Estimating_Skills.pdf" TargetMode="External"/><Relationship Id="rId3" Type="http://schemas.openxmlformats.org/officeDocument/2006/relationships/hyperlink" Target="https://www.nature.com/articles/s41560-020-00771-9" TargetMode="External"/><Relationship Id="rId7" Type="http://schemas.openxmlformats.org/officeDocument/2006/relationships/hyperlink" Target="https://www.sciencedirect.com/science/article/pii/S0956053X20300465" TargetMode="External"/><Relationship Id="rId12" Type="http://schemas.openxmlformats.org/officeDocument/2006/relationships/hyperlink" Target="https://hal.science/hal-03583898v1/document" TargetMode="External"/><Relationship Id="rId2" Type="http://schemas.openxmlformats.org/officeDocument/2006/relationships/hyperlink" Target="https://explore.mission-innovation.net/wp-content/uploads/2022/09/Carbon-Dioxide-Removal-Mission-Roadmap-Sept-22.pdf" TargetMode="External"/><Relationship Id="rId1" Type="http://schemas.openxmlformats.org/officeDocument/2006/relationships/hyperlink" Target="https://www.science.org/doi/full/10.1126/science.abg9853" TargetMode="External"/><Relationship Id="rId6" Type="http://schemas.openxmlformats.org/officeDocument/2006/relationships/hyperlink" Target="https://www.wastetodaymagazine.com/news/eref-study-shows-msw-landfill-tip-fees-rose-sharply-in-2022/" TargetMode="External"/><Relationship Id="rId11" Type="http://schemas.openxmlformats.org/officeDocument/2006/relationships/hyperlink" Target="https://www.luxresearchinc.com/blog/technology-landscape-key-players-in-plastic-pyrolysis/" TargetMode="External"/><Relationship Id="rId5" Type="http://schemas.openxmlformats.org/officeDocument/2006/relationships/hyperlink" Target="https://www.packagingdive.com/news/reduce-act-tax-virgin-plastic-single-use-packaging/694598/" TargetMode="External"/><Relationship Id="rId15" Type="http://schemas.openxmlformats.org/officeDocument/2006/relationships/drawing" Target="../drawings/drawing3.xml"/><Relationship Id="rId10" Type="http://schemas.openxmlformats.org/officeDocument/2006/relationships/hyperlink" Target="https://www.emerson.com/en-us/industries/automation/downstream-hydrocarbons/refining/fluidized-catalytic-cracking" TargetMode="External"/><Relationship Id="rId4" Type="http://schemas.openxmlformats.org/officeDocument/2006/relationships/hyperlink" Target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TargetMode="External"/><Relationship Id="rId9" Type="http://schemas.openxmlformats.org/officeDocument/2006/relationships/hyperlink" Target="https://link.springer.com/chapter/10.1007/978-3-319-51010-1_18" TargetMode="External"/><Relationship Id="rId14" Type="http://schemas.openxmlformats.org/officeDocument/2006/relationships/hyperlink" Target="https://www.sciencedirect.com/science/article/pii/S0959652622022247" TargetMode="External"/></Relationships>
</file>

<file path=xl/worksheets/_rels/sheet7.xml.rels><?xml version="1.0" encoding="UTF-8" standalone="yes"?>
<Relationships xmlns="http://schemas.openxmlformats.org/package/2006/relationships"><Relationship Id="rId26" Type="http://schemas.openxmlformats.org/officeDocument/2006/relationships/hyperlink" Target="https://ihempwa.org/paper-cardboard/" TargetMode="External"/><Relationship Id="rId21" Type="http://schemas.openxmlformats.org/officeDocument/2006/relationships/hyperlink" Target="https://www.researchgate.net/profile/Mercy-Manyuchi/publication/281714541_TECHNO-ECONOMIC_ANALYSIS_FOR_VIRGIN_PAPER_PRODUCTION_FROM_BAGASSE/links/55f594b108ae63926cf4e444/TECHNO-ECONOMIC-ANALYSIS-FOR-VIRGIN-PAPER-PRODUCTION-FROM-BAGASSE.pdf" TargetMode="External"/><Relationship Id="rId42" Type="http://schemas.openxmlformats.org/officeDocument/2006/relationships/hyperlink" Target="https://www.econstor.eu/bitstream/10419/235600/1/1762542986.pdf" TargetMode="External"/><Relationship Id="rId47" Type="http://schemas.openxmlformats.org/officeDocument/2006/relationships/hyperlink" Target="https://eippcb.jrc.ec.europa.eu/sites/default/files/2019-11/pol_bref_0807.pdf" TargetMode="External"/><Relationship Id="rId63" Type="http://schemas.openxmlformats.org/officeDocument/2006/relationships/hyperlink" Target="https://eippcb.jrc.ec.europa.eu/sites/default/files/2019-11/pol_bref_0807.pdf" TargetMode="External"/><Relationship Id="rId68" Type="http://schemas.openxmlformats.org/officeDocument/2006/relationships/hyperlink" Target="https://eippcb.jrc.ec.europa.eu/sites/default/files/2019-11/pol_bref_0807.pdf" TargetMode="External"/><Relationship Id="rId84" Type="http://schemas.openxmlformats.org/officeDocument/2006/relationships/hyperlink" Target="https://pure.au.dk/portal/files/13386408/pvc-final_report_lca.pdf" TargetMode="External"/><Relationship Id="rId89" Type="http://schemas.openxmlformats.org/officeDocument/2006/relationships/hyperlink" Target="https://www.sciencedirect.com/science/article/pii/S1369703X20300152" TargetMode="External"/><Relationship Id="rId16" Type="http://schemas.openxmlformats.org/officeDocument/2006/relationships/hyperlink" Target="https://www.sciencedirect.com/science/article/pii/S1364032123006974" TargetMode="External"/><Relationship Id="rId11" Type="http://schemas.openxmlformats.org/officeDocument/2006/relationships/hyperlink" Target="https://onlinelibrary.wiley.com/doi/full/10.1002/bbb.2054" TargetMode="External"/><Relationship Id="rId32" Type="http://schemas.openxmlformats.org/officeDocument/2006/relationships/hyperlink" Target="https://onlinelibrary.wiley.com/doi/full/10.1002/bbb.2160" TargetMode="External"/><Relationship Id="rId37" Type="http://schemas.openxmlformats.org/officeDocument/2006/relationships/hyperlink" Target="https://eippcb.jrc.ec.europa.eu/sites/default/files/2019-11/pol_bref_0807.pdf" TargetMode="External"/><Relationship Id="rId53" Type="http://schemas.openxmlformats.org/officeDocument/2006/relationships/hyperlink" Target="https://eippcb.jrc.ec.europa.eu/sites/default/files/2019-11/pol_bref_0807.pdf" TargetMode="External"/><Relationship Id="rId58" Type="http://schemas.openxmlformats.org/officeDocument/2006/relationships/hyperlink" Target="https://www.econstor.eu/bitstream/10419/235600/1/1762542986.pdf" TargetMode="External"/><Relationship Id="rId74" Type="http://schemas.openxmlformats.org/officeDocument/2006/relationships/hyperlink" Target="https://www.econstor.eu/bitstream/10419/235600/1/1762542986.pdf" TargetMode="External"/><Relationship Id="rId79" Type="http://schemas.openxmlformats.org/officeDocument/2006/relationships/hyperlink" Target="https://www.sciencedirect.com/science/article/pii/S0048969723022489" TargetMode="External"/><Relationship Id="rId5" Type="http://schemas.openxmlformats.org/officeDocument/2006/relationships/hyperlink" Target="https://onlinelibrary.wiley.com/doi/full/10.1002/bbb.2054" TargetMode="External"/><Relationship Id="rId90" Type="http://schemas.openxmlformats.org/officeDocument/2006/relationships/hyperlink" Target="https://pubs.rsc.org/en/content/articlehtml/2021/gc/d1gc01791h" TargetMode="External"/><Relationship Id="rId14" Type="http://schemas.openxmlformats.org/officeDocument/2006/relationships/hyperlink" Target="https://www.sciencedirect.com/science/article/pii/S0263876220305839" TargetMode="External"/><Relationship Id="rId22" Type="http://schemas.openxmlformats.org/officeDocument/2006/relationships/hyperlink" Target="https://www.sciencedirect.com/science/article/pii/S095965261934212X" TargetMode="External"/><Relationship Id="rId27" Type="http://schemas.openxmlformats.org/officeDocument/2006/relationships/hyperlink" Target="https://pubs.acs.org/doi/epdf/10.1021/es401326a" TargetMode="External"/><Relationship Id="rId30" Type="http://schemas.openxmlformats.org/officeDocument/2006/relationships/hyperlink" Target="https://onlinelibrary.wiley.com/doi/full/10.1002/mame.202300100" TargetMode="External"/><Relationship Id="rId35" Type="http://schemas.openxmlformats.org/officeDocument/2006/relationships/hyperlink" Target="https://onlinelibrary.wiley.com/doi/full/10.1002/mame.202300100" TargetMode="External"/><Relationship Id="rId43" Type="http://schemas.openxmlformats.org/officeDocument/2006/relationships/hyperlink" Target="https://eippcb.jrc.ec.europa.eu/sites/default/files/2019-11/pol_bref_0807.pdf" TargetMode="External"/><Relationship Id="rId48" Type="http://schemas.openxmlformats.org/officeDocument/2006/relationships/hyperlink" Target="https://eippcb.jrc.ec.europa.eu/sites/default/files/2019-11/pol_bref_0807.pdf" TargetMode="External"/><Relationship Id="rId56" Type="http://schemas.openxmlformats.org/officeDocument/2006/relationships/hyperlink" Target="https://eippcb.jrc.ec.europa.eu/sites/default/files/2019-11/pol_bref_0807.pdf" TargetMode="External"/><Relationship Id="rId64" Type="http://schemas.openxmlformats.org/officeDocument/2006/relationships/hyperlink" Target="https://eippcb.jrc.ec.europa.eu/sites/default/files/2019-11/pol_bref_0807.pdf" TargetMode="External"/><Relationship Id="rId69" Type="http://schemas.openxmlformats.org/officeDocument/2006/relationships/hyperlink" Target="https://eippcb.jrc.ec.europa.eu/sites/default/files/2019-11/pol_bref_0807.pdf" TargetMode="External"/><Relationship Id="rId77" Type="http://schemas.openxmlformats.org/officeDocument/2006/relationships/hyperlink" Target="https://www.sciencedirect.com/science/article/pii/S0959652616309908" TargetMode="External"/><Relationship Id="rId8" Type="http://schemas.openxmlformats.org/officeDocument/2006/relationships/hyperlink" Target="https://www.sciencedirect.com/science/article/pii/S0960852423003814" TargetMode="External"/><Relationship Id="rId51" Type="http://schemas.openxmlformats.org/officeDocument/2006/relationships/hyperlink" Target="https://eippcb.jrc.ec.europa.eu/sites/default/files/2019-11/pol_bref_0807.pdf" TargetMode="External"/><Relationship Id="rId72" Type="http://schemas.openxmlformats.org/officeDocument/2006/relationships/hyperlink" Target="https://eippcb.jrc.ec.europa.eu/sites/default/files/2019-11/pol_bref_0807.pdf" TargetMode="External"/><Relationship Id="rId80" Type="http://schemas.openxmlformats.org/officeDocument/2006/relationships/hyperlink" Target="https://www.sciencedirect.com/science/article/pii/S0959652617319121" TargetMode="External"/><Relationship Id="rId85" Type="http://schemas.openxmlformats.org/officeDocument/2006/relationships/hyperlink" Target="https://pure.au.dk/portal/files/13386408/pvc-final_report_lca.pdf" TargetMode="External"/><Relationship Id="rId3" Type="http://schemas.openxmlformats.org/officeDocument/2006/relationships/hyperlink" Target="https://www.sciencedirect.com/science/article/pii/S2352550919300715" TargetMode="External"/><Relationship Id="rId12" Type="http://schemas.openxmlformats.org/officeDocument/2006/relationships/hyperlink" Target="https://www.mdpi.com/2079-9276/12/2/22" TargetMode="External"/><Relationship Id="rId17" Type="http://schemas.openxmlformats.org/officeDocument/2006/relationships/hyperlink" Target="https://www.mdpi.com/2079-9276/12/2/22" TargetMode="External"/><Relationship Id="rId25" Type="http://schemas.openxmlformats.org/officeDocument/2006/relationships/hyperlink" Target="https://onlinelibrary.wiley.com/doi/full/10.1002/bbb.2054" TargetMode="External"/><Relationship Id="rId33" Type="http://schemas.openxmlformats.org/officeDocument/2006/relationships/hyperlink" Target="https://www.sciencedirect.com/science/article/pii/S0098135418304721" TargetMode="External"/><Relationship Id="rId38" Type="http://schemas.openxmlformats.org/officeDocument/2006/relationships/hyperlink" Target="https://www.sciencedirect.com/science/article/pii/S2213343723013246" TargetMode="External"/><Relationship Id="rId46" Type="http://schemas.openxmlformats.org/officeDocument/2006/relationships/hyperlink" Target="https://www.sciencedirect.com/science/article/pii/S2213343723013246" TargetMode="External"/><Relationship Id="rId59" Type="http://schemas.openxmlformats.org/officeDocument/2006/relationships/hyperlink" Target="https://eippcb.jrc.ec.europa.eu/sites/default/files/2019-11/pol_bref_0807.pdf" TargetMode="External"/><Relationship Id="rId67" Type="http://schemas.openxmlformats.org/officeDocument/2006/relationships/hyperlink" Target="https://eippcb.jrc.ec.europa.eu/sites/default/files/2019-11/pol_bref_0807.pdf" TargetMode="External"/><Relationship Id="rId20" Type="http://schemas.openxmlformats.org/officeDocument/2006/relationships/hyperlink" Target="https://www.researchgate.net/profile/Mercy-Manyuchi/publication/301337968_Techno-Economic_Analysis_for_Papermaking_from_Bagasse_as_a_Value_Addition_Strategy/links/5712476e08ae39beb87a41b0/Techno-Economic-Analysis-for-Papermaking-from-Bagasse-as-a-Value-Addition-Strategy.pdf" TargetMode="External"/><Relationship Id="rId41" Type="http://schemas.openxmlformats.org/officeDocument/2006/relationships/hyperlink" Target="https://repository.au.edu/server/api/core/bitstreams/c87d31ef-93f7-46af-9ea9-360452dda639/content" TargetMode="External"/><Relationship Id="rId54" Type="http://schemas.openxmlformats.org/officeDocument/2006/relationships/hyperlink" Target="https://www.sciencedirect.com/science/article/pii/S2213343723013246" TargetMode="External"/><Relationship Id="rId62" Type="http://schemas.openxmlformats.org/officeDocument/2006/relationships/hyperlink" Target="https://www.sciencedirect.com/science/article/pii/S2213343723013246" TargetMode="External"/><Relationship Id="rId70" Type="http://schemas.openxmlformats.org/officeDocument/2006/relationships/hyperlink" Target="https://www.sciencedirect.com/science/article/pii/S2213343723013246" TargetMode="External"/><Relationship Id="rId75" Type="http://schemas.openxmlformats.org/officeDocument/2006/relationships/hyperlink" Target="https://eippcb.jrc.ec.europa.eu/sites/default/files/2019-11/pol_bref_0807.pdf" TargetMode="External"/><Relationship Id="rId83" Type="http://schemas.openxmlformats.org/officeDocument/2006/relationships/hyperlink" Target="https://www.sciencedirect.com/science/article/pii/S0959652617319121" TargetMode="External"/><Relationship Id="rId88" Type="http://schemas.openxmlformats.org/officeDocument/2006/relationships/hyperlink" Target="https://www.sciencedirect.com/science/article/pii/S1369703X20300152" TargetMode="External"/><Relationship Id="rId91" Type="http://schemas.openxmlformats.org/officeDocument/2006/relationships/hyperlink" Target="https://www.sciencedirect.com/science/article/pii/S0959652617319121" TargetMode="External"/><Relationship Id="rId1" Type="http://schemas.openxmlformats.org/officeDocument/2006/relationships/hyperlink" Target="https://www.sciencedirect.com/science/article/pii/S0098135418304721" TargetMode="External"/><Relationship Id="rId6" Type="http://schemas.openxmlformats.org/officeDocument/2006/relationships/hyperlink" Target="https://www.mdpi.com/2079-9276/12/2/22" TargetMode="External"/><Relationship Id="rId15" Type="http://schemas.openxmlformats.org/officeDocument/2006/relationships/hyperlink" Target="https://www.sciencedirect.com/science/article/pii/S2352550919300715" TargetMode="External"/><Relationship Id="rId23" Type="http://schemas.openxmlformats.org/officeDocument/2006/relationships/hyperlink" Target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TargetMode="External"/><Relationship Id="rId28" Type="http://schemas.openxmlformats.org/officeDocument/2006/relationships/hyperlink" Target="https://www.sciencedirect.com/science/article/pii/S2352550919300715" TargetMode="External"/><Relationship Id="rId36" Type="http://schemas.openxmlformats.org/officeDocument/2006/relationships/hyperlink" Target="https://link.springer.com/article/10.1007/s12010-009-8560-9" TargetMode="External"/><Relationship Id="rId49" Type="http://schemas.openxmlformats.org/officeDocument/2006/relationships/hyperlink" Target="https://repository.au.edu/server/api/core/bitstreams/c87d31ef-93f7-46af-9ea9-360452dda639/content" TargetMode="External"/><Relationship Id="rId57" Type="http://schemas.openxmlformats.org/officeDocument/2006/relationships/hyperlink" Target="https://repository.au.edu/server/api/core/bitstreams/c87d31ef-93f7-46af-9ea9-360452dda639/content" TargetMode="External"/><Relationship Id="rId10" Type="http://schemas.openxmlformats.org/officeDocument/2006/relationships/hyperlink" Target="https://www.sciencedirect.com/science/article/pii/S1364032123006974" TargetMode="External"/><Relationship Id="rId31" Type="http://schemas.openxmlformats.org/officeDocument/2006/relationships/hyperlink" Target="https://www.nature.com/articles/s41598-023-37156-3" TargetMode="External"/><Relationship Id="rId44" Type="http://schemas.openxmlformats.org/officeDocument/2006/relationships/hyperlink" Target="https://eippcb.jrc.ec.europa.eu/sites/default/files/2019-11/pol_bref_0807.pdf" TargetMode="External"/><Relationship Id="rId52" Type="http://schemas.openxmlformats.org/officeDocument/2006/relationships/hyperlink" Target="https://eippcb.jrc.ec.europa.eu/sites/default/files/2019-11/pol_bref_0807.pdf" TargetMode="External"/><Relationship Id="rId60" Type="http://schemas.openxmlformats.org/officeDocument/2006/relationships/hyperlink" Target="https://eippcb.jrc.ec.europa.eu/sites/default/files/2019-11/pol_bref_0807.pdf" TargetMode="External"/><Relationship Id="rId65" Type="http://schemas.openxmlformats.org/officeDocument/2006/relationships/hyperlink" Target="https://repository.au.edu/server/api/core/bitstreams/c87d31ef-93f7-46af-9ea9-360452dda639/content" TargetMode="External"/><Relationship Id="rId73" Type="http://schemas.openxmlformats.org/officeDocument/2006/relationships/hyperlink" Target="https://repository.au.edu/server/api/core/bitstreams/c87d31ef-93f7-46af-9ea9-360452dda639/content" TargetMode="External"/><Relationship Id="rId78" Type="http://schemas.openxmlformats.org/officeDocument/2006/relationships/hyperlink" Target="https://www.sciencedirect.com/science/article/pii/S0048969723022489" TargetMode="External"/><Relationship Id="rId81" Type="http://schemas.openxmlformats.org/officeDocument/2006/relationships/hyperlink" Target="https://www.sciencedirect.com/science/article/pii/S0959652617319121" TargetMode="External"/><Relationship Id="rId86" Type="http://schemas.openxmlformats.org/officeDocument/2006/relationships/hyperlink" Target="https://pure.au.dk/portal/files/13386408/pvc-final_report_lca.pdf" TargetMode="External"/><Relationship Id="rId4" Type="http://schemas.openxmlformats.org/officeDocument/2006/relationships/hyperlink" Target="https://www.sciencedirect.com/science/article/pii/S1364032123006974" TargetMode="External"/><Relationship Id="rId9" Type="http://schemas.openxmlformats.org/officeDocument/2006/relationships/hyperlink" Target="https://www.sciencedirect.com/science/article/pii/S2352550919300715" TargetMode="External"/><Relationship Id="rId13" Type="http://schemas.openxmlformats.org/officeDocument/2006/relationships/hyperlink" Target="https://www.sciencedirect.com/science/article/pii/S0098135418304721" TargetMode="External"/><Relationship Id="rId18" Type="http://schemas.openxmlformats.org/officeDocument/2006/relationships/hyperlink" Target="https://www.sciencedirect.com/science/article/pii/S0263876220305839" TargetMode="External"/><Relationship Id="rId39" Type="http://schemas.openxmlformats.org/officeDocument/2006/relationships/hyperlink" Target="https://eippcb.jrc.ec.europa.eu/sites/default/files/2019-11/pol_bref_0807.pdf" TargetMode="External"/><Relationship Id="rId34" Type="http://schemas.openxmlformats.org/officeDocument/2006/relationships/hyperlink" Target="https://www.sciencedirect.com/science/article/pii/S0959652621036040" TargetMode="External"/><Relationship Id="rId50" Type="http://schemas.openxmlformats.org/officeDocument/2006/relationships/hyperlink" Target="https://www.econstor.eu/bitstream/10419/235600/1/1762542986.pdf" TargetMode="External"/><Relationship Id="rId55" Type="http://schemas.openxmlformats.org/officeDocument/2006/relationships/hyperlink" Target="https://eippcb.jrc.ec.europa.eu/sites/default/files/2019-11/pol_bref_0807.pdf" TargetMode="External"/><Relationship Id="rId76" Type="http://schemas.openxmlformats.org/officeDocument/2006/relationships/hyperlink" Target="https://eippcb.jrc.ec.europa.eu/sites/default/files/2019-11/pol_bref_0807.pdf" TargetMode="External"/><Relationship Id="rId7" Type="http://schemas.openxmlformats.org/officeDocument/2006/relationships/hyperlink" Target="https://www.sciencedirect.com/science/article/pii/S0098135418304721" TargetMode="External"/><Relationship Id="rId71" Type="http://schemas.openxmlformats.org/officeDocument/2006/relationships/hyperlink" Target="https://eippcb.jrc.ec.europa.eu/sites/default/files/2019-11/pol_bref_0807.pdf" TargetMode="External"/><Relationship Id="rId92" Type="http://schemas.openxmlformats.org/officeDocument/2006/relationships/hyperlink" Target="https://www.sciencedirect.com/science/article/pii/S0959652617319121" TargetMode="External"/><Relationship Id="rId2" Type="http://schemas.openxmlformats.org/officeDocument/2006/relationships/hyperlink" Target="https://www.sciencedirect.com/science/article/pii/S0960852423003814" TargetMode="External"/><Relationship Id="rId29" Type="http://schemas.openxmlformats.org/officeDocument/2006/relationships/hyperlink" Target="https://onlinelibrary.wiley.com/doi/full/10.1002/bbb.2054" TargetMode="External"/><Relationship Id="rId24" Type="http://schemas.openxmlformats.org/officeDocument/2006/relationships/hyperlink" Target="https://www.sciencedirect.com/science/article/pii/S0956053X21001215" TargetMode="External"/><Relationship Id="rId40" Type="http://schemas.openxmlformats.org/officeDocument/2006/relationships/hyperlink" Target="https://eippcb.jrc.ec.europa.eu/sites/default/files/2019-11/pol_bref_0807.pdf" TargetMode="External"/><Relationship Id="rId45" Type="http://schemas.openxmlformats.org/officeDocument/2006/relationships/hyperlink" Target="https://eippcb.jrc.ec.europa.eu/sites/default/files/2019-11/pol_bref_0807.pdf" TargetMode="External"/><Relationship Id="rId66" Type="http://schemas.openxmlformats.org/officeDocument/2006/relationships/hyperlink" Target="https://www.econstor.eu/bitstream/10419/235600/1/1762542986.pdf" TargetMode="External"/><Relationship Id="rId87" Type="http://schemas.openxmlformats.org/officeDocument/2006/relationships/hyperlink" Target="https://www.sciencedirect.com/science/article/pii/S1369703X20300152" TargetMode="External"/><Relationship Id="rId61" Type="http://schemas.openxmlformats.org/officeDocument/2006/relationships/hyperlink" Target="https://eippcb.jrc.ec.europa.eu/sites/default/files/2019-11/pol_bref_0807.pdf" TargetMode="External"/><Relationship Id="rId82" Type="http://schemas.openxmlformats.org/officeDocument/2006/relationships/hyperlink" Target="https://www.sciencedirect.com/science/article/pii/S0959652617319121" TargetMode="External"/><Relationship Id="rId19" Type="http://schemas.openxmlformats.org/officeDocument/2006/relationships/hyperlink" Target="https://www.mdpi.com/2311-5637/9/7/641" TargetMode="External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nature.com/articles/s41598-023-37156-3" TargetMode="External"/><Relationship Id="rId18" Type="http://schemas.openxmlformats.org/officeDocument/2006/relationships/hyperlink" Target="https://www.sciencedirect.com/science/article/pii/S2352550919300715" TargetMode="External"/><Relationship Id="rId26" Type="http://schemas.openxmlformats.org/officeDocument/2006/relationships/hyperlink" Target="https://onlinelibrary.wiley.com/doi/full/10.1002/bbb.2054" TargetMode="External"/><Relationship Id="rId39" Type="http://schemas.openxmlformats.org/officeDocument/2006/relationships/hyperlink" Target="https://www.sciencedirect.com/science/article/pii/S0048969723022489" TargetMode="External"/><Relationship Id="rId21" Type="http://schemas.openxmlformats.org/officeDocument/2006/relationships/hyperlink" Target="https://www.sciencedirect.com/science/article/pii/S1364032123006974" TargetMode="External"/><Relationship Id="rId34" Type="http://schemas.openxmlformats.org/officeDocument/2006/relationships/hyperlink" Target="https://www.sciencedirect.com/science/article/pii/S0959652621036040" TargetMode="External"/><Relationship Id="rId42" Type="http://schemas.openxmlformats.org/officeDocument/2006/relationships/hyperlink" Target="https://pure.au.dk/portal/files/13386408/pvc-final_report_lca.pdf" TargetMode="External"/><Relationship Id="rId47" Type="http://schemas.openxmlformats.org/officeDocument/2006/relationships/hyperlink" Target="https://www.sciencedirect.com/science/article/pii/S1369703X20300152" TargetMode="External"/><Relationship Id="rId50" Type="http://schemas.openxmlformats.org/officeDocument/2006/relationships/hyperlink" Target="https://pubs.acs.org/doi/pdf/10.1021/ef00022a013" TargetMode="External"/><Relationship Id="rId55" Type="http://schemas.openxmlformats.org/officeDocument/2006/relationships/hyperlink" Target="https://repository.au.edu/server/api/core/bitstreams/c87d31ef-93f7-46af-9ea9-360452dda639/content" TargetMode="External"/><Relationship Id="rId63" Type="http://schemas.openxmlformats.org/officeDocument/2006/relationships/hyperlink" Target="https://onlinelibrary.wiley.com/doi/full/10.1002/mame.202300100" TargetMode="External"/><Relationship Id="rId7" Type="http://schemas.openxmlformats.org/officeDocument/2006/relationships/hyperlink" Target="https://www.sciencedirect.com/science/article/pii/S0960852423003814" TargetMode="External"/><Relationship Id="rId2" Type="http://schemas.openxmlformats.org/officeDocument/2006/relationships/hyperlink" Target="https://ihempwa.org/paper-cardboard/" TargetMode="External"/><Relationship Id="rId16" Type="http://schemas.openxmlformats.org/officeDocument/2006/relationships/hyperlink" Target="https://www.sciencedirect.com/science/article/pii/S2352550919300715" TargetMode="External"/><Relationship Id="rId29" Type="http://schemas.openxmlformats.org/officeDocument/2006/relationships/hyperlink" Target="https://www.nature.com/articles/s41560-020-00771-9" TargetMode="External"/><Relationship Id="rId11" Type="http://schemas.openxmlformats.org/officeDocument/2006/relationships/hyperlink" Target="https://www.sciencedirect.com/science/article/pii/S095965261934212X" TargetMode="External"/><Relationship Id="rId24" Type="http://schemas.openxmlformats.org/officeDocument/2006/relationships/hyperlink" Target="https://www.sciencedirect.com/science/article/pii/S0956053X21001215" TargetMode="External"/><Relationship Id="rId32" Type="http://schemas.openxmlformats.org/officeDocument/2006/relationships/hyperlink" Target="https://www.nrel.gov/docs/fy22osti/81411.pdf" TargetMode="External"/><Relationship Id="rId37" Type="http://schemas.openxmlformats.org/officeDocument/2006/relationships/hyperlink" Target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TargetMode="External"/><Relationship Id="rId40" Type="http://schemas.openxmlformats.org/officeDocument/2006/relationships/hyperlink" Target="https://www.sciencedirect.com/science/article/pii/S0959652617319121" TargetMode="External"/><Relationship Id="rId45" Type="http://schemas.openxmlformats.org/officeDocument/2006/relationships/hyperlink" Target="https://pure.au.dk/portal/files/13386408/pvc-final_report_lca.pdf" TargetMode="External"/><Relationship Id="rId53" Type="http://schemas.openxmlformats.org/officeDocument/2006/relationships/hyperlink" Target="https://eippcb.jrc.ec.europa.eu/sites/default/files/2019-11/pol_bref_0807.pdf" TargetMode="External"/><Relationship Id="rId58" Type="http://schemas.openxmlformats.org/officeDocument/2006/relationships/hyperlink" Target="https://eippcb.jrc.ec.europa.eu/sites/default/files/2019-11/pol_bref_0807.pdf" TargetMode="External"/><Relationship Id="rId5" Type="http://schemas.openxmlformats.org/officeDocument/2006/relationships/hyperlink" Target="https://www.sciencedirect.com/science/article/pii/S0098135418304721" TargetMode="External"/><Relationship Id="rId61" Type="http://schemas.openxmlformats.org/officeDocument/2006/relationships/hyperlink" Target="https://www.mdpi.com/2079-9276/12/2/22" TargetMode="External"/><Relationship Id="rId19" Type="http://schemas.openxmlformats.org/officeDocument/2006/relationships/hyperlink" Target="https://www.sciencedirect.com/science/article/pii/S1364032123006974" TargetMode="External"/><Relationship Id="rId14" Type="http://schemas.openxmlformats.org/officeDocument/2006/relationships/hyperlink" Target="https://www.sciencedirect.com/science/article/pii/S2352550919300715" TargetMode="External"/><Relationship Id="rId22" Type="http://schemas.openxmlformats.org/officeDocument/2006/relationships/hyperlink" Target="https://www.mdpi.com/2311-5637/9/7/641" TargetMode="External"/><Relationship Id="rId27" Type="http://schemas.openxmlformats.org/officeDocument/2006/relationships/hyperlink" Target="https://onlinelibrary.wiley.com/doi/full/10.1002/bbb.2054" TargetMode="External"/><Relationship Id="rId30" Type="http://schemas.openxmlformats.org/officeDocument/2006/relationships/hyperlink" Target="https://publications.jrc.ec.europa.eu/repository/handle/JRC99380" TargetMode="External"/><Relationship Id="rId35" Type="http://schemas.openxmlformats.org/officeDocument/2006/relationships/hyperlink" Target="https://onlinelibrary.wiley.com/doi/full/10.1002/mame.202300100" TargetMode="External"/><Relationship Id="rId43" Type="http://schemas.openxmlformats.org/officeDocument/2006/relationships/hyperlink" Target="https://www.sciencedirect.com/science/article/pii/S0959652617319121" TargetMode="External"/><Relationship Id="rId48" Type="http://schemas.openxmlformats.org/officeDocument/2006/relationships/hyperlink" Target="https://www.mdpi.com/2227-9717/8/2/199" TargetMode="External"/><Relationship Id="rId56" Type="http://schemas.openxmlformats.org/officeDocument/2006/relationships/hyperlink" Target="https://www.econstor.eu/bitstream/10419/235600/1/1762542986.pdf" TargetMode="External"/><Relationship Id="rId8" Type="http://schemas.openxmlformats.org/officeDocument/2006/relationships/hyperlink" Target="https://www.sciencedirect.com/science/article/pii/S0960852423003814" TargetMode="External"/><Relationship Id="rId51" Type="http://schemas.openxmlformats.org/officeDocument/2006/relationships/hyperlink" Target="https://www.sciencedirect.com/science/article/pii/S0360128520301118" TargetMode="External"/><Relationship Id="rId3" Type="http://schemas.openxmlformats.org/officeDocument/2006/relationships/hyperlink" Target="https://www.sciencedirect.com/science/article/pii/S0098135418304721" TargetMode="External"/><Relationship Id="rId12" Type="http://schemas.openxmlformats.org/officeDocument/2006/relationships/hyperlink" Target="https://pubs.acs.org/doi/epdf/10.1021/es401326a" TargetMode="External"/><Relationship Id="rId17" Type="http://schemas.openxmlformats.org/officeDocument/2006/relationships/hyperlink" Target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TargetMode="External"/><Relationship Id="rId25" Type="http://schemas.openxmlformats.org/officeDocument/2006/relationships/hyperlink" Target="https://onlinelibrary.wiley.com/doi/full/10.1002/bbb.2054" TargetMode="External"/><Relationship Id="rId33" Type="http://schemas.openxmlformats.org/officeDocument/2006/relationships/hyperlink" Target="https://pubs.acs.org/doi/epdf/10.1021/acssuschemeng.2c05390" TargetMode="External"/><Relationship Id="rId38" Type="http://schemas.openxmlformats.org/officeDocument/2006/relationships/hyperlink" Target="https://www.sciencedirect.com/science/article/pii/S0959652616309908" TargetMode="External"/><Relationship Id="rId46" Type="http://schemas.openxmlformats.org/officeDocument/2006/relationships/hyperlink" Target="https://pure.au.dk/portal/files/13386408/pvc-final_report_lca.pdf" TargetMode="External"/><Relationship Id="rId59" Type="http://schemas.openxmlformats.org/officeDocument/2006/relationships/hyperlink" Target="https://www.mdpi.com/2079-9276/12/2/22" TargetMode="External"/><Relationship Id="rId20" Type="http://schemas.openxmlformats.org/officeDocument/2006/relationships/hyperlink" Target="https://www.sciencedirect.com/science/article/pii/S1364032123006974" TargetMode="External"/><Relationship Id="rId41" Type="http://schemas.openxmlformats.org/officeDocument/2006/relationships/hyperlink" Target="https://www.sciencedirect.com/science/article/pii/S0959652617319121" TargetMode="External"/><Relationship Id="rId54" Type="http://schemas.openxmlformats.org/officeDocument/2006/relationships/hyperlink" Target="https://eippcb.jrc.ec.europa.eu/sites/default/files/2019-11/pol_bref_0807.pdf" TargetMode="External"/><Relationship Id="rId62" Type="http://schemas.openxmlformats.org/officeDocument/2006/relationships/hyperlink" Target="https://link.springer.com/article/10.1007/s12010-009-8560-9" TargetMode="External"/><Relationship Id="rId1" Type="http://schemas.openxmlformats.org/officeDocument/2006/relationships/hyperlink" Target="https://www.researchgate.net/profile/Mercy-Manyuchi/publication/301337968_Techno-Economic_Analysis_for_Papermaking_from_Bagasse_as_a_Value_Addition_Strategy/links/5712476e08ae39beb87a41b0/Techno-Economic-Analysis-for-Papermaking-from-Bagasse-as-a-Value-Addition-Strategy.pdf" TargetMode="External"/><Relationship Id="rId6" Type="http://schemas.openxmlformats.org/officeDocument/2006/relationships/hyperlink" Target="https://www.researchgate.net/profile/Mercy-Manyuchi/publication/281714541_TECHNO-ECONOMIC_ANALYSIS_FOR_VIRGIN_PAPER_PRODUCTION_FROM_BAGASSE/links/55f594b108ae63926cf4e444/TECHNO-ECONOMIC-ANALYSIS-FOR-VIRGIN-PAPER-PRODUCTION-FROM-BAGASSE.pdf" TargetMode="External"/><Relationship Id="rId15" Type="http://schemas.openxmlformats.org/officeDocument/2006/relationships/hyperlink" Target="https://www.sciencedirect.com/science/article/pii/S2352550919300715" TargetMode="External"/><Relationship Id="rId23" Type="http://schemas.openxmlformats.org/officeDocument/2006/relationships/hyperlink" Target="https://onlinelibrary.wiley.com/doi/full/10.1002/bbb.2160" TargetMode="External"/><Relationship Id="rId28" Type="http://schemas.openxmlformats.org/officeDocument/2006/relationships/hyperlink" Target="https://onlinelibrary.wiley.com/doi/full/10.1002/bbb.2054" TargetMode="External"/><Relationship Id="rId36" Type="http://schemas.openxmlformats.org/officeDocument/2006/relationships/hyperlink" Target="https://eippcb.jrc.ec.europa.eu/sites/default/files/2019-11/pol_bref_0807.pdf" TargetMode="External"/><Relationship Id="rId49" Type="http://schemas.openxmlformats.org/officeDocument/2006/relationships/hyperlink" Target="https://pubs.rsc.org/en/content/articlehtml/2021/gc/d1gc01791h" TargetMode="External"/><Relationship Id="rId57" Type="http://schemas.openxmlformats.org/officeDocument/2006/relationships/hyperlink" Target="https://eippcb.jrc.ec.europa.eu/sites/default/files/2019-11/pol_bref_0807.pdf" TargetMode="External"/><Relationship Id="rId10" Type="http://schemas.openxmlformats.org/officeDocument/2006/relationships/hyperlink" Target="https://www.sciencedirect.com/science/article/pii/S0263876220305839" TargetMode="External"/><Relationship Id="rId31" Type="http://schemas.openxmlformats.org/officeDocument/2006/relationships/hyperlink" Target="https://publications.jrc.ec.europa.eu/repository/handle/JRC99380" TargetMode="External"/><Relationship Id="rId44" Type="http://schemas.openxmlformats.org/officeDocument/2006/relationships/hyperlink" Target="https://www.sciencedirect.com/science/article/pii/S0959652617319121" TargetMode="External"/><Relationship Id="rId52" Type="http://schemas.openxmlformats.org/officeDocument/2006/relationships/hyperlink" Target="https://www.sciencedirect.com/science/article/pii/S2213343723013246" TargetMode="External"/><Relationship Id="rId60" Type="http://schemas.openxmlformats.org/officeDocument/2006/relationships/hyperlink" Target="https://www.mdpi.com/2079-9276/12/2/22" TargetMode="External"/><Relationship Id="rId4" Type="http://schemas.openxmlformats.org/officeDocument/2006/relationships/hyperlink" Target="https://www.sciencedirect.com/science/article/pii/S0098135418304721" TargetMode="External"/><Relationship Id="rId9" Type="http://schemas.openxmlformats.org/officeDocument/2006/relationships/hyperlink" Target="https://www.sciencedirect.com/science/article/pii/S0263876220305839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nn.com/2023/03/13/world/reusable-grocery-bags-cotton-plastic-scn/index.html" TargetMode="External"/><Relationship Id="rId7" Type="http://schemas.openxmlformats.org/officeDocument/2006/relationships/hyperlink" Target="https://www.epa.gov/sites/default/files/2021-01/documents/2018_tables_and_figures_dec_2020_fnl_508.pdf" TargetMode="External"/><Relationship Id="rId2" Type="http://schemas.openxmlformats.org/officeDocument/2006/relationships/hyperlink" Target="https://www.sciencedirect.com/science/article/pii/S2352550923000325" TargetMode="External"/><Relationship Id="rId1" Type="http://schemas.openxmlformats.org/officeDocument/2006/relationships/hyperlink" Target="https://www.healthline.com/health/reusing-plastic-bottles" TargetMode="External"/><Relationship Id="rId6" Type="http://schemas.openxmlformats.org/officeDocument/2006/relationships/hyperlink" Target="https://www.repetco.com/main-types-of-plastics-by-use-and-recycling-tolerance/" TargetMode="External"/><Relationship Id="rId5" Type="http://schemas.openxmlformats.org/officeDocument/2006/relationships/hyperlink" Target="https://www.slrecyclingltd.co.uk/what-plastics-can-and-cannot-be-recycled/" TargetMode="External"/><Relationship Id="rId4" Type="http://schemas.openxmlformats.org/officeDocument/2006/relationships/hyperlink" Target="https://microdyneplastics.com/2018/02/hdpe-can-recycled-least-10-times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plasticsmarkets.org/jsfcode/srvyfiles/wd_151/napcor_2017ratereport_final_1.pdf" TargetMode="External"/><Relationship Id="rId7" Type="http://schemas.openxmlformats.org/officeDocument/2006/relationships/printerSettings" Target="../printerSettings/printerSettings4.bin"/><Relationship Id="rId2" Type="http://schemas.openxmlformats.org/officeDocument/2006/relationships/hyperlink" Target="https://unctad.org/system/files/official-document/ditctedinf2021d5_en.pdf" TargetMode="External"/><Relationship Id="rId1" Type="http://schemas.openxmlformats.org/officeDocument/2006/relationships/hyperlink" Target="https://www.doi.gov/pressreleases/interior-department-announces-progress-phase-out-single-use-plastics-across-public" TargetMode="External"/><Relationship Id="rId6" Type="http://schemas.openxmlformats.org/officeDocument/2006/relationships/hyperlink" Target="https://www.crowncork.com/sustainability/environment/sustainable-packaging" TargetMode="External"/><Relationship Id="rId5" Type="http://schemas.openxmlformats.org/officeDocument/2006/relationships/hyperlink" Target="https://unctad.org/system/files/official-document/ditctedinf2021d5_en.pdf" TargetMode="External"/><Relationship Id="rId4" Type="http://schemas.openxmlformats.org/officeDocument/2006/relationships/hyperlink" Target="https://plasticsrecycling.org/images/library/2017-postconsumer-bottle-recycling-report.pdf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env.go.jp/content/000086490.pdf" TargetMode="External"/><Relationship Id="rId1" Type="http://schemas.openxmlformats.org/officeDocument/2006/relationships/hyperlink" Target="https://www.apec.org/docs/default-source/Publications/2020/3/Update-of-2009-APEC-Report-on-Economic-Costs-of-Marine-Debris-to-APEC-Economies/220_OFWG_Update-of-2009-APEC-Report-on-Economic-Costs-of-Marine-Debris-to-APEC-Economies.pdf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C6217-1A6F-4032-B9C1-B026D5021C71}">
  <sheetPr codeName="Sheet1"/>
  <dimension ref="A1:N81"/>
  <sheetViews>
    <sheetView topLeftCell="A52" zoomScale="70" zoomScaleNormal="70" workbookViewId="0">
      <selection activeCell="D95" sqref="D95"/>
    </sheetView>
  </sheetViews>
  <sheetFormatPr defaultColWidth="8.7109375" defaultRowHeight="15" x14ac:dyDescent="0.25"/>
  <cols>
    <col min="1" max="1" width="11.5703125" style="394" bestFit="1" customWidth="1"/>
    <col min="2" max="2" width="11.5703125" style="157" bestFit="1" customWidth="1"/>
    <col min="3" max="3" width="18.85546875" style="157" bestFit="1" customWidth="1"/>
    <col min="4" max="4" width="32.5703125" style="157" bestFit="1" customWidth="1"/>
    <col min="5" max="5" width="32.42578125" style="399" customWidth="1"/>
    <col min="6" max="16384" width="8.7109375" style="398"/>
  </cols>
  <sheetData>
    <row r="1" spans="1:5" ht="15.75" thickBot="1" x14ac:dyDescent="0.3">
      <c r="A1" s="356"/>
      <c r="B1" s="40" t="s">
        <v>851</v>
      </c>
      <c r="C1" s="40" t="s">
        <v>852</v>
      </c>
      <c r="D1" s="40" t="s">
        <v>853</v>
      </c>
      <c r="E1" s="40" t="s">
        <v>854</v>
      </c>
    </row>
    <row r="2" spans="1:5" ht="15.75" thickBot="1" x14ac:dyDescent="0.3">
      <c r="A2" s="224">
        <v>1</v>
      </c>
      <c r="B2" s="40" t="s">
        <v>78</v>
      </c>
      <c r="C2" s="40" t="s">
        <v>91</v>
      </c>
      <c r="D2" s="40" t="s">
        <v>62</v>
      </c>
      <c r="E2" s="127" t="s">
        <v>219</v>
      </c>
    </row>
    <row r="3" spans="1:5" ht="30.75" thickBot="1" x14ac:dyDescent="0.3">
      <c r="A3" s="199">
        <v>2</v>
      </c>
      <c r="B3" s="40" t="s">
        <v>79</v>
      </c>
      <c r="C3" s="40" t="s">
        <v>92</v>
      </c>
      <c r="D3" s="40" t="s">
        <v>51</v>
      </c>
      <c r="E3" s="105" t="s">
        <v>220</v>
      </c>
    </row>
    <row r="4" spans="1:5" ht="15.75" thickBot="1" x14ac:dyDescent="0.3">
      <c r="A4" s="199">
        <v>3</v>
      </c>
      <c r="B4" s="40" t="s">
        <v>80</v>
      </c>
      <c r="C4" s="40" t="s">
        <v>94</v>
      </c>
      <c r="D4" s="40" t="s">
        <v>53</v>
      </c>
      <c r="E4" s="105" t="s">
        <v>225</v>
      </c>
    </row>
    <row r="5" spans="1:5" ht="15.75" thickBot="1" x14ac:dyDescent="0.3">
      <c r="A5" s="199">
        <v>4</v>
      </c>
      <c r="B5" s="396" t="s">
        <v>81</v>
      </c>
      <c r="C5" s="40" t="s">
        <v>98</v>
      </c>
      <c r="D5" s="40" t="s">
        <v>52</v>
      </c>
      <c r="E5" s="105" t="s">
        <v>264</v>
      </c>
    </row>
    <row r="6" spans="1:5" ht="30.75" thickBot="1" x14ac:dyDescent="0.3">
      <c r="A6" s="199">
        <v>5</v>
      </c>
      <c r="B6" s="40" t="s">
        <v>85</v>
      </c>
      <c r="C6" s="40" t="s">
        <v>93</v>
      </c>
      <c r="D6" s="40" t="s">
        <v>70</v>
      </c>
      <c r="E6" s="105" t="s">
        <v>281</v>
      </c>
    </row>
    <row r="7" spans="1:5" ht="15.75" thickBot="1" x14ac:dyDescent="0.3">
      <c r="A7" s="199">
        <v>6</v>
      </c>
      <c r="B7" s="40" t="s">
        <v>86</v>
      </c>
      <c r="C7" s="40" t="s">
        <v>112</v>
      </c>
      <c r="D7" s="392" t="s">
        <v>71</v>
      </c>
      <c r="E7" s="132" t="s">
        <v>222</v>
      </c>
    </row>
    <row r="8" spans="1:5" ht="15.75" thickBot="1" x14ac:dyDescent="0.3">
      <c r="A8" s="199">
        <v>7</v>
      </c>
      <c r="B8" s="393" t="s">
        <v>87</v>
      </c>
      <c r="C8" s="40" t="s">
        <v>113</v>
      </c>
      <c r="D8" s="391" t="s">
        <v>834</v>
      </c>
      <c r="E8" s="400"/>
    </row>
    <row r="9" spans="1:5" ht="30.75" thickBot="1" x14ac:dyDescent="0.3">
      <c r="A9" s="199">
        <v>8</v>
      </c>
      <c r="B9" s="396" t="s">
        <v>312</v>
      </c>
      <c r="C9" s="40" t="s">
        <v>114</v>
      </c>
      <c r="D9" s="391" t="s">
        <v>835</v>
      </c>
      <c r="E9" s="400"/>
    </row>
    <row r="10" spans="1:5" ht="15.75" thickBot="1" x14ac:dyDescent="0.3">
      <c r="A10" s="199">
        <v>9</v>
      </c>
      <c r="B10" s="40" t="s">
        <v>105</v>
      </c>
      <c r="C10" s="40" t="s">
        <v>115</v>
      </c>
      <c r="D10" s="397" t="s">
        <v>76</v>
      </c>
      <c r="E10" s="400"/>
    </row>
    <row r="11" spans="1:5" ht="15.75" thickBot="1" x14ac:dyDescent="0.3">
      <c r="A11" s="199">
        <v>10</v>
      </c>
      <c r="B11" s="393" t="s">
        <v>106</v>
      </c>
      <c r="C11" s="40" t="s">
        <v>95</v>
      </c>
      <c r="D11" s="40" t="s">
        <v>63</v>
      </c>
      <c r="E11" s="400"/>
    </row>
    <row r="12" spans="1:5" ht="15.75" thickBot="1" x14ac:dyDescent="0.3">
      <c r="A12" s="199">
        <v>11</v>
      </c>
      <c r="C12" s="40" t="s">
        <v>118</v>
      </c>
      <c r="D12" s="40" t="s">
        <v>64</v>
      </c>
      <c r="E12" s="400"/>
    </row>
    <row r="13" spans="1:5" ht="15.75" thickBot="1" x14ac:dyDescent="0.3">
      <c r="A13" s="199">
        <v>12</v>
      </c>
      <c r="C13" s="391" t="s">
        <v>117</v>
      </c>
      <c r="D13" s="40" t="s">
        <v>22</v>
      </c>
      <c r="E13" s="400"/>
    </row>
    <row r="14" spans="1:5" ht="15.75" thickBot="1" x14ac:dyDescent="0.3">
      <c r="A14" s="199">
        <v>13</v>
      </c>
      <c r="C14" s="40" t="s">
        <v>119</v>
      </c>
      <c r="D14" s="40" t="s">
        <v>23</v>
      </c>
      <c r="E14" s="400"/>
    </row>
    <row r="15" spans="1:5" ht="15.75" thickBot="1" x14ac:dyDescent="0.3">
      <c r="A15" s="199">
        <v>14</v>
      </c>
      <c r="D15" s="40" t="s">
        <v>24</v>
      </c>
      <c r="E15" s="400"/>
    </row>
    <row r="16" spans="1:5" ht="15.75" thickBot="1" x14ac:dyDescent="0.3">
      <c r="A16" s="199">
        <v>15</v>
      </c>
      <c r="D16" s="40" t="s">
        <v>25</v>
      </c>
      <c r="E16" s="400"/>
    </row>
    <row r="17" spans="1:14" ht="15.75" thickBot="1" x14ac:dyDescent="0.3">
      <c r="A17" s="199">
        <v>16</v>
      </c>
      <c r="D17" s="40" t="s">
        <v>26</v>
      </c>
      <c r="E17" s="400"/>
    </row>
    <row r="18" spans="1:14" ht="15.75" thickBot="1" x14ac:dyDescent="0.3">
      <c r="A18" s="199">
        <v>17</v>
      </c>
      <c r="D18" s="40" t="s">
        <v>27</v>
      </c>
      <c r="E18" s="400"/>
    </row>
    <row r="19" spans="1:14" ht="15.75" thickBot="1" x14ac:dyDescent="0.3">
      <c r="A19" s="228">
        <v>18</v>
      </c>
      <c r="B19" s="395"/>
      <c r="C19" s="395"/>
      <c r="D19" s="40" t="s">
        <v>28</v>
      </c>
      <c r="E19" s="401"/>
    </row>
    <row r="20" spans="1:14" ht="15.75" thickBot="1" x14ac:dyDescent="0.3">
      <c r="A20" s="348">
        <v>19</v>
      </c>
      <c r="D20" s="40" t="s">
        <v>29</v>
      </c>
    </row>
    <row r="22" spans="1:14" ht="15.75" thickBot="1" x14ac:dyDescent="0.3"/>
    <row r="23" spans="1:14" ht="15.75" thickBot="1" x14ac:dyDescent="0.3">
      <c r="A23" s="348" t="s">
        <v>855</v>
      </c>
      <c r="B23" s="348">
        <v>1</v>
      </c>
      <c r="C23" s="348">
        <v>2</v>
      </c>
      <c r="D23" s="348">
        <v>3</v>
      </c>
      <c r="E23" s="348">
        <v>4</v>
      </c>
      <c r="F23" s="348">
        <v>5</v>
      </c>
      <c r="G23" s="348">
        <v>6</v>
      </c>
      <c r="H23" s="348">
        <v>7</v>
      </c>
      <c r="I23" s="348">
        <v>8</v>
      </c>
      <c r="J23" s="348">
        <v>9</v>
      </c>
      <c r="K23" s="348">
        <v>10</v>
      </c>
      <c r="L23" s="348">
        <v>11</v>
      </c>
      <c r="M23" s="348">
        <v>12</v>
      </c>
      <c r="N23" s="348">
        <v>13</v>
      </c>
    </row>
    <row r="24" spans="1:14" x14ac:dyDescent="0.25">
      <c r="A24" s="224">
        <v>1</v>
      </c>
      <c r="B24" s="310" t="s">
        <v>256</v>
      </c>
      <c r="C24" s="82"/>
      <c r="D24" s="82"/>
      <c r="E24" s="311" t="s">
        <v>245</v>
      </c>
      <c r="F24" s="83"/>
      <c r="G24" s="402"/>
      <c r="H24" s="402"/>
      <c r="I24" s="402"/>
      <c r="J24" s="402"/>
      <c r="K24" s="402"/>
      <c r="L24" s="402"/>
      <c r="M24" s="402"/>
      <c r="N24" s="403"/>
    </row>
    <row r="25" spans="1:14" x14ac:dyDescent="0.25">
      <c r="A25" s="199">
        <v>2</v>
      </c>
      <c r="B25" s="312" t="s">
        <v>256</v>
      </c>
      <c r="C25" s="77"/>
      <c r="D25" s="77"/>
      <c r="E25" s="313" t="s">
        <v>245</v>
      </c>
      <c r="F25" s="85"/>
      <c r="N25" s="404"/>
    </row>
    <row r="26" spans="1:14" x14ac:dyDescent="0.25">
      <c r="A26" s="199">
        <v>3</v>
      </c>
      <c r="B26" s="84"/>
      <c r="C26" s="77"/>
      <c r="D26" s="77"/>
      <c r="E26" s="77"/>
      <c r="F26" s="85"/>
      <c r="N26" s="404"/>
    </row>
    <row r="27" spans="1:14" x14ac:dyDescent="0.25">
      <c r="A27" s="199">
        <v>4</v>
      </c>
      <c r="B27" s="84"/>
      <c r="C27" s="77"/>
      <c r="D27" s="77"/>
      <c r="E27" s="313" t="s">
        <v>243</v>
      </c>
      <c r="F27" s="85"/>
      <c r="K27" s="48" t="s">
        <v>239</v>
      </c>
      <c r="N27" s="404"/>
    </row>
    <row r="28" spans="1:14" x14ac:dyDescent="0.25">
      <c r="A28" s="199">
        <v>5</v>
      </c>
      <c r="B28" s="84"/>
      <c r="C28" s="77"/>
      <c r="D28" s="77"/>
      <c r="E28" s="313" t="s">
        <v>246</v>
      </c>
      <c r="F28" s="85"/>
      <c r="N28" s="404"/>
    </row>
    <row r="29" spans="1:14" x14ac:dyDescent="0.25">
      <c r="A29" s="199">
        <v>6</v>
      </c>
      <c r="B29" s="84"/>
      <c r="C29" s="77"/>
      <c r="D29" s="77"/>
      <c r="E29" s="313" t="s">
        <v>243</v>
      </c>
      <c r="F29" s="85"/>
      <c r="N29" s="404"/>
    </row>
    <row r="30" spans="1:14" ht="15.75" thickBot="1" x14ac:dyDescent="0.3">
      <c r="A30" s="199">
        <v>7</v>
      </c>
      <c r="B30" s="314" t="s">
        <v>242</v>
      </c>
      <c r="C30" s="87"/>
      <c r="D30" s="87"/>
      <c r="E30" s="87"/>
      <c r="F30" s="88"/>
      <c r="L30" s="48" t="s">
        <v>244</v>
      </c>
      <c r="M30" s="48" t="s">
        <v>244</v>
      </c>
      <c r="N30" s="404"/>
    </row>
    <row r="31" spans="1:14" ht="15.75" thickBot="1" x14ac:dyDescent="0.3">
      <c r="A31" s="199">
        <v>8</v>
      </c>
      <c r="B31" s="390"/>
      <c r="G31" s="149" t="s">
        <v>284</v>
      </c>
      <c r="H31" s="151" t="s">
        <v>285</v>
      </c>
      <c r="I31" s="150" t="s">
        <v>286</v>
      </c>
      <c r="J31" s="150" t="s">
        <v>284</v>
      </c>
      <c r="N31" s="404"/>
    </row>
    <row r="32" spans="1:14" x14ac:dyDescent="0.25">
      <c r="A32" s="199">
        <v>9</v>
      </c>
      <c r="B32" s="48" t="s">
        <v>523</v>
      </c>
      <c r="C32" s="48" t="s">
        <v>522</v>
      </c>
      <c r="D32" s="48" t="s">
        <v>524</v>
      </c>
      <c r="E32" s="48" t="s">
        <v>525</v>
      </c>
      <c r="F32" s="48" t="s">
        <v>526</v>
      </c>
      <c r="K32" s="48" t="s">
        <v>527</v>
      </c>
      <c r="L32" s="48" t="s">
        <v>528</v>
      </c>
      <c r="M32" s="48" t="s">
        <v>529</v>
      </c>
      <c r="N32" s="404"/>
    </row>
    <row r="33" spans="1:14" ht="15.75" thickBot="1" x14ac:dyDescent="0.3">
      <c r="A33" s="228">
        <v>10</v>
      </c>
      <c r="B33" s="48" t="s">
        <v>523</v>
      </c>
      <c r="C33" s="48" t="s">
        <v>522</v>
      </c>
      <c r="D33" s="48" t="s">
        <v>524</v>
      </c>
      <c r="E33" s="48" t="s">
        <v>525</v>
      </c>
      <c r="F33" s="48" t="s">
        <v>526</v>
      </c>
      <c r="K33" s="48" t="s">
        <v>527</v>
      </c>
      <c r="L33" s="48" t="s">
        <v>528</v>
      </c>
      <c r="M33" s="48" t="s">
        <v>529</v>
      </c>
      <c r="N33" s="404"/>
    </row>
    <row r="34" spans="1:14" ht="15.75" thickBot="1" x14ac:dyDescent="0.3"/>
    <row r="35" spans="1:14" ht="15.75" thickBot="1" x14ac:dyDescent="0.3">
      <c r="A35" s="468" t="s">
        <v>839</v>
      </c>
      <c r="B35" s="477" t="s">
        <v>850</v>
      </c>
      <c r="C35" s="474" t="s">
        <v>100</v>
      </c>
      <c r="D35" s="475"/>
      <c r="E35" s="475"/>
      <c r="F35" s="475"/>
      <c r="G35" s="476"/>
      <c r="H35" s="474" t="s">
        <v>101</v>
      </c>
      <c r="I35" s="475"/>
      <c r="J35" s="475"/>
      <c r="K35" s="476"/>
    </row>
    <row r="36" spans="1:14" ht="15.75" thickBot="1" x14ac:dyDescent="0.3">
      <c r="A36" s="470"/>
      <c r="B36" s="478"/>
      <c r="C36" s="348">
        <v>1</v>
      </c>
      <c r="D36" s="348">
        <v>2</v>
      </c>
      <c r="E36" s="348">
        <v>3</v>
      </c>
      <c r="F36" s="348">
        <v>4</v>
      </c>
      <c r="G36" s="348">
        <v>5</v>
      </c>
      <c r="H36" s="199">
        <v>10</v>
      </c>
      <c r="I36" s="199">
        <v>11</v>
      </c>
      <c r="J36" s="199">
        <v>12</v>
      </c>
      <c r="K36" s="199">
        <v>13</v>
      </c>
    </row>
    <row r="37" spans="1:14" x14ac:dyDescent="0.25">
      <c r="A37" s="21">
        <v>1</v>
      </c>
      <c r="B37" s="145">
        <v>1</v>
      </c>
      <c r="C37" s="169" t="s">
        <v>262</v>
      </c>
      <c r="D37" s="70"/>
      <c r="E37" s="70"/>
      <c r="F37" s="170"/>
      <c r="G37" s="171" t="s">
        <v>261</v>
      </c>
      <c r="H37" s="3"/>
      <c r="I37" s="70"/>
      <c r="J37" s="70"/>
      <c r="K37" s="20"/>
    </row>
    <row r="38" spans="1:14" x14ac:dyDescent="0.25">
      <c r="A38" s="26">
        <v>2</v>
      </c>
      <c r="B38" s="146">
        <v>2</v>
      </c>
      <c r="C38" s="172" t="s">
        <v>260</v>
      </c>
      <c r="D38" s="77"/>
      <c r="E38" s="77"/>
      <c r="F38" s="77"/>
      <c r="G38" s="77"/>
      <c r="H38" s="84"/>
      <c r="I38" s="77"/>
      <c r="J38" s="77"/>
      <c r="K38" s="85"/>
    </row>
    <row r="39" spans="1:14" x14ac:dyDescent="0.25">
      <c r="A39" s="77"/>
      <c r="B39" s="146">
        <v>3</v>
      </c>
      <c r="C39" s="172" t="s">
        <v>263</v>
      </c>
      <c r="D39" s="77"/>
      <c r="E39" s="77"/>
      <c r="F39" s="77"/>
      <c r="G39" s="77"/>
      <c r="H39" s="84"/>
      <c r="I39" s="77"/>
      <c r="J39" s="77"/>
      <c r="K39" s="85"/>
    </row>
    <row r="40" spans="1:14" ht="15.75" thickBot="1" x14ac:dyDescent="0.3">
      <c r="A40" s="77"/>
      <c r="B40" s="146">
        <v>4</v>
      </c>
      <c r="C40" s="172" t="s">
        <v>279</v>
      </c>
      <c r="D40" s="77"/>
      <c r="E40" s="77"/>
      <c r="F40" s="77"/>
      <c r="G40" s="77"/>
      <c r="H40" s="84"/>
      <c r="I40" s="77"/>
      <c r="J40" s="77"/>
      <c r="K40" s="85"/>
    </row>
    <row r="41" spans="1:14" x14ac:dyDescent="0.25">
      <c r="A41" s="468">
        <v>3</v>
      </c>
      <c r="B41" s="145">
        <v>1</v>
      </c>
      <c r="C41" s="172" t="s">
        <v>265</v>
      </c>
      <c r="D41" s="2"/>
      <c r="E41" s="2"/>
      <c r="F41" s="2"/>
      <c r="G41" s="2"/>
      <c r="H41" s="4"/>
      <c r="I41" s="2"/>
      <c r="J41" s="2"/>
      <c r="K41" s="25"/>
    </row>
    <row r="42" spans="1:14" x14ac:dyDescent="0.25">
      <c r="A42" s="469"/>
      <c r="B42" s="146">
        <v>2</v>
      </c>
      <c r="C42" s="172" t="s">
        <v>267</v>
      </c>
      <c r="D42" s="2"/>
      <c r="E42" s="2"/>
      <c r="F42" s="173"/>
      <c r="G42" s="2"/>
      <c r="H42" s="174"/>
      <c r="I42" s="2"/>
      <c r="J42" s="2"/>
      <c r="K42" s="25"/>
    </row>
    <row r="43" spans="1:14" x14ac:dyDescent="0.25">
      <c r="A43" s="469"/>
      <c r="B43" s="146">
        <v>3</v>
      </c>
      <c r="C43" s="172" t="s">
        <v>268</v>
      </c>
      <c r="D43" s="2"/>
      <c r="E43" s="2"/>
      <c r="F43" s="173"/>
      <c r="G43" s="2"/>
      <c r="H43" s="4"/>
      <c r="I43" s="2"/>
      <c r="J43" s="2"/>
      <c r="K43" s="25"/>
    </row>
    <row r="44" spans="1:14" ht="15.75" thickBot="1" x14ac:dyDescent="0.3">
      <c r="A44" s="470"/>
      <c r="B44" s="146">
        <v>4</v>
      </c>
      <c r="C44" s="172" t="s">
        <v>279</v>
      </c>
      <c r="D44" s="2"/>
      <c r="E44" s="2"/>
      <c r="F44" s="173"/>
      <c r="G44" s="2"/>
      <c r="H44" s="4"/>
      <c r="I44" s="2"/>
      <c r="J44" s="2"/>
      <c r="K44" s="25"/>
    </row>
    <row r="45" spans="1:14" x14ac:dyDescent="0.25">
      <c r="A45" s="468">
        <v>4</v>
      </c>
      <c r="B45" s="145">
        <v>1</v>
      </c>
      <c r="C45" s="172" t="s">
        <v>269</v>
      </c>
      <c r="D45" s="2"/>
      <c r="E45" s="2"/>
      <c r="F45" s="2"/>
      <c r="G45" s="2"/>
      <c r="H45" s="4"/>
      <c r="I45" s="173"/>
      <c r="J45" s="2"/>
      <c r="K45" s="25"/>
    </row>
    <row r="46" spans="1:14" x14ac:dyDescent="0.25">
      <c r="A46" s="469"/>
      <c r="B46" s="146">
        <v>2</v>
      </c>
      <c r="C46" s="172" t="s">
        <v>270</v>
      </c>
      <c r="D46" s="77"/>
      <c r="E46" s="77"/>
      <c r="F46" s="77"/>
      <c r="G46" s="77"/>
      <c r="H46" s="84"/>
      <c r="I46" s="77"/>
      <c r="J46" s="77"/>
      <c r="K46" s="85"/>
    </row>
    <row r="47" spans="1:14" x14ac:dyDescent="0.25">
      <c r="A47" s="469"/>
      <c r="B47" s="146">
        <v>3</v>
      </c>
      <c r="C47" s="172" t="s">
        <v>271</v>
      </c>
      <c r="D47" s="77"/>
      <c r="E47" s="77"/>
      <c r="F47" s="77"/>
      <c r="G47" s="77"/>
      <c r="H47" s="84"/>
      <c r="I47" s="77"/>
      <c r="J47" s="77"/>
      <c r="K47" s="85"/>
    </row>
    <row r="48" spans="1:14" ht="15.75" thickBot="1" x14ac:dyDescent="0.3">
      <c r="A48" s="470"/>
      <c r="B48" s="146">
        <v>4</v>
      </c>
      <c r="C48" s="172" t="s">
        <v>271</v>
      </c>
      <c r="D48" s="77"/>
      <c r="E48" s="77"/>
      <c r="F48" s="77"/>
      <c r="G48" s="77"/>
      <c r="H48" s="84"/>
      <c r="I48" s="77"/>
      <c r="J48" s="77"/>
      <c r="K48" s="85"/>
    </row>
    <row r="49" spans="1:11" x14ac:dyDescent="0.25">
      <c r="A49" s="468">
        <v>5</v>
      </c>
      <c r="B49" s="145">
        <v>1</v>
      </c>
      <c r="C49" s="172" t="s">
        <v>273</v>
      </c>
      <c r="D49" s="77"/>
      <c r="E49" s="77"/>
      <c r="F49" s="77"/>
      <c r="G49" s="77"/>
      <c r="H49" s="84"/>
      <c r="I49" s="77"/>
      <c r="J49" s="77"/>
      <c r="K49" s="85"/>
    </row>
    <row r="50" spans="1:11" x14ac:dyDescent="0.25">
      <c r="A50" s="469"/>
      <c r="B50" s="146">
        <v>2</v>
      </c>
      <c r="C50" s="172" t="s">
        <v>273</v>
      </c>
      <c r="D50" s="77"/>
      <c r="E50" s="77"/>
      <c r="F50" s="77"/>
      <c r="G50" s="77"/>
      <c r="H50" s="84"/>
      <c r="I50" s="77"/>
      <c r="J50" s="77"/>
      <c r="K50" s="85"/>
    </row>
    <row r="51" spans="1:11" x14ac:dyDescent="0.25">
      <c r="A51" s="469"/>
      <c r="B51" s="146">
        <v>3</v>
      </c>
      <c r="C51" s="172" t="s">
        <v>274</v>
      </c>
      <c r="D51" s="77"/>
      <c r="E51" s="77"/>
      <c r="F51" s="77"/>
      <c r="G51" s="77"/>
      <c r="H51" s="84"/>
      <c r="I51" s="77"/>
      <c r="J51" s="77"/>
      <c r="K51" s="85"/>
    </row>
    <row r="52" spans="1:11" ht="15.75" thickBot="1" x14ac:dyDescent="0.3">
      <c r="A52" s="470"/>
      <c r="B52" s="146">
        <v>4</v>
      </c>
      <c r="C52" s="172" t="s">
        <v>279</v>
      </c>
      <c r="D52" s="77"/>
      <c r="E52" s="77"/>
      <c r="F52" s="77"/>
      <c r="G52" s="77"/>
      <c r="H52" s="84"/>
      <c r="I52" s="77"/>
      <c r="J52" s="77"/>
      <c r="K52" s="85"/>
    </row>
    <row r="53" spans="1:11" x14ac:dyDescent="0.25">
      <c r="A53" s="468">
        <v>6</v>
      </c>
      <c r="B53" s="145">
        <v>1</v>
      </c>
      <c r="C53" s="172" t="s">
        <v>275</v>
      </c>
      <c r="D53" s="77"/>
      <c r="E53" s="77"/>
      <c r="F53" s="77"/>
      <c r="G53" s="77"/>
      <c r="H53" s="84"/>
      <c r="I53" s="77"/>
      <c r="J53" s="77"/>
      <c r="K53" s="85"/>
    </row>
    <row r="54" spans="1:11" x14ac:dyDescent="0.25">
      <c r="A54" s="469"/>
      <c r="B54" s="146">
        <v>2</v>
      </c>
      <c r="C54" s="172" t="s">
        <v>276</v>
      </c>
      <c r="D54" s="77"/>
      <c r="E54" s="77"/>
      <c r="F54" s="77"/>
      <c r="G54" s="77"/>
      <c r="H54" s="84"/>
      <c r="I54" s="77"/>
      <c r="J54" s="77"/>
      <c r="K54" s="85"/>
    </row>
    <row r="55" spans="1:11" x14ac:dyDescent="0.25">
      <c r="A55" s="469"/>
      <c r="B55" s="146">
        <v>3</v>
      </c>
      <c r="C55" s="172" t="s">
        <v>272</v>
      </c>
      <c r="D55" s="77"/>
      <c r="E55" s="77"/>
      <c r="F55" s="77"/>
      <c r="G55" s="77"/>
      <c r="H55" s="84"/>
      <c r="I55" s="77"/>
      <c r="J55" s="77"/>
      <c r="K55" s="85"/>
    </row>
    <row r="56" spans="1:11" ht="15.75" thickBot="1" x14ac:dyDescent="0.3">
      <c r="A56" s="470"/>
      <c r="B56" s="146">
        <v>4</v>
      </c>
      <c r="C56" s="172" t="s">
        <v>279</v>
      </c>
      <c r="D56" s="77"/>
      <c r="E56" s="77"/>
      <c r="F56" s="77"/>
      <c r="G56" s="77"/>
      <c r="H56" s="84"/>
      <c r="I56" s="77"/>
      <c r="J56" s="77"/>
      <c r="K56" s="85"/>
    </row>
    <row r="57" spans="1:11" x14ac:dyDescent="0.25">
      <c r="A57" s="468">
        <v>7</v>
      </c>
      <c r="B57" s="145">
        <v>1</v>
      </c>
      <c r="C57" s="172" t="s">
        <v>278</v>
      </c>
      <c r="D57" s="77"/>
      <c r="E57" s="77"/>
      <c r="F57" s="77"/>
      <c r="G57" s="77"/>
      <c r="H57" s="84"/>
      <c r="I57" s="77"/>
      <c r="J57" s="77"/>
      <c r="K57" s="85"/>
    </row>
    <row r="58" spans="1:11" x14ac:dyDescent="0.25">
      <c r="A58" s="469"/>
      <c r="B58" s="146">
        <v>2</v>
      </c>
      <c r="C58" s="172" t="s">
        <v>266</v>
      </c>
      <c r="D58" s="77"/>
      <c r="E58" s="77"/>
      <c r="F58" s="77"/>
      <c r="G58" s="77"/>
      <c r="H58" s="84"/>
      <c r="I58" s="77"/>
      <c r="J58" s="77"/>
      <c r="K58" s="85"/>
    </row>
    <row r="59" spans="1:11" x14ac:dyDescent="0.25">
      <c r="A59" s="469"/>
      <c r="B59" s="146">
        <v>5</v>
      </c>
      <c r="C59" s="174" t="s">
        <v>280</v>
      </c>
      <c r="D59" s="77"/>
      <c r="E59" s="77"/>
      <c r="F59" s="77"/>
      <c r="G59" s="77"/>
      <c r="H59" s="84"/>
      <c r="I59" s="77"/>
      <c r="J59" s="77"/>
      <c r="K59" s="85"/>
    </row>
    <row r="60" spans="1:11" ht="15.75" thickBot="1" x14ac:dyDescent="0.3">
      <c r="A60" s="470"/>
      <c r="B60" s="147">
        <v>6</v>
      </c>
      <c r="C60" s="175" t="s">
        <v>277</v>
      </c>
      <c r="D60" s="87"/>
      <c r="E60" s="87"/>
      <c r="F60" s="87"/>
      <c r="G60" s="87"/>
      <c r="H60" s="86"/>
      <c r="I60" s="87"/>
      <c r="J60" s="87"/>
      <c r="K60" s="88"/>
    </row>
    <row r="61" spans="1:11" ht="15.75" thickBot="1" x14ac:dyDescent="0.3"/>
    <row r="62" spans="1:11" ht="15.75" thickBot="1" x14ac:dyDescent="0.3">
      <c r="A62" s="473" t="s">
        <v>856</v>
      </c>
      <c r="B62" s="474" t="s">
        <v>90</v>
      </c>
      <c r="C62" s="475"/>
      <c r="D62" s="475"/>
      <c r="E62" s="475"/>
      <c r="F62" s="475"/>
      <c r="G62" s="475"/>
      <c r="H62" s="476"/>
    </row>
    <row r="63" spans="1:11" ht="15.75" thickBot="1" x14ac:dyDescent="0.3">
      <c r="A63" s="470"/>
      <c r="B63" s="348">
        <v>5</v>
      </c>
      <c r="C63" s="348">
        <v>6</v>
      </c>
      <c r="D63" s="348">
        <v>7</v>
      </c>
      <c r="E63" s="348">
        <v>8</v>
      </c>
      <c r="F63" s="348">
        <v>9</v>
      </c>
      <c r="G63" s="348">
        <v>10</v>
      </c>
      <c r="H63" s="348">
        <v>11</v>
      </c>
    </row>
    <row r="64" spans="1:11" ht="15.75" thickBot="1" x14ac:dyDescent="0.3">
      <c r="A64" s="224">
        <v>1</v>
      </c>
      <c r="B64" s="84" t="s">
        <v>237</v>
      </c>
      <c r="C64" s="48" t="s">
        <v>247</v>
      </c>
      <c r="D64" s="48" t="s">
        <v>249</v>
      </c>
      <c r="E64" s="48" t="s">
        <v>254</v>
      </c>
      <c r="F64" s="48" t="s">
        <v>257</v>
      </c>
      <c r="G64" s="48" t="s">
        <v>259</v>
      </c>
      <c r="H64" s="85" t="s">
        <v>89</v>
      </c>
    </row>
    <row r="65" spans="1:9" ht="15.75" thickBot="1" x14ac:dyDescent="0.3">
      <c r="A65" s="199">
        <v>2</v>
      </c>
      <c r="B65" s="81" t="s">
        <v>237</v>
      </c>
      <c r="C65" s="48" t="s">
        <v>247</v>
      </c>
      <c r="D65" s="48" t="s">
        <v>249</v>
      </c>
      <c r="E65" s="48" t="s">
        <v>254</v>
      </c>
      <c r="F65" s="48" t="s">
        <v>257</v>
      </c>
      <c r="G65" s="48" t="s">
        <v>259</v>
      </c>
      <c r="H65" s="83" t="s">
        <v>89</v>
      </c>
    </row>
    <row r="66" spans="1:9" x14ac:dyDescent="0.25">
      <c r="A66" s="199">
        <v>3</v>
      </c>
      <c r="B66" s="81" t="s">
        <v>237</v>
      </c>
      <c r="C66" s="48" t="s">
        <v>247</v>
      </c>
      <c r="D66" s="48" t="s">
        <v>250</v>
      </c>
      <c r="E66" s="48" t="s">
        <v>254</v>
      </c>
      <c r="F66" s="48" t="s">
        <v>257</v>
      </c>
      <c r="G66" s="84"/>
      <c r="H66" s="85"/>
    </row>
    <row r="67" spans="1:9" x14ac:dyDescent="0.25">
      <c r="A67" s="199">
        <v>4</v>
      </c>
      <c r="B67" s="84"/>
      <c r="C67" s="85"/>
      <c r="D67" s="48" t="s">
        <v>250</v>
      </c>
      <c r="E67" s="77"/>
      <c r="F67" s="48" t="s">
        <v>243</v>
      </c>
      <c r="G67" s="84"/>
      <c r="H67" s="85"/>
    </row>
    <row r="68" spans="1:9" x14ac:dyDescent="0.25">
      <c r="A68" s="199">
        <v>5</v>
      </c>
      <c r="B68" s="48" t="s">
        <v>240</v>
      </c>
      <c r="C68" s="48" t="s">
        <v>248</v>
      </c>
      <c r="D68" s="48" t="s">
        <v>251</v>
      </c>
      <c r="E68" s="48" t="s">
        <v>255</v>
      </c>
      <c r="F68" s="48" t="s">
        <v>287</v>
      </c>
      <c r="G68" s="48" t="s">
        <v>259</v>
      </c>
      <c r="H68" s="85"/>
    </row>
    <row r="69" spans="1:9" x14ac:dyDescent="0.25">
      <c r="A69" s="199">
        <v>6</v>
      </c>
      <c r="B69" s="48" t="s">
        <v>241</v>
      </c>
      <c r="C69" s="85"/>
      <c r="D69" s="48" t="s">
        <v>252</v>
      </c>
      <c r="E69" s="48" t="s">
        <v>254</v>
      </c>
      <c r="F69" s="48" t="s">
        <v>290</v>
      </c>
      <c r="G69" s="48" t="s">
        <v>259</v>
      </c>
      <c r="H69" s="85"/>
    </row>
    <row r="70" spans="1:9" ht="15.75" thickBot="1" x14ac:dyDescent="0.3">
      <c r="A70" s="228">
        <v>7</v>
      </c>
      <c r="B70" s="86"/>
      <c r="C70" s="88"/>
      <c r="D70" s="87"/>
      <c r="E70" s="48" t="s">
        <v>253</v>
      </c>
      <c r="F70" s="48" t="s">
        <v>258</v>
      </c>
      <c r="G70" s="84"/>
      <c r="H70" s="85"/>
    </row>
    <row r="71" spans="1:9" ht="15.75" thickBot="1" x14ac:dyDescent="0.3"/>
    <row r="72" spans="1:9" ht="15.75" thickBot="1" x14ac:dyDescent="0.3">
      <c r="A72" s="81" t="s">
        <v>857</v>
      </c>
      <c r="B72" s="348">
        <v>12</v>
      </c>
      <c r="C72" s="348">
        <v>13</v>
      </c>
      <c r="D72" s="348">
        <v>14</v>
      </c>
      <c r="E72" s="348">
        <v>15</v>
      </c>
      <c r="F72" s="348">
        <v>16</v>
      </c>
      <c r="G72" s="348">
        <v>17</v>
      </c>
      <c r="H72" s="348">
        <v>18</v>
      </c>
      <c r="I72" s="348">
        <v>19</v>
      </c>
    </row>
    <row r="73" spans="1:9" x14ac:dyDescent="0.25">
      <c r="A73" s="224">
        <v>1</v>
      </c>
      <c r="B73" s="48" t="s">
        <v>517</v>
      </c>
      <c r="C73" s="192" t="s">
        <v>293</v>
      </c>
      <c r="D73" s="48" t="s">
        <v>518</v>
      </c>
      <c r="E73" s="192" t="s">
        <v>293</v>
      </c>
      <c r="F73" s="48" t="s">
        <v>519</v>
      </c>
      <c r="G73" s="192" t="s">
        <v>293</v>
      </c>
      <c r="H73" s="192" t="s">
        <v>293</v>
      </c>
      <c r="I73" s="192" t="s">
        <v>293</v>
      </c>
    </row>
    <row r="74" spans="1:9" x14ac:dyDescent="0.25">
      <c r="A74" s="199">
        <v>2</v>
      </c>
      <c r="B74" s="193"/>
      <c r="C74" s="193"/>
      <c r="D74" s="193"/>
      <c r="E74" s="193"/>
      <c r="F74" s="193"/>
      <c r="G74" s="193"/>
      <c r="H74" s="193"/>
      <c r="I74" s="194"/>
    </row>
    <row r="75" spans="1:9" x14ac:dyDescent="0.25">
      <c r="A75" s="199">
        <v>3</v>
      </c>
      <c r="B75" s="193"/>
      <c r="C75" s="193"/>
      <c r="D75" s="193"/>
      <c r="E75" s="193"/>
      <c r="F75" s="193"/>
      <c r="G75" s="193"/>
      <c r="H75" s="193"/>
      <c r="I75" s="194"/>
    </row>
    <row r="76" spans="1:9" x14ac:dyDescent="0.25">
      <c r="A76" s="199">
        <v>4</v>
      </c>
      <c r="B76" s="193"/>
      <c r="C76" s="193"/>
      <c r="D76" s="193"/>
      <c r="E76" s="193"/>
      <c r="F76" s="193"/>
      <c r="G76" s="193"/>
      <c r="H76" s="193"/>
      <c r="I76" s="194"/>
    </row>
    <row r="77" spans="1:9" ht="15.75" thickBot="1" x14ac:dyDescent="0.3">
      <c r="A77" s="199">
        <v>5</v>
      </c>
      <c r="B77" s="196"/>
      <c r="C77" s="196"/>
      <c r="D77" s="196"/>
      <c r="E77" s="196"/>
      <c r="F77" s="196"/>
      <c r="G77" s="196"/>
      <c r="H77" s="196"/>
      <c r="I77" s="197"/>
    </row>
    <row r="78" spans="1:9" ht="14.45" customHeight="1" x14ac:dyDescent="0.25">
      <c r="A78" s="199">
        <v>6</v>
      </c>
      <c r="B78" s="83"/>
      <c r="C78" s="48" t="s">
        <v>317</v>
      </c>
      <c r="D78" s="48" t="s">
        <v>318</v>
      </c>
      <c r="E78" s="48" t="s">
        <v>317</v>
      </c>
      <c r="F78" s="471" t="s">
        <v>319</v>
      </c>
      <c r="G78" s="48" t="s">
        <v>320</v>
      </c>
      <c r="H78" s="79"/>
      <c r="I78" s="372" t="s">
        <v>324</v>
      </c>
    </row>
    <row r="79" spans="1:9" x14ac:dyDescent="0.25">
      <c r="A79" s="199">
        <v>7</v>
      </c>
      <c r="B79" s="405" t="s">
        <v>328</v>
      </c>
      <c r="C79" s="48" t="s">
        <v>677</v>
      </c>
      <c r="D79" s="48" t="s">
        <v>318</v>
      </c>
      <c r="E79" s="48" t="s">
        <v>677</v>
      </c>
      <c r="F79" s="472"/>
      <c r="G79" s="48" t="s">
        <v>321</v>
      </c>
      <c r="H79" s="48" t="s">
        <v>322</v>
      </c>
      <c r="I79" s="373"/>
    </row>
    <row r="80" spans="1:9" x14ac:dyDescent="0.25">
      <c r="A80" s="199">
        <v>8</v>
      </c>
      <c r="B80" s="85"/>
      <c r="C80" s="48" t="s">
        <v>327</v>
      </c>
      <c r="D80" s="48" t="s">
        <v>325</v>
      </c>
      <c r="E80" s="48" t="s">
        <v>327</v>
      </c>
      <c r="F80" s="48" t="s">
        <v>323</v>
      </c>
      <c r="G80" s="48" t="s">
        <v>327</v>
      </c>
      <c r="H80" s="48" t="s">
        <v>322</v>
      </c>
      <c r="I80" s="373"/>
    </row>
    <row r="81" spans="1:9" ht="15.75" thickBot="1" x14ac:dyDescent="0.3">
      <c r="A81" s="228">
        <v>9</v>
      </c>
      <c r="B81" s="88"/>
      <c r="C81" s="88"/>
      <c r="D81" s="80"/>
      <c r="E81" s="88"/>
      <c r="F81" s="80"/>
      <c r="G81" s="80"/>
      <c r="H81" s="80"/>
      <c r="I81" s="374"/>
    </row>
  </sheetData>
  <mergeCells count="12">
    <mergeCell ref="A57:A60"/>
    <mergeCell ref="F78:F79"/>
    <mergeCell ref="A62:A63"/>
    <mergeCell ref="B62:H62"/>
    <mergeCell ref="A35:A36"/>
    <mergeCell ref="B35:B36"/>
    <mergeCell ref="C35:G35"/>
    <mergeCell ref="H35:K35"/>
    <mergeCell ref="A41:A44"/>
    <mergeCell ref="A45:A48"/>
    <mergeCell ref="A49:A52"/>
    <mergeCell ref="A53:A56"/>
  </mergeCells>
  <hyperlinks>
    <hyperlink ref="B30" r:id="rId1" display="https://www.nrel.gov/bioenergy/algal-biofuels-techno-economic-analysis.html" xr:uid="{689E36DB-D752-4EA6-8B16-3C7AA73A7FCA}"/>
    <hyperlink ref="E27" r:id="rId2" display="https://www.mdpi.com/2311-5637/9/7/641" xr:uid="{12AAA447-858F-41FA-A857-49E301776F7A}"/>
    <hyperlink ref="E29" r:id="rId3" display="https://www.mdpi.com/2311-5637/9/7/641" xr:uid="{BD04DB31-97EC-466E-A26A-EA9FE222905D}"/>
    <hyperlink ref="E24" r:id="rId4" display="https://pubs.rsc.org/en/content/articlehtml/2021/ee/d1ee01642c" xr:uid="{0CAE2E7B-1CC8-4CE5-A7E6-8AA61CEDA09C}"/>
    <hyperlink ref="E25" r:id="rId5" display="https://pubs.rsc.org/en/content/articlehtml/2021/ee/d1ee01642c" xr:uid="{4D1BAECC-DF5A-4156-A8CF-88E6ED5D07A2}"/>
    <hyperlink ref="E28" r:id="rId6" display="https://www.frontiersin.org/articles/10.3389/fenrg.2020.612647/full" xr:uid="{57243008-2E17-4544-B2F8-60965DFCC55B}"/>
    <hyperlink ref="B25" r:id="rId7" display="https://www.sciencedirect.com/science/article/pii/S0960852415015333" xr:uid="{9055BA1D-A166-4D42-AD63-2CEBD00EED2C}"/>
    <hyperlink ref="B24" r:id="rId8" display="https://www.sciencedirect.com/science/article/pii/S0960852415015333" xr:uid="{1104F0BD-870F-4389-AF87-7DDB84D08E1E}"/>
    <hyperlink ref="K27" r:id="rId9" display="https://onlinelibrary.wiley.com/doi/full/10.1111/gcbb.12567" xr:uid="{BD447251-8AE5-4E53-BFB5-69C11C019E48}"/>
    <hyperlink ref="L30" r:id="rId10" display="https://biotechnologyforbiofuels.biomedcentral.com/articles/10.1186/s13068-021-02098-3" xr:uid="{DE873056-B50C-4098-A3E6-09F1D063E04D}"/>
    <hyperlink ref="M30" r:id="rId11" display="https://biotechnologyforbiofuels.biomedcentral.com/articles/10.1186/s13068-021-02098-3" xr:uid="{B87E5EC3-DF8B-4E98-BB27-AF355045B00D}"/>
    <hyperlink ref="G31" r:id="rId12" xr:uid="{DC1CB4C1-9332-4518-B672-75BA3D671874}"/>
    <hyperlink ref="J31" r:id="rId13" xr:uid="{293BCA14-78F8-4602-8B8E-7BD9914EE0E6}"/>
    <hyperlink ref="H31" r:id="rId14" display="https://www.nrel.gov/docs/fy22osti/81411.pdf" xr:uid="{6B6A481F-F260-42A1-ABBA-1690F8476277}"/>
    <hyperlink ref="I31" r:id="rId15" xr:uid="{ADB03011-982D-4854-A129-B608E60115B4}"/>
    <hyperlink ref="C32" r:id="rId16" display="https://www.statista.com/statistics/1170576/price-propylene-forecast-globally/" xr:uid="{73C90F78-A7BC-48B4-AC00-F096E087DB1E}"/>
    <hyperlink ref="B32" r:id="rId17" location=":~:text=The%20average%20price%20of%20ethylene,comparison%20with%20the%20previous%20year." display="https://www.statista.com/statistics/1170573/price-ethylene-forecast-globally/ - :~:text=The%20average%20price%20of%20ethylene,comparison%20with%20the%20previous%20year." xr:uid="{C4C68A13-28F7-4683-87F5-B225E6371C3F}"/>
    <hyperlink ref="D32" r:id="rId18" display="https://www.statista.com/statistics/1171063/price-butadiene-forecast-globally/" xr:uid="{103A3720-DEDD-41D9-8418-1149D0026D00}"/>
    <hyperlink ref="E32" r:id="rId19" location=":~:text=Ethanol%2C%20Fuels%20and%20Co%2DProduct%20Pricing,-Market%20Outlook%3A%20U.S.&amp;text=FOB%20Houston%20ethanol%20prices%20are,%2Fgallon)%20through%20Tuesday%27s%20trading." display="https://grains.org/ethanol_report/ethanol-market-and-pricing-data-october-10-2023/ - :~:text=Ethanol%2C%20Fuels%20and%20Co%2DProduct%20Pricing,-Market%20Outlook%3A%20U.S.&amp;text=FOB%20Houston%20ethanol%20prices%20are,%2Fgallon)%20through%20Tuesday%27s%20trading." xr:uid="{1C692E9B-CA9C-422D-A1DB-03BAF7AC4FFE}"/>
    <hyperlink ref="F32" r:id="rId20" display="https://www.statista.com/statistics/1171072/price-benzene-forecast-globally/" xr:uid="{05620084-2C03-487B-A328-050225E9003A}"/>
    <hyperlink ref="K32" r:id="rId21" display="https://www.eia.gov/dnav/ng/hist/n9133us3m.htm" xr:uid="{91D2992F-397B-47FA-A94A-7C011362A724}"/>
    <hyperlink ref="L32" r:id="rId22" display="https://www.statista.com/statistics/204740/retail-price-of-gasoline-in-the-united-states-since-1990/" xr:uid="{D9D07FCE-0ACA-4550-8C3B-346A269C272E}"/>
    <hyperlink ref="M32" r:id="rId23" location=":~:text=Basic%20Info,20.78%25%20from%20one%20year%20ago." display="https://ycharts.com/indicators/us_no_2_diesel_retail_prices - :~:text=Basic%20Info,20.78%25%20from%20one%20year%20ago." xr:uid="{0B46C281-F5DD-437A-B1D5-9163A41E3B57}"/>
    <hyperlink ref="C33" r:id="rId24" display="https://www.statista.com/statistics/1170576/price-propylene-forecast-globally/" xr:uid="{56D64963-256C-447D-B801-2CF409417426}"/>
    <hyperlink ref="B33" r:id="rId25" location=":~:text=The%20average%20price%20of%20ethylene,comparison%20with%20the%20previous%20year." display="https://www.statista.com/statistics/1170573/price-ethylene-forecast-globally/ - :~:text=The%20average%20price%20of%20ethylene,comparison%20with%20the%20previous%20year." xr:uid="{C0C46B38-B859-4B89-806B-41BD725EC19A}"/>
    <hyperlink ref="D33" r:id="rId26" display="https://www.statista.com/statistics/1171063/price-butadiene-forecast-globally/" xr:uid="{F406502D-9034-4D24-B877-1A2FF31B1EAA}"/>
    <hyperlink ref="E33" r:id="rId27" location=":~:text=Ethanol%2C%20Fuels%20and%20Co%2DProduct%20Pricing,-Market%20Outlook%3A%20U.S.&amp;text=FOB%20Houston%20ethanol%20prices%20are,%2Fgallon)%20through%20Tuesday%27s%20trading." display="https://grains.org/ethanol_report/ethanol-market-and-pricing-data-october-10-2023/ - :~:text=Ethanol%2C%20Fuels%20and%20Co%2DProduct%20Pricing,-Market%20Outlook%3A%20U.S.&amp;text=FOB%20Houston%20ethanol%20prices%20are,%2Fgallon)%20through%20Tuesday%27s%20trading." xr:uid="{26D01912-8EC1-41C8-88D5-5E1247138654}"/>
    <hyperlink ref="F33" r:id="rId28" display="https://www.statista.com/statistics/1171072/price-benzene-forecast-globally/" xr:uid="{9EFF4E8F-71F2-4CF8-9783-E32285D144AF}"/>
    <hyperlink ref="K33" r:id="rId29" display="https://www.eia.gov/dnav/ng/hist/n9133us3m.htm" xr:uid="{0789245C-4B0B-4C53-B855-FEC8D5A7C824}"/>
    <hyperlink ref="L33" r:id="rId30" display="https://www.statista.com/statistics/204740/retail-price-of-gasoline-in-the-united-states-since-1990/" xr:uid="{8116C837-569E-46FC-98E0-C688BD170D49}"/>
    <hyperlink ref="M33" r:id="rId31" location=":~:text=Basic%20Info,20.78%25%20from%20one%20year%20ago." display="https://ycharts.com/indicators/us_no_2_diesel_retail_prices - :~:text=Basic%20Info,20.78%25%20from%20one%20year%20ago." xr:uid="{0E4099EE-852F-4235-9497-CB0E68A75F69}"/>
    <hyperlink ref="B68" r:id="rId32" display="https://www.researchgate.net/profile/Mercy-Manyuchi/publication/301337968_Techno-Economic_Analysis_for_Papermaking_from_Bagasse_as_a_Value_Addition_Strategy/links/5712476e08ae39beb87a41b0/Techno-Economic-Analysis-for-Papermaking-from-Bagasse-as-a-Value-Addition-Strategy.pdf" xr:uid="{36CDE8CC-B0F0-4EA7-8E88-E9D42D8264A0}"/>
    <hyperlink ref="B69" r:id="rId33" display="https://ihempwa.org/paper-cardboard/" xr:uid="{C16655AE-0D24-43F1-A1A6-DC87CCCB85DA}"/>
    <hyperlink ref="C64" r:id="rId34" display="https://www.sciencedirect.com/science/article/pii/S0098135418304721" xr:uid="{64EA5ADA-42E9-4EDA-9E82-38E246294F4A}"/>
    <hyperlink ref="C65" r:id="rId35" display="https://www.sciencedirect.com/science/article/pii/S0098135418304721" xr:uid="{8586D0F5-008A-49AD-B971-5A468AC96BE5}"/>
    <hyperlink ref="C66" r:id="rId36" display="https://www.sciencedirect.com/science/article/pii/S0098135418304721" xr:uid="{D30B3FF5-22F2-4B9E-A443-E976718E0591}"/>
    <hyperlink ref="C68" r:id="rId37" display="https://www.researchgate.net/profile/Mercy-Manyuchi/publication/281714541_TECHNO-ECONOMIC_ANALYSIS_FOR_VIRGIN_PAPER_PRODUCTION_FROM_BAGASSE/links/55f594b108ae63926cf4e444/TECHNO-ECONOMIC-ANALYSIS-FOR-VIRGIN-PAPER-PRODUCTION-FROM-BAGASSE.pdf" xr:uid="{4A32F5BE-9146-448D-811C-AF444D3D5663}"/>
    <hyperlink ref="D64" r:id="rId38" display="https://www.sciencedirect.com/science/article/pii/S0960852423003814" xr:uid="{2A5766F2-D0B9-4C87-BA4E-F53BDA900CAE}"/>
    <hyperlink ref="D65" r:id="rId39" display="https://www.sciencedirect.com/science/article/pii/S0960852423003814" xr:uid="{82D66A1D-FD5B-454C-89F5-5D541A675F92}"/>
    <hyperlink ref="D66" r:id="rId40" display="https://www.sciencedirect.com/science/article/pii/S0263876220305839" xr:uid="{0350205F-6C27-472A-B7BF-E556C568FF42}"/>
    <hyperlink ref="D67" r:id="rId41" display="https://www.sciencedirect.com/science/article/pii/S0263876220305839" xr:uid="{548F3F39-5C5C-4628-B72D-3B040FC8574E}"/>
    <hyperlink ref="D68" r:id="rId42" display="https://www.sciencedirect.com/science/article/pii/S095965261934212X" xr:uid="{0E01F762-4E4C-45AD-9147-0255314C45AC}"/>
    <hyperlink ref="D69" r:id="rId43" display="https://pubs.acs.org/doi/epdf/10.1021/es401326a" xr:uid="{694AEFC0-41E5-47A7-830B-972B143C53BB}"/>
    <hyperlink ref="E70" r:id="rId44" display="https://www.nature.com/articles/s41598-023-37156-3" xr:uid="{E4382FDB-A736-419C-A699-704196DBDF77}"/>
    <hyperlink ref="E64" r:id="rId45" display="https://www.sciencedirect.com/science/article/pii/S2352550919300715" xr:uid="{26C6460F-56F7-49E5-91FF-AF993D67D3F8}"/>
    <hyperlink ref="E65" r:id="rId46" display="https://www.sciencedirect.com/science/article/pii/S2352550919300715" xr:uid="{CFBA7CDC-C0BB-4B01-A667-2354F869DA5C}"/>
    <hyperlink ref="E66" r:id="rId47" display="https://www.sciencedirect.com/science/article/pii/S2352550919300715" xr:uid="{1987D99A-498F-4653-B3E6-929DDBDAB590}"/>
    <hyperlink ref="E68" r:id="rId48" display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xr:uid="{B5A29C41-FAAF-41AD-B9EB-5534560627DD}"/>
    <hyperlink ref="E69" r:id="rId49" display="https://www.sciencedirect.com/science/article/pii/S2352550919300715" xr:uid="{108FA255-0519-48BA-B074-C6F30AD45F89}"/>
    <hyperlink ref="F64" r:id="rId50" display="https://www.sciencedirect.com/science/article/pii/S1364032123006974" xr:uid="{0B54BDFC-E892-4571-A013-A9FF5FEB4851}"/>
    <hyperlink ref="F65" r:id="rId51" display="https://www.sciencedirect.com/science/article/pii/S1364032123006974" xr:uid="{756742AC-9B2F-4AA1-8A80-DB603EE6BB47}"/>
    <hyperlink ref="F66" r:id="rId52" display="https://www.sciencedirect.com/science/article/pii/S1364032123006974" xr:uid="{7F6DCF7E-8D69-4345-BAA4-91CAEBEA1ABE}"/>
    <hyperlink ref="F67" r:id="rId53" display="https://www.mdpi.com/2311-5637/9/7/641" xr:uid="{C5850DD1-CEC5-48DA-93D4-266A7B9DE2AD}"/>
    <hyperlink ref="F70" r:id="rId54" display="https://onlinelibrary.wiley.com/doi/full/10.1002/bbb.2160" xr:uid="{C60C24C9-3BC7-42D8-9DAC-CF8D4025F494}"/>
    <hyperlink ref="F68" r:id="rId55" display="https://www.sciencedirect.com/science/article/pii/S0956053X21001215" xr:uid="{CFDF4E90-57DC-4C9A-9DF7-A448BF9EF9E4}"/>
    <hyperlink ref="G64" r:id="rId56" display="https://onlinelibrary.wiley.com/doi/full/10.1002/bbb.2054" xr:uid="{B5E87DEF-0DBB-4617-89E3-AE450A5D8192}"/>
    <hyperlink ref="G65" r:id="rId57" display="https://onlinelibrary.wiley.com/doi/full/10.1002/bbb.2054" xr:uid="{D0981246-EAF2-477F-A933-C8A43513C151}"/>
    <hyperlink ref="G68" r:id="rId58" display="https://onlinelibrary.wiley.com/doi/full/10.1002/bbb.2054" xr:uid="{45FB4DB0-DFBE-40D6-9AA2-75CD1FE2D10B}"/>
    <hyperlink ref="G69" r:id="rId59" display="https://onlinelibrary.wiley.com/doi/full/10.1002/bbb.2054" xr:uid="{F4A58A35-C981-426F-A4CA-5805B45501DB}"/>
    <hyperlink ref="F69" r:id="rId60" display="https://onlinelibrary.wiley.com/doi/full/10.1002/mame.202300100" xr:uid="{E2F838F9-A87D-4736-8F50-150F35DCD788}"/>
    <hyperlink ref="G37" r:id="rId61" display="https://onlinelibrary.wiley.com/doi/full/10.1002/bbb.344" xr:uid="{4177DA82-3F66-4F49-9409-1D9D0BFFD666}"/>
    <hyperlink ref="C41" r:id="rId62" display="https://www.proquest.com/docview/1707937630/fulltextPDF/1E71EB44125D4D08PQ/1?accountid=10267" xr:uid="{4A6BB131-B88C-4163-9C84-054B43C65AD9}"/>
    <hyperlink ref="C58" r:id="rId63" display="https://pubs.rsc.org/en/content/articlehtml/2015/gc/c4gc01698j" xr:uid="{075FE32C-94F0-4383-9094-4A7EAA6358E8}"/>
    <hyperlink ref="C42" r:id="rId64" display="https://sci-hub.se/10.1002/er.4349" xr:uid="{94383CFD-1DB9-4344-B5A6-DFD5E72BF38F}"/>
    <hyperlink ref="C43" r:id="rId65" display="https://www.sciencedirect.com/science/article/pii/S1364032123001582" xr:uid="{0F03A61F-E8E9-4F7C-9EDA-6C603F1177A7}"/>
    <hyperlink ref="C45" r:id="rId66" display="https://onlinelibrary.wiley.com/doi/full/10.1111/gcbb.12923" xr:uid="{B8692097-4304-46D2-AA3C-E9AB2864E589}"/>
    <hyperlink ref="C46" r:id="rId67" display="https://www.sciencedirect.com/science/article/pii/S2213138814001027" xr:uid="{95A5EDB6-A719-40CE-98FE-E69EE56FACC5}"/>
    <hyperlink ref="C47" r:id="rId68" location="bbib7" display="https://www.sciencedirect.com/science/article/pii/S2666789422000162 - bbib7" xr:uid="{CF6782F1-5CAD-4A11-A2F8-3B4578CD44FA}"/>
    <hyperlink ref="C48" r:id="rId69" location="bbib7" display="https://www.sciencedirect.com/science/article/pii/S2666789422000162 - bbib7" xr:uid="{B925EBD9-CEF2-4A6E-AA92-5599EF4777EA}"/>
    <hyperlink ref="C55" r:id="rId70" display="https://onlinelibrary.wiley.com/doi/epdf/10.1002/bbb.344?src=getftr" xr:uid="{0CB0CF3F-C0A1-4141-90DA-036BBE5D9FD9}"/>
    <hyperlink ref="C49" r:id="rId71" location="bib85" display="https://www.sciencedirect.com/science/article/pii/S0959652619315331 - bib85" xr:uid="{1CEDCB92-EBAE-447F-9ED2-9723DB9B4D01}"/>
    <hyperlink ref="C50" r:id="rId72" location="bib85" display="https://www.sciencedirect.com/science/article/pii/S0959652619315331 - bib85" xr:uid="{C27774AE-965D-466C-A86E-D71E67F0DFAC}"/>
    <hyperlink ref="C51" r:id="rId73" display="https://www.sciencedirect.com/science/article/pii/S0959652622033042" xr:uid="{4009FF46-2567-4DA8-846A-8665F15E003C}"/>
    <hyperlink ref="C53" r:id="rId74" display="https://www.nrel.gov/docs/fy11osti/46586.pdf" xr:uid="{9A68EAA1-9974-4C09-82D3-34D978A83AEC}"/>
    <hyperlink ref="C54" r:id="rId75" display="https://www.nrel.gov/docs/fy11osti/46587.pdf" xr:uid="{84BABA73-6707-41B6-ABB4-651DF57A6D91}"/>
    <hyperlink ref="C60" r:id="rId76" display="https://www.sciencedirect.com/science/article/pii/S2211926418305988" xr:uid="{684BDD85-7479-4C39-95F9-E9B46B07096B}"/>
    <hyperlink ref="C57" r:id="rId77" display="https://pdf.sciencedirectassets.com/271496/1-s2.0-S0016236114X00086/1-s2.0-S0016236114002257/main.pdf?X-Amz-Security-Token=IQoJb3JpZ2luX2VjEKv%2F%2F%2F%2F%2F%2F%2F%2F%2F%2FwEaCXVzLWVhc3QtMSJHMEUCIFO5jI9hu%2FnqQjkvq0INBmnnUysviUpwEwiCohZUqIj0AiEA5RobznU2Sdm5hGMzpGErtdlJIRYfSNysbsbZNgfddqIquwUI9P%2F%2F%2F%2F%2F%2F%2F%2F%2F%2FARAFGgwwNTkwMDM1NDY4NjUiDDJiF1A6zBiUQydU9SqPBWAD5tTHIZaPIReva8%2FNhR6o8rZzhr9jktZ9M3e7xTYCpgvWZi445sjCWbsVI%2FXKqO2Dilj2F%2F0x%2F0Wr2jy2N07yVmV5EQqSrj4pQCZb7Xwq44w8Jg9Z0eaC9iHsgZy5Spd69WKAekQEBIplQDu%2Bs5kSRraVguLd4FSGr%2BKt%2BK2k08pYCWMvVnamgZ8IOurLGPafsfxKchiK3KT%2F2ZLws9By7XqTBX5%2FoTtgAiIZWN%2B2thrncbH1aeS4c2iYoVqIqbDRD%2FfhP0cK07OxzqyOnO9Mvg7O%2BNbCTKqUfha7%2Bh1AUMYjX7%2FiUu%2FusfLjqawr%2FqxHSA2sNDUTXnrOSuBSPpupHXxFI4MkXltY0il6nYzKIJWWHPpLapUj0eSAlyLP5%2BzJxL8qnpgz4OEi4PxjzbRBqnFX9sFLoxqKFJAYQIUpTyVLgc0BO0uqbQHsUrWKfAp6vdBn10Ay9%2Fw0dYW1mT0f7dUQzaV9ClKjxI4Bsvtpn4xQlRDkipRPu78PdKyJ2V%2FcYHd5%2BicyaJZwplrAkZ1CzwNPQZnXW0P6WtSdVwlEWnqFF9Pyt7hD%2Fa%2FMBKlXEoLmcRgPczUX2gmTjGGt3I2afde7gqCXMmB2OG0wyccaps%2BR%2FeOI%2BQ23XKGKjP1Dm1wvPxBlt0UQsfa7CwlU3mpXYSNmXnG1uYRqjfJUrsCZMj0heRoWhacWBfGsEICBGOk2zRtqmT53xebRAno9MI7P7gqo5GNb%2FMGvrWVcDQvS9zkvB2jvqF5HxCwGctbLK2PG%2FNsBwd9TrB8pmImN4P8tDRrolArXy8adGZzotopPcO%2B8BykW9U%2BMDr%2BstIJmSidhdHbdpfv1DkqJw5E49lTlt9l8Yf2dhdtpjHSRGtAw%2BMruqgY6sQHfVptYgHLOx4ceL6ySewUYErcrVbwWz9b3ShdgfzF2h2oKqpwSr5jYfz3%2FwdmrmWj9B8hJbgFLvbbTcGlCACeHp10xfTtMipCvhfBHHqpP8ZdYqkJGqCDJp9lh88Yt70Au78KtSNf%2BxTusHRCwgM4Lcsbysw0drew5GvWicPFuWSuiWue7Y6WN7fNJ873iA72RArA7%2FmetITHmatI6B8fVPUlOgv8ITIYn999mK4uTQdw%3D&amp;X-Amz-Algorithm=AWS4-HMAC-SHA256&amp;X-Amz-Date=20231120T190101Z&amp;X-Amz-SignedHeaders=host&amp;X-Amz-Expires=300&amp;X-Amz-Credential=ASIAQ3PHCVTYZWO5THGW%2F20231120%2Fus-east-1%2Fs3%2Faws4_request&amp;X-Amz-Signature=96fb32bf0103f46727d05262b27bb71589b1cf436b6d3878d72297cf71229a31&amp;hash=b166a2bb4afb988ac370da910ec0f3cad71a67e81b0f7f1ce7abc3c3d3362fc2&amp;host=68042c943591013ac2b2430a89b270f6af2c76d8dfd086a07176afe7c76c2c61&amp;pii=S0016236114002257&amp;tid=spdf-25c9a950-5e10-4578-8312-6a8158295977&amp;sid=63dc54255b2d814aa79ae759d2b76e7c45d1gxrqa&amp;" xr:uid="{679BB777-814E-4BD0-9034-C0088ED3DC65}"/>
    <hyperlink ref="C44" r:id="rId78" display="https://pubs.acs.org/doi/full/10.1021/acssuschemeng.6b00188" xr:uid="{69B71D0E-9590-47CB-B6EA-D298EEE49EDE}"/>
    <hyperlink ref="C52" r:id="rId79" display="https://pubs.acs.org/doi/full/10.1021/acssuschemeng.6b00188" xr:uid="{FE512E2E-604F-4CF7-BC85-8036F535B70C}"/>
    <hyperlink ref="C56" r:id="rId80" display="https://pubs.acs.org/doi/full/10.1021/acssuschemeng.6b00188" xr:uid="{BBF2FDA1-3BC8-4D53-89E6-831F1E1FEA6C}"/>
    <hyperlink ref="C59" r:id="rId81" display="https://www.sciencedirect.com/science/article/pii/S2211926416303939" xr:uid="{BCB6E881-4E8F-4F71-A6C2-5B0A7B7EFAC4}"/>
    <hyperlink ref="C40" r:id="rId82" display="https://pubs.acs.org/doi/full/10.1021/acssuschemeng.6b00188" xr:uid="{FBFD5E1C-CF91-4AEC-8574-3B52DDA0F15A}"/>
    <hyperlink ref="C39" r:id="rId83" display="https://www.sciencedirect.com/science/article/pii/S019689042101325X" xr:uid="{9911AEA1-2B35-40D8-BE99-E1F1398E8C69}"/>
    <hyperlink ref="C37" r:id="rId84" display="https://pubs.rsc.org/en/content/articlehtml/2020/gc/c9gc04245h" xr:uid="{44E68909-531A-4B46-B4DD-E54C34504D33}"/>
    <hyperlink ref="C38" r:id="rId85" display="https://www.sciencedirect.com/science/article/pii/S0306261913002018" xr:uid="{9F957464-A504-42BD-B5F2-AD8E3FB0B13B}"/>
    <hyperlink ref="C73" r:id="rId86" display="https://eippcb.jrc.ec.europa.eu/sites/default/files/2019-11/pol_bref_0807.pdf" xr:uid="{649CD766-FE3F-4738-B222-954D24957765}"/>
    <hyperlink ref="B73" r:id="rId87" display="https://www.sciencedirect.com/science/article/pii/S2213343723013246" xr:uid="{0D086A96-F303-4754-A4DE-50200DA39B48}"/>
    <hyperlink ref="E73" r:id="rId88" display="https://eippcb.jrc.ec.europa.eu/sites/default/files/2019-11/pol_bref_0807.pdf" xr:uid="{11528EB2-A519-4290-BEEC-C7C35227A9F8}"/>
    <hyperlink ref="G73" r:id="rId89" display="https://eippcb.jrc.ec.europa.eu/sites/default/files/2019-11/pol_bref_0807.pdf" xr:uid="{6700D940-BC46-461A-99E6-B647B0152D30}"/>
    <hyperlink ref="D73" r:id="rId90" display="https://repository.au.edu/server/api/core/bitstreams/c87d31ef-93f7-46af-9ea9-360452dda639/content" xr:uid="{D63CEE86-8B50-483C-A696-86C119D99010}"/>
    <hyperlink ref="F73" r:id="rId91" display="https://www.econstor.eu/bitstream/10419/235600/1/1762542986.pdf" xr:uid="{ECB069F3-AB6F-47DE-B775-5DCA49D7855B}"/>
    <hyperlink ref="I73" r:id="rId92" display="https://eippcb.jrc.ec.europa.eu/sites/default/files/2019-11/pol_bref_0807.pdf" xr:uid="{B2D1A29A-33AE-46D5-B249-CE4D6EB09D1C}"/>
    <hyperlink ref="H73" r:id="rId93" display="https://eippcb.jrc.ec.europa.eu/sites/default/files/2019-11/pol_bref_0807.pdf" xr:uid="{F026A60F-B839-4248-82B6-CEC54E378B93}"/>
    <hyperlink ref="B79" r:id="rId94" location="appsec1" display="https://www.sciencedirect.com/science/article/pii/S0959652616309908 - appsec1" xr:uid="{BA1C2CFB-76E1-47B2-B13E-DF2F0B307937}"/>
    <hyperlink ref="C78" r:id="rId95" location="s0010" display="https://www.sciencedirect.com/science/article/pii/S0048969723022489 - s0010" xr:uid="{4520DAD0-8E10-4E60-A93B-B753EEE980F1}"/>
    <hyperlink ref="C79" r:id="rId96" display="https://www.sciencedirect.com/science/article/pii/S0959652617319121" xr:uid="{93AA3A5F-BBA8-4C2B-B726-715416FEF3C7}"/>
    <hyperlink ref="C80" r:id="rId97" display="https://www.sciencedirect.com/science/article/pii/S0959652617319121" xr:uid="{60C654AE-88A3-48FD-904A-518CD9C19286}"/>
    <hyperlink ref="D79" r:id="rId98" display="https://pure.au.dk/portal/files/13386408/pvc-final_report_lca.pdf" xr:uid="{40B4A3A5-83C8-494D-834A-E82D14A9628B}"/>
    <hyperlink ref="G79" r:id="rId99" display="https://www.sciencedirect.com/science/article/pii/S0959652617319121" xr:uid="{2D4816B1-69C7-4277-A086-49B38E428B59}"/>
    <hyperlink ref="G80" r:id="rId100" display="https://www.sciencedirect.com/science/article/pii/S0959652617319121" xr:uid="{AFBE9060-89FF-4E79-AA05-B83709ED5422}"/>
    <hyperlink ref="D78" r:id="rId101" display="https://pure.au.dk/portal/files/13386408/pvc-final_report_lca.pdf" xr:uid="{99CB890D-F003-4321-BB6F-A4BEF8DCDFDE}"/>
    <hyperlink ref="D80" r:id="rId102" display="https://pure.au.dk/portal/files/13386408/pvc-final_report_lca.pdf" xr:uid="{E1CB8309-068C-4A1B-9D24-9614FA154D47}"/>
    <hyperlink ref="F80" r:id="rId103" display="https://www.sciencedirect.com/science/article/pii/S1369703X20300152" xr:uid="{9C60A809-38EE-4B4A-93EB-E10F8D483A97}"/>
    <hyperlink ref="F78" r:id="rId104" xr:uid="{66DDE350-8530-4189-BFD7-A5F4F9C52D1B}"/>
    <hyperlink ref="G78" r:id="rId105" display="https://pubs.rsc.org/en/content/articlehtml/2021/gc/d1gc01791h" xr:uid="{0D56B34C-E399-4C39-8B7D-D9D7DB0E68F0}"/>
    <hyperlink ref="H79" r:id="rId106" display="https://www.sciencedirect.com/science/article/pii/S0959652616320145" xr:uid="{F7C0BF03-FB33-4812-B516-1501A9F6FB4C}"/>
    <hyperlink ref="H80" r:id="rId107" display="https://www.sciencedirect.com/science/article/pii/S0959652616320145" xr:uid="{AA98F463-8D65-4A29-B368-E2D6F8AA8BFD}"/>
    <hyperlink ref="E78" r:id="rId108" location="s0010" display="https://www.sciencedirect.com/science/article/pii/S0048969723022489 - s0010" xr:uid="{F2FEC48B-6A7F-439C-B7E6-0437A310C237}"/>
    <hyperlink ref="E79" r:id="rId109" display="https://www.sciencedirect.com/science/article/pii/S0959652617319121" xr:uid="{5F50596F-C399-4A7D-81A2-D9C24C87CC00}"/>
    <hyperlink ref="E80" r:id="rId110" display="https://www.sciencedirect.com/science/article/pii/S0959652617319121" xr:uid="{0C21BE98-BE7D-4165-918F-DCCC127473C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A7825-8E02-4D84-AE06-5C3C21A733BB}">
  <sheetPr codeName="Sheet2"/>
  <dimension ref="A1:AC86"/>
  <sheetViews>
    <sheetView topLeftCell="A35" zoomScale="55" zoomScaleNormal="55" workbookViewId="0">
      <selection activeCell="F64" sqref="F64"/>
    </sheetView>
  </sheetViews>
  <sheetFormatPr defaultColWidth="8.7109375" defaultRowHeight="15" x14ac:dyDescent="0.25"/>
  <cols>
    <col min="1" max="1" width="14.85546875" style="77" bestFit="1" customWidth="1"/>
    <col min="2" max="2" width="30.5703125" style="77" bestFit="1" customWidth="1"/>
    <col min="3" max="3" width="22.140625" style="77" bestFit="1" customWidth="1"/>
    <col min="4" max="4" width="15.42578125" style="77" customWidth="1"/>
    <col min="5" max="5" width="18.85546875" style="77" bestFit="1" customWidth="1"/>
    <col min="6" max="6" width="30.5703125" style="77" bestFit="1" customWidth="1"/>
    <col min="7" max="7" width="22.140625" style="77" bestFit="1" customWidth="1"/>
    <col min="8" max="9" width="19.85546875" style="77" bestFit="1" customWidth="1"/>
    <col min="10" max="10" width="20" style="77" bestFit="1" customWidth="1"/>
    <col min="11" max="11" width="22.85546875" bestFit="1" customWidth="1"/>
    <col min="12" max="13" width="9.140625" customWidth="1"/>
    <col min="14" max="15" width="21.140625" style="77" bestFit="1" customWidth="1"/>
    <col min="16" max="16" width="12.85546875" style="77" bestFit="1" customWidth="1"/>
    <col min="17" max="16384" width="8.7109375" style="77"/>
  </cols>
  <sheetData>
    <row r="1" spans="1:16" ht="15.75" thickBot="1" x14ac:dyDescent="0.3">
      <c r="B1" s="468" t="s">
        <v>847</v>
      </c>
      <c r="C1" s="474" t="s">
        <v>90</v>
      </c>
      <c r="D1" s="475"/>
      <c r="E1" s="475"/>
      <c r="F1" s="475"/>
      <c r="G1" s="475"/>
      <c r="H1" s="475"/>
      <c r="I1" s="476"/>
      <c r="L1" s="77" t="s">
        <v>83</v>
      </c>
    </row>
    <row r="2" spans="1:16" ht="15.75" thickBot="1" x14ac:dyDescent="0.3">
      <c r="B2" s="470"/>
      <c r="C2" s="73" t="s">
        <v>70</v>
      </c>
      <c r="D2" s="51" t="s">
        <v>71</v>
      </c>
      <c r="E2" s="73" t="s">
        <v>74</v>
      </c>
      <c r="F2" s="74" t="s">
        <v>75</v>
      </c>
      <c r="G2" s="75" t="s">
        <v>76</v>
      </c>
      <c r="H2" s="74" t="s">
        <v>63</v>
      </c>
      <c r="I2" s="75" t="s">
        <v>64</v>
      </c>
      <c r="L2" s="48" t="s">
        <v>84</v>
      </c>
    </row>
    <row r="3" spans="1:16" ht="15.75" thickBot="1" x14ac:dyDescent="0.3">
      <c r="A3" s="490" t="s">
        <v>77</v>
      </c>
      <c r="B3" s="78" t="s">
        <v>78</v>
      </c>
      <c r="C3" s="81" t="s">
        <v>237</v>
      </c>
      <c r="D3" s="48" t="s">
        <v>247</v>
      </c>
      <c r="E3" s="48" t="s">
        <v>249</v>
      </c>
      <c r="F3" s="48" t="s">
        <v>254</v>
      </c>
      <c r="G3" s="48" t="s">
        <v>257</v>
      </c>
      <c r="H3" s="48" t="s">
        <v>259</v>
      </c>
      <c r="I3" s="83" t="s">
        <v>89</v>
      </c>
      <c r="L3" s="48" t="s">
        <v>88</v>
      </c>
    </row>
    <row r="4" spans="1:16" ht="15.75" thickBot="1" x14ac:dyDescent="0.3">
      <c r="A4" s="491"/>
      <c r="B4" s="79" t="s">
        <v>79</v>
      </c>
      <c r="C4" s="81" t="s">
        <v>237</v>
      </c>
      <c r="D4" s="48" t="s">
        <v>247</v>
      </c>
      <c r="E4" s="48" t="s">
        <v>249</v>
      </c>
      <c r="F4" s="48" t="s">
        <v>254</v>
      </c>
      <c r="G4" s="48" t="s">
        <v>257</v>
      </c>
      <c r="H4" s="48" t="s">
        <v>259</v>
      </c>
      <c r="I4" s="83" t="s">
        <v>89</v>
      </c>
    </row>
    <row r="5" spans="1:16" ht="15.75" thickBot="1" x14ac:dyDescent="0.3">
      <c r="A5" s="491"/>
      <c r="B5" s="79" t="s">
        <v>80</v>
      </c>
      <c r="C5" s="81" t="s">
        <v>237</v>
      </c>
      <c r="D5" s="48" t="s">
        <v>247</v>
      </c>
      <c r="E5" s="48" t="s">
        <v>250</v>
      </c>
      <c r="F5" s="48" t="s">
        <v>254</v>
      </c>
      <c r="G5" s="48" t="s">
        <v>257</v>
      </c>
      <c r="H5" s="84"/>
      <c r="I5" s="85"/>
    </row>
    <row r="6" spans="1:16" ht="15.75" thickBot="1" x14ac:dyDescent="0.3">
      <c r="A6" s="491"/>
      <c r="B6" s="79" t="s">
        <v>81</v>
      </c>
      <c r="C6" s="84"/>
      <c r="D6" s="85"/>
      <c r="E6" s="48" t="s">
        <v>250</v>
      </c>
      <c r="G6" s="48" t="s">
        <v>243</v>
      </c>
      <c r="H6" s="84"/>
      <c r="I6" s="85"/>
      <c r="N6" s="474" t="s">
        <v>217</v>
      </c>
      <c r="O6" s="475"/>
      <c r="P6" s="476"/>
    </row>
    <row r="7" spans="1:16" x14ac:dyDescent="0.25">
      <c r="A7" s="491"/>
      <c r="B7" s="79" t="s">
        <v>85</v>
      </c>
      <c r="C7" s="48" t="s">
        <v>240</v>
      </c>
      <c r="D7" s="48" t="s">
        <v>248</v>
      </c>
      <c r="E7" s="48" t="s">
        <v>251</v>
      </c>
      <c r="F7" s="48" t="s">
        <v>255</v>
      </c>
      <c r="G7" s="48" t="s">
        <v>287</v>
      </c>
      <c r="H7" s="48" t="s">
        <v>259</v>
      </c>
      <c r="I7" s="85"/>
      <c r="N7" s="138"/>
      <c r="O7" s="78" t="s">
        <v>216</v>
      </c>
      <c r="P7" s="78" t="s">
        <v>233</v>
      </c>
    </row>
    <row r="8" spans="1:16" x14ac:dyDescent="0.25">
      <c r="A8" s="491"/>
      <c r="B8" s="79" t="s">
        <v>86</v>
      </c>
      <c r="C8" s="48" t="s">
        <v>241</v>
      </c>
      <c r="D8" s="85"/>
      <c r="E8" s="48" t="s">
        <v>252</v>
      </c>
      <c r="F8" s="48" t="s">
        <v>254</v>
      </c>
      <c r="G8" s="48" t="s">
        <v>290</v>
      </c>
      <c r="H8" s="48" t="s">
        <v>259</v>
      </c>
      <c r="I8" s="85"/>
      <c r="N8" s="142"/>
      <c r="O8" s="79" t="s">
        <v>235</v>
      </c>
      <c r="P8" s="79" t="s">
        <v>234</v>
      </c>
    </row>
    <row r="9" spans="1:16" ht="15.75" thickBot="1" x14ac:dyDescent="0.3">
      <c r="A9" s="491"/>
      <c r="B9" s="80" t="s">
        <v>87</v>
      </c>
      <c r="C9" s="86"/>
      <c r="D9" s="88"/>
      <c r="E9" s="87"/>
      <c r="F9" s="48" t="s">
        <v>253</v>
      </c>
      <c r="G9" s="48" t="s">
        <v>258</v>
      </c>
      <c r="H9" s="84"/>
      <c r="I9" s="85"/>
      <c r="N9" s="143"/>
      <c r="O9" s="80" t="s">
        <v>236</v>
      </c>
      <c r="P9" s="80" t="s">
        <v>234</v>
      </c>
    </row>
    <row r="10" spans="1:16" ht="15.75" thickBot="1" x14ac:dyDescent="0.3">
      <c r="A10" s="491"/>
      <c r="B10" s="468" t="s">
        <v>839</v>
      </c>
      <c r="C10" s="474" t="s">
        <v>100</v>
      </c>
      <c r="D10" s="475"/>
      <c r="E10" s="475"/>
      <c r="F10" s="475"/>
      <c r="G10" s="476"/>
      <c r="H10" s="474" t="s">
        <v>101</v>
      </c>
      <c r="I10" s="475"/>
      <c r="J10" s="475"/>
      <c r="K10" s="476"/>
      <c r="N10" s="48"/>
    </row>
    <row r="11" spans="1:16" ht="15.75" thickBot="1" x14ac:dyDescent="0.3">
      <c r="A11" s="491"/>
      <c r="B11" s="470"/>
      <c r="C11" s="62" t="s">
        <v>91</v>
      </c>
      <c r="D11" s="59" t="s">
        <v>92</v>
      </c>
      <c r="E11" s="89" t="s">
        <v>94</v>
      </c>
      <c r="F11" s="89" t="s">
        <v>98</v>
      </c>
      <c r="G11" s="59" t="s">
        <v>93</v>
      </c>
      <c r="H11" s="90" t="s">
        <v>95</v>
      </c>
      <c r="I11" s="91" t="s">
        <v>97</v>
      </c>
      <c r="J11" s="91" t="s">
        <v>99</v>
      </c>
      <c r="K11" s="92" t="s">
        <v>96</v>
      </c>
      <c r="N11" s="48"/>
    </row>
    <row r="12" spans="1:16" x14ac:dyDescent="0.25">
      <c r="A12" s="486"/>
      <c r="B12" s="78" t="s">
        <v>78</v>
      </c>
      <c r="C12" s="310" t="s">
        <v>256</v>
      </c>
      <c r="D12" s="82"/>
      <c r="E12" s="82"/>
      <c r="F12" s="311" t="s">
        <v>245</v>
      </c>
      <c r="G12" s="83"/>
      <c r="H12" s="82"/>
      <c r="I12" s="82"/>
      <c r="J12" s="82"/>
      <c r="K12" s="83"/>
      <c r="N12"/>
    </row>
    <row r="13" spans="1:16" x14ac:dyDescent="0.25">
      <c r="A13" s="486"/>
      <c r="B13" s="79" t="s">
        <v>79</v>
      </c>
      <c r="C13" s="312" t="s">
        <v>256</v>
      </c>
      <c r="F13" s="313" t="s">
        <v>245</v>
      </c>
      <c r="G13" s="85"/>
      <c r="K13" s="85"/>
      <c r="N13"/>
    </row>
    <row r="14" spans="1:16" x14ac:dyDescent="0.25">
      <c r="A14" s="486"/>
      <c r="B14" s="79" t="s">
        <v>80</v>
      </c>
      <c r="C14" s="84"/>
      <c r="G14" s="85"/>
      <c r="K14" s="85"/>
      <c r="N14"/>
    </row>
    <row r="15" spans="1:16" x14ac:dyDescent="0.25">
      <c r="A15" s="486"/>
      <c r="B15" s="79" t="s">
        <v>81</v>
      </c>
      <c r="C15" s="84"/>
      <c r="F15" s="313" t="s">
        <v>243</v>
      </c>
      <c r="G15" s="85"/>
      <c r="H15" s="48" t="s">
        <v>239</v>
      </c>
      <c r="K15" s="85"/>
      <c r="N15"/>
    </row>
    <row r="16" spans="1:16" x14ac:dyDescent="0.25">
      <c r="A16" s="486"/>
      <c r="B16" s="79" t="s">
        <v>85</v>
      </c>
      <c r="C16" s="84"/>
      <c r="F16" s="313" t="s">
        <v>246</v>
      </c>
      <c r="G16" s="85"/>
      <c r="K16" s="85"/>
      <c r="N16"/>
    </row>
    <row r="17" spans="1:15" x14ac:dyDescent="0.25">
      <c r="A17" s="486"/>
      <c r="B17" s="79" t="s">
        <v>86</v>
      </c>
      <c r="C17" s="84"/>
      <c r="F17" s="313" t="s">
        <v>243</v>
      </c>
      <c r="G17" s="85"/>
      <c r="K17" s="85"/>
      <c r="N17"/>
    </row>
    <row r="18" spans="1:15" ht="15.75" thickBot="1" x14ac:dyDescent="0.3">
      <c r="A18" s="487"/>
      <c r="B18" s="80" t="s">
        <v>87</v>
      </c>
      <c r="C18" s="314" t="s">
        <v>242</v>
      </c>
      <c r="D18" s="87"/>
      <c r="E18" s="87"/>
      <c r="F18" s="87"/>
      <c r="G18" s="88"/>
      <c r="H18" s="87"/>
      <c r="I18" s="48" t="s">
        <v>244</v>
      </c>
      <c r="J18" s="87"/>
      <c r="K18" s="88"/>
      <c r="N18"/>
    </row>
    <row r="19" spans="1:15" ht="15.75" thickBot="1" x14ac:dyDescent="0.3">
      <c r="A19" s="93"/>
      <c r="K19" s="77"/>
      <c r="N19"/>
    </row>
    <row r="20" spans="1:15" ht="15.75" thickBot="1" x14ac:dyDescent="0.3">
      <c r="A20" s="93"/>
      <c r="C20" s="527" t="s">
        <v>104</v>
      </c>
      <c r="D20" s="528"/>
      <c r="E20" s="528"/>
      <c r="F20" s="528"/>
      <c r="G20" s="528"/>
      <c r="H20" s="527" t="s">
        <v>116</v>
      </c>
      <c r="I20" s="528"/>
      <c r="J20" s="528"/>
      <c r="K20" s="529"/>
      <c r="N20"/>
    </row>
    <row r="21" spans="1:15" ht="15.75" thickBot="1" x14ac:dyDescent="0.3">
      <c r="A21" s="93"/>
      <c r="B21" s="48" t="s">
        <v>670</v>
      </c>
      <c r="C21" s="62" t="s">
        <v>112</v>
      </c>
      <c r="D21" s="59" t="s">
        <v>113</v>
      </c>
      <c r="E21" s="59" t="s">
        <v>114</v>
      </c>
      <c r="F21" s="59" t="s">
        <v>115</v>
      </c>
      <c r="G21" s="59"/>
      <c r="H21" s="90" t="s">
        <v>95</v>
      </c>
      <c r="I21" s="91" t="s">
        <v>118</v>
      </c>
      <c r="J21" s="91" t="s">
        <v>117</v>
      </c>
      <c r="K21" s="92"/>
      <c r="N21" t="s">
        <v>283</v>
      </c>
    </row>
    <row r="22" spans="1:15" ht="28.5" customHeight="1" thickBot="1" x14ac:dyDescent="0.3">
      <c r="A22" s="513" t="s">
        <v>848</v>
      </c>
      <c r="B22" s="514"/>
      <c r="C22" s="149" t="s">
        <v>284</v>
      </c>
      <c r="D22" s="151" t="s">
        <v>285</v>
      </c>
      <c r="E22" s="150" t="s">
        <v>286</v>
      </c>
      <c r="F22" s="150" t="s">
        <v>284</v>
      </c>
      <c r="G22" s="101"/>
      <c r="H22" s="134"/>
      <c r="I22" s="134"/>
      <c r="J22" s="134"/>
      <c r="K22" s="48" t="s">
        <v>531</v>
      </c>
      <c r="N22" s="148" t="s">
        <v>282</v>
      </c>
      <c r="O22" s="48" t="s">
        <v>530</v>
      </c>
    </row>
    <row r="23" spans="1:15" ht="15.75" thickBot="1" x14ac:dyDescent="0.3">
      <c r="A23" s="93"/>
      <c r="K23" s="77"/>
      <c r="N23" t="s">
        <v>714</v>
      </c>
    </row>
    <row r="24" spans="1:15" ht="15.75" thickBot="1" x14ac:dyDescent="0.3">
      <c r="A24" s="93"/>
      <c r="B24" s="389" t="s">
        <v>841</v>
      </c>
      <c r="C24" s="14" t="s">
        <v>22</v>
      </c>
      <c r="D24" s="14" t="s">
        <v>110</v>
      </c>
      <c r="E24" s="14" t="s">
        <v>24</v>
      </c>
      <c r="F24" s="14" t="s">
        <v>26</v>
      </c>
      <c r="G24" s="14" t="s">
        <v>27</v>
      </c>
      <c r="H24" s="14" t="s">
        <v>28</v>
      </c>
      <c r="I24" s="14" t="s">
        <v>29</v>
      </c>
      <c r="K24" s="77"/>
      <c r="N24"/>
    </row>
    <row r="25" spans="1:15" x14ac:dyDescent="0.25">
      <c r="A25" s="93"/>
      <c r="B25" s="103" t="s">
        <v>112</v>
      </c>
      <c r="C25" s="78"/>
      <c r="D25" s="48" t="s">
        <v>317</v>
      </c>
      <c r="E25" s="48" t="s">
        <v>318</v>
      </c>
      <c r="F25" s="471" t="s">
        <v>319</v>
      </c>
      <c r="G25" s="48" t="s">
        <v>320</v>
      </c>
      <c r="H25" s="79"/>
      <c r="I25" s="503" t="s">
        <v>324</v>
      </c>
      <c r="K25" s="77"/>
      <c r="N25"/>
    </row>
    <row r="26" spans="1:15" x14ac:dyDescent="0.25">
      <c r="A26" s="93"/>
      <c r="B26" s="103" t="s">
        <v>113</v>
      </c>
      <c r="C26" s="179" t="s">
        <v>328</v>
      </c>
      <c r="D26" s="48" t="s">
        <v>677</v>
      </c>
      <c r="E26" s="48" t="s">
        <v>318</v>
      </c>
      <c r="F26" s="472"/>
      <c r="G26" s="48" t="s">
        <v>321</v>
      </c>
      <c r="H26" s="48" t="s">
        <v>322</v>
      </c>
      <c r="I26" s="504"/>
      <c r="K26" s="77"/>
      <c r="N26"/>
    </row>
    <row r="27" spans="1:15" x14ac:dyDescent="0.25">
      <c r="A27" s="93"/>
      <c r="B27" s="103" t="s">
        <v>114</v>
      </c>
      <c r="C27" s="79"/>
      <c r="D27" s="48" t="s">
        <v>327</v>
      </c>
      <c r="E27" s="48" t="s">
        <v>325</v>
      </c>
      <c r="F27" s="48" t="s">
        <v>323</v>
      </c>
      <c r="G27" s="48" t="s">
        <v>327</v>
      </c>
      <c r="H27" s="48" t="s">
        <v>322</v>
      </c>
      <c r="I27" s="504"/>
      <c r="K27" s="77"/>
      <c r="N27"/>
    </row>
    <row r="28" spans="1:15" ht="15.75" thickBot="1" x14ac:dyDescent="0.3">
      <c r="A28" s="93"/>
      <c r="B28" s="104" t="s">
        <v>115</v>
      </c>
      <c r="C28" s="80"/>
      <c r="D28" s="88"/>
      <c r="E28" s="80"/>
      <c r="F28" s="80"/>
      <c r="G28" s="80"/>
      <c r="H28" s="80"/>
      <c r="I28" s="478"/>
      <c r="K28" s="77"/>
      <c r="N28"/>
    </row>
    <row r="29" spans="1:15" ht="15.75" thickBot="1" x14ac:dyDescent="0.3">
      <c r="A29" s="93"/>
      <c r="B29" s="2"/>
      <c r="K29" s="77"/>
      <c r="N29"/>
    </row>
    <row r="30" spans="1:15" ht="15.75" thickBot="1" x14ac:dyDescent="0.3">
      <c r="B30" s="468" t="s">
        <v>842</v>
      </c>
      <c r="C30" s="474" t="s">
        <v>288</v>
      </c>
      <c r="D30" s="475"/>
      <c r="E30" s="475"/>
      <c r="F30" s="475"/>
      <c r="G30" s="475"/>
      <c r="H30" s="475"/>
      <c r="I30" s="476"/>
      <c r="K30" s="77"/>
      <c r="N30"/>
    </row>
    <row r="31" spans="1:15" ht="60.75" thickBot="1" x14ac:dyDescent="0.3">
      <c r="B31" s="469"/>
      <c r="C31" s="62" t="s">
        <v>70</v>
      </c>
      <c r="D31" s="94" t="s">
        <v>71</v>
      </c>
      <c r="E31" s="62" t="s">
        <v>74</v>
      </c>
      <c r="F31" s="59" t="s">
        <v>75</v>
      </c>
      <c r="G31" s="95" t="s">
        <v>76</v>
      </c>
      <c r="H31" s="59" t="s">
        <v>63</v>
      </c>
      <c r="I31" s="95" t="s">
        <v>64</v>
      </c>
      <c r="J31" s="286" t="s">
        <v>803</v>
      </c>
      <c r="K31" s="77"/>
      <c r="N31"/>
    </row>
    <row r="32" spans="1:15" ht="15" customHeight="1" x14ac:dyDescent="0.25">
      <c r="A32" s="505" t="s">
        <v>104</v>
      </c>
      <c r="B32" s="152" t="s">
        <v>91</v>
      </c>
      <c r="C32" s="518" t="s">
        <v>289</v>
      </c>
      <c r="D32" s="519"/>
      <c r="E32" s="520"/>
      <c r="F32" s="48" t="s">
        <v>329</v>
      </c>
      <c r="G32" s="48" t="s">
        <v>255</v>
      </c>
      <c r="H32" s="515" t="s">
        <v>289</v>
      </c>
      <c r="I32" s="515" t="s">
        <v>289</v>
      </c>
      <c r="K32" s="77"/>
      <c r="N32"/>
    </row>
    <row r="33" spans="1:29" ht="15" customHeight="1" x14ac:dyDescent="0.25">
      <c r="A33" s="486"/>
      <c r="B33" s="153" t="s">
        <v>92</v>
      </c>
      <c r="C33" s="521"/>
      <c r="D33" s="522"/>
      <c r="E33" s="523"/>
      <c r="G33" s="48" t="s">
        <v>290</v>
      </c>
      <c r="H33" s="516"/>
      <c r="I33" s="516"/>
      <c r="K33" s="77"/>
      <c r="N33"/>
    </row>
    <row r="34" spans="1:29" ht="15" customHeight="1" x14ac:dyDescent="0.25">
      <c r="A34" s="486"/>
      <c r="B34" s="154" t="s">
        <v>94</v>
      </c>
      <c r="C34" s="521"/>
      <c r="D34" s="522"/>
      <c r="E34" s="523"/>
      <c r="G34" s="48" t="s">
        <v>291</v>
      </c>
      <c r="H34" s="516"/>
      <c r="I34" s="516"/>
      <c r="K34" s="77"/>
      <c r="N34"/>
    </row>
    <row r="35" spans="1:29" ht="15" customHeight="1" x14ac:dyDescent="0.25">
      <c r="A35" s="486"/>
      <c r="B35" s="154" t="s">
        <v>98</v>
      </c>
      <c r="C35" s="521"/>
      <c r="D35" s="522"/>
      <c r="E35" s="523"/>
      <c r="G35" s="48" t="s">
        <v>696</v>
      </c>
      <c r="H35" s="516"/>
      <c r="I35" s="516"/>
      <c r="K35" s="77"/>
      <c r="N35"/>
    </row>
    <row r="36" spans="1:29" ht="15" customHeight="1" x14ac:dyDescent="0.25">
      <c r="A36" s="486"/>
      <c r="B36" s="153" t="s">
        <v>93</v>
      </c>
      <c r="C36" s="521"/>
      <c r="D36" s="522"/>
      <c r="E36" s="523"/>
      <c r="G36" s="85"/>
      <c r="H36" s="516"/>
      <c r="I36" s="516"/>
      <c r="K36" s="77"/>
      <c r="N36"/>
    </row>
    <row r="37" spans="1:29" ht="15" customHeight="1" x14ac:dyDescent="0.25">
      <c r="A37" s="486"/>
      <c r="B37" s="155" t="s">
        <v>95</v>
      </c>
      <c r="C37" s="521"/>
      <c r="D37" s="522"/>
      <c r="E37" s="523"/>
      <c r="G37" s="85"/>
      <c r="H37" s="516"/>
      <c r="I37" s="516"/>
      <c r="K37" s="77"/>
      <c r="N37"/>
    </row>
    <row r="38" spans="1:29" ht="15" customHeight="1" x14ac:dyDescent="0.25">
      <c r="A38" s="486"/>
      <c r="B38" s="155" t="s">
        <v>118</v>
      </c>
      <c r="C38" s="521"/>
      <c r="D38" s="522"/>
      <c r="E38" s="523"/>
      <c r="G38" s="85"/>
      <c r="H38" s="516"/>
      <c r="I38" s="516"/>
      <c r="K38" s="77"/>
      <c r="N38"/>
    </row>
    <row r="39" spans="1:29" ht="15" customHeight="1" x14ac:dyDescent="0.25">
      <c r="A39" s="486"/>
      <c r="B39" s="155" t="s">
        <v>117</v>
      </c>
      <c r="C39" s="521"/>
      <c r="D39" s="522"/>
      <c r="E39" s="523"/>
      <c r="G39" s="85"/>
      <c r="H39" s="516"/>
      <c r="I39" s="516"/>
      <c r="K39" s="77"/>
    </row>
    <row r="40" spans="1:29" ht="15.75" customHeight="1" thickBot="1" x14ac:dyDescent="0.3">
      <c r="A40" s="486"/>
      <c r="B40" s="156" t="s">
        <v>119</v>
      </c>
      <c r="C40" s="524"/>
      <c r="D40" s="525"/>
      <c r="E40" s="526"/>
      <c r="F40" s="87"/>
      <c r="G40" s="88"/>
      <c r="H40" s="517"/>
      <c r="I40" s="517"/>
    </row>
    <row r="41" spans="1:29" ht="15.75" thickBot="1" x14ac:dyDescent="0.3">
      <c r="A41" s="491"/>
      <c r="B41" s="469" t="s">
        <v>844</v>
      </c>
      <c r="C41" s="474" t="s">
        <v>120</v>
      </c>
      <c r="D41" s="475"/>
      <c r="E41" s="475"/>
      <c r="F41" s="475"/>
      <c r="G41" s="475"/>
      <c r="H41" s="475" t="s">
        <v>121</v>
      </c>
      <c r="I41" s="476"/>
      <c r="J41" s="53"/>
      <c r="K41" s="41"/>
    </row>
    <row r="42" spans="1:29" ht="15.75" thickBot="1" x14ac:dyDescent="0.3">
      <c r="A42" s="491"/>
      <c r="B42" s="470"/>
      <c r="C42" s="62" t="s">
        <v>91</v>
      </c>
      <c r="D42" s="59" t="s">
        <v>92</v>
      </c>
      <c r="E42" s="89" t="s">
        <v>94</v>
      </c>
      <c r="F42" s="89" t="s">
        <v>98</v>
      </c>
      <c r="G42" s="59" t="s">
        <v>93</v>
      </c>
      <c r="H42" s="90" t="s">
        <v>95</v>
      </c>
      <c r="I42" s="91" t="s">
        <v>118</v>
      </c>
      <c r="J42" s="98" t="s">
        <v>117</v>
      </c>
      <c r="K42" s="99" t="s">
        <v>119</v>
      </c>
    </row>
    <row r="43" spans="1:29" x14ac:dyDescent="0.25">
      <c r="A43" s="491"/>
      <c r="B43" s="83" t="s">
        <v>105</v>
      </c>
      <c r="C43" s="48" t="s">
        <v>523</v>
      </c>
      <c r="D43" s="48" t="s">
        <v>522</v>
      </c>
      <c r="E43" s="48" t="s">
        <v>524</v>
      </c>
      <c r="F43" s="48" t="s">
        <v>525</v>
      </c>
      <c r="G43" s="48" t="s">
        <v>526</v>
      </c>
      <c r="H43" s="48" t="s">
        <v>527</v>
      </c>
      <c r="I43" s="48" t="s">
        <v>528</v>
      </c>
      <c r="J43" s="48" t="s">
        <v>529</v>
      </c>
      <c r="K43" s="83"/>
    </row>
    <row r="44" spans="1:29" ht="15.75" thickBot="1" x14ac:dyDescent="0.3">
      <c r="A44" s="492"/>
      <c r="B44" s="88" t="s">
        <v>106</v>
      </c>
      <c r="C44" s="86"/>
      <c r="D44" s="87"/>
      <c r="E44" s="87"/>
      <c r="F44" s="87"/>
      <c r="G44" s="87"/>
      <c r="H44" s="86"/>
      <c r="I44" s="87"/>
      <c r="J44" s="87"/>
      <c r="K44" s="88"/>
    </row>
    <row r="45" spans="1:29" ht="15.75" thickBot="1" x14ac:dyDescent="0.3">
      <c r="A45" s="93"/>
      <c r="B45" s="87"/>
      <c r="C45" s="87"/>
      <c r="D45" s="87"/>
      <c r="E45" s="87"/>
      <c r="F45" s="87"/>
      <c r="G45" s="87"/>
      <c r="H45" s="87"/>
      <c r="I45" s="87"/>
      <c r="J45" s="87"/>
      <c r="K45" s="77"/>
    </row>
    <row r="46" spans="1:29" ht="15.75" thickBot="1" x14ac:dyDescent="0.3">
      <c r="B46" s="468" t="s">
        <v>845</v>
      </c>
      <c r="C46" s="474" t="s">
        <v>108</v>
      </c>
      <c r="D46" s="475"/>
      <c r="E46" s="475"/>
      <c r="F46" s="475"/>
      <c r="G46" s="476"/>
      <c r="H46" s="474" t="s">
        <v>109</v>
      </c>
      <c r="I46" s="475"/>
      <c r="J46" s="475"/>
      <c r="K46" s="476"/>
      <c r="N46" s="479" t="s">
        <v>217</v>
      </c>
      <c r="O46" s="480"/>
      <c r="P46" s="481"/>
      <c r="R46" s="77" t="s">
        <v>83</v>
      </c>
    </row>
    <row r="47" spans="1:29" ht="15.75" thickBot="1" x14ac:dyDescent="0.3">
      <c r="B47" s="469"/>
      <c r="C47" s="73" t="s">
        <v>91</v>
      </c>
      <c r="D47" s="74" t="s">
        <v>92</v>
      </c>
      <c r="E47" s="96" t="s">
        <v>94</v>
      </c>
      <c r="F47" s="96" t="s">
        <v>98</v>
      </c>
      <c r="G47" s="74" t="s">
        <v>93</v>
      </c>
      <c r="H47" s="97" t="s">
        <v>95</v>
      </c>
      <c r="I47" s="91" t="s">
        <v>118</v>
      </c>
      <c r="J47" s="98" t="s">
        <v>117</v>
      </c>
      <c r="K47" s="99" t="s">
        <v>119</v>
      </c>
      <c r="N47" s="488" t="s">
        <v>221</v>
      </c>
      <c r="O47" s="78" t="s">
        <v>219</v>
      </c>
      <c r="P47" s="138"/>
      <c r="Q47" s="141"/>
      <c r="R47" s="48" t="s">
        <v>223</v>
      </c>
      <c r="AC47" s="48" t="s">
        <v>229</v>
      </c>
    </row>
    <row r="48" spans="1:29" x14ac:dyDescent="0.25">
      <c r="A48" s="490" t="s">
        <v>43</v>
      </c>
      <c r="B48" s="18" t="s">
        <v>22</v>
      </c>
      <c r="C48" s="493" t="s">
        <v>219</v>
      </c>
      <c r="D48" s="494"/>
      <c r="E48" s="494"/>
      <c r="F48" s="494"/>
      <c r="G48" s="495"/>
      <c r="H48" s="81"/>
      <c r="I48" s="82"/>
      <c r="J48" s="82"/>
      <c r="K48" s="83"/>
      <c r="L48" s="77"/>
      <c r="N48" s="489"/>
      <c r="O48" s="79" t="s">
        <v>220</v>
      </c>
      <c r="P48" s="139"/>
      <c r="R48" s="48" t="s">
        <v>224</v>
      </c>
    </row>
    <row r="49" spans="1:25" x14ac:dyDescent="0.25">
      <c r="A49" s="491"/>
      <c r="B49" s="45" t="s">
        <v>110</v>
      </c>
      <c r="C49" s="496"/>
      <c r="D49" s="497"/>
      <c r="E49" s="497"/>
      <c r="F49" s="497"/>
      <c r="G49" s="498"/>
      <c r="H49" s="84"/>
      <c r="K49" s="85"/>
      <c r="L49" s="77"/>
      <c r="N49" s="489"/>
      <c r="O49" s="79" t="s">
        <v>222</v>
      </c>
      <c r="P49" s="139"/>
    </row>
    <row r="50" spans="1:25" x14ac:dyDescent="0.25">
      <c r="A50" s="491"/>
      <c r="B50" s="45" t="s">
        <v>24</v>
      </c>
      <c r="C50" s="496"/>
      <c r="D50" s="497"/>
      <c r="E50" s="497"/>
      <c r="F50" s="497"/>
      <c r="G50" s="498"/>
      <c r="H50" s="84"/>
      <c r="K50" s="85"/>
      <c r="L50" s="48" t="s">
        <v>400</v>
      </c>
      <c r="N50" s="489"/>
      <c r="O50" s="79" t="s">
        <v>225</v>
      </c>
      <c r="P50" s="139"/>
    </row>
    <row r="51" spans="1:25" x14ac:dyDescent="0.25">
      <c r="A51" s="491"/>
      <c r="B51" s="45" t="s">
        <v>26</v>
      </c>
      <c r="C51" s="496"/>
      <c r="D51" s="497"/>
      <c r="E51" s="497"/>
      <c r="F51" s="497"/>
      <c r="G51" s="498"/>
      <c r="H51" s="84"/>
      <c r="K51" s="85"/>
      <c r="L51" s="48" t="s">
        <v>402</v>
      </c>
      <c r="N51" s="486" t="s">
        <v>228</v>
      </c>
      <c r="O51" s="79" t="s">
        <v>219</v>
      </c>
      <c r="P51" s="139"/>
    </row>
    <row r="52" spans="1:25" x14ac:dyDescent="0.25">
      <c r="A52" s="491"/>
      <c r="B52" s="45" t="s">
        <v>27</v>
      </c>
      <c r="C52" s="496"/>
      <c r="D52" s="497"/>
      <c r="E52" s="497"/>
      <c r="F52" s="497"/>
      <c r="G52" s="498"/>
      <c r="H52" s="84"/>
      <c r="K52" s="85"/>
      <c r="L52" s="77"/>
      <c r="N52" s="486"/>
      <c r="O52" s="79" t="s">
        <v>220</v>
      </c>
      <c r="P52" s="139"/>
    </row>
    <row r="53" spans="1:25" x14ac:dyDescent="0.25">
      <c r="A53" s="491"/>
      <c r="B53" s="45" t="s">
        <v>28</v>
      </c>
      <c r="C53" s="496"/>
      <c r="D53" s="497"/>
      <c r="E53" s="497"/>
      <c r="F53" s="497"/>
      <c r="G53" s="498"/>
      <c r="H53" s="84"/>
      <c r="K53" s="85"/>
      <c r="L53" s="77"/>
      <c r="N53" s="486"/>
      <c r="O53" s="79" t="s">
        <v>222</v>
      </c>
      <c r="P53" s="139"/>
      <c r="R53" s="48" t="s">
        <v>226</v>
      </c>
    </row>
    <row r="54" spans="1:25" ht="15.75" thickBot="1" x14ac:dyDescent="0.3">
      <c r="A54" s="492"/>
      <c r="B54" s="46" t="s">
        <v>29</v>
      </c>
      <c r="C54" s="499"/>
      <c r="D54" s="500"/>
      <c r="E54" s="500"/>
      <c r="F54" s="500"/>
      <c r="G54" s="501"/>
      <c r="H54" s="86"/>
      <c r="I54" s="87"/>
      <c r="J54" s="87"/>
      <c r="K54" s="88"/>
      <c r="L54" s="77"/>
      <c r="N54" s="487"/>
      <c r="O54" s="80" t="s">
        <v>225</v>
      </c>
      <c r="P54" s="140"/>
      <c r="R54" s="48" t="s">
        <v>227</v>
      </c>
    </row>
    <row r="55" spans="1:25" ht="15.75" thickBot="1" x14ac:dyDescent="0.3">
      <c r="B55" s="503" t="s">
        <v>846</v>
      </c>
      <c r="C55" s="474" t="s">
        <v>108</v>
      </c>
      <c r="D55" s="475"/>
      <c r="E55" s="475"/>
      <c r="F55" s="475"/>
      <c r="G55" s="476"/>
      <c r="H55" s="474" t="s">
        <v>109</v>
      </c>
      <c r="I55" s="475"/>
      <c r="J55" s="475"/>
      <c r="K55" s="476"/>
    </row>
    <row r="56" spans="1:25" ht="15.75" thickBot="1" x14ac:dyDescent="0.3">
      <c r="B56" s="504"/>
      <c r="C56" s="62" t="s">
        <v>91</v>
      </c>
      <c r="D56" s="59" t="s">
        <v>92</v>
      </c>
      <c r="E56" s="89" t="s">
        <v>94</v>
      </c>
      <c r="F56" s="89" t="s">
        <v>98</v>
      </c>
      <c r="G56" s="95" t="s">
        <v>93</v>
      </c>
      <c r="H56" s="97" t="s">
        <v>95</v>
      </c>
      <c r="I56" s="91" t="s">
        <v>118</v>
      </c>
      <c r="J56" s="98" t="s">
        <v>117</v>
      </c>
      <c r="K56" s="99" t="s">
        <v>119</v>
      </c>
    </row>
    <row r="57" spans="1:25" x14ac:dyDescent="0.25">
      <c r="A57" s="505" t="s">
        <v>43</v>
      </c>
      <c r="B57" s="135" t="s">
        <v>70</v>
      </c>
      <c r="C57" s="48" t="s">
        <v>292</v>
      </c>
      <c r="H57" s="81"/>
      <c r="I57" s="82"/>
      <c r="J57" s="82"/>
      <c r="K57" s="83"/>
      <c r="R57" s="48" t="s">
        <v>230</v>
      </c>
    </row>
    <row r="58" spans="1:25" x14ac:dyDescent="0.25">
      <c r="A58" s="486"/>
      <c r="B58" s="136" t="s">
        <v>71</v>
      </c>
      <c r="F58" s="48" t="s">
        <v>238</v>
      </c>
      <c r="H58" s="84"/>
      <c r="K58" s="85"/>
      <c r="R58" s="77" t="s">
        <v>231</v>
      </c>
      <c r="Y58" s="48" t="s">
        <v>232</v>
      </c>
    </row>
    <row r="59" spans="1:25" x14ac:dyDescent="0.25">
      <c r="A59" s="486"/>
      <c r="B59" s="136" t="s">
        <v>74</v>
      </c>
      <c r="H59" s="84"/>
      <c r="K59" s="85"/>
    </row>
    <row r="60" spans="1:25" x14ac:dyDescent="0.25">
      <c r="A60" s="486"/>
      <c r="B60" s="136" t="s">
        <v>75</v>
      </c>
      <c r="H60" s="84"/>
      <c r="K60" s="85"/>
    </row>
    <row r="61" spans="1:25" x14ac:dyDescent="0.25">
      <c r="A61" s="486"/>
      <c r="B61" s="136" t="s">
        <v>76</v>
      </c>
      <c r="H61" s="84"/>
      <c r="K61" s="85"/>
    </row>
    <row r="62" spans="1:25" x14ac:dyDescent="0.25">
      <c r="A62" s="486"/>
      <c r="B62" s="136" t="s">
        <v>63</v>
      </c>
      <c r="C62" s="48" t="s">
        <v>292</v>
      </c>
      <c r="H62" s="84"/>
      <c r="K62" s="85"/>
    </row>
    <row r="63" spans="1:25" ht="15.75" thickBot="1" x14ac:dyDescent="0.3">
      <c r="A63" s="487"/>
      <c r="B63" s="137" t="s">
        <v>64</v>
      </c>
      <c r="C63" s="87"/>
      <c r="D63" s="87"/>
      <c r="E63" s="87"/>
      <c r="F63" s="87"/>
      <c r="G63" s="87"/>
      <c r="H63" s="86"/>
      <c r="I63" s="87"/>
      <c r="J63" s="87"/>
      <c r="K63" s="88"/>
    </row>
    <row r="64" spans="1:25" ht="15.75" thickBot="1" x14ac:dyDescent="0.3"/>
    <row r="65" spans="1:10" ht="15.75" thickBot="1" x14ac:dyDescent="0.3">
      <c r="A65" s="479" t="s">
        <v>849</v>
      </c>
      <c r="B65" s="502"/>
      <c r="C65" s="14" t="s">
        <v>22</v>
      </c>
      <c r="D65" s="14" t="s">
        <v>23</v>
      </c>
      <c r="E65" s="14" t="s">
        <v>24</v>
      </c>
      <c r="F65" s="14" t="s">
        <v>25</v>
      </c>
      <c r="G65" s="14" t="s">
        <v>26</v>
      </c>
      <c r="H65" s="14" t="s">
        <v>27</v>
      </c>
      <c r="I65" s="14" t="s">
        <v>28</v>
      </c>
      <c r="J65" s="14" t="s">
        <v>29</v>
      </c>
    </row>
    <row r="66" spans="1:10" ht="15" customHeight="1" x14ac:dyDescent="0.25">
      <c r="A66" s="490" t="s">
        <v>102</v>
      </c>
      <c r="B66" s="20" t="s">
        <v>91</v>
      </c>
      <c r="C66" s="48" t="s">
        <v>517</v>
      </c>
      <c r="D66" s="191" t="s">
        <v>293</v>
      </c>
      <c r="E66" s="48" t="s">
        <v>518</v>
      </c>
      <c r="F66" s="191" t="s">
        <v>293</v>
      </c>
      <c r="G66" s="48" t="s">
        <v>519</v>
      </c>
      <c r="H66" s="191" t="s">
        <v>293</v>
      </c>
      <c r="I66" s="191" t="s">
        <v>293</v>
      </c>
      <c r="J66" s="191" t="s">
        <v>293</v>
      </c>
    </row>
    <row r="67" spans="1:10" ht="15" customHeight="1" x14ac:dyDescent="0.25">
      <c r="A67" s="491"/>
      <c r="B67" s="25" t="s">
        <v>92</v>
      </c>
      <c r="C67" s="192"/>
      <c r="D67" s="193"/>
      <c r="E67" s="193"/>
      <c r="F67" s="193"/>
      <c r="G67" s="193"/>
      <c r="H67" s="193"/>
      <c r="I67" s="193"/>
      <c r="J67" s="194"/>
    </row>
    <row r="68" spans="1:10" ht="15" customHeight="1" x14ac:dyDescent="0.25">
      <c r="A68" s="491"/>
      <c r="B68" s="85" t="s">
        <v>94</v>
      </c>
      <c r="C68" s="192"/>
      <c r="D68" s="193"/>
      <c r="E68" s="193"/>
      <c r="F68" s="193"/>
      <c r="G68" s="193"/>
      <c r="H68" s="193"/>
      <c r="I68" s="193"/>
      <c r="J68" s="194"/>
    </row>
    <row r="69" spans="1:10" ht="15" customHeight="1" x14ac:dyDescent="0.25">
      <c r="A69" s="491"/>
      <c r="B69" s="85" t="s">
        <v>98</v>
      </c>
      <c r="C69" s="192"/>
      <c r="D69" s="193"/>
      <c r="E69" s="193"/>
      <c r="F69" s="193"/>
      <c r="G69" s="193"/>
      <c r="H69" s="193"/>
      <c r="I69" s="193"/>
      <c r="J69" s="194"/>
    </row>
    <row r="70" spans="1:10" ht="15.75" customHeight="1" thickBot="1" x14ac:dyDescent="0.3">
      <c r="A70" s="492"/>
      <c r="B70" s="28" t="s">
        <v>93</v>
      </c>
      <c r="C70" s="195"/>
      <c r="D70" s="196"/>
      <c r="E70" s="196"/>
      <c r="F70" s="196"/>
      <c r="G70" s="196"/>
      <c r="H70" s="196"/>
      <c r="I70" s="196"/>
      <c r="J70" s="197"/>
    </row>
    <row r="71" spans="1:10" x14ac:dyDescent="0.25">
      <c r="A71" s="157"/>
      <c r="B71" s="2"/>
    </row>
    <row r="72" spans="1:10" ht="15.75" thickBot="1" x14ac:dyDescent="0.3"/>
    <row r="73" spans="1:10" ht="28.5" customHeight="1" thickBot="1" x14ac:dyDescent="0.3">
      <c r="A73" s="530" t="s">
        <v>42</v>
      </c>
      <c r="B73" s="531"/>
      <c r="C73" s="510" t="s">
        <v>294</v>
      </c>
      <c r="D73" s="507" t="s">
        <v>295</v>
      </c>
    </row>
    <row r="74" spans="1:10" ht="15.75" thickBot="1" x14ac:dyDescent="0.3">
      <c r="A74" s="530" t="s">
        <v>296</v>
      </c>
      <c r="B74" s="531"/>
      <c r="C74" s="511"/>
      <c r="D74" s="508"/>
    </row>
    <row r="75" spans="1:10" ht="15.75" thickBot="1" x14ac:dyDescent="0.3">
      <c r="A75" s="530" t="s">
        <v>126</v>
      </c>
      <c r="B75" s="531"/>
      <c r="C75" s="511"/>
      <c r="D75" s="508"/>
    </row>
    <row r="76" spans="1:10" ht="15.75" thickBot="1" x14ac:dyDescent="0.3">
      <c r="A76" s="530" t="s">
        <v>127</v>
      </c>
      <c r="B76" s="531"/>
      <c r="C76" s="512"/>
      <c r="D76" s="509"/>
    </row>
    <row r="78" spans="1:10" ht="15.75" thickBot="1" x14ac:dyDescent="0.3"/>
    <row r="79" spans="1:10" ht="15.75" thickBot="1" x14ac:dyDescent="0.3">
      <c r="C79" s="160" t="s">
        <v>307</v>
      </c>
      <c r="D79" s="100" t="s">
        <v>216</v>
      </c>
      <c r="E79" s="101" t="s">
        <v>301</v>
      </c>
      <c r="F79" s="102" t="s">
        <v>302</v>
      </c>
    </row>
    <row r="80" spans="1:10" ht="48" thickBot="1" x14ac:dyDescent="0.3">
      <c r="A80" s="506" t="s">
        <v>297</v>
      </c>
      <c r="B80" s="483"/>
      <c r="C80" s="161" t="s">
        <v>304</v>
      </c>
      <c r="D80" s="81"/>
      <c r="E80" s="162" t="s">
        <v>306</v>
      </c>
      <c r="F80" s="83"/>
      <c r="G80" s="48" t="s">
        <v>305</v>
      </c>
    </row>
    <row r="81" spans="1:7" ht="63.75" thickBot="1" x14ac:dyDescent="0.3">
      <c r="A81" s="482" t="s">
        <v>298</v>
      </c>
      <c r="B81" s="506"/>
      <c r="C81" s="483"/>
      <c r="D81" s="163">
        <v>140</v>
      </c>
      <c r="E81" s="158" t="s">
        <v>303</v>
      </c>
      <c r="F81" s="85"/>
    </row>
    <row r="82" spans="1:7" ht="15.95" customHeight="1" thickBot="1" x14ac:dyDescent="0.3">
      <c r="A82" s="482" t="s">
        <v>299</v>
      </c>
      <c r="B82" s="483"/>
      <c r="C82" s="161" t="s">
        <v>300</v>
      </c>
      <c r="D82" s="100">
        <v>70.81</v>
      </c>
      <c r="E82" s="101">
        <v>60.34</v>
      </c>
      <c r="F82" s="102">
        <v>44.26</v>
      </c>
      <c r="G82" s="48" t="s">
        <v>308</v>
      </c>
    </row>
    <row r="83" spans="1:7" ht="32.25" thickBot="1" x14ac:dyDescent="0.3">
      <c r="A83" s="484"/>
      <c r="B83" s="485"/>
      <c r="C83" s="164" t="s">
        <v>309</v>
      </c>
      <c r="D83" s="474" t="s">
        <v>310</v>
      </c>
      <c r="E83" s="475"/>
      <c r="F83" s="476"/>
    </row>
    <row r="84" spans="1:7" ht="15.75" x14ac:dyDescent="0.25">
      <c r="A84" s="159"/>
      <c r="B84" s="159"/>
      <c r="C84" s="159"/>
    </row>
    <row r="85" spans="1:7" ht="15.75" x14ac:dyDescent="0.25">
      <c r="A85" s="159"/>
      <c r="B85" s="159"/>
    </row>
    <row r="86" spans="1:7" ht="15.75" x14ac:dyDescent="0.25">
      <c r="C86" s="159"/>
    </row>
  </sheetData>
  <mergeCells count="44">
    <mergeCell ref="A66:A70"/>
    <mergeCell ref="A73:B73"/>
    <mergeCell ref="A74:B74"/>
    <mergeCell ref="A75:B75"/>
    <mergeCell ref="A76:B76"/>
    <mergeCell ref="N6:P6"/>
    <mergeCell ref="A32:A44"/>
    <mergeCell ref="B41:B42"/>
    <mergeCell ref="C41:I41"/>
    <mergeCell ref="I32:I40"/>
    <mergeCell ref="C32:E40"/>
    <mergeCell ref="B10:B11"/>
    <mergeCell ref="C10:G10"/>
    <mergeCell ref="H10:K10"/>
    <mergeCell ref="A3:A18"/>
    <mergeCell ref="C30:I30"/>
    <mergeCell ref="B30:B31"/>
    <mergeCell ref="H20:K20"/>
    <mergeCell ref="C20:G20"/>
    <mergeCell ref="H32:H40"/>
    <mergeCell ref="C1:I1"/>
    <mergeCell ref="B1:B2"/>
    <mergeCell ref="A22:B22"/>
    <mergeCell ref="B46:B47"/>
    <mergeCell ref="C46:G46"/>
    <mergeCell ref="H46:K46"/>
    <mergeCell ref="F25:F26"/>
    <mergeCell ref="I25:I28"/>
    <mergeCell ref="N46:P46"/>
    <mergeCell ref="D83:F83"/>
    <mergeCell ref="A82:B83"/>
    <mergeCell ref="N51:N54"/>
    <mergeCell ref="N47:N50"/>
    <mergeCell ref="A48:A54"/>
    <mergeCell ref="C48:G54"/>
    <mergeCell ref="A65:B65"/>
    <mergeCell ref="B55:B56"/>
    <mergeCell ref="C55:G55"/>
    <mergeCell ref="H55:K55"/>
    <mergeCell ref="A57:A63"/>
    <mergeCell ref="A81:C81"/>
    <mergeCell ref="A80:B80"/>
    <mergeCell ref="D73:D76"/>
    <mergeCell ref="C73:C76"/>
  </mergeCells>
  <hyperlinks>
    <hyperlink ref="L2" r:id="rId1" display="https://www.science.org/doi/full/10.1126/science.abg9853" xr:uid="{AF40D5E3-58A2-4E2B-8367-4E73C804D384}"/>
    <hyperlink ref="L3" r:id="rId2" display="https://explore.mission-innovation.net/wp-content/uploads/2022/09/Carbon-Dioxide-Removal-Mission-Roadmap-Sept-22.pdf" xr:uid="{F5A890D7-5C77-4B3E-AFD7-AFA68B423626}"/>
    <hyperlink ref="R47" r:id="rId3" display="https://www.sciencedirect.com/science/article/pii/S0956053X20300465" xr:uid="{7F77D2A0-41E1-4A8B-A5F6-789D8E29CEAE}"/>
    <hyperlink ref="R48" r:id="rId4" display="https://link.springer.com/chapter/10.1007/978-981-16-6162-4_2" xr:uid="{FFE26AA5-F7AA-4EE4-A221-9F56B6ABAB7E}"/>
    <hyperlink ref="R53" r:id="rId5" display="https://link.springer.com/chapter/10.1007/978-3-319-51010-1_18" xr:uid="{BE7BBF83-64B8-40D3-AFFD-74267E46B32D}"/>
    <hyperlink ref="R54" r:id="rId6" display="https://www.emerson.com/en-us/industries/automation/downstream-hydrocarbons/refining/fluidized-catalytic-cracking" xr:uid="{80978A59-064D-4C8E-AAEB-F966DEF56C77}"/>
    <hyperlink ref="AC47" r:id="rId7" display="https://www.luxresearchinc.com/blog/technology-landscape-key-players-in-plastic-pyrolysis/" xr:uid="{2338BC8A-18EA-4E17-BB29-A1ED501355E9}"/>
    <hyperlink ref="R57" r:id="rId8" display="https://hal.science/hal-03583898v1/document" xr:uid="{5A9C1D07-5977-4F54-A379-69B6959429C0}"/>
    <hyperlink ref="Y58" r:id="rId9" display="https://www.costengineering.eu/images/papers/Sharpen_Your_Cost_Estimating_Skills.pdf" xr:uid="{52838655-ED61-457B-945B-1C5D1F721371}"/>
    <hyperlink ref="F58" r:id="rId10" display="https://pubs.rsc.org/en/content/articlehtml/2012/ee/c2ee02935a" xr:uid="{A0FEA5B6-41E8-4A8B-AA13-CFF4A5527D01}"/>
    <hyperlink ref="H15" r:id="rId11" display="https://onlinelibrary.wiley.com/doi/full/10.1111/gcbb.12567" xr:uid="{1625BDE7-D8F2-4A71-8539-905CD39E6CBC}"/>
    <hyperlink ref="C7" r:id="rId12" display="https://www.researchgate.net/profile/Mercy-Manyuchi/publication/301337968_Techno-Economic_Analysis_for_Papermaking_from_Bagasse_as_a_Value_Addition_Strategy/links/5712476e08ae39beb87a41b0/Techno-Economic-Analysis-for-Papermaking-from-Bagasse-as-a-Value-Addition-Strategy.pdf" xr:uid="{11A5E7F3-A44C-421A-A75C-0C316A6F6586}"/>
    <hyperlink ref="C8" r:id="rId13" display="https://ihempwa.org/paper-cardboard/" xr:uid="{40871082-49A3-4840-8557-A88C07CCD6D3}"/>
    <hyperlink ref="C18" r:id="rId14" display="https://www.nrel.gov/bioenergy/algal-biofuels-techno-economic-analysis.html" xr:uid="{1DE96AF4-BE13-423F-B6E8-6B2543176D78}"/>
    <hyperlink ref="F15" r:id="rId15" display="https://www.mdpi.com/2311-5637/9/7/641" xr:uid="{F258458D-0104-4C87-94B5-74FF009B6823}"/>
    <hyperlink ref="F17" r:id="rId16" display="https://www.mdpi.com/2311-5637/9/7/641" xr:uid="{7B126441-747F-4507-B1B3-BD009C450B19}"/>
    <hyperlink ref="I18" r:id="rId17" display="https://biotechnologyforbiofuels.biomedcentral.com/articles/10.1186/s13068-021-02098-3" xr:uid="{9B8E3FAD-C7DA-4EFA-91F1-C1189878E542}"/>
    <hyperlink ref="F12" r:id="rId18" display="https://pubs.rsc.org/en/content/articlehtml/2021/ee/d1ee01642c" xr:uid="{29CA5998-828D-481B-B636-D0EBF0CE6FE4}"/>
    <hyperlink ref="F13" r:id="rId19" display="https://pubs.rsc.org/en/content/articlehtml/2021/ee/d1ee01642c" xr:uid="{018C3023-CEEA-4622-825D-31BB5ED65F07}"/>
    <hyperlink ref="F16" r:id="rId20" display="https://www.frontiersin.org/articles/10.3389/fenrg.2020.612647/full" xr:uid="{A960F7AD-65B1-44F6-8464-0CD8D3340049}"/>
    <hyperlink ref="D3" r:id="rId21" display="https://www.sciencedirect.com/science/article/pii/S0098135418304721" xr:uid="{8EDB10E4-11D6-413D-9317-03F5EF460460}"/>
    <hyperlink ref="D4" r:id="rId22" display="https://www.sciencedirect.com/science/article/pii/S0098135418304721" xr:uid="{BE1AAD29-E1D1-4330-AEB1-01DB2731E564}"/>
    <hyperlink ref="D5" r:id="rId23" display="https://www.sciencedirect.com/science/article/pii/S0098135418304721" xr:uid="{35BFEB01-FFE0-4161-9916-71F8A3EBE502}"/>
    <hyperlink ref="D7" r:id="rId24" display="https://www.researchgate.net/profile/Mercy-Manyuchi/publication/281714541_TECHNO-ECONOMIC_ANALYSIS_FOR_VIRGIN_PAPER_PRODUCTION_FROM_BAGASSE/links/55f594b108ae63926cf4e444/TECHNO-ECONOMIC-ANALYSIS-FOR-VIRGIN-PAPER-PRODUCTION-FROM-BAGASSE.pdf" xr:uid="{1692E2F7-A999-4526-B3BF-D3C142F0A887}"/>
    <hyperlink ref="E3" r:id="rId25" display="https://www.sciencedirect.com/science/article/pii/S0960852423003814" xr:uid="{A838AA91-DE08-4E7E-A6D8-2C207AFD8676}"/>
    <hyperlink ref="E4" r:id="rId26" display="https://www.sciencedirect.com/science/article/pii/S0960852423003814" xr:uid="{EF818414-B0F7-4D79-9C2F-7BE2022B4B04}"/>
    <hyperlink ref="E5" r:id="rId27" display="https://www.sciencedirect.com/science/article/pii/S0263876220305839" xr:uid="{57667032-05BE-4CCB-ABE8-6577F8ADED8F}"/>
    <hyperlink ref="E6" r:id="rId28" display="https://www.sciencedirect.com/science/article/pii/S0263876220305839" xr:uid="{E1920335-05BF-496A-B107-24FDC0AC965E}"/>
    <hyperlink ref="E7" r:id="rId29" display="https://www.sciencedirect.com/science/article/pii/S095965261934212X" xr:uid="{16E1007A-D2C4-4F7D-9AC5-9636A688EEAC}"/>
    <hyperlink ref="E8" r:id="rId30" display="https://pubs.acs.org/doi/epdf/10.1021/es401326a" xr:uid="{511A8D13-6468-4ADB-B89E-767D228F35AC}"/>
    <hyperlink ref="F9" r:id="rId31" display="https://www.nature.com/articles/s41598-023-37156-3" xr:uid="{7C3C2996-CF22-425A-8359-F50CD4901B6B}"/>
    <hyperlink ref="F3" r:id="rId32" display="https://www.sciencedirect.com/science/article/pii/S2352550919300715" xr:uid="{A825B3E9-CECD-4263-A8A5-4102A4373F6F}"/>
    <hyperlink ref="F4" r:id="rId33" display="https://www.sciencedirect.com/science/article/pii/S2352550919300715" xr:uid="{B6EBAB76-70EB-4082-B1AA-424890785E3C}"/>
    <hyperlink ref="F5" r:id="rId34" display="https://www.sciencedirect.com/science/article/pii/S2352550919300715" xr:uid="{501A73F6-A115-4A2D-B7E8-2A85315D49E1}"/>
    <hyperlink ref="F7" r:id="rId35" display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xr:uid="{72AB4010-1A73-43E6-B335-1669EFDAFC4F}"/>
    <hyperlink ref="F8" r:id="rId36" display="https://www.sciencedirect.com/science/article/pii/S2352550919300715" xr:uid="{4A235234-69CC-40F1-B29D-0B7E8B3A5F32}"/>
    <hyperlink ref="C13" r:id="rId37" display="https://www.sciencedirect.com/science/article/pii/S0960852415015333" xr:uid="{238B9469-E4D5-4039-95C7-A06358588108}"/>
    <hyperlink ref="C12" r:id="rId38" display="https://www.sciencedirect.com/science/article/pii/S0960852415015333" xr:uid="{38B66190-1831-45B6-B584-FBB03A8B3DFC}"/>
    <hyperlink ref="G3" r:id="rId39" display="https://www.sciencedirect.com/science/article/pii/S1364032123006974" xr:uid="{6B8AD80A-09E5-435A-A899-C24C1C89E561}"/>
    <hyperlink ref="G4" r:id="rId40" display="https://www.sciencedirect.com/science/article/pii/S1364032123006974" xr:uid="{262C4F27-B20A-410A-9CA2-0A04B3EB2C86}"/>
    <hyperlink ref="G5" r:id="rId41" display="https://www.sciencedirect.com/science/article/pii/S1364032123006974" xr:uid="{7D9E617A-5D15-4673-835F-010501B8AF5F}"/>
    <hyperlink ref="G6" r:id="rId42" display="https://www.mdpi.com/2311-5637/9/7/641" xr:uid="{87FC884C-BA62-4386-9B35-4C50B649C96C}"/>
    <hyperlink ref="G9" r:id="rId43" display="https://onlinelibrary.wiley.com/doi/full/10.1002/bbb.2160" xr:uid="{17EA0412-2EF2-4544-B430-2ADDF8DAFD66}"/>
    <hyperlink ref="G7" r:id="rId44" display="https://www.sciencedirect.com/science/article/pii/S0956053X21001215" xr:uid="{BBB05226-172D-4B2E-8B26-0F34D5AE9905}"/>
    <hyperlink ref="H3" r:id="rId45" display="https://onlinelibrary.wiley.com/doi/full/10.1002/bbb.2054" xr:uid="{950C896F-E42E-403C-B00A-80032E3040B2}"/>
    <hyperlink ref="H4" r:id="rId46" display="https://onlinelibrary.wiley.com/doi/full/10.1002/bbb.2054" xr:uid="{EB694275-941E-44F1-8A5F-02553AD1F038}"/>
    <hyperlink ref="H7" r:id="rId47" display="https://onlinelibrary.wiley.com/doi/full/10.1002/bbb.2054" xr:uid="{0478E00D-4638-4411-8CF2-46246369EA49}"/>
    <hyperlink ref="H8" r:id="rId48" display="https://onlinelibrary.wiley.com/doi/full/10.1002/bbb.2054" xr:uid="{6AE56416-6EDD-40AF-BD2F-E114F9802B49}"/>
    <hyperlink ref="N22" r:id="rId49" display="https://www.nature.com/articles/s41560-020-00771-9" xr:uid="{7E33C4EB-F7CB-41F2-9D4A-7A894C4A4479}"/>
    <hyperlink ref="C22" r:id="rId50" xr:uid="{6C81789E-9671-4DC6-B994-652CE39F51A9}"/>
    <hyperlink ref="F22" r:id="rId51" xr:uid="{3DFFA20C-A66D-4099-A632-178E9FCA0CFC}"/>
    <hyperlink ref="D22" r:id="rId52" display="https://www.nrel.gov/docs/fy22osti/81411.pdf" xr:uid="{B9F98017-CE89-4BEE-99A7-4FAC903C6CBD}"/>
    <hyperlink ref="E22" r:id="rId53" xr:uid="{15453815-2E10-4960-8552-13A4C355CF49}"/>
    <hyperlink ref="F32" r:id="rId54" display="https://www.sciencedirect.com/science/article/pii/S0959652621036040" xr:uid="{8B43ED50-6060-4FA7-B3D7-F99F504C5A4F}"/>
    <hyperlink ref="G32" r:id="rId55" display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xr:uid="{C33147B1-1AF8-4D8D-BFAE-9CE99B312431}"/>
    <hyperlink ref="G33" r:id="rId56" display="https://onlinelibrary.wiley.com/doi/full/10.1002/mame.202300100" xr:uid="{C500BA99-1F6B-4932-A55A-CA6352F705CE}"/>
    <hyperlink ref="G8" r:id="rId57" display="https://onlinelibrary.wiley.com/doi/full/10.1002/mame.202300100" xr:uid="{1ECE8D16-36CB-486F-9AAC-EDB76DDEE483}"/>
    <hyperlink ref="G34" r:id="rId58" display="https://link.springer.com/article/10.1007/s12010-009-8560-9" xr:uid="{3E7138F2-7124-4D92-B2F1-472F8D3F493C}"/>
    <hyperlink ref="C57" r:id="rId59" display="https://www.sciencedirect.com/science/article/pii/S0016236119306246" xr:uid="{F3571E77-9E85-4E87-88A3-2F41F67CE21F}"/>
    <hyperlink ref="C62" r:id="rId60" display="https://www.sciencedirect.com/science/article/pii/S0016236119306246" xr:uid="{162C3932-6198-40F6-BB0C-CC31DBFE6BA1}"/>
    <hyperlink ref="D66" r:id="rId61" display="https://eippcb.jrc.ec.europa.eu/sites/default/files/2019-11/pol_bref_0807.pdf" xr:uid="{7270C14D-0E95-4EF4-BCDA-388B90487600}"/>
    <hyperlink ref="C73" r:id="rId62" display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xr:uid="{61672245-763A-47A8-ACA0-C703729A78F0}"/>
    <hyperlink ref="G80" r:id="rId63" display="https://www.packagingdive.com/news/reduce-act-tax-virgin-plastic-single-use-packaging/694598/" xr:uid="{95421213-9C64-44C3-8967-86E1FB6B98AD}"/>
    <hyperlink ref="G82" r:id="rId64" display="https://www.wastetodaymagazine.com/news/eref-study-shows-msw-landfill-tip-fees-rose-sharply-in-2022/" xr:uid="{F0D1C868-D6BA-4B07-B6AE-1991858A919D}"/>
    <hyperlink ref="C26" r:id="rId65" location="appsec1" display="https://www.sciencedirect.com/science/article/pii/S0959652616309908 - appsec1" xr:uid="{67A16311-FB42-46DF-BB50-8B88BFCFBBE0}"/>
    <hyperlink ref="D25" r:id="rId66" location="s0010" display="https://www.sciencedirect.com/science/article/pii/S0048969723022489 - s0010" xr:uid="{204CDD06-2357-4745-9B85-5406201FA36A}"/>
    <hyperlink ref="D26" r:id="rId67" display="https://www.sciencedirect.com/science/article/pii/S0959652617319121" xr:uid="{FC6A0292-AD74-49C0-9EB7-8B92AD531DA4}"/>
    <hyperlink ref="D27" r:id="rId68" display="https://www.sciencedirect.com/science/article/pii/S0959652617319121" xr:uid="{C590B605-6D7A-4F5E-BDB5-23095D260036}"/>
    <hyperlink ref="E26" r:id="rId69" display="https://pure.au.dk/portal/files/13386408/pvc-final_report_lca.pdf" xr:uid="{87C9626F-626B-4D3A-BF22-1106EB43AD1B}"/>
    <hyperlink ref="G26" r:id="rId70" display="https://www.sciencedirect.com/science/article/pii/S0959652617319121" xr:uid="{A430770C-48D3-4348-96F2-65D3E307354E}"/>
    <hyperlink ref="G27" r:id="rId71" display="https://www.sciencedirect.com/science/article/pii/S0959652617319121" xr:uid="{B962D797-A37A-44AB-8D3C-B7C8E6D3F34E}"/>
    <hyperlink ref="E25" r:id="rId72" display="https://pure.au.dk/portal/files/13386408/pvc-final_report_lca.pdf" xr:uid="{DB3DEE3A-4766-4681-8A86-56008EDE95D0}"/>
    <hyperlink ref="E27" r:id="rId73" display="https://pure.au.dk/portal/files/13386408/pvc-final_report_lca.pdf" xr:uid="{BDC083AF-B343-43D7-BB38-D2A50CCD8856}"/>
    <hyperlink ref="F27" r:id="rId74" display="https://www.sciencedirect.com/science/article/pii/S1369703X20300152" xr:uid="{914F7868-905D-425B-8C18-A8B9647A2D99}"/>
    <hyperlink ref="F25" r:id="rId75" xr:uid="{6D641620-B961-4B2B-AEBD-2B16D4938E17}"/>
    <hyperlink ref="G25" r:id="rId76" display="https://pubs.rsc.org/en/content/articlehtml/2021/gc/d1gc01791h" xr:uid="{2D46272B-3119-40EA-B107-DF5891D088E6}"/>
    <hyperlink ref="H26" r:id="rId77" display="https://www.sciencedirect.com/science/article/pii/S0959652616320145" xr:uid="{18121C3A-5411-4762-9342-FC6FFD6F53FF}"/>
    <hyperlink ref="H27" r:id="rId78" display="https://www.sciencedirect.com/science/article/pii/S0959652616320145" xr:uid="{4C25DFE8-FD98-4E3D-8360-E0639B7301A4}"/>
    <hyperlink ref="L50" r:id="rId79" display="https://pubs.acs.org/doi/pdf/10.1021/ef00022a013" xr:uid="{5D234B3A-22E0-4A5E-9D6D-FA5B00B9A121}"/>
    <hyperlink ref="L51" r:id="rId80" display="https://www.sciencedirect.com/science/article/pii/S0360128520301118" xr:uid="{2E3B2D8C-F640-4EF9-AF4C-482E5AED8911}"/>
    <hyperlink ref="C66" r:id="rId81" display="https://www.sciencedirect.com/science/article/pii/S2213343723013246" xr:uid="{30EFA29F-F545-49C4-AFF6-F6B75E539740}"/>
    <hyperlink ref="F66" r:id="rId82" display="https://eippcb.jrc.ec.europa.eu/sites/default/files/2019-11/pol_bref_0807.pdf" xr:uid="{EDCF4B17-D2E2-46AC-AFC5-7D12BBAEF0F0}"/>
    <hyperlink ref="H66" r:id="rId83" display="https://eippcb.jrc.ec.europa.eu/sites/default/files/2019-11/pol_bref_0807.pdf" xr:uid="{3DC6F895-79FE-478E-BE39-4738C1EDFEE7}"/>
    <hyperlink ref="E66" r:id="rId84" display="https://repository.au.edu/server/api/core/bitstreams/c87d31ef-93f7-46af-9ea9-360452dda639/content" xr:uid="{CF51861A-B18B-4865-BF2D-A75CCB749EE9}"/>
    <hyperlink ref="G66" r:id="rId85" display="https://www.econstor.eu/bitstream/10419/235600/1/1762542986.pdf" xr:uid="{772B27E2-7E72-44D6-947E-1D6B07C1DCAA}"/>
    <hyperlink ref="J66" r:id="rId86" display="https://eippcb.jrc.ec.europa.eu/sites/default/files/2019-11/pol_bref_0807.pdf" xr:uid="{0D306E08-3C58-4B6C-B525-3CDCDFEB9CD5}"/>
    <hyperlink ref="I66" r:id="rId87" display="https://eippcb.jrc.ec.europa.eu/sites/default/files/2019-11/pol_bref_0807.pdf" xr:uid="{26C49A12-76B9-4A60-9312-260E3AD26C14}"/>
    <hyperlink ref="D43" r:id="rId88" display="https://www.statista.com/statistics/1170576/price-propylene-forecast-globally/" xr:uid="{255CDCDA-1FED-4AE7-A1CA-1DDBE77BD66A}"/>
    <hyperlink ref="C43" r:id="rId89" location=":~:text=The%20average%20price%20of%20ethylene,comparison%20with%20the%20previous%20year." display="https://www.statista.com/statistics/1170573/price-ethylene-forecast-globally/ - :~:text=The%20average%20price%20of%20ethylene,comparison%20with%20the%20previous%20year." xr:uid="{6719613B-BA59-4614-A496-20E57B73D68B}"/>
    <hyperlink ref="E43" r:id="rId90" display="https://www.statista.com/statistics/1171063/price-butadiene-forecast-globally/" xr:uid="{C1A25FC7-17CB-4919-91CA-361CFD180855}"/>
    <hyperlink ref="F43" r:id="rId91" location=":~:text=Ethanol%2C%20Fuels%20and%20Co%2DProduct%20Pricing,-Market%20Outlook%3A%20U.S.&amp;text=FOB%20Houston%20ethanol%20prices%20are,%2Fgallon)%20through%20Tuesday%27s%20trading." display="https://grains.org/ethanol_report/ethanol-market-and-pricing-data-october-10-2023/ - :~:text=Ethanol%2C%20Fuels%20and%20Co%2DProduct%20Pricing,-Market%20Outlook%3A%20U.S.&amp;text=FOB%20Houston%20ethanol%20prices%20are,%2Fgallon)%20through%20Tuesday%27s%20trading." xr:uid="{892D54EA-8E6F-4FD3-B0CD-BFC7190E018A}"/>
    <hyperlink ref="G43" r:id="rId92" display="https://www.statista.com/statistics/1171072/price-benzene-forecast-globally/" xr:uid="{232C7381-A80C-40DD-8257-0D3248DFE592}"/>
    <hyperlink ref="H43" r:id="rId93" display="https://www.eia.gov/dnav/ng/hist/n9133us3m.htm" xr:uid="{CE3422D1-203D-4AE8-8CE5-9E35D53ECE1A}"/>
    <hyperlink ref="I43" r:id="rId94" display="https://www.statista.com/statistics/204740/retail-price-of-gasoline-in-the-united-states-since-1990/" xr:uid="{42BA5E25-BD6D-4117-9844-B51CE69F262F}"/>
    <hyperlink ref="J43" r:id="rId95" location=":~:text=Basic%20Info,20.78%25%20from%20one%20year%20ago." display="https://ycharts.com/indicators/us_no_2_diesel_retail_prices - :~:text=Basic%20Info,20.78%25%20from%20one%20year%20ago." xr:uid="{8068630C-E975-4DF0-B8B2-A98AC83AF34C}"/>
    <hyperlink ref="O22" r:id="rId96" display="https://www.statista.com/statistics/1415800/carbon-removal-prices-by-method-worldwide/" xr:uid="{2D731BE6-239F-4968-82EC-DA64AFBBC04D}"/>
    <hyperlink ref="K22" r:id="rId97" display="https://pacificbiochar.com/wp-content/uploads/BiocharCarbonCreditAnalysis-BFReports20221.pdf" xr:uid="{617C7CED-4002-4D82-AE03-B99EE5389C19}"/>
    <hyperlink ref="B21" r:id="rId98" display="https://pubs.rsc.org/en/content/articlehtml/2019/ee/c9ee00914k" xr:uid="{BC067B82-5AF2-4EA8-9ADE-4725046E02F3}"/>
    <hyperlink ref="G35" r:id="rId99" display="https://www.theseus.fi/bitstream/handle/10024/282592/Ketonen_Marjo.pdf?sequence=2&amp;isAllowed=y" xr:uid="{F0FD1149-9280-44A6-87A2-72D49A803D1E}"/>
    <hyperlink ref="J31" r:id="rId100" display="https://op.europa.eu/en/publication-detail/-/publication/06d4f39d-70c9-11ed-9887-01aa75ed71a1/language-en" xr:uid="{5FB49C0C-50D6-4852-8933-55E6C34223A2}"/>
  </hyperlinks>
  <pageMargins left="0.7" right="0.7" top="0.75" bottom="0.75" header="0.3" footer="0.3"/>
  <pageSetup orientation="portrait" r:id="rId101"/>
  <drawing r:id="rId1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1F88-AA8B-4EAC-BEEB-25B75ABFB3AF}">
  <sheetPr codeName="Sheet3"/>
  <dimension ref="A1:AC84"/>
  <sheetViews>
    <sheetView topLeftCell="A73" zoomScale="70" zoomScaleNormal="70" workbookViewId="0">
      <selection activeCell="E83" sqref="E83"/>
    </sheetView>
  </sheetViews>
  <sheetFormatPr defaultColWidth="8.7109375" defaultRowHeight="15" x14ac:dyDescent="0.25"/>
  <cols>
    <col min="1" max="1" width="14.85546875" style="77" bestFit="1" customWidth="1"/>
    <col min="2" max="2" width="30.5703125" style="77" bestFit="1" customWidth="1"/>
    <col min="3" max="3" width="22.140625" style="77" bestFit="1" customWidth="1"/>
    <col min="4" max="4" width="15.42578125" style="77" bestFit="1" customWidth="1"/>
    <col min="5" max="5" width="18.85546875" style="77" bestFit="1" customWidth="1"/>
    <col min="6" max="6" width="30.5703125" style="77" bestFit="1" customWidth="1"/>
    <col min="7" max="7" width="22.140625" style="77" bestFit="1" customWidth="1"/>
    <col min="8" max="9" width="19.85546875" style="77" bestFit="1" customWidth="1"/>
    <col min="10" max="10" width="20" style="77" bestFit="1" customWidth="1"/>
    <col min="11" max="11" width="22.85546875" style="77" bestFit="1" customWidth="1"/>
    <col min="12" max="13" width="9.140625" style="77" customWidth="1"/>
    <col min="14" max="15" width="21.140625" style="77" bestFit="1" customWidth="1"/>
    <col min="16" max="16" width="12.85546875" style="77" bestFit="1" customWidth="1"/>
    <col min="17" max="16384" width="8.7109375" style="77"/>
  </cols>
  <sheetData>
    <row r="1" spans="1:16" ht="15.75" thickBot="1" x14ac:dyDescent="0.3">
      <c r="A1" s="468" t="s">
        <v>838</v>
      </c>
      <c r="B1" s="468" t="s">
        <v>847</v>
      </c>
      <c r="C1" s="474" t="s">
        <v>90</v>
      </c>
      <c r="D1" s="475"/>
      <c r="E1" s="475"/>
      <c r="F1" s="475"/>
      <c r="G1" s="475"/>
      <c r="H1" s="475"/>
      <c r="I1" s="476"/>
      <c r="L1" s="77" t="s">
        <v>83</v>
      </c>
    </row>
    <row r="2" spans="1:16" ht="15.75" thickBot="1" x14ac:dyDescent="0.3">
      <c r="A2" s="470"/>
      <c r="B2" s="470"/>
      <c r="C2" s="73" t="s">
        <v>70</v>
      </c>
      <c r="D2" s="51" t="s">
        <v>71</v>
      </c>
      <c r="E2" s="73" t="s">
        <v>74</v>
      </c>
      <c r="F2" s="74" t="s">
        <v>75</v>
      </c>
      <c r="G2" s="75" t="s">
        <v>76</v>
      </c>
      <c r="H2" s="74" t="s">
        <v>63</v>
      </c>
      <c r="I2" s="75" t="s">
        <v>64</v>
      </c>
      <c r="J2" s="77" t="s">
        <v>520</v>
      </c>
      <c r="L2" s="113" t="s">
        <v>84</v>
      </c>
    </row>
    <row r="3" spans="1:16" ht="15.75" thickBot="1" x14ac:dyDescent="0.3">
      <c r="A3" s="503" t="s">
        <v>77</v>
      </c>
      <c r="B3" s="81" t="s">
        <v>78</v>
      </c>
      <c r="C3" s="419">
        <v>4</v>
      </c>
      <c r="D3" s="420">
        <v>1.53</v>
      </c>
      <c r="E3" s="421">
        <v>4.79</v>
      </c>
      <c r="F3" s="421">
        <v>2.5</v>
      </c>
      <c r="G3" s="421">
        <v>0.91500000000000004</v>
      </c>
      <c r="H3" s="419">
        <v>0.97</v>
      </c>
      <c r="I3" s="420"/>
      <c r="L3" s="113" t="s">
        <v>88</v>
      </c>
    </row>
    <row r="4" spans="1:16" ht="15.75" thickBot="1" x14ac:dyDescent="0.3">
      <c r="A4" s="504"/>
      <c r="B4" s="84" t="s">
        <v>79</v>
      </c>
      <c r="C4" s="422">
        <v>4</v>
      </c>
      <c r="D4" s="423">
        <v>1.4</v>
      </c>
      <c r="E4" s="424">
        <v>4.6900000000000004</v>
      </c>
      <c r="F4" s="424">
        <v>2.2000000000000002</v>
      </c>
      <c r="G4" s="421">
        <v>0.91500000000000004</v>
      </c>
      <c r="H4" s="422">
        <v>0.95499999999999996</v>
      </c>
      <c r="I4" s="423"/>
    </row>
    <row r="5" spans="1:16" ht="15.75" thickBot="1" x14ac:dyDescent="0.3">
      <c r="A5" s="504"/>
      <c r="B5" s="84" t="s">
        <v>80</v>
      </c>
      <c r="C5" s="422">
        <v>4</v>
      </c>
      <c r="D5" s="423">
        <v>1.3</v>
      </c>
      <c r="E5" s="424">
        <v>1.28</v>
      </c>
      <c r="F5" s="424">
        <v>2</v>
      </c>
      <c r="G5" s="421">
        <v>0.91500000000000004</v>
      </c>
      <c r="H5" s="422"/>
      <c r="I5" s="423"/>
    </row>
    <row r="6" spans="1:16" ht="15.75" thickBot="1" x14ac:dyDescent="0.3">
      <c r="A6" s="504"/>
      <c r="B6" s="84" t="s">
        <v>81</v>
      </c>
      <c r="C6" s="424"/>
      <c r="D6" s="423"/>
      <c r="E6" s="424">
        <v>1.43</v>
      </c>
      <c r="F6" s="424"/>
      <c r="G6" s="424">
        <v>2.0857000000000001</v>
      </c>
      <c r="H6" s="422"/>
      <c r="I6" s="423"/>
      <c r="N6" s="474" t="s">
        <v>217</v>
      </c>
      <c r="O6" s="475"/>
      <c r="P6" s="476"/>
    </row>
    <row r="7" spans="1:16" x14ac:dyDescent="0.25">
      <c r="A7" s="504"/>
      <c r="B7" s="84" t="s">
        <v>85</v>
      </c>
      <c r="C7" s="422">
        <v>3.8800000000000001E-2</v>
      </c>
      <c r="D7" s="422">
        <v>0.78800000000000003</v>
      </c>
      <c r="E7" s="424">
        <v>1.43</v>
      </c>
      <c r="F7" s="424">
        <v>1.5</v>
      </c>
      <c r="G7" s="424">
        <v>1.1200000000000001</v>
      </c>
      <c r="H7" s="422">
        <v>0.995</v>
      </c>
      <c r="I7" s="423"/>
      <c r="N7" s="138"/>
      <c r="O7" s="78" t="s">
        <v>216</v>
      </c>
      <c r="P7" s="78" t="s">
        <v>233</v>
      </c>
    </row>
    <row r="8" spans="1:16" x14ac:dyDescent="0.25">
      <c r="A8" s="504"/>
      <c r="B8" s="84" t="s">
        <v>86</v>
      </c>
      <c r="C8" s="422">
        <v>3.8</v>
      </c>
      <c r="D8" s="423"/>
      <c r="E8" s="424">
        <v>1.43</v>
      </c>
      <c r="F8" s="424">
        <v>2.6</v>
      </c>
      <c r="G8" s="424">
        <v>0.96419565724959155</v>
      </c>
      <c r="H8" s="422">
        <v>0.995</v>
      </c>
      <c r="I8" s="423"/>
      <c r="N8" s="142"/>
      <c r="O8" s="79" t="s">
        <v>235</v>
      </c>
      <c r="P8" s="79" t="s">
        <v>234</v>
      </c>
    </row>
    <row r="9" spans="1:16" ht="15.75" thickBot="1" x14ac:dyDescent="0.3">
      <c r="A9" s="504"/>
      <c r="B9" s="86" t="s">
        <v>87</v>
      </c>
      <c r="C9" s="425"/>
      <c r="D9" s="426"/>
      <c r="E9" s="427"/>
      <c r="F9" s="427">
        <v>35</v>
      </c>
      <c r="G9" s="427">
        <v>4.24</v>
      </c>
      <c r="H9" s="422"/>
      <c r="I9" s="423"/>
      <c r="N9" s="143"/>
      <c r="O9" s="80" t="s">
        <v>236</v>
      </c>
      <c r="P9" s="80" t="s">
        <v>234</v>
      </c>
    </row>
    <row r="10" spans="1:16" ht="15.75" thickBot="1" x14ac:dyDescent="0.3">
      <c r="A10" s="504"/>
      <c r="B10" s="468" t="s">
        <v>839</v>
      </c>
      <c r="C10" s="534" t="s">
        <v>100</v>
      </c>
      <c r="D10" s="535"/>
      <c r="E10" s="475"/>
      <c r="F10" s="475"/>
      <c r="G10" s="476"/>
      <c r="H10" s="474" t="s">
        <v>101</v>
      </c>
      <c r="I10" s="475"/>
      <c r="J10" s="475"/>
      <c r="K10" s="476"/>
      <c r="N10" s="113"/>
    </row>
    <row r="11" spans="1:16" ht="15.75" thickBot="1" x14ac:dyDescent="0.3">
      <c r="A11" s="504"/>
      <c r="B11" s="470"/>
      <c r="C11" s="62" t="s">
        <v>91</v>
      </c>
      <c r="D11" s="59" t="s">
        <v>92</v>
      </c>
      <c r="E11" s="89" t="s">
        <v>94</v>
      </c>
      <c r="F11" s="89" t="s">
        <v>98</v>
      </c>
      <c r="G11" s="59" t="s">
        <v>93</v>
      </c>
      <c r="H11" s="90" t="s">
        <v>95</v>
      </c>
      <c r="I11" s="91" t="s">
        <v>97</v>
      </c>
      <c r="J11" s="91" t="s">
        <v>99</v>
      </c>
      <c r="K11" s="92" t="s">
        <v>96</v>
      </c>
      <c r="N11" s="113"/>
    </row>
    <row r="12" spans="1:16" x14ac:dyDescent="0.25">
      <c r="A12" s="532"/>
      <c r="B12" s="81" t="s">
        <v>78</v>
      </c>
      <c r="C12" s="81"/>
      <c r="D12" s="82"/>
      <c r="E12" s="82"/>
      <c r="F12" s="82"/>
      <c r="G12" s="82"/>
      <c r="H12" s="81"/>
      <c r="I12" s="82"/>
      <c r="J12" s="82"/>
      <c r="K12" s="83"/>
    </row>
    <row r="13" spans="1:16" x14ac:dyDescent="0.25">
      <c r="A13" s="532"/>
      <c r="B13" s="84" t="s">
        <v>79</v>
      </c>
      <c r="C13" s="84"/>
      <c r="H13" s="84"/>
      <c r="K13" s="85"/>
    </row>
    <row r="14" spans="1:16" x14ac:dyDescent="0.25">
      <c r="A14" s="532"/>
      <c r="B14" s="84" t="s">
        <v>80</v>
      </c>
      <c r="C14" s="84"/>
      <c r="H14" s="84"/>
      <c r="K14" s="85"/>
    </row>
    <row r="15" spans="1:16" x14ac:dyDescent="0.25">
      <c r="A15" s="532"/>
      <c r="B15" s="84" t="s">
        <v>81</v>
      </c>
      <c r="C15" s="84"/>
      <c r="H15" s="84"/>
      <c r="K15" s="85"/>
    </row>
    <row r="16" spans="1:16" x14ac:dyDescent="0.25">
      <c r="A16" s="532"/>
      <c r="B16" s="84" t="s">
        <v>85</v>
      </c>
      <c r="C16" s="84"/>
      <c r="H16" s="84"/>
      <c r="K16" s="85"/>
    </row>
    <row r="17" spans="1:14" x14ac:dyDescent="0.25">
      <c r="A17" s="532"/>
      <c r="B17" s="84" t="s">
        <v>86</v>
      </c>
      <c r="C17" s="84"/>
      <c r="H17" s="84"/>
      <c r="K17" s="85"/>
    </row>
    <row r="18" spans="1:14" ht="15.75" thickBot="1" x14ac:dyDescent="0.3">
      <c r="A18" s="533"/>
      <c r="B18" s="86" t="s">
        <v>87</v>
      </c>
      <c r="C18" s="86"/>
      <c r="D18" s="87"/>
      <c r="E18" s="87"/>
      <c r="F18" s="87"/>
      <c r="G18" s="87"/>
      <c r="H18" s="86"/>
      <c r="I18" s="87"/>
      <c r="J18" s="87"/>
      <c r="K18" s="88"/>
    </row>
    <row r="19" spans="1:14" ht="15.75" thickBot="1" x14ac:dyDescent="0.3">
      <c r="A19" s="93"/>
    </row>
    <row r="20" spans="1:14" ht="15.75" thickBot="1" x14ac:dyDescent="0.3">
      <c r="A20" s="93"/>
      <c r="C20" s="527" t="s">
        <v>104</v>
      </c>
      <c r="D20" s="528"/>
      <c r="E20" s="528"/>
      <c r="F20" s="528"/>
      <c r="G20" s="528"/>
      <c r="H20" s="527" t="s">
        <v>116</v>
      </c>
      <c r="I20" s="528"/>
      <c r="J20" s="528"/>
      <c r="K20" s="529"/>
    </row>
    <row r="21" spans="1:14" ht="15.75" thickBot="1" x14ac:dyDescent="0.3">
      <c r="A21" s="93"/>
      <c r="C21" s="62" t="s">
        <v>112</v>
      </c>
      <c r="D21" s="59" t="s">
        <v>113</v>
      </c>
      <c r="E21" s="59" t="s">
        <v>114</v>
      </c>
      <c r="F21" s="59" t="s">
        <v>115</v>
      </c>
      <c r="G21" s="59"/>
      <c r="H21" s="90" t="s">
        <v>95</v>
      </c>
      <c r="I21" s="91" t="s">
        <v>118</v>
      </c>
      <c r="J21" s="91" t="s">
        <v>117</v>
      </c>
      <c r="K21" s="92"/>
      <c r="L21" s="77" t="s">
        <v>520</v>
      </c>
      <c r="N21" s="77" t="s">
        <v>283</v>
      </c>
    </row>
    <row r="22" spans="1:14" ht="28.5" customHeight="1" thickBot="1" x14ac:dyDescent="0.3">
      <c r="A22" s="513" t="s">
        <v>848</v>
      </c>
      <c r="B22" s="514"/>
      <c r="C22" s="133">
        <v>638.01571428571424</v>
      </c>
      <c r="D22" s="134">
        <v>7721.3202689171794</v>
      </c>
      <c r="E22" s="134">
        <v>4032</v>
      </c>
      <c r="F22" s="134">
        <f>930.5/0.92</f>
        <v>1011.4130434782609</v>
      </c>
      <c r="G22" s="101"/>
      <c r="H22" s="134"/>
      <c r="I22" s="134"/>
      <c r="J22" s="134"/>
      <c r="K22" s="102"/>
      <c r="N22" s="112" t="s">
        <v>282</v>
      </c>
    </row>
    <row r="23" spans="1:14" ht="15.75" thickBot="1" x14ac:dyDescent="0.3">
      <c r="A23" s="93"/>
    </row>
    <row r="24" spans="1:14" ht="15.75" thickBot="1" x14ac:dyDescent="0.3">
      <c r="A24" s="93"/>
      <c r="B24" s="389" t="s">
        <v>841</v>
      </c>
      <c r="C24" s="14" t="s">
        <v>22</v>
      </c>
      <c r="D24" s="14" t="s">
        <v>110</v>
      </c>
      <c r="E24" s="14" t="s">
        <v>24</v>
      </c>
      <c r="F24" s="14" t="s">
        <v>26</v>
      </c>
      <c r="G24" s="14" t="s">
        <v>27</v>
      </c>
      <c r="H24" s="14" t="s">
        <v>28</v>
      </c>
      <c r="I24" s="14" t="s">
        <v>29</v>
      </c>
      <c r="J24" s="77" t="s">
        <v>520</v>
      </c>
    </row>
    <row r="25" spans="1:14" x14ac:dyDescent="0.25">
      <c r="A25" s="93"/>
      <c r="B25" s="103" t="s">
        <v>112</v>
      </c>
      <c r="C25" s="78"/>
      <c r="D25" s="79">
        <v>1.2</v>
      </c>
      <c r="E25" s="79">
        <v>1.8</v>
      </c>
      <c r="F25" s="79">
        <v>1</v>
      </c>
      <c r="G25" s="181" t="s">
        <v>326</v>
      </c>
      <c r="H25" s="79"/>
      <c r="I25" s="79"/>
    </row>
    <row r="26" spans="1:14" x14ac:dyDescent="0.25">
      <c r="A26" s="93"/>
      <c r="B26" s="103" t="s">
        <v>113</v>
      </c>
      <c r="C26" s="79">
        <v>0.6</v>
      </c>
      <c r="D26" s="79">
        <v>1.86</v>
      </c>
      <c r="E26" s="79">
        <v>1.5</v>
      </c>
      <c r="F26" s="79">
        <v>1</v>
      </c>
      <c r="G26" s="79">
        <v>1.87</v>
      </c>
      <c r="H26" s="79">
        <v>1.9</v>
      </c>
      <c r="I26" s="79"/>
    </row>
    <row r="27" spans="1:14" x14ac:dyDescent="0.25">
      <c r="A27" s="93"/>
      <c r="B27" s="103" t="s">
        <v>114</v>
      </c>
      <c r="C27" s="79"/>
      <c r="D27" s="79">
        <v>0.214</v>
      </c>
      <c r="E27" s="79">
        <v>2</v>
      </c>
      <c r="F27" s="79">
        <v>1.1000000000000001</v>
      </c>
      <c r="G27" s="79">
        <v>0.214</v>
      </c>
      <c r="H27" s="79">
        <v>1.9</v>
      </c>
      <c r="I27" s="79"/>
    </row>
    <row r="28" spans="1:14" ht="15.75" thickBot="1" x14ac:dyDescent="0.3">
      <c r="A28" s="93"/>
      <c r="B28" s="104" t="s">
        <v>115</v>
      </c>
      <c r="C28" s="80"/>
      <c r="D28" s="80"/>
      <c r="E28" s="80"/>
      <c r="F28" s="80"/>
      <c r="G28" s="80"/>
      <c r="H28" s="80"/>
      <c r="I28" s="80"/>
    </row>
    <row r="29" spans="1:14" x14ac:dyDescent="0.25">
      <c r="A29" s="93"/>
    </row>
    <row r="30" spans="1:14" ht="15.75" thickBot="1" x14ac:dyDescent="0.3">
      <c r="A30" s="93"/>
    </row>
    <row r="31" spans="1:14" ht="15.75" thickBot="1" x14ac:dyDescent="0.3">
      <c r="B31" s="468" t="s">
        <v>842</v>
      </c>
      <c r="C31" s="474" t="s">
        <v>288</v>
      </c>
      <c r="D31" s="475"/>
      <c r="E31" s="475"/>
      <c r="F31" s="475"/>
      <c r="G31" s="475"/>
      <c r="H31" s="475"/>
      <c r="I31" s="476"/>
    </row>
    <row r="32" spans="1:14" ht="15.75" thickBot="1" x14ac:dyDescent="0.3">
      <c r="B32" s="469"/>
      <c r="C32" s="62" t="s">
        <v>70</v>
      </c>
      <c r="D32" s="94" t="s">
        <v>71</v>
      </c>
      <c r="E32" s="62" t="s">
        <v>74</v>
      </c>
      <c r="F32" s="59" t="s">
        <v>75</v>
      </c>
      <c r="G32" s="95" t="s">
        <v>76</v>
      </c>
      <c r="H32" s="59" t="s">
        <v>63</v>
      </c>
      <c r="I32" s="95" t="s">
        <v>64</v>
      </c>
    </row>
    <row r="33" spans="1:29" ht="15" customHeight="1" x14ac:dyDescent="0.25">
      <c r="A33" s="505" t="s">
        <v>104</v>
      </c>
      <c r="B33" s="152" t="s">
        <v>91</v>
      </c>
      <c r="C33" s="518" t="s">
        <v>289</v>
      </c>
      <c r="D33" s="519"/>
      <c r="E33" s="520"/>
      <c r="F33" s="113">
        <v>1.2</v>
      </c>
      <c r="G33" s="113">
        <v>1</v>
      </c>
      <c r="H33" s="515" t="s">
        <v>289</v>
      </c>
      <c r="I33" s="515" t="s">
        <v>289</v>
      </c>
      <c r="J33" s="77" t="s">
        <v>520</v>
      </c>
    </row>
    <row r="34" spans="1:29" ht="15" customHeight="1" x14ac:dyDescent="0.25">
      <c r="A34" s="486"/>
      <c r="B34" s="153" t="s">
        <v>92</v>
      </c>
      <c r="C34" s="521"/>
      <c r="D34" s="522"/>
      <c r="E34" s="523"/>
      <c r="G34" s="113">
        <v>0.9</v>
      </c>
      <c r="H34" s="516"/>
      <c r="I34" s="516"/>
    </row>
    <row r="35" spans="1:29" ht="15" customHeight="1" x14ac:dyDescent="0.25">
      <c r="A35" s="486"/>
      <c r="B35" s="154" t="s">
        <v>94</v>
      </c>
      <c r="C35" s="521"/>
      <c r="D35" s="522"/>
      <c r="E35" s="523"/>
      <c r="G35" s="113">
        <v>1.65</v>
      </c>
      <c r="H35" s="516"/>
      <c r="I35" s="516"/>
    </row>
    <row r="36" spans="1:29" ht="15" customHeight="1" x14ac:dyDescent="0.25">
      <c r="A36" s="486"/>
      <c r="B36" s="154" t="s">
        <v>98</v>
      </c>
      <c r="C36" s="521"/>
      <c r="D36" s="522"/>
      <c r="E36" s="523"/>
      <c r="G36" s="85"/>
      <c r="H36" s="516"/>
      <c r="I36" s="516"/>
    </row>
    <row r="37" spans="1:29" ht="15" customHeight="1" x14ac:dyDescent="0.25">
      <c r="A37" s="486"/>
      <c r="B37" s="153" t="s">
        <v>93</v>
      </c>
      <c r="C37" s="521"/>
      <c r="D37" s="522"/>
      <c r="E37" s="523"/>
      <c r="G37" s="85"/>
      <c r="H37" s="516"/>
      <c r="I37" s="516"/>
    </row>
    <row r="38" spans="1:29" ht="15" customHeight="1" x14ac:dyDescent="0.25">
      <c r="A38" s="486"/>
      <c r="B38" s="155" t="s">
        <v>95</v>
      </c>
      <c r="C38" s="521"/>
      <c r="D38" s="522"/>
      <c r="E38" s="523"/>
      <c r="G38" s="85"/>
      <c r="H38" s="516"/>
      <c r="I38" s="516"/>
    </row>
    <row r="39" spans="1:29" ht="15" customHeight="1" x14ac:dyDescent="0.25">
      <c r="A39" s="486"/>
      <c r="B39" s="155" t="s">
        <v>118</v>
      </c>
      <c r="C39" s="521"/>
      <c r="D39" s="522"/>
      <c r="E39" s="523"/>
      <c r="G39" s="85"/>
      <c r="H39" s="516"/>
      <c r="I39" s="516"/>
    </row>
    <row r="40" spans="1:29" ht="15" customHeight="1" x14ac:dyDescent="0.25">
      <c r="A40" s="486"/>
      <c r="B40" s="155" t="s">
        <v>117</v>
      </c>
      <c r="C40" s="521"/>
      <c r="D40" s="522"/>
      <c r="E40" s="523"/>
      <c r="G40" s="85"/>
      <c r="H40" s="516"/>
      <c r="I40" s="516"/>
    </row>
    <row r="41" spans="1:29" ht="15.75" customHeight="1" thickBot="1" x14ac:dyDescent="0.3">
      <c r="A41" s="486"/>
      <c r="B41" s="156" t="s">
        <v>119</v>
      </c>
      <c r="C41" s="524"/>
      <c r="D41" s="525"/>
      <c r="E41" s="526"/>
      <c r="F41" s="87"/>
      <c r="G41" s="88"/>
      <c r="H41" s="517"/>
      <c r="I41" s="517"/>
    </row>
    <row r="42" spans="1:29" ht="15.75" thickBot="1" x14ac:dyDescent="0.3">
      <c r="A42" s="491"/>
      <c r="B42" s="469" t="s">
        <v>844</v>
      </c>
      <c r="C42" s="474" t="s">
        <v>521</v>
      </c>
      <c r="D42" s="475"/>
      <c r="E42" s="475"/>
      <c r="F42" s="475"/>
      <c r="G42" s="475"/>
      <c r="H42" s="475" t="s">
        <v>121</v>
      </c>
      <c r="I42" s="476"/>
      <c r="J42" s="53"/>
      <c r="K42" s="41"/>
    </row>
    <row r="43" spans="1:29" ht="15.75" thickBot="1" x14ac:dyDescent="0.3">
      <c r="A43" s="491"/>
      <c r="B43" s="470"/>
      <c r="C43" s="201" t="s">
        <v>91</v>
      </c>
      <c r="D43" s="202" t="s">
        <v>92</v>
      </c>
      <c r="E43" s="180" t="s">
        <v>94</v>
      </c>
      <c r="F43" s="180" t="s">
        <v>98</v>
      </c>
      <c r="G43" s="202" t="s">
        <v>93</v>
      </c>
      <c r="H43" s="203" t="s">
        <v>95</v>
      </c>
      <c r="I43" s="204" t="s">
        <v>118</v>
      </c>
      <c r="J43" s="205" t="s">
        <v>117</v>
      </c>
      <c r="K43" s="206" t="s">
        <v>119</v>
      </c>
    </row>
    <row r="44" spans="1:29" x14ac:dyDescent="0.25">
      <c r="A44" s="491"/>
      <c r="B44" s="83" t="s">
        <v>105</v>
      </c>
      <c r="C44" s="468">
        <v>1060</v>
      </c>
      <c r="D44" s="468">
        <v>997</v>
      </c>
      <c r="E44" s="468">
        <v>800</v>
      </c>
      <c r="F44" s="468">
        <f>(824.21+408)/2</f>
        <v>616.10500000000002</v>
      </c>
      <c r="G44" s="468">
        <v>1107</v>
      </c>
      <c r="H44" s="468">
        <v>335</v>
      </c>
      <c r="I44" s="468">
        <v>1391</v>
      </c>
      <c r="J44" s="468">
        <v>1307</v>
      </c>
      <c r="K44" s="468">
        <v>115</v>
      </c>
    </row>
    <row r="45" spans="1:29" ht="15.75" thickBot="1" x14ac:dyDescent="0.3">
      <c r="A45" s="492"/>
      <c r="B45" s="88" t="s">
        <v>106</v>
      </c>
      <c r="C45" s="470"/>
      <c r="D45" s="470"/>
      <c r="E45" s="470"/>
      <c r="F45" s="470"/>
      <c r="G45" s="470"/>
      <c r="H45" s="470"/>
      <c r="I45" s="470"/>
      <c r="J45" s="470"/>
      <c r="K45" s="470"/>
    </row>
    <row r="46" spans="1:29" ht="15.75" thickBot="1" x14ac:dyDescent="0.3">
      <c r="A46" s="93"/>
      <c r="B46" s="87"/>
      <c r="C46" s="87"/>
      <c r="D46" s="87"/>
      <c r="E46" s="87"/>
      <c r="F46" s="87"/>
      <c r="G46" s="87"/>
      <c r="H46" s="87"/>
      <c r="I46" s="87"/>
      <c r="J46" s="87"/>
    </row>
    <row r="47" spans="1:29" ht="15.75" thickBot="1" x14ac:dyDescent="0.3">
      <c r="B47" s="468" t="s">
        <v>845</v>
      </c>
      <c r="C47" s="474" t="s">
        <v>108</v>
      </c>
      <c r="D47" s="475"/>
      <c r="E47" s="475"/>
      <c r="F47" s="475"/>
      <c r="G47" s="476"/>
      <c r="H47" s="474" t="s">
        <v>109</v>
      </c>
      <c r="I47" s="475"/>
      <c r="J47" s="475"/>
      <c r="K47" s="476"/>
      <c r="N47" s="479" t="s">
        <v>217</v>
      </c>
      <c r="O47" s="480"/>
      <c r="P47" s="481"/>
      <c r="R47" s="77" t="s">
        <v>83</v>
      </c>
    </row>
    <row r="48" spans="1:29" ht="15.75" thickBot="1" x14ac:dyDescent="0.3">
      <c r="B48" s="469"/>
      <c r="C48" s="73" t="s">
        <v>91</v>
      </c>
      <c r="D48" s="74" t="s">
        <v>92</v>
      </c>
      <c r="E48" s="96" t="s">
        <v>94</v>
      </c>
      <c r="F48" s="96" t="s">
        <v>98</v>
      </c>
      <c r="G48" s="74" t="s">
        <v>93</v>
      </c>
      <c r="H48" s="97" t="s">
        <v>95</v>
      </c>
      <c r="I48" s="91" t="s">
        <v>118</v>
      </c>
      <c r="J48" s="98" t="s">
        <v>117</v>
      </c>
      <c r="K48" s="99" t="s">
        <v>119</v>
      </c>
      <c r="L48" s="168" t="s">
        <v>312</v>
      </c>
      <c r="M48" s="168" t="s">
        <v>401</v>
      </c>
      <c r="N48" s="488" t="s">
        <v>221</v>
      </c>
      <c r="O48" s="78" t="s">
        <v>219</v>
      </c>
      <c r="P48" s="138"/>
      <c r="Q48" s="141"/>
      <c r="R48" s="113" t="s">
        <v>223</v>
      </c>
      <c r="AC48" s="113" t="s">
        <v>229</v>
      </c>
    </row>
    <row r="49" spans="1:25" ht="15" customHeight="1" x14ac:dyDescent="0.25">
      <c r="A49" s="490" t="s">
        <v>43</v>
      </c>
      <c r="B49" s="18" t="s">
        <v>22</v>
      </c>
      <c r="C49" s="493" t="s">
        <v>516</v>
      </c>
      <c r="D49" s="536"/>
      <c r="E49" s="536"/>
      <c r="F49" s="536"/>
      <c r="G49" s="536"/>
      <c r="H49" s="536"/>
      <c r="I49" s="536"/>
      <c r="J49" s="536"/>
      <c r="K49" s="537"/>
      <c r="N49" s="489"/>
      <c r="O49" s="79" t="s">
        <v>220</v>
      </c>
      <c r="P49" s="139"/>
      <c r="R49" s="113" t="s">
        <v>224</v>
      </c>
    </row>
    <row r="50" spans="1:25" ht="15" customHeight="1" x14ac:dyDescent="0.25">
      <c r="A50" s="491"/>
      <c r="B50" s="45" t="s">
        <v>110</v>
      </c>
      <c r="C50" s="538"/>
      <c r="D50" s="539"/>
      <c r="E50" s="539"/>
      <c r="F50" s="539"/>
      <c r="G50" s="539"/>
      <c r="H50" s="539"/>
      <c r="I50" s="539"/>
      <c r="J50" s="539"/>
      <c r="K50" s="540"/>
      <c r="N50" s="489"/>
      <c r="O50" s="79" t="s">
        <v>222</v>
      </c>
      <c r="P50" s="139"/>
    </row>
    <row r="51" spans="1:25" ht="15" customHeight="1" x14ac:dyDescent="0.25">
      <c r="A51" s="491"/>
      <c r="B51" s="45" t="s">
        <v>24</v>
      </c>
      <c r="C51" s="538"/>
      <c r="D51" s="539"/>
      <c r="E51" s="539"/>
      <c r="F51" s="539"/>
      <c r="G51" s="539"/>
      <c r="H51" s="539"/>
      <c r="I51" s="539"/>
      <c r="J51" s="539"/>
      <c r="K51" s="540"/>
      <c r="N51" s="489"/>
      <c r="O51" s="79" t="s">
        <v>225</v>
      </c>
      <c r="P51" s="139"/>
    </row>
    <row r="52" spans="1:25" ht="15" customHeight="1" x14ac:dyDescent="0.25">
      <c r="A52" s="491"/>
      <c r="B52" s="45" t="s">
        <v>26</v>
      </c>
      <c r="C52" s="538"/>
      <c r="D52" s="539"/>
      <c r="E52" s="539"/>
      <c r="F52" s="539"/>
      <c r="G52" s="539"/>
      <c r="H52" s="539"/>
      <c r="I52" s="539"/>
      <c r="J52" s="539"/>
      <c r="K52" s="540"/>
      <c r="N52" s="486" t="s">
        <v>228</v>
      </c>
      <c r="O52" s="79" t="s">
        <v>219</v>
      </c>
      <c r="P52" s="139"/>
    </row>
    <row r="53" spans="1:25" ht="15" customHeight="1" x14ac:dyDescent="0.25">
      <c r="A53" s="491"/>
      <c r="B53" s="45" t="s">
        <v>27</v>
      </c>
      <c r="C53" s="538"/>
      <c r="D53" s="539"/>
      <c r="E53" s="539"/>
      <c r="F53" s="539"/>
      <c r="G53" s="539"/>
      <c r="H53" s="539"/>
      <c r="I53" s="539"/>
      <c r="J53" s="539"/>
      <c r="K53" s="540"/>
      <c r="N53" s="486"/>
      <c r="O53" s="79" t="s">
        <v>220</v>
      </c>
      <c r="P53" s="139"/>
    </row>
    <row r="54" spans="1:25" ht="15" customHeight="1" x14ac:dyDescent="0.25">
      <c r="A54" s="491"/>
      <c r="B54" s="45" t="s">
        <v>28</v>
      </c>
      <c r="C54" s="538"/>
      <c r="D54" s="539"/>
      <c r="E54" s="539"/>
      <c r="F54" s="539"/>
      <c r="G54" s="539"/>
      <c r="H54" s="539"/>
      <c r="I54" s="539"/>
      <c r="J54" s="539"/>
      <c r="K54" s="540"/>
      <c r="N54" s="486"/>
      <c r="O54" s="79" t="s">
        <v>222</v>
      </c>
      <c r="P54" s="139"/>
      <c r="R54" s="113" t="s">
        <v>226</v>
      </c>
    </row>
    <row r="55" spans="1:25" ht="15.75" customHeight="1" thickBot="1" x14ac:dyDescent="0.3">
      <c r="A55" s="492"/>
      <c r="B55" s="46" t="s">
        <v>29</v>
      </c>
      <c r="C55" s="541"/>
      <c r="D55" s="542"/>
      <c r="E55" s="542"/>
      <c r="F55" s="542"/>
      <c r="G55" s="542"/>
      <c r="H55" s="542"/>
      <c r="I55" s="542"/>
      <c r="J55" s="542"/>
      <c r="K55" s="543"/>
      <c r="N55" s="487"/>
      <c r="O55" s="80" t="s">
        <v>225</v>
      </c>
      <c r="P55" s="140"/>
      <c r="R55" s="113" t="s">
        <v>227</v>
      </c>
    </row>
    <row r="56" spans="1:25" ht="15.75" thickBot="1" x14ac:dyDescent="0.3">
      <c r="B56" s="503" t="s">
        <v>846</v>
      </c>
      <c r="C56" s="474" t="s">
        <v>108</v>
      </c>
      <c r="D56" s="475"/>
      <c r="E56" s="475"/>
      <c r="F56" s="475"/>
      <c r="G56" s="476"/>
      <c r="H56" s="474" t="s">
        <v>109</v>
      </c>
      <c r="I56" s="475"/>
      <c r="J56" s="475"/>
      <c r="K56" s="476"/>
    </row>
    <row r="57" spans="1:25" ht="15.75" thickBot="1" x14ac:dyDescent="0.3">
      <c r="B57" s="504"/>
      <c r="C57" s="62" t="s">
        <v>91</v>
      </c>
      <c r="D57" s="59" t="s">
        <v>92</v>
      </c>
      <c r="E57" s="89" t="s">
        <v>94</v>
      </c>
      <c r="F57" s="89" t="s">
        <v>98</v>
      </c>
      <c r="G57" s="95" t="s">
        <v>93</v>
      </c>
      <c r="H57" s="97" t="s">
        <v>95</v>
      </c>
      <c r="I57" s="91" t="s">
        <v>118</v>
      </c>
      <c r="J57" s="98" t="s">
        <v>117</v>
      </c>
      <c r="K57" s="99" t="s">
        <v>119</v>
      </c>
    </row>
    <row r="58" spans="1:25" ht="15" customHeight="1" x14ac:dyDescent="0.25">
      <c r="A58" s="505" t="s">
        <v>43</v>
      </c>
      <c r="B58" s="135" t="s">
        <v>70</v>
      </c>
      <c r="C58" s="493" t="s">
        <v>516</v>
      </c>
      <c r="D58" s="536"/>
      <c r="E58" s="536"/>
      <c r="F58" s="536"/>
      <c r="G58" s="536"/>
      <c r="H58" s="536"/>
      <c r="I58" s="536"/>
      <c r="J58" s="536"/>
      <c r="K58" s="537"/>
      <c r="R58" s="113" t="s">
        <v>230</v>
      </c>
    </row>
    <row r="59" spans="1:25" ht="15" customHeight="1" x14ac:dyDescent="0.25">
      <c r="A59" s="486"/>
      <c r="B59" s="136" t="s">
        <v>71</v>
      </c>
      <c r="C59" s="538"/>
      <c r="D59" s="539"/>
      <c r="E59" s="539"/>
      <c r="F59" s="539"/>
      <c r="G59" s="539"/>
      <c r="H59" s="539"/>
      <c r="I59" s="539"/>
      <c r="J59" s="539"/>
      <c r="K59" s="540"/>
      <c r="R59" s="77" t="s">
        <v>231</v>
      </c>
      <c r="Y59" s="113" t="s">
        <v>232</v>
      </c>
    </row>
    <row r="60" spans="1:25" ht="15" customHeight="1" x14ac:dyDescent="0.25">
      <c r="A60" s="486"/>
      <c r="B60" s="136" t="s">
        <v>74</v>
      </c>
      <c r="C60" s="538"/>
      <c r="D60" s="539"/>
      <c r="E60" s="539"/>
      <c r="F60" s="539"/>
      <c r="G60" s="539"/>
      <c r="H60" s="539"/>
      <c r="I60" s="539"/>
      <c r="J60" s="539"/>
      <c r="K60" s="540"/>
    </row>
    <row r="61" spans="1:25" ht="15" customHeight="1" x14ac:dyDescent="0.25">
      <c r="A61" s="486"/>
      <c r="B61" s="136" t="s">
        <v>75</v>
      </c>
      <c r="C61" s="538"/>
      <c r="D61" s="539"/>
      <c r="E61" s="539"/>
      <c r="F61" s="539"/>
      <c r="G61" s="539"/>
      <c r="H61" s="539"/>
      <c r="I61" s="539"/>
      <c r="J61" s="539"/>
      <c r="K61" s="540"/>
    </row>
    <row r="62" spans="1:25" ht="15" customHeight="1" x14ac:dyDescent="0.25">
      <c r="A62" s="486"/>
      <c r="B62" s="136" t="s">
        <v>76</v>
      </c>
      <c r="C62" s="538"/>
      <c r="D62" s="539"/>
      <c r="E62" s="539"/>
      <c r="F62" s="539"/>
      <c r="G62" s="539"/>
      <c r="H62" s="539"/>
      <c r="I62" s="539"/>
      <c r="J62" s="539"/>
      <c r="K62" s="540"/>
    </row>
    <row r="63" spans="1:25" ht="15" customHeight="1" x14ac:dyDescent="0.25">
      <c r="A63" s="486"/>
      <c r="B63" s="136" t="s">
        <v>63</v>
      </c>
      <c r="C63" s="538"/>
      <c r="D63" s="539"/>
      <c r="E63" s="539"/>
      <c r="F63" s="539"/>
      <c r="G63" s="539"/>
      <c r="H63" s="539"/>
      <c r="I63" s="539"/>
      <c r="J63" s="539"/>
      <c r="K63" s="540"/>
    </row>
    <row r="64" spans="1:25" ht="15.75" customHeight="1" thickBot="1" x14ac:dyDescent="0.3">
      <c r="A64" s="487"/>
      <c r="B64" s="137" t="s">
        <v>64</v>
      </c>
      <c r="C64" s="541"/>
      <c r="D64" s="542"/>
      <c r="E64" s="542"/>
      <c r="F64" s="542"/>
      <c r="G64" s="542"/>
      <c r="H64" s="542"/>
      <c r="I64" s="542"/>
      <c r="J64" s="542"/>
      <c r="K64" s="543"/>
    </row>
    <row r="65" spans="1:11" ht="15.75" thickBot="1" x14ac:dyDescent="0.3"/>
    <row r="66" spans="1:11" ht="15.75" thickBot="1" x14ac:dyDescent="0.3">
      <c r="A66" s="479" t="s">
        <v>849</v>
      </c>
      <c r="B66" s="502"/>
      <c r="C66" s="14" t="s">
        <v>22</v>
      </c>
      <c r="D66" s="14" t="s">
        <v>23</v>
      </c>
      <c r="E66" s="14" t="s">
        <v>24</v>
      </c>
      <c r="F66" s="14" t="s">
        <v>25</v>
      </c>
      <c r="G66" s="14" t="s">
        <v>26</v>
      </c>
      <c r="H66" s="14" t="s">
        <v>27</v>
      </c>
      <c r="I66" s="14" t="s">
        <v>28</v>
      </c>
      <c r="J66" s="14" t="s">
        <v>29</v>
      </c>
      <c r="K66" s="26"/>
    </row>
    <row r="67" spans="1:11" ht="15" customHeight="1" x14ac:dyDescent="0.25">
      <c r="A67" s="490" t="s">
        <v>102</v>
      </c>
      <c r="B67" s="20" t="s">
        <v>91</v>
      </c>
      <c r="C67" s="430">
        <v>25.41</v>
      </c>
      <c r="D67" s="431">
        <v>69.33</v>
      </c>
      <c r="E67" s="431">
        <v>55.46</v>
      </c>
      <c r="F67" s="431">
        <v>63.67</v>
      </c>
      <c r="G67" s="431">
        <v>120</v>
      </c>
      <c r="H67" s="432">
        <v>65</v>
      </c>
      <c r="I67" s="431">
        <v>90</v>
      </c>
      <c r="J67" s="433">
        <f>AVERAGE(C67:I67)</f>
        <v>69.838571428571427</v>
      </c>
      <c r="K67" s="216"/>
    </row>
    <row r="68" spans="1:11" ht="15" customHeight="1" x14ac:dyDescent="0.25">
      <c r="A68" s="491"/>
      <c r="B68" s="25" t="s">
        <v>92</v>
      </c>
      <c r="C68" s="412">
        <f>C67/1000</f>
        <v>2.5409999999999999E-2</v>
      </c>
      <c r="D68" s="412">
        <f t="shared" ref="D68:J68" si="0">D67/1000</f>
        <v>6.9330000000000003E-2</v>
      </c>
      <c r="E68" s="412">
        <f t="shared" si="0"/>
        <v>5.5460000000000002E-2</v>
      </c>
      <c r="F68" s="412">
        <f t="shared" si="0"/>
        <v>6.3670000000000004E-2</v>
      </c>
      <c r="G68" s="412">
        <f t="shared" si="0"/>
        <v>0.12</v>
      </c>
      <c r="H68" s="412">
        <f t="shared" si="0"/>
        <v>6.5000000000000002E-2</v>
      </c>
      <c r="I68" s="412">
        <f t="shared" si="0"/>
        <v>0.09</v>
      </c>
      <c r="J68" s="412">
        <f t="shared" si="0"/>
        <v>6.983857142857143E-2</v>
      </c>
    </row>
    <row r="69" spans="1:11" ht="15" customHeight="1" x14ac:dyDescent="0.25">
      <c r="A69" s="491"/>
      <c r="B69" s="85" t="s">
        <v>94</v>
      </c>
      <c r="C69" s="412"/>
      <c r="D69" s="432"/>
      <c r="E69" s="432"/>
      <c r="F69" s="432"/>
      <c r="G69" s="432"/>
      <c r="H69" s="432"/>
      <c r="I69" s="432"/>
      <c r="J69" s="434"/>
    </row>
    <row r="70" spans="1:11" ht="15" customHeight="1" x14ac:dyDescent="0.25">
      <c r="A70" s="491"/>
      <c r="B70" s="85" t="s">
        <v>98</v>
      </c>
      <c r="C70" s="412"/>
      <c r="D70" s="432"/>
      <c r="E70" s="432"/>
      <c r="F70" s="432"/>
      <c r="G70" s="432"/>
      <c r="H70" s="432"/>
      <c r="I70" s="432"/>
      <c r="J70" s="434"/>
    </row>
    <row r="71" spans="1:11" ht="15.75" customHeight="1" thickBot="1" x14ac:dyDescent="0.3">
      <c r="A71" s="492"/>
      <c r="B71" s="28" t="s">
        <v>93</v>
      </c>
      <c r="C71" s="435"/>
      <c r="D71" s="436"/>
      <c r="E71" s="436"/>
      <c r="F71" s="436"/>
      <c r="G71" s="436"/>
      <c r="H71" s="436"/>
      <c r="I71" s="436"/>
      <c r="J71" s="437"/>
    </row>
    <row r="72" spans="1:11" x14ac:dyDescent="0.25">
      <c r="A72" s="157"/>
      <c r="B72" s="2"/>
    </row>
    <row r="73" spans="1:11" ht="15.75" thickBot="1" x14ac:dyDescent="0.3"/>
    <row r="74" spans="1:11" ht="28.5" customHeight="1" thickBot="1" x14ac:dyDescent="0.3">
      <c r="A74" s="530" t="s">
        <v>42</v>
      </c>
      <c r="B74" s="531"/>
      <c r="C74" s="544" t="s">
        <v>294</v>
      </c>
      <c r="D74" s="547" t="s">
        <v>295</v>
      </c>
    </row>
    <row r="75" spans="1:11" ht="15.75" thickBot="1" x14ac:dyDescent="0.3">
      <c r="A75" s="530" t="s">
        <v>296</v>
      </c>
      <c r="B75" s="531"/>
      <c r="C75" s="545"/>
      <c r="D75" s="548"/>
    </row>
    <row r="76" spans="1:11" ht="15.75" thickBot="1" x14ac:dyDescent="0.3">
      <c r="A76" s="530" t="s">
        <v>126</v>
      </c>
      <c r="B76" s="531"/>
      <c r="C76" s="545"/>
      <c r="D76" s="548"/>
    </row>
    <row r="77" spans="1:11" ht="15.75" thickBot="1" x14ac:dyDescent="0.3">
      <c r="A77" s="530" t="s">
        <v>127</v>
      </c>
      <c r="B77" s="531"/>
      <c r="C77" s="546"/>
      <c r="D77" s="549"/>
    </row>
    <row r="79" spans="1:11" ht="15.75" thickBot="1" x14ac:dyDescent="0.3"/>
    <row r="80" spans="1:11" ht="15.75" thickBot="1" x14ac:dyDescent="0.3">
      <c r="C80" s="160" t="s">
        <v>307</v>
      </c>
      <c r="D80" s="100" t="s">
        <v>216</v>
      </c>
      <c r="E80" s="101" t="s">
        <v>301</v>
      </c>
      <c r="F80" s="102" t="s">
        <v>302</v>
      </c>
    </row>
    <row r="81" spans="1:8" ht="48" thickBot="1" x14ac:dyDescent="0.3">
      <c r="A81" s="506" t="s">
        <v>297</v>
      </c>
      <c r="B81" s="483"/>
      <c r="C81" s="161" t="s">
        <v>304</v>
      </c>
      <c r="D81" s="81"/>
      <c r="E81" s="162" t="s">
        <v>306</v>
      </c>
      <c r="F81" s="83"/>
      <c r="G81" s="113" t="s">
        <v>305</v>
      </c>
    </row>
    <row r="82" spans="1:8" ht="63.75" thickBot="1" x14ac:dyDescent="0.3">
      <c r="A82" s="482" t="s">
        <v>298</v>
      </c>
      <c r="B82" s="506"/>
      <c r="C82" s="483"/>
      <c r="D82" s="163">
        <v>140</v>
      </c>
      <c r="E82" s="158" t="s">
        <v>303</v>
      </c>
      <c r="F82" s="85"/>
      <c r="G82" s="77">
        <f>70/105</f>
        <v>0.66666666666666663</v>
      </c>
      <c r="H82" s="77">
        <f>G82*140</f>
        <v>93.333333333333329</v>
      </c>
    </row>
    <row r="83" spans="1:8" ht="15.95" customHeight="1" thickBot="1" x14ac:dyDescent="0.3">
      <c r="A83" s="482" t="s">
        <v>299</v>
      </c>
      <c r="B83" s="483"/>
      <c r="C83" s="161" t="s">
        <v>300</v>
      </c>
      <c r="D83" s="100">
        <v>70.81</v>
      </c>
      <c r="E83" s="101">
        <v>60.34</v>
      </c>
      <c r="F83" s="102">
        <v>44.26</v>
      </c>
      <c r="G83" s="113" t="s">
        <v>308</v>
      </c>
    </row>
    <row r="84" spans="1:8" ht="32.25" thickBot="1" x14ac:dyDescent="0.3">
      <c r="A84" s="484"/>
      <c r="B84" s="485"/>
      <c r="C84" s="164" t="s">
        <v>309</v>
      </c>
      <c r="D84" s="474" t="s">
        <v>310</v>
      </c>
      <c r="E84" s="475"/>
      <c r="F84" s="476"/>
    </row>
  </sheetData>
  <mergeCells count="53">
    <mergeCell ref="D84:F84"/>
    <mergeCell ref="C58:K64"/>
    <mergeCell ref="A67:A71"/>
    <mergeCell ref="A74:B74"/>
    <mergeCell ref="C74:C77"/>
    <mergeCell ref="D74:D77"/>
    <mergeCell ref="A75:B75"/>
    <mergeCell ref="A76:B76"/>
    <mergeCell ref="A77:B77"/>
    <mergeCell ref="A58:A64"/>
    <mergeCell ref="A66:B66"/>
    <mergeCell ref="A81:B81"/>
    <mergeCell ref="A82:C82"/>
    <mergeCell ref="A83:B84"/>
    <mergeCell ref="J44:J45"/>
    <mergeCell ref="K44:K45"/>
    <mergeCell ref="B56:B57"/>
    <mergeCell ref="C56:G56"/>
    <mergeCell ref="H56:K56"/>
    <mergeCell ref="H47:K47"/>
    <mergeCell ref="N47:P47"/>
    <mergeCell ref="N48:N51"/>
    <mergeCell ref="A49:A55"/>
    <mergeCell ref="N52:N55"/>
    <mergeCell ref="C49:K55"/>
    <mergeCell ref="B47:B48"/>
    <mergeCell ref="C47:G47"/>
    <mergeCell ref="N6:P6"/>
    <mergeCell ref="B10:B11"/>
    <mergeCell ref="C10:G10"/>
    <mergeCell ref="H10:K10"/>
    <mergeCell ref="A22:B22"/>
    <mergeCell ref="B1:B2"/>
    <mergeCell ref="C1:I1"/>
    <mergeCell ref="A3:A18"/>
    <mergeCell ref="C20:G20"/>
    <mergeCell ref="H20:K20"/>
    <mergeCell ref="A1:A2"/>
    <mergeCell ref="B31:B32"/>
    <mergeCell ref="C31:I31"/>
    <mergeCell ref="A33:A45"/>
    <mergeCell ref="C44:C45"/>
    <mergeCell ref="C33:E41"/>
    <mergeCell ref="H33:H41"/>
    <mergeCell ref="I33:I41"/>
    <mergeCell ref="B42:B43"/>
    <mergeCell ref="C42:I42"/>
    <mergeCell ref="I44:I45"/>
    <mergeCell ref="D44:D45"/>
    <mergeCell ref="E44:E45"/>
    <mergeCell ref="F44:F45"/>
    <mergeCell ref="G44:G45"/>
    <mergeCell ref="H44:H45"/>
  </mergeCells>
  <hyperlinks>
    <hyperlink ref="L2" r:id="rId1" display="https://www.science.org/doi/full/10.1126/science.abg9853" xr:uid="{4BAAB8E6-B967-4EB4-8875-DAB629C67F95}"/>
    <hyperlink ref="L3" r:id="rId2" display="https://explore.mission-innovation.net/wp-content/uploads/2022/09/Carbon-Dioxide-Removal-Mission-Roadmap-Sept-22.pdf" xr:uid="{3A42A03A-C534-4C77-89C1-94AB7CA2A2FD}"/>
    <hyperlink ref="N22" r:id="rId3" display="https://www.nature.com/articles/s41560-020-00771-9" xr:uid="{9E8A38DE-3017-415A-A661-8ABD6732BD90}"/>
    <hyperlink ref="R48" r:id="rId4" display="https://www.sciencedirect.com/science/article/pii/S0956053X20300465" xr:uid="{FE398801-1BD7-4AA6-ABA9-65B707026D38}"/>
    <hyperlink ref="R49" r:id="rId5" display="https://link.springer.com/chapter/10.1007/978-981-16-6162-4_2" xr:uid="{152F771F-6FF3-4719-9702-FF333CBF5D49}"/>
    <hyperlink ref="R54" r:id="rId6" display="https://link.springer.com/chapter/10.1007/978-3-319-51010-1_18" xr:uid="{BA2DC279-98FF-4486-BAF5-8F16DAA517C6}"/>
    <hyperlink ref="R55" r:id="rId7" display="https://www.emerson.com/en-us/industries/automation/downstream-hydrocarbons/refining/fluidized-catalytic-cracking" xr:uid="{84E63E81-A849-4436-AA02-417D3868E6E8}"/>
    <hyperlink ref="AC48" r:id="rId8" display="https://www.luxresearchinc.com/blog/technology-landscape-key-players-in-plastic-pyrolysis/" xr:uid="{F6AE8289-D5A6-493D-A436-061B92C9C408}"/>
    <hyperlink ref="R58" r:id="rId9" display="https://hal.science/hal-03583898v1/document" xr:uid="{A9487F5C-B8E0-4F94-88C5-360136278C67}"/>
    <hyperlink ref="Y59" r:id="rId10" display="https://www.costengineering.eu/images/papers/Sharpen_Your_Cost_Estimating_Skills.pdf" xr:uid="{C5543437-FEA1-44F1-9E0E-3DAC5FD6BEF2}"/>
    <hyperlink ref="C74" r:id="rId11" display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xr:uid="{F7AAB7BF-D2DB-4421-867B-011CFCD73486}"/>
    <hyperlink ref="G81" r:id="rId12" display="https://www.packagingdive.com/news/reduce-act-tax-virgin-plastic-single-use-packaging/694598/" xr:uid="{07CADF04-7E31-4B2D-83E6-FBD5D0D8D844}"/>
    <hyperlink ref="G83" r:id="rId13" display="https://www.wastetodaymagazine.com/news/eref-study-shows-msw-landfill-tip-fees-rose-sharply-in-2022/" xr:uid="{2C28D8D7-659D-4A4E-A46C-0B848FC681BF}"/>
  </hyperlinks>
  <pageMargins left="0.7" right="0.7" top="0.75" bottom="0.75" header="0.3" footer="0.3"/>
  <pageSetup orientation="portrait" r:id="rId14"/>
  <drawing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5EAB2C-485C-4FEF-8D25-4C62B9DA0EAB}">
  <sheetPr codeName="Sheet4"/>
  <dimension ref="A1:CN201"/>
  <sheetViews>
    <sheetView topLeftCell="A24" zoomScale="70" zoomScaleNormal="70" workbookViewId="0">
      <pane xSplit="1" topLeftCell="B1" activePane="topRight" state="frozen"/>
      <selection activeCell="A30" sqref="A30"/>
      <selection pane="topRight" activeCell="G50" sqref="G50"/>
    </sheetView>
  </sheetViews>
  <sheetFormatPr defaultColWidth="8.7109375" defaultRowHeight="15" x14ac:dyDescent="0.25"/>
  <cols>
    <col min="1" max="1" width="81.42578125" style="77" customWidth="1"/>
    <col min="2" max="2" width="35.140625" style="176" bestFit="1" customWidth="1"/>
    <col min="3" max="5" width="8.7109375" style="77"/>
    <col min="6" max="6" width="34.85546875" style="77" bestFit="1" customWidth="1"/>
    <col min="7" max="7" width="18.85546875" style="77" customWidth="1"/>
    <col min="8" max="8" width="14.85546875" style="77" bestFit="1" customWidth="1"/>
    <col min="9" max="10" width="8.7109375" style="77"/>
    <col min="11" max="11" width="22.85546875" style="77" bestFit="1" customWidth="1"/>
    <col min="12" max="12" width="19.85546875" style="77" customWidth="1"/>
    <col min="13" max="13" width="13" style="77" bestFit="1" customWidth="1"/>
    <col min="14" max="14" width="11.85546875" style="77" bestFit="1" customWidth="1"/>
    <col min="15" max="15" width="15.85546875" style="77" bestFit="1" customWidth="1"/>
    <col min="16" max="16" width="14.85546875" style="77" bestFit="1" customWidth="1"/>
    <col min="17" max="17" width="16.85546875" style="77" bestFit="1" customWidth="1"/>
    <col min="18" max="16384" width="8.7109375" style="77"/>
  </cols>
  <sheetData>
    <row r="1" spans="1:12" ht="15.75" thickBot="1" x14ac:dyDescent="0.3">
      <c r="A1" s="468" t="s">
        <v>839</v>
      </c>
      <c r="B1" s="477" t="s">
        <v>850</v>
      </c>
      <c r="C1" s="474" t="s">
        <v>100</v>
      </c>
      <c r="D1" s="475"/>
      <c r="E1" s="475"/>
      <c r="F1" s="475"/>
      <c r="G1" s="476"/>
      <c r="H1" s="474" t="s">
        <v>101</v>
      </c>
      <c r="I1" s="475"/>
      <c r="J1" s="475"/>
      <c r="K1" s="476"/>
      <c r="L1" s="10"/>
    </row>
    <row r="2" spans="1:12" ht="15.75" thickBot="1" x14ac:dyDescent="0.3">
      <c r="A2" s="470"/>
      <c r="B2" s="478"/>
      <c r="C2" s="62" t="s">
        <v>91</v>
      </c>
      <c r="D2" s="59" t="s">
        <v>92</v>
      </c>
      <c r="E2" s="59" t="s">
        <v>94</v>
      </c>
      <c r="F2" s="59" t="s">
        <v>98</v>
      </c>
      <c r="G2" s="59" t="s">
        <v>93</v>
      </c>
      <c r="H2" s="90" t="s">
        <v>95</v>
      </c>
      <c r="I2" s="91" t="s">
        <v>97</v>
      </c>
      <c r="J2" s="91" t="s">
        <v>99</v>
      </c>
      <c r="K2" s="144" t="s">
        <v>96</v>
      </c>
      <c r="L2" s="168"/>
    </row>
    <row r="3" spans="1:12" x14ac:dyDescent="0.25">
      <c r="A3" s="21" t="s">
        <v>78</v>
      </c>
      <c r="B3" s="145" t="s">
        <v>219</v>
      </c>
      <c r="C3" s="169" t="s">
        <v>262</v>
      </c>
      <c r="D3" s="70"/>
      <c r="E3" s="70"/>
      <c r="F3" s="170"/>
      <c r="G3" s="171" t="s">
        <v>261</v>
      </c>
      <c r="H3" s="3"/>
      <c r="I3" s="70"/>
      <c r="J3" s="70"/>
      <c r="K3" s="20"/>
      <c r="L3" s="2"/>
    </row>
    <row r="4" spans="1:12" x14ac:dyDescent="0.25">
      <c r="A4" s="26" t="s">
        <v>79</v>
      </c>
      <c r="B4" s="146" t="s">
        <v>220</v>
      </c>
      <c r="C4" s="172" t="s">
        <v>260</v>
      </c>
      <c r="H4" s="84"/>
      <c r="K4" s="85"/>
    </row>
    <row r="5" spans="1:12" x14ac:dyDescent="0.25">
      <c r="B5" s="146" t="s">
        <v>225</v>
      </c>
      <c r="C5" s="172" t="s">
        <v>263</v>
      </c>
      <c r="H5" s="84"/>
      <c r="K5" s="85"/>
    </row>
    <row r="6" spans="1:12" ht="15.75" thickBot="1" x14ac:dyDescent="0.3">
      <c r="B6" s="146" t="s">
        <v>264</v>
      </c>
      <c r="C6" s="172" t="s">
        <v>279</v>
      </c>
      <c r="H6" s="84"/>
      <c r="K6" s="85"/>
    </row>
    <row r="7" spans="1:12" x14ac:dyDescent="0.25">
      <c r="A7" s="468" t="s">
        <v>80</v>
      </c>
      <c r="B7" s="145" t="s">
        <v>219</v>
      </c>
      <c r="C7" s="172" t="s">
        <v>265</v>
      </c>
      <c r="D7" s="2"/>
      <c r="E7" s="2"/>
      <c r="F7" s="2"/>
      <c r="G7" s="2"/>
      <c r="H7" s="4"/>
      <c r="I7" s="2"/>
      <c r="J7" s="2"/>
      <c r="K7" s="25"/>
      <c r="L7" s="2"/>
    </row>
    <row r="8" spans="1:12" x14ac:dyDescent="0.25">
      <c r="A8" s="469"/>
      <c r="B8" s="146" t="s">
        <v>220</v>
      </c>
      <c r="C8" s="172" t="s">
        <v>267</v>
      </c>
      <c r="D8" s="2"/>
      <c r="E8" s="2"/>
      <c r="F8" s="173"/>
      <c r="G8" s="2"/>
      <c r="H8" s="174"/>
      <c r="I8" s="2"/>
      <c r="J8" s="2"/>
      <c r="K8" s="25"/>
      <c r="L8" s="2"/>
    </row>
    <row r="9" spans="1:12" x14ac:dyDescent="0.25">
      <c r="A9" s="469"/>
      <c r="B9" s="146" t="s">
        <v>225</v>
      </c>
      <c r="C9" s="172" t="s">
        <v>268</v>
      </c>
      <c r="D9" s="2"/>
      <c r="E9" s="2"/>
      <c r="F9" s="173"/>
      <c r="G9" s="2"/>
      <c r="H9" s="4"/>
      <c r="I9" s="2"/>
      <c r="J9" s="2"/>
      <c r="K9" s="25"/>
      <c r="L9" s="2"/>
    </row>
    <row r="10" spans="1:12" ht="15.75" thickBot="1" x14ac:dyDescent="0.3">
      <c r="A10" s="470"/>
      <c r="B10" s="146" t="s">
        <v>264</v>
      </c>
      <c r="C10" s="172" t="s">
        <v>279</v>
      </c>
      <c r="D10" s="2"/>
      <c r="E10" s="2"/>
      <c r="F10" s="173"/>
      <c r="G10" s="2"/>
      <c r="H10" s="4"/>
      <c r="I10" s="2"/>
      <c r="J10" s="2"/>
      <c r="K10" s="25"/>
      <c r="L10" s="2"/>
    </row>
    <row r="11" spans="1:12" x14ac:dyDescent="0.25">
      <c r="A11" s="468" t="s">
        <v>81</v>
      </c>
      <c r="B11" s="145" t="s">
        <v>219</v>
      </c>
      <c r="C11" s="172" t="s">
        <v>269</v>
      </c>
      <c r="D11" s="2"/>
      <c r="E11" s="2"/>
      <c r="F11" s="2"/>
      <c r="G11" s="2"/>
      <c r="H11" s="4"/>
      <c r="I11" s="173"/>
      <c r="J11" s="2"/>
      <c r="K11" s="25"/>
      <c r="L11" s="2"/>
    </row>
    <row r="12" spans="1:12" x14ac:dyDescent="0.25">
      <c r="A12" s="469"/>
      <c r="B12" s="146" t="s">
        <v>220</v>
      </c>
      <c r="C12" s="172" t="s">
        <v>270</v>
      </c>
      <c r="H12" s="84"/>
      <c r="K12" s="85"/>
    </row>
    <row r="13" spans="1:12" x14ac:dyDescent="0.25">
      <c r="A13" s="469"/>
      <c r="B13" s="146" t="s">
        <v>225</v>
      </c>
      <c r="C13" s="172" t="s">
        <v>271</v>
      </c>
      <c r="H13" s="84"/>
      <c r="K13" s="85"/>
    </row>
    <row r="14" spans="1:12" ht="15.75" thickBot="1" x14ac:dyDescent="0.3">
      <c r="A14" s="470"/>
      <c r="B14" s="146" t="s">
        <v>264</v>
      </c>
      <c r="C14" s="172" t="s">
        <v>271</v>
      </c>
      <c r="H14" s="84"/>
      <c r="K14" s="85"/>
    </row>
    <row r="15" spans="1:12" x14ac:dyDescent="0.25">
      <c r="A15" s="468" t="s">
        <v>85</v>
      </c>
      <c r="B15" s="145" t="s">
        <v>219</v>
      </c>
      <c r="C15" s="172" t="s">
        <v>273</v>
      </c>
      <c r="H15" s="84"/>
      <c r="K15" s="85"/>
    </row>
    <row r="16" spans="1:12" x14ac:dyDescent="0.25">
      <c r="A16" s="469"/>
      <c r="B16" s="146" t="s">
        <v>220</v>
      </c>
      <c r="C16" s="172" t="s">
        <v>273</v>
      </c>
      <c r="H16" s="84"/>
      <c r="K16" s="85"/>
    </row>
    <row r="17" spans="1:20" x14ac:dyDescent="0.25">
      <c r="A17" s="469"/>
      <c r="B17" s="146" t="s">
        <v>225</v>
      </c>
      <c r="C17" s="172" t="s">
        <v>274</v>
      </c>
      <c r="H17" s="84"/>
      <c r="K17" s="85"/>
    </row>
    <row r="18" spans="1:20" ht="15.75" thickBot="1" x14ac:dyDescent="0.3">
      <c r="A18" s="470"/>
      <c r="B18" s="146" t="s">
        <v>264</v>
      </c>
      <c r="C18" s="172" t="s">
        <v>279</v>
      </c>
      <c r="H18" s="84"/>
      <c r="K18" s="85"/>
    </row>
    <row r="19" spans="1:20" x14ac:dyDescent="0.25">
      <c r="A19" s="468" t="s">
        <v>86</v>
      </c>
      <c r="B19" s="145" t="s">
        <v>219</v>
      </c>
      <c r="C19" s="172" t="s">
        <v>275</v>
      </c>
      <c r="H19" s="84"/>
      <c r="K19" s="85"/>
    </row>
    <row r="20" spans="1:20" x14ac:dyDescent="0.25">
      <c r="A20" s="469"/>
      <c r="B20" s="146" t="s">
        <v>220</v>
      </c>
      <c r="C20" s="172" t="s">
        <v>276</v>
      </c>
      <c r="H20" s="84"/>
      <c r="K20" s="85"/>
    </row>
    <row r="21" spans="1:20" x14ac:dyDescent="0.25">
      <c r="A21" s="469"/>
      <c r="B21" s="146" t="s">
        <v>225</v>
      </c>
      <c r="C21" s="172" t="s">
        <v>272</v>
      </c>
      <c r="H21" s="84"/>
      <c r="K21" s="85"/>
    </row>
    <row r="22" spans="1:20" ht="15.75" thickBot="1" x14ac:dyDescent="0.3">
      <c r="A22" s="470"/>
      <c r="B22" s="146" t="s">
        <v>264</v>
      </c>
      <c r="C22" s="172" t="s">
        <v>279</v>
      </c>
      <c r="H22" s="84"/>
      <c r="K22" s="85"/>
    </row>
    <row r="23" spans="1:20" x14ac:dyDescent="0.25">
      <c r="A23" s="468" t="s">
        <v>87</v>
      </c>
      <c r="B23" s="145" t="s">
        <v>219</v>
      </c>
      <c r="C23" s="172" t="s">
        <v>278</v>
      </c>
      <c r="H23" s="84"/>
      <c r="K23" s="85"/>
    </row>
    <row r="24" spans="1:20" x14ac:dyDescent="0.25">
      <c r="A24" s="469"/>
      <c r="B24" s="146" t="s">
        <v>220</v>
      </c>
      <c r="C24" s="172" t="s">
        <v>266</v>
      </c>
      <c r="H24" s="84"/>
      <c r="K24" s="85"/>
    </row>
    <row r="25" spans="1:20" x14ac:dyDescent="0.25">
      <c r="A25" s="469"/>
      <c r="B25" s="146" t="s">
        <v>281</v>
      </c>
      <c r="C25" s="174" t="s">
        <v>280</v>
      </c>
      <c r="H25" s="84"/>
      <c r="K25" s="85"/>
    </row>
    <row r="26" spans="1:20" ht="15.75" thickBot="1" x14ac:dyDescent="0.3">
      <c r="A26" s="470"/>
      <c r="B26" s="147" t="s">
        <v>222</v>
      </c>
      <c r="C26" s="175" t="s">
        <v>277</v>
      </c>
      <c r="D26" s="87"/>
      <c r="E26" s="87"/>
      <c r="F26" s="87"/>
      <c r="G26" s="87"/>
      <c r="H26" s="86"/>
      <c r="I26" s="87"/>
      <c r="J26" s="87"/>
      <c r="K26" s="88"/>
    </row>
    <row r="27" spans="1:20" ht="15.75" thickBot="1" x14ac:dyDescent="0.3"/>
    <row r="28" spans="1:20" ht="15" customHeight="1" thickBot="1" x14ac:dyDescent="0.3">
      <c r="A28" s="468" t="s">
        <v>839</v>
      </c>
      <c r="B28" s="477" t="s">
        <v>850</v>
      </c>
      <c r="C28" s="474" t="s">
        <v>100</v>
      </c>
      <c r="D28" s="475"/>
      <c r="E28" s="475"/>
      <c r="F28" s="475"/>
      <c r="G28" s="476"/>
      <c r="H28" s="474" t="s">
        <v>101</v>
      </c>
      <c r="I28" s="475"/>
      <c r="J28" s="475"/>
      <c r="K28" s="476"/>
      <c r="L28" s="18" t="s">
        <v>315</v>
      </c>
      <c r="M28" s="505" t="s">
        <v>314</v>
      </c>
      <c r="N28" s="561" t="s">
        <v>313</v>
      </c>
      <c r="O28" s="559" t="s">
        <v>312</v>
      </c>
      <c r="P28" s="556">
        <f>M30/(2000*365*20)</f>
        <v>6.8493150684931505</v>
      </c>
      <c r="Q28" s="558" t="s">
        <v>805</v>
      </c>
      <c r="R28" s="553"/>
    </row>
    <row r="29" spans="1:20" ht="15.75" thickBot="1" x14ac:dyDescent="0.3">
      <c r="A29" s="470"/>
      <c r="B29" s="478"/>
      <c r="C29" s="62" t="s">
        <v>91</v>
      </c>
      <c r="D29" s="59" t="s">
        <v>92</v>
      </c>
      <c r="E29" s="59" t="s">
        <v>94</v>
      </c>
      <c r="F29" s="59" t="s">
        <v>98</v>
      </c>
      <c r="G29" s="59" t="s">
        <v>93</v>
      </c>
      <c r="H29" s="90" t="s">
        <v>95</v>
      </c>
      <c r="I29" s="91" t="s">
        <v>97</v>
      </c>
      <c r="J29" s="91" t="s">
        <v>99</v>
      </c>
      <c r="K29" s="144" t="s">
        <v>96</v>
      </c>
      <c r="L29" s="309"/>
      <c r="M29" s="487"/>
      <c r="N29" s="562"/>
      <c r="O29" s="560"/>
      <c r="P29" s="557"/>
      <c r="Q29" s="533"/>
      <c r="R29" s="555"/>
      <c r="S29" s="2"/>
    </row>
    <row r="30" spans="1:20" ht="15.75" thickBot="1" x14ac:dyDescent="0.3">
      <c r="A30" s="553" t="s">
        <v>311</v>
      </c>
      <c r="B30" s="165" t="s">
        <v>219</v>
      </c>
      <c r="C30" s="406">
        <v>0.107116764647644</v>
      </c>
      <c r="D30" s="407">
        <v>0.17136185267445642</v>
      </c>
      <c r="E30" s="407">
        <v>9.1424201545260972E-2</v>
      </c>
      <c r="F30" s="407">
        <v>0</v>
      </c>
      <c r="G30" s="408">
        <v>0.19221146333541098</v>
      </c>
      <c r="H30" s="407">
        <v>0</v>
      </c>
      <c r="I30" s="407">
        <v>0</v>
      </c>
      <c r="J30" s="407">
        <v>0</v>
      </c>
      <c r="K30" s="408">
        <v>0</v>
      </c>
      <c r="L30" s="81"/>
      <c r="M30" s="327">
        <v>100000000</v>
      </c>
      <c r="N30" s="328">
        <v>2000</v>
      </c>
      <c r="O30" s="337">
        <v>0.43788571779722762</v>
      </c>
      <c r="P30" s="338">
        <f>SUM(C30:K30)+O30</f>
        <v>1</v>
      </c>
      <c r="Q30" s="334">
        <f>M30/(N30*365)</f>
        <v>136.98630136986301</v>
      </c>
      <c r="R30" s="455">
        <f>Q30/1000</f>
        <v>0.13698630136986301</v>
      </c>
      <c r="S30" s="2"/>
      <c r="T30" s="77">
        <v>0.13698630136986301</v>
      </c>
    </row>
    <row r="31" spans="1:20" ht="15.75" thickBot="1" x14ac:dyDescent="0.3">
      <c r="A31" s="554"/>
      <c r="B31" s="166" t="s">
        <v>220</v>
      </c>
      <c r="C31" s="409">
        <v>0.45100000000000001</v>
      </c>
      <c r="D31" s="410">
        <v>0.38700000000000001</v>
      </c>
      <c r="E31" s="410">
        <v>8.3000000000000004E-2</v>
      </c>
      <c r="F31" s="410">
        <v>0</v>
      </c>
      <c r="G31" s="411">
        <v>7.9000000000000001E-2</v>
      </c>
      <c r="H31" s="410">
        <v>0</v>
      </c>
      <c r="I31" s="410">
        <v>0</v>
      </c>
      <c r="J31" s="410">
        <v>0</v>
      </c>
      <c r="K31" s="411">
        <v>0</v>
      </c>
      <c r="L31" s="84"/>
      <c r="M31" s="333">
        <v>290217391.30434781</v>
      </c>
      <c r="N31" s="326">
        <v>2700</v>
      </c>
      <c r="O31" s="339">
        <v>0</v>
      </c>
      <c r="P31" s="141">
        <f t="shared" ref="P31:P52" si="0">SUM(C31:K31)+O31</f>
        <v>1</v>
      </c>
      <c r="Q31" s="335">
        <f>M31/(N31*365)</f>
        <v>294.4874594666137</v>
      </c>
      <c r="R31" s="455">
        <f t="shared" ref="R31:R53" si="1">Q31/1000</f>
        <v>0.2944874594666137</v>
      </c>
      <c r="T31" s="77">
        <v>0.2944874594666137</v>
      </c>
    </row>
    <row r="32" spans="1:20" ht="15.75" thickBot="1" x14ac:dyDescent="0.3">
      <c r="A32" s="554"/>
      <c r="B32" s="166" t="s">
        <v>225</v>
      </c>
      <c r="C32" s="412">
        <v>0.18129999999999999</v>
      </c>
      <c r="D32" s="413">
        <v>0.14899999999999999</v>
      </c>
      <c r="E32" s="413">
        <v>0.21719999999999998</v>
      </c>
      <c r="F32" s="413">
        <v>0</v>
      </c>
      <c r="G32" s="414">
        <v>0</v>
      </c>
      <c r="H32" s="413">
        <v>0.18080000000000002</v>
      </c>
      <c r="I32" s="413">
        <v>0.1721</v>
      </c>
      <c r="J32" s="413">
        <v>0</v>
      </c>
      <c r="K32" s="414">
        <v>9.9600000000000008E-2</v>
      </c>
      <c r="L32" s="4"/>
      <c r="M32" s="329">
        <f>51240000*2</f>
        <v>102480000</v>
      </c>
      <c r="N32" s="326">
        <v>8219</v>
      </c>
      <c r="O32" s="340">
        <v>0</v>
      </c>
      <c r="P32" s="141">
        <f t="shared" si="0"/>
        <v>1</v>
      </c>
      <c r="Q32" s="335">
        <f>M32/(N32*365)</f>
        <v>34.1607401493699</v>
      </c>
      <c r="R32" s="455">
        <f t="shared" si="1"/>
        <v>3.41607401493699E-2</v>
      </c>
      <c r="T32" s="77">
        <v>3.41607401493699E-2</v>
      </c>
    </row>
    <row r="33" spans="1:20" ht="15.75" thickBot="1" x14ac:dyDescent="0.3">
      <c r="A33" s="555"/>
      <c r="B33" s="167" t="s">
        <v>264</v>
      </c>
      <c r="C33" s="415">
        <v>0</v>
      </c>
      <c r="D33" s="416">
        <v>0</v>
      </c>
      <c r="E33" s="416">
        <v>0</v>
      </c>
      <c r="F33" s="416">
        <v>1</v>
      </c>
      <c r="G33" s="417">
        <v>0</v>
      </c>
      <c r="H33" s="416">
        <v>0</v>
      </c>
      <c r="I33" s="416">
        <v>0</v>
      </c>
      <c r="J33" s="416">
        <v>0</v>
      </c>
      <c r="K33" s="417">
        <v>0</v>
      </c>
      <c r="L33" s="86"/>
      <c r="M33" s="330">
        <v>17530000</v>
      </c>
      <c r="N33" s="331">
        <v>12373</v>
      </c>
      <c r="O33" s="341">
        <v>0</v>
      </c>
      <c r="P33" s="342">
        <f t="shared" si="0"/>
        <v>1</v>
      </c>
      <c r="Q33" s="336">
        <f>M33/(N33*365)</f>
        <v>3.8816291328112804</v>
      </c>
      <c r="R33" s="455">
        <f t="shared" si="1"/>
        <v>3.8816291328112804E-3</v>
      </c>
      <c r="T33" s="77">
        <v>3.8816291328112804E-3</v>
      </c>
    </row>
    <row r="34" spans="1:20" ht="15.75" thickBot="1" x14ac:dyDescent="0.3">
      <c r="A34" s="468" t="s">
        <v>80</v>
      </c>
      <c r="B34" s="165" t="s">
        <v>219</v>
      </c>
      <c r="C34" s="406">
        <v>0.21346571517219978</v>
      </c>
      <c r="D34" s="407">
        <v>0.35882717964629224</v>
      </c>
      <c r="E34" s="407">
        <v>9.4787465094632317E-2</v>
      </c>
      <c r="F34" s="407">
        <v>0</v>
      </c>
      <c r="G34" s="408">
        <v>0.33291964008687558</v>
      </c>
      <c r="H34" s="407">
        <v>0</v>
      </c>
      <c r="I34" s="407">
        <v>0</v>
      </c>
      <c r="J34" s="407">
        <v>0</v>
      </c>
      <c r="K34" s="408">
        <v>0</v>
      </c>
      <c r="L34" s="81"/>
      <c r="M34" s="327">
        <v>216000000</v>
      </c>
      <c r="N34" s="328">
        <v>2000</v>
      </c>
      <c r="O34" s="337">
        <v>0</v>
      </c>
      <c r="P34" s="338">
        <f t="shared" si="0"/>
        <v>0.99999999999999989</v>
      </c>
      <c r="Q34" s="334">
        <f t="shared" ref="Q34:Q53" si="2">M34/(N34*365)</f>
        <v>295.89041095890411</v>
      </c>
      <c r="R34" s="455">
        <f t="shared" si="1"/>
        <v>0.29589041095890412</v>
      </c>
      <c r="T34" s="77">
        <v>0.29589041095890412</v>
      </c>
    </row>
    <row r="35" spans="1:20" ht="15.75" thickBot="1" x14ac:dyDescent="0.3">
      <c r="A35" s="469"/>
      <c r="B35" s="166" t="s">
        <v>220</v>
      </c>
      <c r="C35" s="409">
        <v>6.8999999999999923E-2</v>
      </c>
      <c r="D35" s="410">
        <v>0</v>
      </c>
      <c r="E35" s="410">
        <v>0</v>
      </c>
      <c r="F35" s="410">
        <v>0</v>
      </c>
      <c r="G35" s="411">
        <v>0</v>
      </c>
      <c r="H35" s="410">
        <v>0.70400000000000007</v>
      </c>
      <c r="I35" s="410">
        <v>0</v>
      </c>
      <c r="J35" s="410">
        <v>0</v>
      </c>
      <c r="K35" s="411">
        <v>0</v>
      </c>
      <c r="L35" s="84"/>
      <c r="M35" s="333">
        <v>216000000</v>
      </c>
      <c r="N35" s="326">
        <v>2000</v>
      </c>
      <c r="O35" s="339">
        <v>0.22700000000000001</v>
      </c>
      <c r="P35" s="141">
        <f t="shared" si="0"/>
        <v>1</v>
      </c>
      <c r="Q35" s="335">
        <f t="shared" si="2"/>
        <v>295.89041095890411</v>
      </c>
      <c r="R35" s="455">
        <f t="shared" si="1"/>
        <v>0.29589041095890412</v>
      </c>
      <c r="T35" s="77">
        <v>0.29589041095890412</v>
      </c>
    </row>
    <row r="36" spans="1:20" ht="15.75" thickBot="1" x14ac:dyDescent="0.3">
      <c r="A36" s="469"/>
      <c r="B36" s="166" t="s">
        <v>225</v>
      </c>
      <c r="C36" s="412">
        <v>0.18129999999999999</v>
      </c>
      <c r="D36" s="413">
        <v>0.14899999999999999</v>
      </c>
      <c r="E36" s="413">
        <v>0.21719999999999998</v>
      </c>
      <c r="F36" s="413">
        <v>0</v>
      </c>
      <c r="G36" s="414">
        <v>0</v>
      </c>
      <c r="H36" s="413">
        <v>0.18080000000000002</v>
      </c>
      <c r="I36" s="413">
        <v>0.1721</v>
      </c>
      <c r="J36" s="413">
        <v>0</v>
      </c>
      <c r="K36" s="414">
        <v>9.9600000000000008E-2</v>
      </c>
      <c r="L36" s="4"/>
      <c r="M36" s="329">
        <f>51240000*2</f>
        <v>102480000</v>
      </c>
      <c r="N36" s="326">
        <v>8219</v>
      </c>
      <c r="O36" s="340">
        <v>0</v>
      </c>
      <c r="P36" s="141">
        <f t="shared" si="0"/>
        <v>1</v>
      </c>
      <c r="Q36" s="335">
        <f t="shared" si="2"/>
        <v>34.1607401493699</v>
      </c>
      <c r="R36" s="455">
        <f t="shared" si="1"/>
        <v>3.41607401493699E-2</v>
      </c>
      <c r="T36" s="77">
        <v>3.41607401493699E-2</v>
      </c>
    </row>
    <row r="37" spans="1:20" ht="15.75" thickBot="1" x14ac:dyDescent="0.3">
      <c r="A37" s="470"/>
      <c r="B37" s="167" t="s">
        <v>264</v>
      </c>
      <c r="C37" s="415">
        <v>0</v>
      </c>
      <c r="D37" s="416">
        <v>0</v>
      </c>
      <c r="E37" s="416">
        <v>0</v>
      </c>
      <c r="F37" s="416">
        <v>1</v>
      </c>
      <c r="G37" s="417">
        <v>0</v>
      </c>
      <c r="H37" s="416">
        <v>0</v>
      </c>
      <c r="I37" s="416">
        <v>0</v>
      </c>
      <c r="J37" s="416">
        <v>0</v>
      </c>
      <c r="K37" s="417">
        <v>0</v>
      </c>
      <c r="L37" s="86"/>
      <c r="M37" s="330">
        <v>17530000</v>
      </c>
      <c r="N37" s="331">
        <v>12373</v>
      </c>
      <c r="O37" s="341">
        <v>0</v>
      </c>
      <c r="P37" s="342">
        <f t="shared" si="0"/>
        <v>1</v>
      </c>
      <c r="Q37" s="336">
        <f t="shared" si="2"/>
        <v>3.8816291328112804</v>
      </c>
      <c r="R37" s="455">
        <f t="shared" si="1"/>
        <v>3.8816291328112804E-3</v>
      </c>
      <c r="T37" s="77">
        <v>3.8816291328112804E-3</v>
      </c>
    </row>
    <row r="38" spans="1:20" ht="15.75" thickBot="1" x14ac:dyDescent="0.3">
      <c r="A38" s="468" t="s">
        <v>81</v>
      </c>
      <c r="B38" s="165" t="s">
        <v>219</v>
      </c>
      <c r="C38" s="406">
        <v>0.10711676464764401</v>
      </c>
      <c r="D38" s="407">
        <v>0.17136185267445642</v>
      </c>
      <c r="E38" s="407">
        <v>9.1424201545260972E-2</v>
      </c>
      <c r="F38" s="407">
        <v>0</v>
      </c>
      <c r="G38" s="408">
        <v>0.19221146333541098</v>
      </c>
      <c r="H38" s="407">
        <v>0</v>
      </c>
      <c r="I38" s="407">
        <v>0</v>
      </c>
      <c r="J38" s="407">
        <v>0</v>
      </c>
      <c r="K38" s="408">
        <v>0</v>
      </c>
      <c r="L38" s="81"/>
      <c r="M38" s="327">
        <v>100000000</v>
      </c>
      <c r="N38" s="328">
        <v>2000</v>
      </c>
      <c r="O38" s="337">
        <v>0.43788571779722762</v>
      </c>
      <c r="P38" s="338">
        <f t="shared" si="0"/>
        <v>1</v>
      </c>
      <c r="Q38" s="334">
        <f t="shared" si="2"/>
        <v>136.98630136986301</v>
      </c>
      <c r="R38" s="455">
        <f t="shared" si="1"/>
        <v>0.13698630136986301</v>
      </c>
      <c r="T38" s="77">
        <v>0.13698630136986301</v>
      </c>
    </row>
    <row r="39" spans="1:20" ht="15.75" thickBot="1" x14ac:dyDescent="0.3">
      <c r="A39" s="469"/>
      <c r="B39" s="166" t="s">
        <v>220</v>
      </c>
      <c r="C39" s="409">
        <v>0.45100000000000001</v>
      </c>
      <c r="D39" s="410">
        <v>0.38700000000000001</v>
      </c>
      <c r="E39" s="410">
        <v>8.3000000000000004E-2</v>
      </c>
      <c r="F39" s="410">
        <v>0</v>
      </c>
      <c r="G39" s="411">
        <v>7.9000000000000001E-2</v>
      </c>
      <c r="H39" s="410">
        <v>0</v>
      </c>
      <c r="I39" s="410">
        <v>0</v>
      </c>
      <c r="J39" s="410">
        <v>0</v>
      </c>
      <c r="K39" s="411">
        <v>0</v>
      </c>
      <c r="L39" s="84"/>
      <c r="M39" s="333">
        <v>290217391.30434781</v>
      </c>
      <c r="N39" s="326">
        <v>2700</v>
      </c>
      <c r="O39" s="339">
        <v>0</v>
      </c>
      <c r="P39" s="141">
        <f t="shared" si="0"/>
        <v>1</v>
      </c>
      <c r="Q39" s="335">
        <f t="shared" si="2"/>
        <v>294.4874594666137</v>
      </c>
      <c r="R39" s="455">
        <f t="shared" si="1"/>
        <v>0.2944874594666137</v>
      </c>
      <c r="T39" s="77">
        <v>0.2944874594666137</v>
      </c>
    </row>
    <row r="40" spans="1:20" ht="15.75" thickBot="1" x14ac:dyDescent="0.3">
      <c r="A40" s="469"/>
      <c r="B40" s="166" t="s">
        <v>225</v>
      </c>
      <c r="C40" s="412">
        <v>0.18129999999999999</v>
      </c>
      <c r="D40" s="413">
        <v>0.14899999999999999</v>
      </c>
      <c r="E40" s="413">
        <v>0.21719999999999998</v>
      </c>
      <c r="F40" s="413">
        <v>0</v>
      </c>
      <c r="G40" s="414">
        <v>0</v>
      </c>
      <c r="H40" s="413">
        <v>0.18080000000000002</v>
      </c>
      <c r="I40" s="413">
        <v>0.1721</v>
      </c>
      <c r="J40" s="413">
        <v>0</v>
      </c>
      <c r="K40" s="414">
        <v>9.9600000000000008E-2</v>
      </c>
      <c r="L40" s="4"/>
      <c r="M40" s="329">
        <f>51240000*2</f>
        <v>102480000</v>
      </c>
      <c r="N40" s="326">
        <v>8219</v>
      </c>
      <c r="O40" s="340">
        <v>0</v>
      </c>
      <c r="P40" s="141">
        <f t="shared" si="0"/>
        <v>1</v>
      </c>
      <c r="Q40" s="335">
        <f t="shared" si="2"/>
        <v>34.1607401493699</v>
      </c>
      <c r="R40" s="455">
        <f t="shared" si="1"/>
        <v>3.41607401493699E-2</v>
      </c>
      <c r="T40" s="77">
        <v>3.41607401493699E-2</v>
      </c>
    </row>
    <row r="41" spans="1:20" ht="15.75" thickBot="1" x14ac:dyDescent="0.3">
      <c r="A41" s="470"/>
      <c r="B41" s="167" t="s">
        <v>264</v>
      </c>
      <c r="C41" s="415">
        <v>0</v>
      </c>
      <c r="D41" s="416">
        <v>0</v>
      </c>
      <c r="E41" s="416">
        <v>0</v>
      </c>
      <c r="F41" s="416">
        <v>1</v>
      </c>
      <c r="G41" s="417">
        <v>0</v>
      </c>
      <c r="H41" s="416">
        <v>0</v>
      </c>
      <c r="I41" s="416">
        <v>0</v>
      </c>
      <c r="J41" s="416">
        <v>0</v>
      </c>
      <c r="K41" s="417">
        <v>0</v>
      </c>
      <c r="L41" s="86"/>
      <c r="M41" s="330">
        <v>17530000</v>
      </c>
      <c r="N41" s="331">
        <v>12373</v>
      </c>
      <c r="O41" s="341">
        <v>0</v>
      </c>
      <c r="P41" s="342">
        <f t="shared" si="0"/>
        <v>1</v>
      </c>
      <c r="Q41" s="336">
        <f t="shared" si="2"/>
        <v>3.8816291328112804</v>
      </c>
      <c r="R41" s="455">
        <f t="shared" si="1"/>
        <v>3.8816291328112804E-3</v>
      </c>
      <c r="T41" s="77">
        <v>3.8816291328112804E-3</v>
      </c>
    </row>
    <row r="42" spans="1:20" ht="15.75" thickBot="1" x14ac:dyDescent="0.3">
      <c r="A42" s="468" t="s">
        <v>85</v>
      </c>
      <c r="B42" s="165" t="s">
        <v>219</v>
      </c>
      <c r="C42" s="406">
        <v>0.19056047504767654</v>
      </c>
      <c r="D42" s="407">
        <v>0.30485233714919341</v>
      </c>
      <c r="E42" s="407">
        <v>0.16264344180509788</v>
      </c>
      <c r="F42" s="407">
        <v>0</v>
      </c>
      <c r="G42" s="408">
        <v>0.34194374599803218</v>
      </c>
      <c r="H42" s="407">
        <v>0</v>
      </c>
      <c r="I42" s="407">
        <v>0</v>
      </c>
      <c r="J42" s="407">
        <v>0</v>
      </c>
      <c r="K42" s="408">
        <v>0</v>
      </c>
      <c r="L42" s="81"/>
      <c r="M42" s="327">
        <v>100000000</v>
      </c>
      <c r="N42" s="328">
        <v>2000</v>
      </c>
      <c r="O42" s="337">
        <v>0</v>
      </c>
      <c r="P42" s="338">
        <f t="shared" si="0"/>
        <v>1</v>
      </c>
      <c r="Q42" s="334">
        <f t="shared" si="2"/>
        <v>136.98630136986301</v>
      </c>
      <c r="R42" s="455">
        <f t="shared" si="1"/>
        <v>0.13698630136986301</v>
      </c>
      <c r="T42" s="77">
        <v>0.13698630136986301</v>
      </c>
    </row>
    <row r="43" spans="1:20" ht="15.75" thickBot="1" x14ac:dyDescent="0.3">
      <c r="A43" s="469"/>
      <c r="B43" s="166" t="s">
        <v>220</v>
      </c>
      <c r="C43" s="409">
        <v>0.29599999999999993</v>
      </c>
      <c r="D43" s="410">
        <v>0</v>
      </c>
      <c r="E43" s="410">
        <v>0</v>
      </c>
      <c r="F43" s="410">
        <v>0</v>
      </c>
      <c r="G43" s="411">
        <v>0</v>
      </c>
      <c r="H43" s="410">
        <v>0.70400000000000007</v>
      </c>
      <c r="I43" s="410">
        <v>0</v>
      </c>
      <c r="J43" s="410">
        <v>0</v>
      </c>
      <c r="K43" s="411">
        <v>0</v>
      </c>
      <c r="L43" s="84"/>
      <c r="M43" s="333">
        <v>290217391.30434781</v>
      </c>
      <c r="N43" s="326">
        <v>2400</v>
      </c>
      <c r="O43" s="339">
        <v>0</v>
      </c>
      <c r="P43" s="141">
        <f t="shared" si="0"/>
        <v>1</v>
      </c>
      <c r="Q43" s="335">
        <f t="shared" si="2"/>
        <v>331.29839189994044</v>
      </c>
      <c r="R43" s="455">
        <f t="shared" si="1"/>
        <v>0.33129839189994043</v>
      </c>
      <c r="T43" s="77">
        <v>0.33129839189994043</v>
      </c>
    </row>
    <row r="44" spans="1:20" ht="15.75" thickBot="1" x14ac:dyDescent="0.3">
      <c r="A44" s="469"/>
      <c r="B44" s="166" t="s">
        <v>225</v>
      </c>
      <c r="C44" s="412">
        <v>0</v>
      </c>
      <c r="D44" s="413">
        <v>0</v>
      </c>
      <c r="E44" s="413">
        <v>0</v>
      </c>
      <c r="F44" s="413">
        <v>0.25550305405093926</v>
      </c>
      <c r="G44" s="414">
        <v>0.44370174023279935</v>
      </c>
      <c r="H44" s="413">
        <v>0</v>
      </c>
      <c r="I44" s="413">
        <v>0</v>
      </c>
      <c r="J44" s="413">
        <v>0</v>
      </c>
      <c r="K44" s="414">
        <v>0.30079520571626139</v>
      </c>
      <c r="L44" s="4"/>
      <c r="M44" s="329">
        <f>90*1000000</f>
        <v>90000000</v>
      </c>
      <c r="N44" s="326">
        <v>2109.58</v>
      </c>
      <c r="O44" s="340">
        <v>0</v>
      </c>
      <c r="P44" s="141">
        <f t="shared" si="0"/>
        <v>1</v>
      </c>
      <c r="Q44" s="335">
        <f t="shared" si="2"/>
        <v>116.88361781290752</v>
      </c>
      <c r="R44" s="455">
        <f t="shared" si="1"/>
        <v>0.11688361781290751</v>
      </c>
      <c r="T44" s="77">
        <v>0.11688361781290751</v>
      </c>
    </row>
    <row r="45" spans="1:20" ht="15.75" thickBot="1" x14ac:dyDescent="0.3">
      <c r="A45" s="470"/>
      <c r="B45" s="167" t="s">
        <v>264</v>
      </c>
      <c r="C45" s="415">
        <v>0</v>
      </c>
      <c r="D45" s="416">
        <v>0</v>
      </c>
      <c r="E45" s="416">
        <v>0</v>
      </c>
      <c r="F45" s="416">
        <v>1</v>
      </c>
      <c r="G45" s="417">
        <v>0</v>
      </c>
      <c r="H45" s="416">
        <v>0</v>
      </c>
      <c r="I45" s="416">
        <v>0</v>
      </c>
      <c r="J45" s="416">
        <v>0</v>
      </c>
      <c r="K45" s="417">
        <v>0</v>
      </c>
      <c r="L45" s="86"/>
      <c r="M45" s="330">
        <v>17530000</v>
      </c>
      <c r="N45" s="331">
        <v>12373</v>
      </c>
      <c r="O45" s="341">
        <v>0</v>
      </c>
      <c r="P45" s="342">
        <f t="shared" si="0"/>
        <v>1</v>
      </c>
      <c r="Q45" s="336">
        <f t="shared" si="2"/>
        <v>3.8816291328112804</v>
      </c>
      <c r="R45" s="455">
        <f t="shared" si="1"/>
        <v>3.8816291328112804E-3</v>
      </c>
      <c r="T45" s="77">
        <v>3.8816291328112804E-3</v>
      </c>
    </row>
    <row r="46" spans="1:20" ht="15.75" thickBot="1" x14ac:dyDescent="0.3">
      <c r="A46" s="468" t="s">
        <v>86</v>
      </c>
      <c r="B46" s="165" t="s">
        <v>219</v>
      </c>
      <c r="C46" s="406">
        <v>2.6855882851812066E-4</v>
      </c>
      <c r="D46" s="407">
        <v>3.109628540736134E-4</v>
      </c>
      <c r="E46" s="407">
        <v>0</v>
      </c>
      <c r="F46" s="407">
        <v>0.69907276530785312</v>
      </c>
      <c r="G46" s="408">
        <v>5.2156951433256068E-3</v>
      </c>
      <c r="H46" s="407">
        <v>8.1401594391360882E-2</v>
      </c>
      <c r="I46" s="407">
        <v>0</v>
      </c>
      <c r="J46" s="407">
        <v>0</v>
      </c>
      <c r="K46" s="408">
        <v>0.21373042347486854</v>
      </c>
      <c r="L46" s="81"/>
      <c r="M46" s="327">
        <v>90000000</v>
      </c>
      <c r="N46" s="328">
        <v>1000</v>
      </c>
      <c r="O46" s="337">
        <v>0</v>
      </c>
      <c r="P46" s="338">
        <f t="shared" si="0"/>
        <v>1</v>
      </c>
      <c r="Q46" s="334">
        <f t="shared" si="2"/>
        <v>246.57534246575344</v>
      </c>
      <c r="R46" s="455">
        <f t="shared" si="1"/>
        <v>0.24657534246575344</v>
      </c>
      <c r="T46" s="77">
        <v>0.24657534246575344</v>
      </c>
    </row>
    <row r="47" spans="1:20" ht="15.75" thickBot="1" x14ac:dyDescent="0.3">
      <c r="A47" s="469"/>
      <c r="B47" s="166" t="s">
        <v>220</v>
      </c>
      <c r="C47" s="409">
        <v>0</v>
      </c>
      <c r="D47" s="410">
        <v>0</v>
      </c>
      <c r="E47" s="410">
        <v>0</v>
      </c>
      <c r="F47" s="410">
        <v>0</v>
      </c>
      <c r="G47" s="411">
        <v>0</v>
      </c>
      <c r="H47" s="410">
        <v>1</v>
      </c>
      <c r="I47" s="410">
        <v>0</v>
      </c>
      <c r="J47" s="410">
        <v>0</v>
      </c>
      <c r="K47" s="411">
        <v>0</v>
      </c>
      <c r="L47" s="84"/>
      <c r="M47" s="333">
        <v>309400000</v>
      </c>
      <c r="N47" s="326">
        <v>2000</v>
      </c>
      <c r="O47" s="339">
        <v>0</v>
      </c>
      <c r="P47" s="141">
        <f t="shared" si="0"/>
        <v>1</v>
      </c>
      <c r="Q47" s="335">
        <f t="shared" si="2"/>
        <v>423.83561643835617</v>
      </c>
      <c r="R47" s="455">
        <f t="shared" si="1"/>
        <v>0.42383561643835616</v>
      </c>
      <c r="T47" s="77">
        <v>0.42383561643835616</v>
      </c>
    </row>
    <row r="48" spans="1:20" ht="15.75" thickBot="1" x14ac:dyDescent="0.3">
      <c r="A48" s="469"/>
      <c r="B48" s="166" t="s">
        <v>225</v>
      </c>
      <c r="C48" s="409">
        <v>0.12000000000000001</v>
      </c>
      <c r="D48" s="410">
        <v>0.20200000000000001</v>
      </c>
      <c r="E48" s="410">
        <v>5.3000000000000005E-2</v>
      </c>
      <c r="F48" s="410">
        <v>0</v>
      </c>
      <c r="G48" s="411">
        <v>0.15100000000000002</v>
      </c>
      <c r="H48" s="410">
        <v>8.4000000000000019E-2</v>
      </c>
      <c r="I48" s="410">
        <v>0</v>
      </c>
      <c r="J48" s="410">
        <v>0</v>
      </c>
      <c r="K48" s="411">
        <v>4.6000000000000006E-2</v>
      </c>
      <c r="L48" s="84"/>
      <c r="M48" s="332">
        <v>100000000</v>
      </c>
      <c r="N48" s="326">
        <v>2000</v>
      </c>
      <c r="O48" s="339">
        <v>0.34400000000000003</v>
      </c>
      <c r="P48" s="141">
        <f t="shared" si="0"/>
        <v>1.0000000000000002</v>
      </c>
      <c r="Q48" s="335">
        <f t="shared" si="2"/>
        <v>136.98630136986301</v>
      </c>
      <c r="R48" s="455">
        <f t="shared" si="1"/>
        <v>0.13698630136986301</v>
      </c>
      <c r="T48" s="77">
        <v>0.13698630136986301</v>
      </c>
    </row>
    <row r="49" spans="1:51" ht="15.75" thickBot="1" x14ac:dyDescent="0.3">
      <c r="A49" s="470"/>
      <c r="B49" s="167" t="s">
        <v>264</v>
      </c>
      <c r="C49" s="418">
        <v>0</v>
      </c>
      <c r="D49" s="416">
        <v>0</v>
      </c>
      <c r="E49" s="416">
        <v>0</v>
      </c>
      <c r="F49" s="416">
        <v>1</v>
      </c>
      <c r="G49" s="417">
        <v>0</v>
      </c>
      <c r="H49" s="416">
        <v>0</v>
      </c>
      <c r="I49" s="416">
        <v>0</v>
      </c>
      <c r="J49" s="416">
        <v>0</v>
      </c>
      <c r="K49" s="417">
        <v>0</v>
      </c>
      <c r="L49" s="86"/>
      <c r="M49" s="330">
        <v>17530000</v>
      </c>
      <c r="N49" s="331">
        <v>12373</v>
      </c>
      <c r="O49" s="341">
        <v>0</v>
      </c>
      <c r="P49" s="342">
        <f t="shared" si="0"/>
        <v>1</v>
      </c>
      <c r="Q49" s="336">
        <f t="shared" si="2"/>
        <v>3.8816291328112804</v>
      </c>
      <c r="R49" s="455">
        <f t="shared" si="1"/>
        <v>3.8816291328112804E-3</v>
      </c>
      <c r="T49" s="77">
        <v>3.8816291328112804E-3</v>
      </c>
    </row>
    <row r="50" spans="1:51" ht="15.75" thickBot="1" x14ac:dyDescent="0.3">
      <c r="A50" s="468" t="s">
        <v>87</v>
      </c>
      <c r="B50" s="166" t="s">
        <v>219</v>
      </c>
      <c r="C50" s="409">
        <v>0</v>
      </c>
      <c r="D50" s="410">
        <v>0</v>
      </c>
      <c r="E50" s="410">
        <v>0</v>
      </c>
      <c r="F50" s="410">
        <v>0</v>
      </c>
      <c r="G50" s="411">
        <v>0.12464854732895971</v>
      </c>
      <c r="H50" s="410">
        <v>0.2769447047797563</v>
      </c>
      <c r="I50" s="410">
        <v>0</v>
      </c>
      <c r="J50" s="410">
        <v>0</v>
      </c>
      <c r="K50" s="411">
        <v>0.53983130271790059</v>
      </c>
      <c r="L50" s="84">
        <v>0.1464</v>
      </c>
      <c r="M50" s="332">
        <v>67800000</v>
      </c>
      <c r="N50" s="326">
        <v>2000</v>
      </c>
      <c r="O50" s="339">
        <v>5.8575445173383318E-2</v>
      </c>
      <c r="P50" s="141">
        <f t="shared" si="0"/>
        <v>0.99999999999999989</v>
      </c>
      <c r="Q50" s="335">
        <f t="shared" si="2"/>
        <v>92.876712328767127</v>
      </c>
      <c r="R50" s="455">
        <f t="shared" si="1"/>
        <v>9.2876712328767125E-2</v>
      </c>
      <c r="T50" s="77">
        <v>9.2876712328767125E-2</v>
      </c>
    </row>
    <row r="51" spans="1:51" ht="15.75" thickBot="1" x14ac:dyDescent="0.3">
      <c r="A51" s="469"/>
      <c r="B51" s="166" t="s">
        <v>220</v>
      </c>
      <c r="C51" s="409">
        <v>0</v>
      </c>
      <c r="D51" s="410">
        <v>0</v>
      </c>
      <c r="E51" s="410">
        <v>0</v>
      </c>
      <c r="F51" s="410">
        <v>0</v>
      </c>
      <c r="G51" s="411">
        <v>0</v>
      </c>
      <c r="H51" s="410">
        <v>0.45600000000000002</v>
      </c>
      <c r="I51" s="410">
        <v>0</v>
      </c>
      <c r="J51" s="410">
        <v>0</v>
      </c>
      <c r="K51" s="411">
        <v>0</v>
      </c>
      <c r="L51" s="84"/>
      <c r="M51" s="333">
        <v>309400000</v>
      </c>
      <c r="N51" s="326">
        <v>2000</v>
      </c>
      <c r="O51" s="339">
        <v>0.54400000000000004</v>
      </c>
      <c r="P51" s="141">
        <f t="shared" si="0"/>
        <v>1</v>
      </c>
      <c r="Q51" s="335">
        <f t="shared" si="2"/>
        <v>423.83561643835617</v>
      </c>
      <c r="R51" s="455">
        <f t="shared" si="1"/>
        <v>0.42383561643835616</v>
      </c>
      <c r="T51" s="77">
        <v>0.42383561643835616</v>
      </c>
    </row>
    <row r="52" spans="1:51" s="2" customFormat="1" ht="15.75" thickBot="1" x14ac:dyDescent="0.3">
      <c r="A52" s="469"/>
      <c r="B52" s="128" t="s">
        <v>281</v>
      </c>
      <c r="C52" s="412">
        <v>0</v>
      </c>
      <c r="D52" s="413">
        <v>0</v>
      </c>
      <c r="E52" s="413">
        <v>0</v>
      </c>
      <c r="F52" s="413">
        <v>0.38034155679814835</v>
      </c>
      <c r="G52" s="414">
        <v>0</v>
      </c>
      <c r="H52" s="413">
        <v>0</v>
      </c>
      <c r="I52" s="413">
        <v>0.31054845931710273</v>
      </c>
      <c r="J52" s="413">
        <v>0.30910998388474892</v>
      </c>
      <c r="K52" s="414">
        <v>0</v>
      </c>
      <c r="L52" s="4"/>
      <c r="M52" s="329"/>
      <c r="N52" s="326" t="s">
        <v>316</v>
      </c>
      <c r="O52" s="340">
        <v>0</v>
      </c>
      <c r="P52" s="141">
        <f t="shared" si="0"/>
        <v>1</v>
      </c>
      <c r="Q52" s="335">
        <v>800</v>
      </c>
      <c r="R52" s="455">
        <f t="shared" si="1"/>
        <v>0.8</v>
      </c>
      <c r="T52" s="2">
        <v>0.8</v>
      </c>
    </row>
    <row r="53" spans="1:51" ht="15.75" thickBot="1" x14ac:dyDescent="0.3">
      <c r="A53" s="470"/>
      <c r="B53" s="167" t="s">
        <v>222</v>
      </c>
      <c r="C53" s="415">
        <v>0</v>
      </c>
      <c r="D53" s="416">
        <v>0</v>
      </c>
      <c r="E53" s="416">
        <v>0</v>
      </c>
      <c r="F53" s="416">
        <v>0.51930219471018568</v>
      </c>
      <c r="G53" s="417">
        <v>6.9386606640405177E-2</v>
      </c>
      <c r="H53" s="416">
        <v>0</v>
      </c>
      <c r="I53" s="416">
        <v>0.35317951603826675</v>
      </c>
      <c r="J53" s="416">
        <v>0</v>
      </c>
      <c r="K53" s="417">
        <v>5.813168261114237E-2</v>
      </c>
      <c r="L53" s="86"/>
      <c r="M53" s="330">
        <f>220000000*35/95</f>
        <v>81052631.578947365</v>
      </c>
      <c r="N53" s="331">
        <v>1215</v>
      </c>
      <c r="O53" s="341">
        <v>0</v>
      </c>
      <c r="P53" s="342">
        <f>SUM(C53:K53)+O53</f>
        <v>0.99999999999999989</v>
      </c>
      <c r="Q53" s="336">
        <f t="shared" si="2"/>
        <v>182.76708174969809</v>
      </c>
      <c r="R53" s="455">
        <f t="shared" si="1"/>
        <v>0.18276708174969808</v>
      </c>
      <c r="T53" s="77">
        <v>0.18276708174969808</v>
      </c>
    </row>
    <row r="55" spans="1:51" ht="15.75" thickBot="1" x14ac:dyDescent="0.3">
      <c r="C55" s="178"/>
      <c r="D55" s="178"/>
      <c r="E55" s="178"/>
      <c r="F55" s="178"/>
      <c r="G55" s="178"/>
      <c r="H55" s="178"/>
      <c r="I55" s="178"/>
      <c r="J55" s="178"/>
      <c r="K55" s="178"/>
      <c r="L55" s="178"/>
      <c r="M55" s="178"/>
      <c r="N55" s="178"/>
      <c r="O55" s="178"/>
    </row>
    <row r="56" spans="1:51" ht="14.45" customHeight="1" x14ac:dyDescent="0.25">
      <c r="A56" s="229" t="s">
        <v>567</v>
      </c>
      <c r="B56" s="77">
        <v>1</v>
      </c>
      <c r="E56" s="527" t="s">
        <v>596</v>
      </c>
      <c r="F56" s="529"/>
    </row>
    <row r="57" spans="1:51" ht="15" customHeight="1" thickBot="1" x14ac:dyDescent="0.3">
      <c r="A57" s="199" t="s">
        <v>584</v>
      </c>
      <c r="B57" s="77">
        <v>2</v>
      </c>
      <c r="E57" s="534"/>
      <c r="F57" s="552"/>
      <c r="G57" s="77">
        <v>1</v>
      </c>
      <c r="H57" s="77">
        <v>2</v>
      </c>
      <c r="I57" s="77">
        <v>3</v>
      </c>
      <c r="J57" s="77">
        <v>4</v>
      </c>
      <c r="K57" s="77">
        <v>5</v>
      </c>
      <c r="L57" s="77">
        <v>6</v>
      </c>
      <c r="M57" s="77">
        <v>7</v>
      </c>
      <c r="N57" s="77">
        <v>8</v>
      </c>
      <c r="O57" s="77">
        <v>9</v>
      </c>
      <c r="P57" s="77">
        <v>10</v>
      </c>
      <c r="Q57" s="77">
        <v>11</v>
      </c>
      <c r="R57" s="77">
        <v>12</v>
      </c>
      <c r="S57" s="77">
        <v>13</v>
      </c>
      <c r="T57" s="77">
        <v>14</v>
      </c>
      <c r="U57" s="77">
        <v>15</v>
      </c>
      <c r="V57" s="77">
        <v>16</v>
      </c>
      <c r="W57" s="77">
        <v>17</v>
      </c>
      <c r="X57" s="77">
        <v>18</v>
      </c>
      <c r="Y57" s="77">
        <v>19</v>
      </c>
      <c r="Z57" s="77">
        <v>20</v>
      </c>
      <c r="AA57" s="77">
        <v>21</v>
      </c>
      <c r="AB57" s="77">
        <v>22</v>
      </c>
      <c r="AC57" s="77">
        <v>23</v>
      </c>
      <c r="AD57" s="77">
        <v>24</v>
      </c>
      <c r="AE57" s="77">
        <v>25</v>
      </c>
      <c r="AF57" s="230">
        <v>26</v>
      </c>
      <c r="AG57" s="77">
        <v>27</v>
      </c>
      <c r="AH57" s="77">
        <v>28</v>
      </c>
      <c r="AI57" s="77">
        <v>29</v>
      </c>
      <c r="AJ57" s="77">
        <v>30</v>
      </c>
      <c r="AK57" s="77">
        <v>31</v>
      </c>
      <c r="AL57" s="77">
        <v>32</v>
      </c>
      <c r="AM57" s="77">
        <v>33</v>
      </c>
      <c r="AN57" s="77">
        <v>34</v>
      </c>
      <c r="AO57" s="77">
        <v>35</v>
      </c>
      <c r="AP57" s="77">
        <v>36</v>
      </c>
      <c r="AQ57" s="77">
        <v>37</v>
      </c>
      <c r="AR57" s="77">
        <v>38</v>
      </c>
      <c r="AS57" s="77">
        <v>39</v>
      </c>
      <c r="AT57" s="77">
        <v>40</v>
      </c>
      <c r="AU57" s="77">
        <v>41</v>
      </c>
      <c r="AV57" s="77">
        <v>42</v>
      </c>
      <c r="AW57" s="77">
        <v>43</v>
      </c>
      <c r="AX57" s="77">
        <v>44</v>
      </c>
      <c r="AY57" s="77">
        <v>1</v>
      </c>
    </row>
    <row r="58" spans="1:51" ht="15" customHeight="1" x14ac:dyDescent="0.25">
      <c r="A58" s="220" t="s">
        <v>585</v>
      </c>
      <c r="B58" s="77">
        <v>3</v>
      </c>
      <c r="E58" s="490" t="s">
        <v>311</v>
      </c>
      <c r="F58" s="145" t="s">
        <v>219</v>
      </c>
      <c r="G58"/>
      <c r="H58">
        <v>11.937377690802347</v>
      </c>
      <c r="I58">
        <v>12.998477929984778</v>
      </c>
      <c r="J58"/>
      <c r="K58">
        <v>-1.7829653734484305</v>
      </c>
      <c r="L58">
        <v>1.1937377690802349</v>
      </c>
      <c r="M58">
        <v>2.0890410958904106</v>
      </c>
      <c r="N58">
        <v>0.759651307596513</v>
      </c>
      <c r="O58">
        <v>24.963384164728179</v>
      </c>
      <c r="P58"/>
      <c r="Q58">
        <v>8.3561643835616442E-2</v>
      </c>
      <c r="R58"/>
      <c r="S58"/>
      <c r="T58"/>
      <c r="U58"/>
      <c r="V58"/>
      <c r="W58"/>
      <c r="X58"/>
      <c r="Y58"/>
      <c r="Z58"/>
      <c r="AA58"/>
      <c r="AB58">
        <v>243.04157456813417</v>
      </c>
      <c r="AC58"/>
      <c r="AD58"/>
      <c r="AE58"/>
      <c r="AF58" s="186">
        <v>3.1682139842887752E-4</v>
      </c>
      <c r="AY58" s="77">
        <v>2</v>
      </c>
    </row>
    <row r="59" spans="1:51" ht="15.75" thickBot="1" x14ac:dyDescent="0.3">
      <c r="A59" s="218" t="s">
        <v>568</v>
      </c>
      <c r="B59" s="77">
        <v>4</v>
      </c>
      <c r="E59" s="491"/>
      <c r="F59" s="146" t="s">
        <v>220</v>
      </c>
      <c r="G59"/>
      <c r="H59"/>
      <c r="I59"/>
      <c r="J59"/>
      <c r="K59">
        <v>100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>
        <v>500</v>
      </c>
      <c r="AA59"/>
      <c r="AB59"/>
      <c r="AC59"/>
      <c r="AD59"/>
      <c r="AE59">
        <v>300</v>
      </c>
      <c r="AF59" s="186"/>
      <c r="AY59" s="77">
        <v>3</v>
      </c>
    </row>
    <row r="60" spans="1:51" x14ac:dyDescent="0.25">
      <c r="A60" s="224" t="s">
        <v>594</v>
      </c>
      <c r="B60" s="77">
        <v>5</v>
      </c>
      <c r="E60" s="491"/>
      <c r="F60" s="146" t="s">
        <v>225</v>
      </c>
      <c r="G60"/>
      <c r="H60"/>
      <c r="I60"/>
      <c r="J60"/>
      <c r="K60">
        <f>2168.54/3.6</f>
        <v>602.37222222222215</v>
      </c>
      <c r="L60"/>
      <c r="M60"/>
      <c r="N60"/>
      <c r="O60"/>
      <c r="P60">
        <f>-57.95+137.75-89.46</f>
        <v>-9.6599999999999966</v>
      </c>
      <c r="Q60"/>
      <c r="R60"/>
      <c r="S60"/>
      <c r="T60"/>
      <c r="U60"/>
      <c r="V60"/>
      <c r="W60"/>
      <c r="X60"/>
      <c r="Y60"/>
      <c r="Z60">
        <f>(286.95+75.67)*1000/4.186/40</f>
        <v>2165.6712852365026</v>
      </c>
      <c r="AA60"/>
      <c r="AB60"/>
      <c r="AC60"/>
      <c r="AD60"/>
      <c r="AE60"/>
      <c r="AF60" s="186">
        <f>178.79/3.6</f>
        <v>49.663888888888884</v>
      </c>
      <c r="AY60" s="77">
        <v>4</v>
      </c>
    </row>
    <row r="61" spans="1:51" ht="15.75" thickBot="1" x14ac:dyDescent="0.3">
      <c r="A61" s="220" t="s">
        <v>569</v>
      </c>
      <c r="B61" s="77">
        <v>6</v>
      </c>
      <c r="E61" s="492"/>
      <c r="F61" s="147" t="s">
        <v>264</v>
      </c>
      <c r="G61"/>
      <c r="H61"/>
      <c r="I61"/>
      <c r="J61"/>
      <c r="K61">
        <f>16693.69/4516.29</f>
        <v>3.6963281808741244</v>
      </c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 s="186"/>
      <c r="AG61" s="77">
        <v>1</v>
      </c>
      <c r="AY61" s="77">
        <v>5</v>
      </c>
    </row>
    <row r="62" spans="1:51" x14ac:dyDescent="0.25">
      <c r="A62" s="220" t="s">
        <v>586</v>
      </c>
      <c r="B62" s="77">
        <v>7</v>
      </c>
      <c r="E62" s="490" t="s">
        <v>80</v>
      </c>
      <c r="F62" s="145" t="s">
        <v>219</v>
      </c>
      <c r="G62"/>
      <c r="H62">
        <v>11.937377690802347</v>
      </c>
      <c r="I62">
        <v>12.998477929984778</v>
      </c>
      <c r="J62"/>
      <c r="K62">
        <v>-1.7829653734484305</v>
      </c>
      <c r="L62">
        <v>1.1937377690802349</v>
      </c>
      <c r="M62">
        <v>2.0890410958904106</v>
      </c>
      <c r="N62">
        <v>0.759651307596513</v>
      </c>
      <c r="O62">
        <v>24.963384164728179</v>
      </c>
      <c r="P62"/>
      <c r="Q62">
        <v>8.3561643835616442E-2</v>
      </c>
      <c r="R62"/>
      <c r="S62"/>
      <c r="T62"/>
      <c r="U62"/>
      <c r="V62"/>
      <c r="W62"/>
      <c r="X62"/>
      <c r="Y62"/>
      <c r="Z62"/>
      <c r="AA62"/>
      <c r="AB62">
        <v>243.04157456813417</v>
      </c>
      <c r="AC62"/>
      <c r="AD62"/>
      <c r="AE62"/>
      <c r="AF62" s="186">
        <v>3.1682139842887752E-4</v>
      </c>
      <c r="AY62" s="77">
        <v>6</v>
      </c>
    </row>
    <row r="63" spans="1:51" x14ac:dyDescent="0.25">
      <c r="A63" s="199" t="s">
        <v>587</v>
      </c>
      <c r="B63" s="77">
        <v>8</v>
      </c>
      <c r="E63" s="491"/>
      <c r="F63" s="146" t="s">
        <v>220</v>
      </c>
      <c r="G63"/>
      <c r="H63"/>
      <c r="I63"/>
      <c r="J63"/>
      <c r="K63">
        <v>100</v>
      </c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>
        <v>500</v>
      </c>
      <c r="AA63"/>
      <c r="AB63"/>
      <c r="AC63"/>
      <c r="AD63"/>
      <c r="AE63">
        <v>300</v>
      </c>
      <c r="AF63" s="186"/>
      <c r="AY63" s="77">
        <v>7</v>
      </c>
    </row>
    <row r="64" spans="1:51" ht="15.75" thickBot="1" x14ac:dyDescent="0.3">
      <c r="A64" s="220" t="s">
        <v>588</v>
      </c>
      <c r="B64" s="77">
        <v>9</v>
      </c>
      <c r="E64" s="491"/>
      <c r="F64" s="146" t="s">
        <v>225</v>
      </c>
      <c r="G64"/>
      <c r="H64"/>
      <c r="I64"/>
      <c r="J64"/>
      <c r="K64">
        <f>2168.54/3.6</f>
        <v>602.37222222222215</v>
      </c>
      <c r="L64"/>
      <c r="M64"/>
      <c r="N64"/>
      <c r="O64"/>
      <c r="P64">
        <f>-57.95+137.75-89.46</f>
        <v>-9.6599999999999966</v>
      </c>
      <c r="Q64"/>
      <c r="R64"/>
      <c r="S64"/>
      <c r="T64"/>
      <c r="U64"/>
      <c r="V64"/>
      <c r="W64"/>
      <c r="X64"/>
      <c r="Y64"/>
      <c r="Z64">
        <f>(286.95+75.67)*1000/4.186/40</f>
        <v>2165.6712852365026</v>
      </c>
      <c r="AA64"/>
      <c r="AB64"/>
      <c r="AC64"/>
      <c r="AD64"/>
      <c r="AE64"/>
      <c r="AF64" s="186">
        <f>178.79/3.6</f>
        <v>49.663888888888884</v>
      </c>
      <c r="AY64" s="77">
        <v>8</v>
      </c>
    </row>
    <row r="65" spans="1:51" ht="15.75" thickBot="1" x14ac:dyDescent="0.3">
      <c r="A65" s="224" t="s">
        <v>597</v>
      </c>
      <c r="B65" s="77">
        <v>10</v>
      </c>
      <c r="E65" s="492"/>
      <c r="F65" s="146" t="s">
        <v>264</v>
      </c>
      <c r="G65"/>
      <c r="H65"/>
      <c r="I65"/>
      <c r="J65"/>
      <c r="K65">
        <f>25140.68/3611.12</f>
        <v>6.962017324265048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 s="186"/>
      <c r="AG65" s="77">
        <v>1</v>
      </c>
      <c r="AY65" s="77">
        <v>9</v>
      </c>
    </row>
    <row r="66" spans="1:51" ht="15.75" thickBot="1" x14ac:dyDescent="0.3">
      <c r="A66" s="199" t="s">
        <v>589</v>
      </c>
      <c r="B66" s="77">
        <v>11</v>
      </c>
      <c r="E66" s="490" t="s">
        <v>81</v>
      </c>
      <c r="F66" s="145" t="s">
        <v>219</v>
      </c>
      <c r="G66">
        <v>0</v>
      </c>
      <c r="H66">
        <v>0.6</v>
      </c>
      <c r="I66">
        <v>0</v>
      </c>
      <c r="J66">
        <v>0</v>
      </c>
      <c r="K66">
        <v>43.888888888888886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1312</v>
      </c>
      <c r="AA66">
        <v>0</v>
      </c>
      <c r="AB66">
        <v>0</v>
      </c>
      <c r="AC66">
        <v>0</v>
      </c>
      <c r="AD66">
        <v>0</v>
      </c>
      <c r="AE66">
        <v>0</v>
      </c>
      <c r="AF66" s="186">
        <v>19654</v>
      </c>
      <c r="AG66">
        <v>0</v>
      </c>
      <c r="AH66">
        <v>91.2</v>
      </c>
      <c r="AI66">
        <v>6</v>
      </c>
      <c r="AJ66">
        <v>27.8</v>
      </c>
      <c r="AY66" s="77">
        <v>10</v>
      </c>
    </row>
    <row r="67" spans="1:51" ht="15.75" thickBot="1" x14ac:dyDescent="0.3">
      <c r="A67" s="226" t="s">
        <v>570</v>
      </c>
      <c r="B67" s="77">
        <v>12</v>
      </c>
      <c r="E67" s="491"/>
      <c r="F67" s="146" t="s">
        <v>220</v>
      </c>
      <c r="G67"/>
      <c r="H67"/>
      <c r="I67"/>
      <c r="J67"/>
      <c r="K67">
        <v>83</v>
      </c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>
        <v>150</v>
      </c>
      <c r="AG67"/>
      <c r="AH67"/>
      <c r="AI67"/>
      <c r="AJ67"/>
      <c r="AK67">
        <v>0.6</v>
      </c>
      <c r="AL67">
        <v>389</v>
      </c>
      <c r="AM67">
        <v>855</v>
      </c>
      <c r="AN67">
        <v>512</v>
      </c>
      <c r="AO67">
        <v>20</v>
      </c>
      <c r="AP67">
        <v>7.2</v>
      </c>
      <c r="AQ67">
        <v>301</v>
      </c>
      <c r="AR67">
        <v>0.7</v>
      </c>
      <c r="AS67">
        <v>1</v>
      </c>
      <c r="AT67">
        <v>29</v>
      </c>
      <c r="AY67" s="77">
        <v>11</v>
      </c>
    </row>
    <row r="68" spans="1:51" x14ac:dyDescent="0.25">
      <c r="A68" s="199" t="s">
        <v>571</v>
      </c>
      <c r="B68" s="77">
        <v>13</v>
      </c>
      <c r="E68" s="491"/>
      <c r="F68" s="146" t="s">
        <v>225</v>
      </c>
      <c r="G68">
        <v>0</v>
      </c>
      <c r="H68">
        <v>0</v>
      </c>
      <c r="I68">
        <v>0</v>
      </c>
      <c r="J68">
        <v>0</v>
      </c>
      <c r="K68">
        <v>243.35098809727205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4556.0681132182926</v>
      </c>
      <c r="AA68">
        <v>0</v>
      </c>
      <c r="AB68">
        <v>0</v>
      </c>
      <c r="AC68">
        <v>0</v>
      </c>
      <c r="AD68">
        <v>0</v>
      </c>
      <c r="AE68">
        <v>4.5560681132182923E-2</v>
      </c>
      <c r="AF68">
        <v>20.274503103821402</v>
      </c>
      <c r="AG68">
        <v>0</v>
      </c>
      <c r="AH68">
        <v>3.4170510849137192E-2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45.048123469445862</v>
      </c>
      <c r="AR68">
        <v>0</v>
      </c>
      <c r="AS68">
        <v>0</v>
      </c>
      <c r="AT68">
        <v>0</v>
      </c>
      <c r="AU68">
        <v>184.4068568825104</v>
      </c>
      <c r="AV68">
        <v>30.582607209977787</v>
      </c>
      <c r="AW68">
        <v>29.956147844410271</v>
      </c>
      <c r="AY68" s="77">
        <v>12</v>
      </c>
    </row>
    <row r="69" spans="1:51" ht="15.75" thickBot="1" x14ac:dyDescent="0.3">
      <c r="A69" s="199" t="s">
        <v>572</v>
      </c>
      <c r="B69" s="77">
        <v>14</v>
      </c>
      <c r="E69" s="492"/>
      <c r="F69" s="146" t="s">
        <v>264</v>
      </c>
      <c r="G69">
        <v>0</v>
      </c>
      <c r="H69">
        <v>19.027956029239441</v>
      </c>
      <c r="I69">
        <v>8.8443725238546964</v>
      </c>
      <c r="J69">
        <v>0</v>
      </c>
      <c r="K69">
        <v>147.22950728195971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3281.3180068076558</v>
      </c>
      <c r="AA69">
        <v>0</v>
      </c>
      <c r="AB69">
        <v>0</v>
      </c>
      <c r="AC69">
        <v>0</v>
      </c>
      <c r="AD69">
        <v>0</v>
      </c>
      <c r="AE69">
        <v>899.67077730037397</v>
      </c>
      <c r="AF69">
        <v>9.932481446347861</v>
      </c>
      <c r="AG69">
        <v>0</v>
      </c>
      <c r="AH69">
        <v>6.751855365213995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Y69" s="77">
        <v>13</v>
      </c>
    </row>
    <row r="70" spans="1:51" x14ac:dyDescent="0.25">
      <c r="A70" s="220" t="s">
        <v>573</v>
      </c>
      <c r="B70" s="77">
        <v>15</v>
      </c>
      <c r="E70" s="490" t="s">
        <v>85</v>
      </c>
      <c r="F70" s="145" t="s">
        <v>219</v>
      </c>
      <c r="G70">
        <v>0</v>
      </c>
      <c r="H70">
        <v>0</v>
      </c>
      <c r="I70">
        <v>0</v>
      </c>
      <c r="J70">
        <v>0</v>
      </c>
      <c r="K70">
        <v>4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120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1630</v>
      </c>
      <c r="AV70">
        <v>20</v>
      </c>
      <c r="AW70">
        <v>0</v>
      </c>
      <c r="AY70" s="77">
        <v>14</v>
      </c>
    </row>
    <row r="71" spans="1:51" x14ac:dyDescent="0.25">
      <c r="A71" s="220" t="s">
        <v>574</v>
      </c>
      <c r="B71" s="77">
        <v>16</v>
      </c>
      <c r="E71" s="491"/>
      <c r="F71" s="146" t="s">
        <v>220</v>
      </c>
      <c r="G71">
        <v>0</v>
      </c>
      <c r="H71">
        <v>0</v>
      </c>
      <c r="I71">
        <v>9.0000000000000011E-2</v>
      </c>
      <c r="J71">
        <v>0</v>
      </c>
      <c r="K71">
        <v>12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1540</v>
      </c>
      <c r="AF71">
        <v>30000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2890</v>
      </c>
      <c r="AV71">
        <v>0</v>
      </c>
      <c r="AW71">
        <v>0</v>
      </c>
      <c r="AY71" s="77">
        <v>15</v>
      </c>
    </row>
    <row r="72" spans="1:51" x14ac:dyDescent="0.25">
      <c r="A72" s="220" t="s">
        <v>575</v>
      </c>
      <c r="B72" s="77">
        <v>17</v>
      </c>
      <c r="E72" s="491"/>
      <c r="F72" s="146" t="s">
        <v>225</v>
      </c>
      <c r="G72">
        <v>0</v>
      </c>
      <c r="H72">
        <v>0</v>
      </c>
      <c r="I72">
        <v>0</v>
      </c>
      <c r="J72">
        <v>0</v>
      </c>
      <c r="K72">
        <v>336.29165579048117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0.46828504306969465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0.29600626468285041</v>
      </c>
      <c r="AV72">
        <v>0</v>
      </c>
      <c r="AW72">
        <v>0</v>
      </c>
      <c r="AY72" s="77">
        <v>16</v>
      </c>
    </row>
    <row r="73" spans="1:51" ht="15.75" thickBot="1" x14ac:dyDescent="0.3">
      <c r="A73" s="220" t="s">
        <v>576</v>
      </c>
      <c r="B73" s="77">
        <v>18</v>
      </c>
      <c r="E73" s="492"/>
      <c r="F73" s="146" t="s">
        <v>264</v>
      </c>
      <c r="G73"/>
      <c r="H73"/>
      <c r="I73"/>
      <c r="J73"/>
      <c r="K73">
        <f>10463/3612</f>
        <v>2.8967331118493909</v>
      </c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 s="186"/>
      <c r="AG73" s="77">
        <v>1</v>
      </c>
      <c r="AY73" s="77">
        <v>17</v>
      </c>
    </row>
    <row r="74" spans="1:51" ht="15.75" thickBot="1" x14ac:dyDescent="0.3">
      <c r="A74" s="199" t="s">
        <v>577</v>
      </c>
      <c r="B74" s="77">
        <v>19</v>
      </c>
      <c r="E74" s="490" t="s">
        <v>86</v>
      </c>
      <c r="F74" s="145" t="s">
        <v>219</v>
      </c>
      <c r="G74"/>
      <c r="H74"/>
      <c r="I74"/>
      <c r="J74"/>
      <c r="K74">
        <v>-1.7829653734484305</v>
      </c>
      <c r="L74">
        <v>1.1937377690802349</v>
      </c>
      <c r="M74">
        <v>2.0890410958904106</v>
      </c>
      <c r="N74">
        <v>0.759651307596513</v>
      </c>
      <c r="O74">
        <v>24.963384164728179</v>
      </c>
      <c r="P74"/>
      <c r="Q74">
        <v>8.3561643835616442E-2</v>
      </c>
      <c r="R74"/>
      <c r="S74"/>
      <c r="T74"/>
      <c r="U74"/>
      <c r="V74"/>
      <c r="W74"/>
      <c r="X74"/>
      <c r="Y74"/>
      <c r="Z74"/>
      <c r="AA74"/>
      <c r="AB74">
        <v>243.04157456813417</v>
      </c>
      <c r="AC74"/>
      <c r="AD74"/>
      <c r="AE74"/>
      <c r="AF74" s="186">
        <v>3.1682139842887752E-4</v>
      </c>
      <c r="AY74" s="77">
        <v>18</v>
      </c>
    </row>
    <row r="75" spans="1:51" x14ac:dyDescent="0.25">
      <c r="A75" s="225" t="s">
        <v>578</v>
      </c>
      <c r="B75" s="77">
        <v>20</v>
      </c>
      <c r="E75" s="491"/>
      <c r="F75" s="146" t="s">
        <v>220</v>
      </c>
      <c r="G75">
        <v>0</v>
      </c>
      <c r="H75">
        <v>0</v>
      </c>
      <c r="I75"/>
      <c r="J75">
        <v>0</v>
      </c>
      <c r="K75">
        <v>12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1540</v>
      </c>
      <c r="AF75">
        <v>30000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4000</v>
      </c>
      <c r="AV75">
        <v>0</v>
      </c>
      <c r="AW75">
        <v>0</v>
      </c>
      <c r="AY75" s="77">
        <v>19</v>
      </c>
    </row>
    <row r="76" spans="1:51" ht="14.45" customHeight="1" thickBot="1" x14ac:dyDescent="0.3">
      <c r="A76" s="228" t="s">
        <v>579</v>
      </c>
      <c r="B76" s="77">
        <v>21</v>
      </c>
      <c r="E76" s="491"/>
      <c r="F76" s="146" t="s">
        <v>225</v>
      </c>
      <c r="G76">
        <v>0</v>
      </c>
      <c r="H76">
        <v>0</v>
      </c>
      <c r="I76">
        <v>0</v>
      </c>
      <c r="J76">
        <v>0</v>
      </c>
      <c r="K76">
        <v>336.29165579048117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0.46828504306969465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0.29600626468285041</v>
      </c>
      <c r="AV76">
        <v>0</v>
      </c>
      <c r="AW76">
        <v>0</v>
      </c>
      <c r="AY76" s="77">
        <v>20</v>
      </c>
    </row>
    <row r="77" spans="1:51" ht="15.75" thickBot="1" x14ac:dyDescent="0.3">
      <c r="A77" s="225" t="s">
        <v>580</v>
      </c>
      <c r="B77" s="77">
        <v>22</v>
      </c>
      <c r="E77" s="492"/>
      <c r="F77" s="146" t="s">
        <v>264</v>
      </c>
      <c r="G77"/>
      <c r="H77"/>
      <c r="I77"/>
      <c r="J77"/>
      <c r="K77">
        <f>10463/3612</f>
        <v>2.8967331118493909</v>
      </c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 s="186"/>
      <c r="AG77" s="77">
        <v>1</v>
      </c>
      <c r="AY77" s="77">
        <v>21</v>
      </c>
    </row>
    <row r="78" spans="1:51" x14ac:dyDescent="0.25">
      <c r="A78" s="227" t="s">
        <v>581</v>
      </c>
      <c r="B78" s="77">
        <v>23</v>
      </c>
      <c r="E78" s="490" t="s">
        <v>87</v>
      </c>
      <c r="F78" s="145" t="s">
        <v>219</v>
      </c>
      <c r="G78"/>
      <c r="H78"/>
      <c r="I78">
        <v>17.580246913580247</v>
      </c>
      <c r="J78"/>
      <c r="K78">
        <f>48/3.6</f>
        <v>13.333333333333332</v>
      </c>
      <c r="L78"/>
      <c r="M78">
        <v>8.8493827160493819</v>
      </c>
      <c r="N78"/>
      <c r="O78"/>
      <c r="P78"/>
      <c r="Q78"/>
      <c r="R78"/>
      <c r="S78"/>
      <c r="T78"/>
      <c r="U78"/>
      <c r="V78"/>
      <c r="W78"/>
      <c r="X78"/>
      <c r="Y78"/>
      <c r="Z78">
        <v>34820.740740740737</v>
      </c>
      <c r="AA78"/>
      <c r="AB78"/>
      <c r="AC78"/>
      <c r="AD78" s="232"/>
      <c r="AE78">
        <v>10120</v>
      </c>
      <c r="AF78">
        <v>322</v>
      </c>
      <c r="AG78" s="232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>
        <v>-500</v>
      </c>
      <c r="AV78"/>
      <c r="AW78"/>
      <c r="AX78">
        <v>3.9703703703703703</v>
      </c>
      <c r="AY78" s="77">
        <v>22</v>
      </c>
    </row>
    <row r="79" spans="1:51" x14ac:dyDescent="0.25">
      <c r="A79" s="199" t="s">
        <v>582</v>
      </c>
      <c r="B79" s="77">
        <v>24</v>
      </c>
      <c r="E79" s="491"/>
      <c r="F79" s="146" t="s">
        <v>220</v>
      </c>
      <c r="G79"/>
      <c r="H79"/>
      <c r="I79">
        <v>17.580246913580247</v>
      </c>
      <c r="J79"/>
      <c r="K79">
        <f>(0.37/3.6+12/1000)*1000</f>
        <v>114.77777777777777</v>
      </c>
      <c r="L79"/>
      <c r="M79">
        <v>8.8493827160493819</v>
      </c>
      <c r="N79"/>
      <c r="O79"/>
      <c r="P79"/>
      <c r="Q79"/>
      <c r="R79"/>
      <c r="S79"/>
      <c r="T79"/>
      <c r="U79"/>
      <c r="V79"/>
      <c r="W79"/>
      <c r="X79"/>
      <c r="Y79"/>
      <c r="Z79">
        <v>34820.740740740737</v>
      </c>
      <c r="AA79"/>
      <c r="AB79"/>
      <c r="AC79"/>
      <c r="AD79"/>
      <c r="AE79">
        <v>11540</v>
      </c>
      <c r="AF79">
        <f>(3.5+30)*1000</f>
        <v>33500</v>
      </c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>
        <v>1200</v>
      </c>
      <c r="AV79"/>
      <c r="AW79"/>
      <c r="AX79">
        <v>3.9703703703703703</v>
      </c>
      <c r="AY79" s="77">
        <v>23</v>
      </c>
    </row>
    <row r="80" spans="1:51" ht="15.75" thickBot="1" x14ac:dyDescent="0.3">
      <c r="A80" s="199" t="s">
        <v>583</v>
      </c>
      <c r="B80" s="77">
        <v>25</v>
      </c>
      <c r="E80" s="491"/>
      <c r="F80" s="110" t="s">
        <v>281</v>
      </c>
      <c r="G80">
        <v>0</v>
      </c>
      <c r="H80">
        <v>0</v>
      </c>
      <c r="I80">
        <v>17.580246913580247</v>
      </c>
      <c r="J80">
        <v>0</v>
      </c>
      <c r="K80">
        <v>573.9654320987654</v>
      </c>
      <c r="L80">
        <v>0</v>
      </c>
      <c r="M80">
        <v>8.8493827160493819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34820.740740740737</v>
      </c>
      <c r="AA80">
        <v>0</v>
      </c>
      <c r="AB80">
        <v>0</v>
      </c>
      <c r="AC80">
        <v>0</v>
      </c>
      <c r="AD80">
        <v>0</v>
      </c>
      <c r="AE80">
        <v>11866.666666666666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-2110.2024691358024</v>
      </c>
      <c r="AV80">
        <v>0</v>
      </c>
      <c r="AW80">
        <v>0</v>
      </c>
      <c r="AX80">
        <v>3.9703703703703703</v>
      </c>
      <c r="AY80" s="77">
        <v>24</v>
      </c>
    </row>
    <row r="81" spans="1:51" ht="15.75" thickBot="1" x14ac:dyDescent="0.3">
      <c r="A81" s="224" t="s">
        <v>593</v>
      </c>
      <c r="B81" s="77">
        <v>26</v>
      </c>
      <c r="E81" s="492"/>
      <c r="F81" s="147" t="s">
        <v>222</v>
      </c>
      <c r="G81">
        <v>0</v>
      </c>
      <c r="H81">
        <v>0</v>
      </c>
      <c r="I81">
        <v>17.580246913580247</v>
      </c>
      <c r="J81">
        <v>0</v>
      </c>
      <c r="K81">
        <v>3012.3456790123455</v>
      </c>
      <c r="L81">
        <v>0</v>
      </c>
      <c r="M81">
        <v>8.8493827160493819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34820.740740740737</v>
      </c>
      <c r="AA81">
        <v>0</v>
      </c>
      <c r="AB81">
        <v>0</v>
      </c>
      <c r="AC81">
        <v>0</v>
      </c>
      <c r="AD81">
        <v>0</v>
      </c>
      <c r="AE81">
        <v>11866.666666666666</v>
      </c>
      <c r="AF81">
        <v>92444.444444444453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-2110.2024691358024</v>
      </c>
      <c r="AV81">
        <v>0</v>
      </c>
      <c r="AW81">
        <v>0</v>
      </c>
      <c r="AX81">
        <v>3.9703703703703703</v>
      </c>
      <c r="AY81" s="77">
        <v>25</v>
      </c>
    </row>
    <row r="82" spans="1:51" ht="15.75" thickBot="1" x14ac:dyDescent="0.3">
      <c r="A82" s="224" t="s">
        <v>598</v>
      </c>
      <c r="B82" s="77">
        <v>27</v>
      </c>
      <c r="AF82" s="230"/>
    </row>
    <row r="83" spans="1:51" ht="15.75" thickBot="1" x14ac:dyDescent="0.3">
      <c r="A83" s="224" t="s">
        <v>599</v>
      </c>
      <c r="B83" s="77">
        <v>28</v>
      </c>
      <c r="G83" s="101">
        <v>3</v>
      </c>
      <c r="H83" s="101">
        <v>31</v>
      </c>
      <c r="I83" s="295">
        <v>41</v>
      </c>
      <c r="J83" s="101">
        <v>37</v>
      </c>
      <c r="K83" s="101">
        <v>28</v>
      </c>
      <c r="L83" s="101">
        <v>35</v>
      </c>
      <c r="M83" s="101">
        <v>7</v>
      </c>
      <c r="N83" s="101">
        <v>4</v>
      </c>
      <c r="O83" s="101">
        <v>5</v>
      </c>
      <c r="P83" s="101">
        <v>6</v>
      </c>
      <c r="Q83" s="101">
        <v>30</v>
      </c>
      <c r="R83" s="101">
        <v>44</v>
      </c>
      <c r="S83" s="101">
        <v>9</v>
      </c>
      <c r="T83" s="101">
        <v>26</v>
      </c>
      <c r="U83" s="101">
        <v>10</v>
      </c>
      <c r="V83" s="101">
        <v>34</v>
      </c>
      <c r="W83" s="101">
        <v>42</v>
      </c>
      <c r="X83" s="101">
        <v>11</v>
      </c>
      <c r="Y83" s="101">
        <v>36</v>
      </c>
      <c r="Z83" s="101">
        <v>33</v>
      </c>
      <c r="AA83" s="101">
        <v>12</v>
      </c>
      <c r="AB83" s="101">
        <v>39</v>
      </c>
      <c r="AC83" s="101">
        <v>38</v>
      </c>
      <c r="AD83" s="101">
        <v>14</v>
      </c>
      <c r="AE83" s="101">
        <v>23</v>
      </c>
      <c r="AF83" s="101">
        <v>15</v>
      </c>
      <c r="AG83" s="101">
        <v>8</v>
      </c>
      <c r="AH83" s="101">
        <v>29</v>
      </c>
      <c r="AI83" s="101">
        <v>16</v>
      </c>
      <c r="AJ83" s="101">
        <v>17</v>
      </c>
      <c r="AK83" s="101">
        <v>43</v>
      </c>
      <c r="AL83" s="101">
        <v>18</v>
      </c>
      <c r="AM83" s="101">
        <v>19</v>
      </c>
      <c r="AN83" s="101">
        <v>32</v>
      </c>
      <c r="AO83" s="101">
        <v>2</v>
      </c>
      <c r="AP83" s="101">
        <v>20</v>
      </c>
      <c r="AQ83" s="101">
        <v>24</v>
      </c>
      <c r="AR83" s="101">
        <v>21</v>
      </c>
      <c r="AS83" s="101">
        <v>40</v>
      </c>
      <c r="AT83" s="101">
        <v>27</v>
      </c>
      <c r="AU83" s="101">
        <v>25</v>
      </c>
      <c r="AV83" s="102">
        <v>22</v>
      </c>
    </row>
    <row r="84" spans="1:51" ht="15.75" thickBot="1" x14ac:dyDescent="0.3">
      <c r="A84" s="224" t="s">
        <v>600</v>
      </c>
      <c r="B84" s="77">
        <v>29</v>
      </c>
      <c r="E84" s="490" t="s">
        <v>311</v>
      </c>
      <c r="F84" s="145" t="s">
        <v>219</v>
      </c>
      <c r="G84" s="77">
        <f t="shared" ref="G84:AH85" si="3">HLOOKUP(G$83,$G$57:$AX$81,$AY58,0)/1000</f>
        <v>1.2998477929984778E-2</v>
      </c>
      <c r="H84" s="77">
        <f t="shared" si="3"/>
        <v>0</v>
      </c>
      <c r="I84" s="287">
        <f t="shared" si="3"/>
        <v>0</v>
      </c>
      <c r="J84" s="77">
        <f t="shared" si="3"/>
        <v>0</v>
      </c>
      <c r="K84" s="77">
        <f t="shared" si="3"/>
        <v>0</v>
      </c>
      <c r="L84" s="77">
        <f t="shared" si="3"/>
        <v>0</v>
      </c>
      <c r="M84" s="77">
        <f t="shared" si="3"/>
        <v>2.0890410958904104E-3</v>
      </c>
      <c r="N84" s="77">
        <f t="shared" si="3"/>
        <v>0</v>
      </c>
      <c r="O84" s="77">
        <f t="shared" si="3"/>
        <v>-1.7829653734484305E-3</v>
      </c>
      <c r="P84" s="77">
        <f t="shared" si="3"/>
        <v>1.1937377690802349E-3</v>
      </c>
      <c r="Q84" s="77">
        <f t="shared" si="3"/>
        <v>0</v>
      </c>
      <c r="R84" s="77">
        <f t="shared" si="3"/>
        <v>0</v>
      </c>
      <c r="S84" s="77">
        <f t="shared" si="3"/>
        <v>2.4963384164728181E-2</v>
      </c>
      <c r="T84" s="77">
        <f t="shared" si="3"/>
        <v>3.1682139842887749E-7</v>
      </c>
      <c r="U84" s="77">
        <f t="shared" si="3"/>
        <v>0</v>
      </c>
      <c r="V84" s="77">
        <f t="shared" si="3"/>
        <v>0</v>
      </c>
      <c r="W84" s="77">
        <f t="shared" si="3"/>
        <v>0</v>
      </c>
      <c r="X84" s="77">
        <f t="shared" ref="X84:Y107" si="4">HLOOKUP(X$83,$G$57:$AX$81,$AY58,0)/1000</f>
        <v>8.3561643835616448E-5</v>
      </c>
      <c r="Y84" s="77">
        <f t="shared" si="4"/>
        <v>0</v>
      </c>
      <c r="Z84" s="77">
        <f t="shared" si="3"/>
        <v>0</v>
      </c>
      <c r="AA84" s="77">
        <f t="shared" si="3"/>
        <v>0</v>
      </c>
      <c r="AB84" s="77">
        <f t="shared" si="3"/>
        <v>0</v>
      </c>
      <c r="AC84" s="77">
        <f t="shared" si="3"/>
        <v>0</v>
      </c>
      <c r="AD84" s="77">
        <f t="shared" si="3"/>
        <v>0</v>
      </c>
      <c r="AE84" s="77">
        <f t="shared" si="3"/>
        <v>0</v>
      </c>
      <c r="AF84" s="77">
        <f t="shared" si="3"/>
        <v>0</v>
      </c>
      <c r="AG84" s="77">
        <f t="shared" si="3"/>
        <v>7.5965130759651301E-4</v>
      </c>
      <c r="AH84" s="77">
        <f t="shared" si="3"/>
        <v>0</v>
      </c>
      <c r="AI84" s="77">
        <f t="shared" ref="AI84:AV88" si="5">HLOOKUP(AI$83,$G$57:$AX$81,$AY58,0)/1000</f>
        <v>0</v>
      </c>
      <c r="AJ84" s="77">
        <f t="shared" si="5"/>
        <v>0</v>
      </c>
      <c r="AK84" s="77">
        <f t="shared" si="5"/>
        <v>0</v>
      </c>
      <c r="AL84" s="77">
        <f t="shared" si="5"/>
        <v>0</v>
      </c>
      <c r="AM84" s="77">
        <f t="shared" si="5"/>
        <v>0</v>
      </c>
      <c r="AN84" s="77">
        <f t="shared" si="5"/>
        <v>0</v>
      </c>
      <c r="AO84" s="77">
        <f t="shared" si="5"/>
        <v>1.1937377690802347E-2</v>
      </c>
      <c r="AP84" s="77">
        <f t="shared" si="5"/>
        <v>0</v>
      </c>
      <c r="AQ84" s="77">
        <f t="shared" si="5"/>
        <v>0</v>
      </c>
      <c r="AR84" s="77">
        <f t="shared" si="5"/>
        <v>0</v>
      </c>
      <c r="AS84" s="77">
        <f t="shared" si="5"/>
        <v>0</v>
      </c>
      <c r="AT84" s="77">
        <f t="shared" si="5"/>
        <v>0</v>
      </c>
      <c r="AU84" s="77">
        <f t="shared" si="5"/>
        <v>0</v>
      </c>
      <c r="AV84" s="77">
        <f t="shared" si="5"/>
        <v>0.24304157456813416</v>
      </c>
    </row>
    <row r="85" spans="1:51" ht="15.75" thickBot="1" x14ac:dyDescent="0.3">
      <c r="A85" s="224" t="s">
        <v>601</v>
      </c>
      <c r="B85" s="77">
        <v>30</v>
      </c>
      <c r="E85" s="491"/>
      <c r="F85" s="146" t="s">
        <v>220</v>
      </c>
      <c r="G85" s="77">
        <f t="shared" ref="G85:L85" si="6">HLOOKUP(G$83,$G$57:$AX$81,$AY59,0)/1000</f>
        <v>0</v>
      </c>
      <c r="H85" s="77">
        <f t="shared" si="6"/>
        <v>0</v>
      </c>
      <c r="I85" s="287">
        <f t="shared" si="6"/>
        <v>0</v>
      </c>
      <c r="J85" s="77">
        <f t="shared" si="6"/>
        <v>0</v>
      </c>
      <c r="K85" s="77">
        <f t="shared" si="6"/>
        <v>0</v>
      </c>
      <c r="L85" s="77">
        <f t="shared" si="6"/>
        <v>0</v>
      </c>
      <c r="M85" s="77">
        <f t="shared" si="3"/>
        <v>0</v>
      </c>
      <c r="N85" s="77">
        <f t="shared" si="3"/>
        <v>0</v>
      </c>
      <c r="O85" s="77">
        <f t="shared" si="3"/>
        <v>0.1</v>
      </c>
      <c r="P85" s="77">
        <f t="shared" si="3"/>
        <v>0</v>
      </c>
      <c r="Q85" s="77">
        <f t="shared" si="3"/>
        <v>0</v>
      </c>
      <c r="R85" s="77">
        <f t="shared" si="3"/>
        <v>0</v>
      </c>
      <c r="S85" s="77">
        <f t="shared" si="3"/>
        <v>0</v>
      </c>
      <c r="T85" s="77">
        <f t="shared" si="3"/>
        <v>0</v>
      </c>
      <c r="U85" s="77">
        <f t="shared" si="3"/>
        <v>0</v>
      </c>
      <c r="V85" s="77">
        <f t="shared" si="3"/>
        <v>0</v>
      </c>
      <c r="W85" s="77">
        <f t="shared" si="3"/>
        <v>0</v>
      </c>
      <c r="X85" s="77">
        <f t="shared" si="4"/>
        <v>0</v>
      </c>
      <c r="Y85" s="77">
        <f t="shared" si="4"/>
        <v>0</v>
      </c>
      <c r="Z85" s="77">
        <f t="shared" si="3"/>
        <v>0</v>
      </c>
      <c r="AA85" s="77">
        <f t="shared" si="3"/>
        <v>0</v>
      </c>
      <c r="AB85" s="77">
        <f t="shared" si="3"/>
        <v>0</v>
      </c>
      <c r="AC85" s="77">
        <f t="shared" si="3"/>
        <v>0</v>
      </c>
      <c r="AD85" s="77">
        <f t="shared" si="3"/>
        <v>0</v>
      </c>
      <c r="AE85" s="77">
        <f t="shared" si="3"/>
        <v>0</v>
      </c>
      <c r="AF85" s="77">
        <f t="shared" si="3"/>
        <v>0</v>
      </c>
      <c r="AG85" s="77">
        <f t="shared" si="3"/>
        <v>0</v>
      </c>
      <c r="AH85" s="77">
        <f t="shared" si="3"/>
        <v>0</v>
      </c>
      <c r="AI85" s="77">
        <f t="shared" si="5"/>
        <v>0</v>
      </c>
      <c r="AJ85" s="77">
        <f t="shared" si="5"/>
        <v>0</v>
      </c>
      <c r="AK85" s="77">
        <f t="shared" si="5"/>
        <v>0</v>
      </c>
      <c r="AL85" s="77">
        <f t="shared" si="5"/>
        <v>0</v>
      </c>
      <c r="AM85" s="77">
        <f t="shared" si="5"/>
        <v>0</v>
      </c>
      <c r="AN85" s="77">
        <f t="shared" si="5"/>
        <v>0</v>
      </c>
      <c r="AO85" s="77">
        <f t="shared" si="5"/>
        <v>0</v>
      </c>
      <c r="AP85" s="77">
        <f t="shared" si="5"/>
        <v>0.5</v>
      </c>
      <c r="AQ85" s="77">
        <f t="shared" si="5"/>
        <v>0</v>
      </c>
      <c r="AR85" s="77">
        <f t="shared" si="5"/>
        <v>0</v>
      </c>
      <c r="AS85" s="77">
        <f t="shared" si="5"/>
        <v>0</v>
      </c>
      <c r="AT85" s="77">
        <f t="shared" si="5"/>
        <v>0</v>
      </c>
      <c r="AU85" s="77">
        <f t="shared" si="5"/>
        <v>0.3</v>
      </c>
      <c r="AV85" s="77">
        <f t="shared" si="5"/>
        <v>0</v>
      </c>
    </row>
    <row r="86" spans="1:51" x14ac:dyDescent="0.25">
      <c r="A86" s="224" t="s">
        <v>602</v>
      </c>
      <c r="B86" s="77">
        <v>31</v>
      </c>
      <c r="E86" s="491"/>
      <c r="F86" s="146" t="s">
        <v>225</v>
      </c>
      <c r="G86" s="77">
        <f t="shared" ref="G86:AH89" si="7">HLOOKUP(G$83,$G$57:$AX$81,$AY60,0)/1000</f>
        <v>0</v>
      </c>
      <c r="H86" s="77">
        <f t="shared" si="7"/>
        <v>0</v>
      </c>
      <c r="I86" s="287">
        <f t="shared" si="7"/>
        <v>0</v>
      </c>
      <c r="J86" s="77">
        <f t="shared" si="7"/>
        <v>0</v>
      </c>
      <c r="K86" s="77">
        <f t="shared" si="7"/>
        <v>0</v>
      </c>
      <c r="L86" s="77">
        <f t="shared" si="7"/>
        <v>0</v>
      </c>
      <c r="M86" s="77">
        <f t="shared" si="7"/>
        <v>0</v>
      </c>
      <c r="N86" s="77">
        <f t="shared" si="7"/>
        <v>0</v>
      </c>
      <c r="O86" s="77">
        <f t="shared" si="7"/>
        <v>0.6023722222222222</v>
      </c>
      <c r="P86" s="77">
        <f t="shared" si="7"/>
        <v>0</v>
      </c>
      <c r="Q86" s="77">
        <f t="shared" si="7"/>
        <v>0</v>
      </c>
      <c r="R86" s="77">
        <f t="shared" si="7"/>
        <v>0</v>
      </c>
      <c r="S86" s="77">
        <f t="shared" si="7"/>
        <v>0</v>
      </c>
      <c r="T86" s="77">
        <f t="shared" si="7"/>
        <v>4.9663888888888882E-2</v>
      </c>
      <c r="U86" s="77">
        <f t="shared" si="7"/>
        <v>-9.6599999999999967E-3</v>
      </c>
      <c r="V86" s="77">
        <f t="shared" si="7"/>
        <v>0</v>
      </c>
      <c r="W86" s="77">
        <f t="shared" si="7"/>
        <v>0</v>
      </c>
      <c r="X86" s="77">
        <f t="shared" si="4"/>
        <v>0</v>
      </c>
      <c r="Y86" s="77">
        <f t="shared" si="4"/>
        <v>0</v>
      </c>
      <c r="Z86" s="77">
        <f t="shared" si="7"/>
        <v>0</v>
      </c>
      <c r="AA86" s="77">
        <f t="shared" si="7"/>
        <v>0</v>
      </c>
      <c r="AB86" s="77">
        <f t="shared" si="7"/>
        <v>0</v>
      </c>
      <c r="AC86" s="77">
        <f t="shared" si="7"/>
        <v>0</v>
      </c>
      <c r="AD86" s="77">
        <f t="shared" si="7"/>
        <v>0</v>
      </c>
      <c r="AE86" s="77">
        <f t="shared" si="7"/>
        <v>0</v>
      </c>
      <c r="AF86" s="77">
        <f t="shared" si="7"/>
        <v>0</v>
      </c>
      <c r="AG86" s="77">
        <f t="shared" si="7"/>
        <v>0</v>
      </c>
      <c r="AH86" s="77">
        <f t="shared" si="7"/>
        <v>0</v>
      </c>
      <c r="AI86" s="77">
        <f t="shared" si="5"/>
        <v>0</v>
      </c>
      <c r="AJ86" s="77">
        <f t="shared" si="5"/>
        <v>0</v>
      </c>
      <c r="AK86" s="77">
        <f t="shared" si="5"/>
        <v>0</v>
      </c>
      <c r="AL86" s="77">
        <f t="shared" si="5"/>
        <v>0</v>
      </c>
      <c r="AM86" s="77">
        <f t="shared" si="5"/>
        <v>0</v>
      </c>
      <c r="AN86" s="77">
        <f t="shared" si="5"/>
        <v>0</v>
      </c>
      <c r="AO86" s="77">
        <f t="shared" si="5"/>
        <v>0</v>
      </c>
      <c r="AP86" s="77">
        <f t="shared" si="5"/>
        <v>2.1656712852365025</v>
      </c>
      <c r="AQ86" s="77">
        <f t="shared" si="5"/>
        <v>0</v>
      </c>
      <c r="AR86" s="77">
        <f t="shared" si="5"/>
        <v>0</v>
      </c>
      <c r="AS86" s="77">
        <f t="shared" si="5"/>
        <v>0</v>
      </c>
      <c r="AT86" s="77">
        <f t="shared" si="5"/>
        <v>0</v>
      </c>
      <c r="AU86" s="77">
        <f t="shared" si="5"/>
        <v>0</v>
      </c>
      <c r="AV86" s="77">
        <f t="shared" si="5"/>
        <v>0</v>
      </c>
    </row>
    <row r="87" spans="1:51" ht="15.75" thickBot="1" x14ac:dyDescent="0.3">
      <c r="A87" s="199" t="s">
        <v>603</v>
      </c>
      <c r="B87" s="77">
        <v>32</v>
      </c>
      <c r="E87" s="492"/>
      <c r="F87" s="147" t="s">
        <v>264</v>
      </c>
      <c r="G87" s="77">
        <f t="shared" si="7"/>
        <v>0</v>
      </c>
      <c r="H87" s="77">
        <f t="shared" si="7"/>
        <v>0</v>
      </c>
      <c r="I87" s="287">
        <f t="shared" si="7"/>
        <v>0</v>
      </c>
      <c r="J87" s="77">
        <f t="shared" si="7"/>
        <v>0</v>
      </c>
      <c r="K87" s="77">
        <f t="shared" si="7"/>
        <v>0</v>
      </c>
      <c r="L87" s="77">
        <f t="shared" si="7"/>
        <v>0</v>
      </c>
      <c r="M87" s="77">
        <f t="shared" si="7"/>
        <v>0</v>
      </c>
      <c r="N87" s="77">
        <f t="shared" si="7"/>
        <v>0</v>
      </c>
      <c r="O87" s="77">
        <f t="shared" si="7"/>
        <v>3.6963281808741243E-3</v>
      </c>
      <c r="P87" s="77">
        <f t="shared" si="7"/>
        <v>0</v>
      </c>
      <c r="Q87" s="77">
        <f t="shared" si="7"/>
        <v>0</v>
      </c>
      <c r="R87" s="77">
        <f t="shared" si="7"/>
        <v>0</v>
      </c>
      <c r="S87" s="77">
        <f t="shared" si="7"/>
        <v>0</v>
      </c>
      <c r="T87" s="77">
        <f t="shared" si="7"/>
        <v>0</v>
      </c>
      <c r="U87" s="77">
        <f t="shared" si="7"/>
        <v>0</v>
      </c>
      <c r="V87" s="77">
        <f t="shared" si="7"/>
        <v>0</v>
      </c>
      <c r="W87" s="77">
        <f t="shared" si="7"/>
        <v>0</v>
      </c>
      <c r="X87" s="77">
        <f t="shared" si="4"/>
        <v>0</v>
      </c>
      <c r="Y87" s="77">
        <f t="shared" si="4"/>
        <v>0</v>
      </c>
      <c r="Z87" s="77">
        <f t="shared" si="7"/>
        <v>0</v>
      </c>
      <c r="AA87" s="77">
        <f t="shared" si="7"/>
        <v>0</v>
      </c>
      <c r="AB87" s="77">
        <f t="shared" si="7"/>
        <v>0</v>
      </c>
      <c r="AC87" s="77">
        <f t="shared" si="7"/>
        <v>0</v>
      </c>
      <c r="AD87" s="77">
        <f t="shared" si="7"/>
        <v>0</v>
      </c>
      <c r="AE87" s="77">
        <f t="shared" si="7"/>
        <v>0</v>
      </c>
      <c r="AF87" s="77">
        <f t="shared" si="7"/>
        <v>0</v>
      </c>
      <c r="AG87" s="77">
        <f t="shared" si="7"/>
        <v>0</v>
      </c>
      <c r="AH87" s="77">
        <f t="shared" si="7"/>
        <v>0</v>
      </c>
      <c r="AI87" s="77">
        <f t="shared" si="5"/>
        <v>0</v>
      </c>
      <c r="AJ87" s="77">
        <f t="shared" si="5"/>
        <v>0</v>
      </c>
      <c r="AK87" s="77">
        <f t="shared" si="5"/>
        <v>0</v>
      </c>
      <c r="AL87" s="77">
        <f t="shared" si="5"/>
        <v>0</v>
      </c>
      <c r="AM87" s="77">
        <f t="shared" si="5"/>
        <v>0</v>
      </c>
      <c r="AN87" s="77">
        <f t="shared" si="5"/>
        <v>0</v>
      </c>
      <c r="AO87" s="77">
        <f t="shared" si="5"/>
        <v>0</v>
      </c>
      <c r="AP87" s="77">
        <f t="shared" si="5"/>
        <v>0</v>
      </c>
      <c r="AQ87" s="77">
        <f t="shared" si="5"/>
        <v>0</v>
      </c>
      <c r="AR87" s="77">
        <f t="shared" si="5"/>
        <v>0</v>
      </c>
      <c r="AS87" s="77">
        <f t="shared" si="5"/>
        <v>0</v>
      </c>
      <c r="AT87" s="77">
        <f t="shared" si="5"/>
        <v>1E-3</v>
      </c>
      <c r="AU87" s="77">
        <f t="shared" si="5"/>
        <v>0</v>
      </c>
      <c r="AV87" s="77">
        <f t="shared" si="5"/>
        <v>0</v>
      </c>
    </row>
    <row r="88" spans="1:51" x14ac:dyDescent="0.25">
      <c r="A88" s="199" t="s">
        <v>604</v>
      </c>
      <c r="B88" s="77">
        <v>33</v>
      </c>
      <c r="E88" s="490" t="s">
        <v>80</v>
      </c>
      <c r="F88" s="145" t="s">
        <v>219</v>
      </c>
      <c r="G88" s="77">
        <f t="shared" si="7"/>
        <v>1.2998477929984778E-2</v>
      </c>
      <c r="H88" s="77">
        <f t="shared" si="7"/>
        <v>0</v>
      </c>
      <c r="I88" s="287">
        <f t="shared" si="7"/>
        <v>0</v>
      </c>
      <c r="J88" s="77">
        <f t="shared" si="7"/>
        <v>0</v>
      </c>
      <c r="K88" s="77">
        <f t="shared" si="7"/>
        <v>0</v>
      </c>
      <c r="L88" s="77">
        <f t="shared" si="7"/>
        <v>0</v>
      </c>
      <c r="M88" s="77">
        <f t="shared" si="7"/>
        <v>2.0890410958904104E-3</v>
      </c>
      <c r="N88" s="77">
        <f t="shared" si="7"/>
        <v>0</v>
      </c>
      <c r="O88" s="77">
        <f t="shared" si="7"/>
        <v>-1.7829653734484305E-3</v>
      </c>
      <c r="P88" s="77">
        <f t="shared" si="7"/>
        <v>1.1937377690802349E-3</v>
      </c>
      <c r="Q88" s="77">
        <f t="shared" si="7"/>
        <v>0</v>
      </c>
      <c r="R88" s="77">
        <f t="shared" si="7"/>
        <v>0</v>
      </c>
      <c r="S88" s="77">
        <f t="shared" si="7"/>
        <v>2.4963384164728181E-2</v>
      </c>
      <c r="T88" s="77">
        <f t="shared" si="7"/>
        <v>3.1682139842887749E-7</v>
      </c>
      <c r="U88" s="77">
        <f t="shared" si="7"/>
        <v>0</v>
      </c>
      <c r="V88" s="77">
        <f t="shared" si="7"/>
        <v>0</v>
      </c>
      <c r="W88" s="77">
        <f t="shared" si="7"/>
        <v>0</v>
      </c>
      <c r="X88" s="77">
        <f t="shared" si="4"/>
        <v>8.3561643835616448E-5</v>
      </c>
      <c r="Y88" s="77">
        <f t="shared" si="4"/>
        <v>0</v>
      </c>
      <c r="Z88" s="77">
        <f t="shared" si="7"/>
        <v>0</v>
      </c>
      <c r="AA88" s="77">
        <f t="shared" si="7"/>
        <v>0</v>
      </c>
      <c r="AB88" s="77">
        <f t="shared" si="7"/>
        <v>0</v>
      </c>
      <c r="AC88" s="77">
        <f t="shared" si="7"/>
        <v>0</v>
      </c>
      <c r="AD88" s="77">
        <f t="shared" si="7"/>
        <v>0</v>
      </c>
      <c r="AE88" s="77">
        <f t="shared" si="7"/>
        <v>0</v>
      </c>
      <c r="AF88" s="77">
        <f t="shared" si="7"/>
        <v>0</v>
      </c>
      <c r="AG88" s="77">
        <f t="shared" si="7"/>
        <v>7.5965130759651301E-4</v>
      </c>
      <c r="AH88" s="77">
        <f t="shared" si="7"/>
        <v>0</v>
      </c>
      <c r="AI88" s="77">
        <f t="shared" si="5"/>
        <v>0</v>
      </c>
      <c r="AJ88" s="77">
        <f t="shared" si="5"/>
        <v>0</v>
      </c>
      <c r="AK88" s="77">
        <f t="shared" si="5"/>
        <v>0</v>
      </c>
      <c r="AL88" s="77">
        <f t="shared" si="5"/>
        <v>0</v>
      </c>
      <c r="AM88" s="77">
        <f t="shared" si="5"/>
        <v>0</v>
      </c>
      <c r="AN88" s="77">
        <f t="shared" si="5"/>
        <v>0</v>
      </c>
      <c r="AO88" s="77">
        <f t="shared" si="5"/>
        <v>1.1937377690802347E-2</v>
      </c>
      <c r="AP88" s="77">
        <f t="shared" si="5"/>
        <v>0</v>
      </c>
      <c r="AQ88" s="77">
        <f t="shared" si="5"/>
        <v>0</v>
      </c>
      <c r="AR88" s="77">
        <f t="shared" si="5"/>
        <v>0</v>
      </c>
      <c r="AS88" s="77">
        <f t="shared" si="5"/>
        <v>0</v>
      </c>
      <c r="AT88" s="77">
        <f t="shared" si="5"/>
        <v>0</v>
      </c>
      <c r="AU88" s="77">
        <f t="shared" si="5"/>
        <v>0</v>
      </c>
      <c r="AV88" s="77">
        <f t="shared" si="5"/>
        <v>0.24304157456813416</v>
      </c>
    </row>
    <row r="89" spans="1:51" x14ac:dyDescent="0.25">
      <c r="A89" s="199" t="s">
        <v>605</v>
      </c>
      <c r="B89" s="77">
        <v>34</v>
      </c>
      <c r="E89" s="491"/>
      <c r="F89" s="146" t="s">
        <v>220</v>
      </c>
      <c r="G89" s="77">
        <f t="shared" si="7"/>
        <v>0</v>
      </c>
      <c r="H89" s="77">
        <f t="shared" si="7"/>
        <v>0</v>
      </c>
      <c r="I89" s="287">
        <f t="shared" si="7"/>
        <v>0</v>
      </c>
      <c r="J89" s="77">
        <f t="shared" si="7"/>
        <v>0</v>
      </c>
      <c r="K89" s="77">
        <f t="shared" si="7"/>
        <v>0</v>
      </c>
      <c r="L89" s="77">
        <f t="shared" si="7"/>
        <v>0</v>
      </c>
      <c r="M89" s="77">
        <f t="shared" si="7"/>
        <v>0</v>
      </c>
      <c r="N89" s="77">
        <f t="shared" si="7"/>
        <v>0</v>
      </c>
      <c r="O89" s="77">
        <f t="shared" si="7"/>
        <v>0.1</v>
      </c>
      <c r="P89" s="77">
        <f t="shared" si="7"/>
        <v>0</v>
      </c>
      <c r="Q89" s="77">
        <f t="shared" si="7"/>
        <v>0</v>
      </c>
      <c r="R89" s="77">
        <f t="shared" si="7"/>
        <v>0</v>
      </c>
      <c r="S89" s="77">
        <f t="shared" si="7"/>
        <v>0</v>
      </c>
      <c r="T89" s="77">
        <f t="shared" si="7"/>
        <v>0</v>
      </c>
      <c r="U89" s="77">
        <f t="shared" si="7"/>
        <v>0</v>
      </c>
      <c r="V89" s="77">
        <f t="shared" si="7"/>
        <v>0</v>
      </c>
      <c r="W89" s="77">
        <f t="shared" si="7"/>
        <v>0</v>
      </c>
      <c r="X89" s="77">
        <f t="shared" si="4"/>
        <v>0</v>
      </c>
      <c r="Y89" s="77">
        <f t="shared" si="4"/>
        <v>0</v>
      </c>
      <c r="Z89" s="77">
        <f t="shared" si="7"/>
        <v>0</v>
      </c>
      <c r="AA89" s="77">
        <f t="shared" si="7"/>
        <v>0</v>
      </c>
      <c r="AB89" s="77">
        <f t="shared" si="7"/>
        <v>0</v>
      </c>
      <c r="AC89" s="77">
        <f t="shared" si="7"/>
        <v>0</v>
      </c>
      <c r="AD89" s="77">
        <f t="shared" si="7"/>
        <v>0</v>
      </c>
      <c r="AE89" s="77">
        <f t="shared" si="7"/>
        <v>0</v>
      </c>
      <c r="AF89" s="77">
        <f t="shared" si="7"/>
        <v>0</v>
      </c>
      <c r="AG89" s="77">
        <f t="shared" si="7"/>
        <v>0</v>
      </c>
      <c r="AH89" s="77">
        <f t="shared" ref="AH89:AV92" si="8">HLOOKUP(AH$83,$G$57:$AX$81,$AY63,0)/1000</f>
        <v>0</v>
      </c>
      <c r="AI89" s="77">
        <f t="shared" si="8"/>
        <v>0</v>
      </c>
      <c r="AJ89" s="77">
        <f t="shared" si="8"/>
        <v>0</v>
      </c>
      <c r="AK89" s="77">
        <f t="shared" si="8"/>
        <v>0</v>
      </c>
      <c r="AL89" s="77">
        <f t="shared" si="8"/>
        <v>0</v>
      </c>
      <c r="AM89" s="77">
        <f t="shared" si="8"/>
        <v>0</v>
      </c>
      <c r="AN89" s="77">
        <f t="shared" si="8"/>
        <v>0</v>
      </c>
      <c r="AO89" s="77">
        <f t="shared" si="8"/>
        <v>0</v>
      </c>
      <c r="AP89" s="77">
        <f t="shared" si="8"/>
        <v>0.5</v>
      </c>
      <c r="AQ89" s="77">
        <f t="shared" si="8"/>
        <v>0</v>
      </c>
      <c r="AR89" s="77">
        <f t="shared" si="8"/>
        <v>0</v>
      </c>
      <c r="AS89" s="77">
        <f t="shared" si="8"/>
        <v>0</v>
      </c>
      <c r="AT89" s="77">
        <f t="shared" si="8"/>
        <v>0</v>
      </c>
      <c r="AU89" s="77">
        <f t="shared" si="8"/>
        <v>0.3</v>
      </c>
      <c r="AV89" s="77">
        <f t="shared" si="8"/>
        <v>0</v>
      </c>
    </row>
    <row r="90" spans="1:51" x14ac:dyDescent="0.25">
      <c r="A90" s="199" t="s">
        <v>606</v>
      </c>
      <c r="B90" s="77">
        <v>35</v>
      </c>
      <c r="E90" s="491"/>
      <c r="F90" s="146" t="s">
        <v>225</v>
      </c>
      <c r="G90" s="77">
        <f t="shared" ref="G90:AH93" si="9">HLOOKUP(G$83,$G$57:$AX$81,$AY64,0)/1000</f>
        <v>0</v>
      </c>
      <c r="H90" s="77">
        <f t="shared" si="9"/>
        <v>0</v>
      </c>
      <c r="I90" s="287">
        <f t="shared" si="9"/>
        <v>0</v>
      </c>
      <c r="J90" s="77">
        <f t="shared" si="9"/>
        <v>0</v>
      </c>
      <c r="K90" s="77">
        <f t="shared" si="9"/>
        <v>0</v>
      </c>
      <c r="L90" s="77">
        <f t="shared" si="9"/>
        <v>0</v>
      </c>
      <c r="M90" s="77">
        <f t="shared" si="9"/>
        <v>0</v>
      </c>
      <c r="N90" s="77">
        <f t="shared" si="9"/>
        <v>0</v>
      </c>
      <c r="O90" s="77">
        <f t="shared" si="9"/>
        <v>0.6023722222222222</v>
      </c>
      <c r="P90" s="77">
        <f t="shared" si="9"/>
        <v>0</v>
      </c>
      <c r="Q90" s="77">
        <f t="shared" si="9"/>
        <v>0</v>
      </c>
      <c r="R90" s="77">
        <f t="shared" si="9"/>
        <v>0</v>
      </c>
      <c r="S90" s="77">
        <f t="shared" si="9"/>
        <v>0</v>
      </c>
      <c r="T90" s="77">
        <f t="shared" si="9"/>
        <v>4.9663888888888882E-2</v>
      </c>
      <c r="U90" s="77">
        <f t="shared" si="9"/>
        <v>-9.6599999999999967E-3</v>
      </c>
      <c r="V90" s="77">
        <f t="shared" si="9"/>
        <v>0</v>
      </c>
      <c r="W90" s="77">
        <f t="shared" si="9"/>
        <v>0</v>
      </c>
      <c r="X90" s="77">
        <f t="shared" si="4"/>
        <v>0</v>
      </c>
      <c r="Y90" s="77">
        <f t="shared" si="4"/>
        <v>0</v>
      </c>
      <c r="Z90" s="77">
        <f t="shared" si="9"/>
        <v>0</v>
      </c>
      <c r="AA90" s="77">
        <f t="shared" si="9"/>
        <v>0</v>
      </c>
      <c r="AB90" s="77">
        <f t="shared" si="9"/>
        <v>0</v>
      </c>
      <c r="AC90" s="77">
        <f t="shared" si="9"/>
        <v>0</v>
      </c>
      <c r="AD90" s="77">
        <f t="shared" si="9"/>
        <v>0</v>
      </c>
      <c r="AE90" s="77">
        <f t="shared" si="9"/>
        <v>0</v>
      </c>
      <c r="AF90" s="77">
        <f t="shared" si="9"/>
        <v>0</v>
      </c>
      <c r="AG90" s="77">
        <f t="shared" si="9"/>
        <v>0</v>
      </c>
      <c r="AH90" s="77">
        <f t="shared" si="9"/>
        <v>0</v>
      </c>
      <c r="AI90" s="77">
        <f t="shared" si="8"/>
        <v>0</v>
      </c>
      <c r="AJ90" s="77">
        <f t="shared" si="8"/>
        <v>0</v>
      </c>
      <c r="AK90" s="77">
        <f t="shared" si="8"/>
        <v>0</v>
      </c>
      <c r="AL90" s="77">
        <f t="shared" si="8"/>
        <v>0</v>
      </c>
      <c r="AM90" s="77">
        <f t="shared" si="8"/>
        <v>0</v>
      </c>
      <c r="AN90" s="77">
        <f t="shared" si="8"/>
        <v>0</v>
      </c>
      <c r="AO90" s="77">
        <f t="shared" si="8"/>
        <v>0</v>
      </c>
      <c r="AP90" s="77">
        <f t="shared" si="8"/>
        <v>2.1656712852365025</v>
      </c>
      <c r="AQ90" s="77">
        <f t="shared" si="8"/>
        <v>0</v>
      </c>
      <c r="AR90" s="77">
        <f t="shared" si="8"/>
        <v>0</v>
      </c>
      <c r="AS90" s="77">
        <f t="shared" si="8"/>
        <v>0</v>
      </c>
      <c r="AT90" s="77">
        <f t="shared" si="8"/>
        <v>0</v>
      </c>
      <c r="AU90" s="77">
        <f t="shared" si="8"/>
        <v>0</v>
      </c>
      <c r="AV90" s="77">
        <f t="shared" si="8"/>
        <v>0</v>
      </c>
    </row>
    <row r="91" spans="1:51" ht="15.75" thickBot="1" x14ac:dyDescent="0.3">
      <c r="A91" s="199" t="s">
        <v>607</v>
      </c>
      <c r="B91" s="77">
        <v>36</v>
      </c>
      <c r="E91" s="492"/>
      <c r="F91" s="146" t="s">
        <v>264</v>
      </c>
      <c r="G91" s="77">
        <f t="shared" si="9"/>
        <v>0</v>
      </c>
      <c r="H91" s="77">
        <f t="shared" si="9"/>
        <v>0</v>
      </c>
      <c r="I91" s="287">
        <f t="shared" si="9"/>
        <v>0</v>
      </c>
      <c r="J91" s="77">
        <f t="shared" si="9"/>
        <v>0</v>
      </c>
      <c r="K91" s="77">
        <f t="shared" si="9"/>
        <v>0</v>
      </c>
      <c r="L91" s="77">
        <f t="shared" si="9"/>
        <v>0</v>
      </c>
      <c r="M91" s="77">
        <f t="shared" si="9"/>
        <v>0</v>
      </c>
      <c r="N91" s="77">
        <f t="shared" si="9"/>
        <v>0</v>
      </c>
      <c r="O91" s="77">
        <f t="shared" si="9"/>
        <v>6.962017324265048E-3</v>
      </c>
      <c r="P91" s="77">
        <f t="shared" si="9"/>
        <v>0</v>
      </c>
      <c r="Q91" s="77">
        <f t="shared" si="9"/>
        <v>0</v>
      </c>
      <c r="R91" s="77">
        <f t="shared" si="9"/>
        <v>0</v>
      </c>
      <c r="S91" s="77">
        <f t="shared" si="9"/>
        <v>0</v>
      </c>
      <c r="T91" s="77">
        <f t="shared" si="9"/>
        <v>0</v>
      </c>
      <c r="U91" s="77">
        <f t="shared" si="9"/>
        <v>0</v>
      </c>
      <c r="V91" s="77">
        <f t="shared" si="9"/>
        <v>0</v>
      </c>
      <c r="W91" s="77">
        <f t="shared" si="9"/>
        <v>0</v>
      </c>
      <c r="X91" s="77">
        <f t="shared" si="4"/>
        <v>0</v>
      </c>
      <c r="Y91" s="77">
        <f t="shared" si="4"/>
        <v>0</v>
      </c>
      <c r="Z91" s="77">
        <f t="shared" si="9"/>
        <v>0</v>
      </c>
      <c r="AA91" s="77">
        <f t="shared" si="9"/>
        <v>0</v>
      </c>
      <c r="AB91" s="77">
        <f t="shared" si="9"/>
        <v>0</v>
      </c>
      <c r="AC91" s="77">
        <f t="shared" si="9"/>
        <v>0</v>
      </c>
      <c r="AD91" s="77">
        <f t="shared" si="9"/>
        <v>0</v>
      </c>
      <c r="AE91" s="77">
        <f t="shared" si="9"/>
        <v>0</v>
      </c>
      <c r="AF91" s="77">
        <f t="shared" si="9"/>
        <v>0</v>
      </c>
      <c r="AG91" s="77">
        <f t="shared" si="9"/>
        <v>0</v>
      </c>
      <c r="AH91" s="77">
        <f t="shared" si="9"/>
        <v>0</v>
      </c>
      <c r="AI91" s="77">
        <f t="shared" si="8"/>
        <v>0</v>
      </c>
      <c r="AJ91" s="77">
        <f t="shared" si="8"/>
        <v>0</v>
      </c>
      <c r="AK91" s="77">
        <f t="shared" si="8"/>
        <v>0</v>
      </c>
      <c r="AL91" s="77">
        <f t="shared" si="8"/>
        <v>0</v>
      </c>
      <c r="AM91" s="77">
        <f t="shared" si="8"/>
        <v>0</v>
      </c>
      <c r="AN91" s="77">
        <f t="shared" si="8"/>
        <v>0</v>
      </c>
      <c r="AO91" s="77">
        <f t="shared" si="8"/>
        <v>0</v>
      </c>
      <c r="AP91" s="77">
        <f t="shared" si="8"/>
        <v>0</v>
      </c>
      <c r="AQ91" s="77">
        <f t="shared" si="8"/>
        <v>0</v>
      </c>
      <c r="AR91" s="77">
        <f t="shared" si="8"/>
        <v>0</v>
      </c>
      <c r="AS91" s="77">
        <f t="shared" si="8"/>
        <v>0</v>
      </c>
      <c r="AT91" s="77">
        <f t="shared" si="8"/>
        <v>1E-3</v>
      </c>
      <c r="AU91" s="77">
        <f t="shared" si="8"/>
        <v>0</v>
      </c>
      <c r="AV91" s="77">
        <f t="shared" si="8"/>
        <v>0</v>
      </c>
    </row>
    <row r="92" spans="1:51" x14ac:dyDescent="0.25">
      <c r="A92" s="199" t="s">
        <v>608</v>
      </c>
      <c r="B92" s="77">
        <v>37</v>
      </c>
      <c r="E92" s="490" t="s">
        <v>81</v>
      </c>
      <c r="F92" s="145" t="s">
        <v>219</v>
      </c>
      <c r="G92" s="77">
        <f t="shared" si="9"/>
        <v>0</v>
      </c>
      <c r="H92" s="77">
        <f t="shared" si="9"/>
        <v>0</v>
      </c>
      <c r="I92" s="287">
        <f t="shared" si="9"/>
        <v>0</v>
      </c>
      <c r="J92" s="77">
        <f t="shared" si="9"/>
        <v>0</v>
      </c>
      <c r="K92" s="77">
        <f t="shared" si="9"/>
        <v>9.1200000000000003E-2</v>
      </c>
      <c r="L92" s="77">
        <f t="shared" si="9"/>
        <v>0</v>
      </c>
      <c r="M92" s="77">
        <f t="shared" si="9"/>
        <v>0</v>
      </c>
      <c r="N92" s="77">
        <f t="shared" si="9"/>
        <v>0</v>
      </c>
      <c r="O92" s="77">
        <f t="shared" si="9"/>
        <v>4.3888888888888887E-2</v>
      </c>
      <c r="P92" s="77">
        <f t="shared" si="9"/>
        <v>0</v>
      </c>
      <c r="Q92" s="77">
        <f t="shared" si="9"/>
        <v>2.7800000000000002E-2</v>
      </c>
      <c r="R92" s="77">
        <f t="shared" si="9"/>
        <v>0</v>
      </c>
      <c r="S92" s="77">
        <f t="shared" si="9"/>
        <v>0</v>
      </c>
      <c r="T92" s="77">
        <f t="shared" si="9"/>
        <v>19.654</v>
      </c>
      <c r="U92" s="77">
        <f t="shared" si="9"/>
        <v>0</v>
      </c>
      <c r="V92" s="77">
        <f t="shared" si="9"/>
        <v>0</v>
      </c>
      <c r="W92" s="77">
        <f t="shared" si="9"/>
        <v>0</v>
      </c>
      <c r="X92" s="77">
        <f t="shared" si="4"/>
        <v>0</v>
      </c>
      <c r="Y92" s="77">
        <f t="shared" si="4"/>
        <v>0</v>
      </c>
      <c r="Z92" s="77">
        <f t="shared" si="9"/>
        <v>0</v>
      </c>
      <c r="AA92" s="77">
        <f t="shared" si="9"/>
        <v>0</v>
      </c>
      <c r="AB92" s="77">
        <f t="shared" si="9"/>
        <v>0</v>
      </c>
      <c r="AC92" s="77">
        <f t="shared" si="9"/>
        <v>0</v>
      </c>
      <c r="AD92" s="77">
        <f t="shared" si="9"/>
        <v>0</v>
      </c>
      <c r="AE92" s="77">
        <f t="shared" si="9"/>
        <v>0</v>
      </c>
      <c r="AF92" s="77">
        <f t="shared" si="9"/>
        <v>0</v>
      </c>
      <c r="AG92" s="77">
        <f t="shared" si="9"/>
        <v>0</v>
      </c>
      <c r="AH92" s="77">
        <f t="shared" si="9"/>
        <v>6.0000000000000001E-3</v>
      </c>
      <c r="AI92" s="77">
        <f t="shared" si="8"/>
        <v>0</v>
      </c>
      <c r="AJ92" s="77">
        <f t="shared" si="8"/>
        <v>0</v>
      </c>
      <c r="AK92" s="77">
        <f t="shared" si="8"/>
        <v>0</v>
      </c>
      <c r="AL92" s="77">
        <f t="shared" si="8"/>
        <v>0</v>
      </c>
      <c r="AM92" s="77">
        <f t="shared" si="8"/>
        <v>0</v>
      </c>
      <c r="AN92" s="77">
        <f t="shared" si="8"/>
        <v>0</v>
      </c>
      <c r="AO92" s="77">
        <f t="shared" si="8"/>
        <v>5.9999999999999995E-4</v>
      </c>
      <c r="AP92" s="77">
        <f t="shared" si="8"/>
        <v>1.3120000000000001</v>
      </c>
      <c r="AQ92" s="77">
        <f t="shared" si="8"/>
        <v>0</v>
      </c>
      <c r="AR92" s="77">
        <f t="shared" si="8"/>
        <v>0</v>
      </c>
      <c r="AS92" s="77">
        <f t="shared" si="8"/>
        <v>0</v>
      </c>
      <c r="AT92" s="77">
        <f t="shared" si="8"/>
        <v>0</v>
      </c>
      <c r="AU92" s="77">
        <f t="shared" si="8"/>
        <v>0</v>
      </c>
      <c r="AV92" s="77">
        <f t="shared" si="8"/>
        <v>0</v>
      </c>
    </row>
    <row r="93" spans="1:51" x14ac:dyDescent="0.25">
      <c r="A93" s="199" t="s">
        <v>609</v>
      </c>
      <c r="B93" s="77">
        <v>38</v>
      </c>
      <c r="E93" s="491"/>
      <c r="F93" s="146" t="s">
        <v>220</v>
      </c>
      <c r="G93" s="77">
        <f t="shared" si="9"/>
        <v>0</v>
      </c>
      <c r="H93" s="77">
        <f t="shared" si="9"/>
        <v>5.9999999999999995E-4</v>
      </c>
      <c r="I93" s="287">
        <f t="shared" si="9"/>
        <v>0</v>
      </c>
      <c r="J93" s="77">
        <f t="shared" si="9"/>
        <v>0.30099999999999999</v>
      </c>
      <c r="K93" s="77">
        <f t="shared" si="9"/>
        <v>0</v>
      </c>
      <c r="L93" s="77">
        <f t="shared" si="9"/>
        <v>0.02</v>
      </c>
      <c r="M93" s="77">
        <f t="shared" si="9"/>
        <v>0</v>
      </c>
      <c r="N93" s="77">
        <f t="shared" si="9"/>
        <v>0</v>
      </c>
      <c r="O93" s="77">
        <f t="shared" si="9"/>
        <v>8.3000000000000004E-2</v>
      </c>
      <c r="P93" s="77">
        <f t="shared" si="9"/>
        <v>0</v>
      </c>
      <c r="Q93" s="77">
        <f t="shared" si="9"/>
        <v>0</v>
      </c>
      <c r="R93" s="77">
        <f t="shared" si="9"/>
        <v>0</v>
      </c>
      <c r="S93" s="77">
        <f t="shared" si="9"/>
        <v>0</v>
      </c>
      <c r="T93" s="77">
        <f t="shared" si="9"/>
        <v>0.15</v>
      </c>
      <c r="U93" s="77">
        <f t="shared" si="9"/>
        <v>0</v>
      </c>
      <c r="V93" s="77">
        <f t="shared" si="9"/>
        <v>0.51200000000000001</v>
      </c>
      <c r="W93" s="77">
        <f t="shared" si="9"/>
        <v>0</v>
      </c>
      <c r="X93" s="77">
        <f t="shared" si="4"/>
        <v>0</v>
      </c>
      <c r="Y93" s="77">
        <f t="shared" si="4"/>
        <v>7.1999999999999998E-3</v>
      </c>
      <c r="Z93" s="77">
        <f t="shared" si="9"/>
        <v>0.85499999999999998</v>
      </c>
      <c r="AA93" s="77">
        <f t="shared" si="9"/>
        <v>0</v>
      </c>
      <c r="AB93" s="77">
        <f t="shared" si="9"/>
        <v>1E-3</v>
      </c>
      <c r="AC93" s="77">
        <f t="shared" si="9"/>
        <v>6.9999999999999999E-4</v>
      </c>
      <c r="AD93" s="77">
        <f t="shared" si="9"/>
        <v>0</v>
      </c>
      <c r="AE93" s="77">
        <f t="shared" si="9"/>
        <v>0</v>
      </c>
      <c r="AF93" s="77">
        <f t="shared" si="9"/>
        <v>0</v>
      </c>
      <c r="AG93" s="77">
        <f t="shared" si="9"/>
        <v>0</v>
      </c>
      <c r="AH93" s="77">
        <f t="shared" ref="AH93:AV96" si="10">HLOOKUP(AH$83,$G$57:$AX$81,$AY67,0)/1000</f>
        <v>0</v>
      </c>
      <c r="AI93" s="77">
        <f t="shared" si="10"/>
        <v>0</v>
      </c>
      <c r="AJ93" s="77">
        <f t="shared" si="10"/>
        <v>0</v>
      </c>
      <c r="AK93" s="77">
        <f t="shared" si="10"/>
        <v>0</v>
      </c>
      <c r="AL93" s="77">
        <f t="shared" si="10"/>
        <v>0</v>
      </c>
      <c r="AM93" s="77">
        <f t="shared" si="10"/>
        <v>0</v>
      </c>
      <c r="AN93" s="77">
        <f t="shared" si="10"/>
        <v>0.38900000000000001</v>
      </c>
      <c r="AO93" s="77">
        <f t="shared" si="10"/>
        <v>0</v>
      </c>
      <c r="AP93" s="77">
        <f t="shared" si="10"/>
        <v>0</v>
      </c>
      <c r="AQ93" s="77">
        <f t="shared" si="10"/>
        <v>0</v>
      </c>
      <c r="AR93" s="77">
        <f t="shared" si="10"/>
        <v>0</v>
      </c>
      <c r="AS93" s="77">
        <f t="shared" si="10"/>
        <v>2.9000000000000001E-2</v>
      </c>
      <c r="AT93" s="77">
        <f t="shared" si="10"/>
        <v>0</v>
      </c>
      <c r="AU93" s="77">
        <f t="shared" si="10"/>
        <v>0</v>
      </c>
      <c r="AV93" s="77">
        <f t="shared" si="10"/>
        <v>0</v>
      </c>
    </row>
    <row r="94" spans="1:51" x14ac:dyDescent="0.25">
      <c r="A94" s="199" t="s">
        <v>610</v>
      </c>
      <c r="B94" s="77">
        <v>39</v>
      </c>
      <c r="E94" s="491"/>
      <c r="F94" s="146" t="s">
        <v>225</v>
      </c>
      <c r="G94" s="77">
        <f t="shared" ref="G94:AH97" si="11">HLOOKUP(G$83,$G$57:$AX$81,$AY68,0)/1000</f>
        <v>0</v>
      </c>
      <c r="H94" s="77">
        <f t="shared" si="11"/>
        <v>0</v>
      </c>
      <c r="I94" s="287">
        <f t="shared" si="11"/>
        <v>0.18440685688251041</v>
      </c>
      <c r="J94" s="77">
        <f t="shared" si="11"/>
        <v>4.504812346944586E-2</v>
      </c>
      <c r="K94" s="77">
        <f t="shared" si="11"/>
        <v>3.4170510849137196E-5</v>
      </c>
      <c r="L94" s="77">
        <f t="shared" si="11"/>
        <v>0</v>
      </c>
      <c r="M94" s="77">
        <f t="shared" si="11"/>
        <v>0</v>
      </c>
      <c r="N94" s="77">
        <f t="shared" si="11"/>
        <v>0</v>
      </c>
      <c r="O94" s="77">
        <f t="shared" si="11"/>
        <v>0.24335098809727204</v>
      </c>
      <c r="P94" s="77">
        <f t="shared" si="11"/>
        <v>0</v>
      </c>
      <c r="Q94" s="77">
        <f t="shared" si="11"/>
        <v>0</v>
      </c>
      <c r="R94" s="77">
        <f t="shared" si="11"/>
        <v>0</v>
      </c>
      <c r="S94" s="77">
        <f t="shared" si="11"/>
        <v>0</v>
      </c>
      <c r="T94" s="77">
        <f t="shared" si="11"/>
        <v>2.0274503103821402E-2</v>
      </c>
      <c r="U94" s="77">
        <f t="shared" si="11"/>
        <v>0</v>
      </c>
      <c r="V94" s="77">
        <f t="shared" si="11"/>
        <v>0</v>
      </c>
      <c r="W94" s="77">
        <f t="shared" si="11"/>
        <v>3.0582607209977786E-2</v>
      </c>
      <c r="X94" s="77">
        <f t="shared" si="4"/>
        <v>0</v>
      </c>
      <c r="Y94" s="77">
        <f t="shared" si="4"/>
        <v>0</v>
      </c>
      <c r="Z94" s="77">
        <f t="shared" si="11"/>
        <v>0</v>
      </c>
      <c r="AA94" s="77">
        <f t="shared" si="11"/>
        <v>0</v>
      </c>
      <c r="AB94" s="77">
        <f t="shared" si="11"/>
        <v>0</v>
      </c>
      <c r="AC94" s="77">
        <f t="shared" si="11"/>
        <v>0</v>
      </c>
      <c r="AD94" s="77">
        <f t="shared" si="11"/>
        <v>0</v>
      </c>
      <c r="AE94" s="77">
        <f t="shared" si="11"/>
        <v>0</v>
      </c>
      <c r="AF94" s="77">
        <f t="shared" si="11"/>
        <v>0</v>
      </c>
      <c r="AG94" s="77">
        <f t="shared" si="11"/>
        <v>0</v>
      </c>
      <c r="AH94" s="77">
        <f t="shared" si="11"/>
        <v>0</v>
      </c>
      <c r="AI94" s="77">
        <f t="shared" si="10"/>
        <v>0</v>
      </c>
      <c r="AJ94" s="77">
        <f t="shared" si="10"/>
        <v>0</v>
      </c>
      <c r="AK94" s="77">
        <f t="shared" si="10"/>
        <v>2.995614784441027E-2</v>
      </c>
      <c r="AL94" s="77">
        <f t="shared" si="10"/>
        <v>0</v>
      </c>
      <c r="AM94" s="77">
        <f t="shared" si="10"/>
        <v>0</v>
      </c>
      <c r="AN94" s="77">
        <f t="shared" si="10"/>
        <v>0</v>
      </c>
      <c r="AO94" s="77">
        <f t="shared" si="10"/>
        <v>0</v>
      </c>
      <c r="AP94" s="77">
        <f t="shared" si="10"/>
        <v>4.5560681132182923</v>
      </c>
      <c r="AQ94" s="77">
        <f t="shared" si="10"/>
        <v>0</v>
      </c>
      <c r="AR94" s="77">
        <f t="shared" si="10"/>
        <v>0</v>
      </c>
      <c r="AS94" s="77">
        <f t="shared" si="10"/>
        <v>0</v>
      </c>
      <c r="AT94" s="77">
        <f t="shared" si="10"/>
        <v>0</v>
      </c>
      <c r="AU94" s="77">
        <f t="shared" si="10"/>
        <v>4.5560681132182921E-5</v>
      </c>
      <c r="AV94" s="77">
        <f t="shared" si="10"/>
        <v>0</v>
      </c>
    </row>
    <row r="95" spans="1:51" ht="15.75" thickBot="1" x14ac:dyDescent="0.3">
      <c r="A95" s="199" t="s">
        <v>611</v>
      </c>
      <c r="B95" s="77">
        <v>40</v>
      </c>
      <c r="E95" s="492"/>
      <c r="F95" s="146" t="s">
        <v>264</v>
      </c>
      <c r="G95" s="77">
        <f t="shared" si="11"/>
        <v>8.8443725238546971E-3</v>
      </c>
      <c r="H95" s="77">
        <f t="shared" si="11"/>
        <v>0</v>
      </c>
      <c r="I95" s="287">
        <f t="shared" si="11"/>
        <v>0</v>
      </c>
      <c r="J95" s="77">
        <f t="shared" si="11"/>
        <v>0</v>
      </c>
      <c r="K95" s="77">
        <f t="shared" si="11"/>
        <v>6.7518553652139946E-3</v>
      </c>
      <c r="L95" s="77">
        <f t="shared" si="11"/>
        <v>0</v>
      </c>
      <c r="M95" s="77">
        <f t="shared" si="11"/>
        <v>0</v>
      </c>
      <c r="N95" s="77">
        <f t="shared" si="11"/>
        <v>0</v>
      </c>
      <c r="O95" s="77">
        <f t="shared" si="11"/>
        <v>0.14722950728195972</v>
      </c>
      <c r="P95" s="77">
        <f t="shared" si="11"/>
        <v>0</v>
      </c>
      <c r="Q95" s="77">
        <f t="shared" si="11"/>
        <v>0</v>
      </c>
      <c r="R95" s="77">
        <f t="shared" si="11"/>
        <v>0</v>
      </c>
      <c r="S95" s="77">
        <f t="shared" si="11"/>
        <v>0</v>
      </c>
      <c r="T95" s="77">
        <f t="shared" si="11"/>
        <v>9.9324814463478614E-3</v>
      </c>
      <c r="U95" s="77">
        <f t="shared" si="11"/>
        <v>0</v>
      </c>
      <c r="V95" s="77">
        <f t="shared" si="11"/>
        <v>0</v>
      </c>
      <c r="W95" s="77">
        <f t="shared" si="11"/>
        <v>0</v>
      </c>
      <c r="X95" s="77">
        <f t="shared" si="4"/>
        <v>0</v>
      </c>
      <c r="Y95" s="77">
        <f t="shared" si="4"/>
        <v>0</v>
      </c>
      <c r="Z95" s="77">
        <f t="shared" si="11"/>
        <v>0</v>
      </c>
      <c r="AA95" s="77">
        <f t="shared" si="11"/>
        <v>0</v>
      </c>
      <c r="AB95" s="77">
        <f t="shared" si="11"/>
        <v>0</v>
      </c>
      <c r="AC95" s="77">
        <f t="shared" si="11"/>
        <v>0</v>
      </c>
      <c r="AD95" s="77">
        <f t="shared" si="11"/>
        <v>0</v>
      </c>
      <c r="AE95" s="77">
        <f t="shared" si="11"/>
        <v>0</v>
      </c>
      <c r="AF95" s="77">
        <f t="shared" si="11"/>
        <v>0</v>
      </c>
      <c r="AG95" s="77">
        <f t="shared" si="11"/>
        <v>0</v>
      </c>
      <c r="AH95" s="77">
        <f t="shared" si="11"/>
        <v>0</v>
      </c>
      <c r="AI95" s="77">
        <f t="shared" si="10"/>
        <v>0</v>
      </c>
      <c r="AJ95" s="77">
        <f t="shared" si="10"/>
        <v>0</v>
      </c>
      <c r="AK95" s="77">
        <f t="shared" si="10"/>
        <v>0</v>
      </c>
      <c r="AL95" s="77">
        <f t="shared" si="10"/>
        <v>0</v>
      </c>
      <c r="AM95" s="77">
        <f t="shared" si="10"/>
        <v>0</v>
      </c>
      <c r="AN95" s="77">
        <f t="shared" si="10"/>
        <v>0</v>
      </c>
      <c r="AO95" s="77">
        <f t="shared" si="10"/>
        <v>1.9027956029239439E-2</v>
      </c>
      <c r="AP95" s="77">
        <f t="shared" si="10"/>
        <v>3.281318006807656</v>
      </c>
      <c r="AQ95" s="77">
        <f t="shared" si="10"/>
        <v>0</v>
      </c>
      <c r="AR95" s="77">
        <f t="shared" si="10"/>
        <v>0</v>
      </c>
      <c r="AS95" s="77">
        <f t="shared" si="10"/>
        <v>0</v>
      </c>
      <c r="AT95" s="77">
        <f t="shared" si="10"/>
        <v>0</v>
      </c>
      <c r="AU95" s="77">
        <f t="shared" si="10"/>
        <v>0.89967077730037393</v>
      </c>
      <c r="AV95" s="77">
        <f t="shared" si="10"/>
        <v>0</v>
      </c>
    </row>
    <row r="96" spans="1:51" x14ac:dyDescent="0.25">
      <c r="A96" s="199" t="s">
        <v>612</v>
      </c>
      <c r="B96" s="77">
        <v>41</v>
      </c>
      <c r="E96" s="490" t="s">
        <v>85</v>
      </c>
      <c r="F96" s="145" t="s">
        <v>219</v>
      </c>
      <c r="G96" s="77">
        <f t="shared" si="11"/>
        <v>0</v>
      </c>
      <c r="H96" s="77">
        <f t="shared" si="11"/>
        <v>0</v>
      </c>
      <c r="I96" s="287">
        <f t="shared" si="11"/>
        <v>1.63</v>
      </c>
      <c r="J96" s="77">
        <f t="shared" si="11"/>
        <v>0</v>
      </c>
      <c r="K96" s="77">
        <f t="shared" si="11"/>
        <v>0</v>
      </c>
      <c r="L96" s="77">
        <f t="shared" si="11"/>
        <v>0</v>
      </c>
      <c r="M96" s="77">
        <f t="shared" si="11"/>
        <v>0</v>
      </c>
      <c r="N96" s="77">
        <f t="shared" si="11"/>
        <v>0</v>
      </c>
      <c r="O96" s="77">
        <f t="shared" si="11"/>
        <v>4.0000000000000001E-3</v>
      </c>
      <c r="P96" s="77">
        <f t="shared" si="11"/>
        <v>0</v>
      </c>
      <c r="Q96" s="77">
        <f t="shared" si="11"/>
        <v>0</v>
      </c>
      <c r="R96" s="77">
        <f t="shared" si="11"/>
        <v>0</v>
      </c>
      <c r="S96" s="77">
        <f t="shared" si="11"/>
        <v>0</v>
      </c>
      <c r="T96" s="77">
        <f t="shared" si="11"/>
        <v>0</v>
      </c>
      <c r="U96" s="77">
        <f t="shared" si="11"/>
        <v>0</v>
      </c>
      <c r="V96" s="77">
        <f t="shared" si="11"/>
        <v>0</v>
      </c>
      <c r="W96" s="77">
        <f t="shared" si="11"/>
        <v>0.02</v>
      </c>
      <c r="X96" s="77">
        <f t="shared" si="4"/>
        <v>0</v>
      </c>
      <c r="Y96" s="77">
        <f t="shared" si="4"/>
        <v>0</v>
      </c>
      <c r="Z96" s="77">
        <f t="shared" si="11"/>
        <v>0</v>
      </c>
      <c r="AA96" s="77">
        <f t="shared" si="11"/>
        <v>0</v>
      </c>
      <c r="AB96" s="77">
        <f t="shared" si="11"/>
        <v>0</v>
      </c>
      <c r="AC96" s="77">
        <f t="shared" si="11"/>
        <v>0</v>
      </c>
      <c r="AD96" s="77">
        <f t="shared" si="11"/>
        <v>0</v>
      </c>
      <c r="AE96" s="77">
        <f t="shared" si="11"/>
        <v>0</v>
      </c>
      <c r="AF96" s="77">
        <f t="shared" si="11"/>
        <v>0</v>
      </c>
      <c r="AG96" s="77">
        <f t="shared" si="11"/>
        <v>0</v>
      </c>
      <c r="AH96" s="77">
        <f t="shared" si="11"/>
        <v>0</v>
      </c>
      <c r="AI96" s="77">
        <f t="shared" si="10"/>
        <v>0</v>
      </c>
      <c r="AJ96" s="77">
        <f t="shared" si="10"/>
        <v>0</v>
      </c>
      <c r="AK96" s="77">
        <f t="shared" si="10"/>
        <v>0</v>
      </c>
      <c r="AL96" s="77">
        <f t="shared" si="10"/>
        <v>0</v>
      </c>
      <c r="AM96" s="77">
        <f t="shared" si="10"/>
        <v>0</v>
      </c>
      <c r="AN96" s="77">
        <f t="shared" si="10"/>
        <v>0</v>
      </c>
      <c r="AO96" s="77">
        <f t="shared" si="10"/>
        <v>0</v>
      </c>
      <c r="AP96" s="77">
        <f t="shared" si="10"/>
        <v>0</v>
      </c>
      <c r="AQ96" s="77">
        <f t="shared" si="10"/>
        <v>0</v>
      </c>
      <c r="AR96" s="77">
        <f t="shared" si="10"/>
        <v>0</v>
      </c>
      <c r="AS96" s="77">
        <f t="shared" si="10"/>
        <v>0</v>
      </c>
      <c r="AT96" s="77">
        <f t="shared" si="10"/>
        <v>0</v>
      </c>
      <c r="AU96" s="77">
        <f t="shared" si="10"/>
        <v>0.12</v>
      </c>
      <c r="AV96" s="77">
        <f t="shared" si="10"/>
        <v>0</v>
      </c>
    </row>
    <row r="97" spans="1:90" x14ac:dyDescent="0.25">
      <c r="A97" s="199" t="s">
        <v>613</v>
      </c>
      <c r="B97" s="77">
        <v>42</v>
      </c>
      <c r="E97" s="491"/>
      <c r="F97" s="146" t="s">
        <v>220</v>
      </c>
      <c r="G97" s="77">
        <f t="shared" si="11"/>
        <v>9.0000000000000006E-5</v>
      </c>
      <c r="H97" s="77">
        <f t="shared" si="11"/>
        <v>0</v>
      </c>
      <c r="I97" s="287">
        <f t="shared" si="11"/>
        <v>2.89</v>
      </c>
      <c r="J97" s="77">
        <f t="shared" si="11"/>
        <v>0</v>
      </c>
      <c r="K97" s="77">
        <f t="shared" si="11"/>
        <v>0</v>
      </c>
      <c r="L97" s="77">
        <f t="shared" si="11"/>
        <v>0</v>
      </c>
      <c r="M97" s="77">
        <f t="shared" si="11"/>
        <v>0</v>
      </c>
      <c r="N97" s="77">
        <f t="shared" si="11"/>
        <v>0</v>
      </c>
      <c r="O97" s="77">
        <f t="shared" si="11"/>
        <v>1.2E-2</v>
      </c>
      <c r="P97" s="77">
        <f t="shared" si="11"/>
        <v>0</v>
      </c>
      <c r="Q97" s="77">
        <f t="shared" si="11"/>
        <v>0</v>
      </c>
      <c r="R97" s="77">
        <f t="shared" si="11"/>
        <v>0</v>
      </c>
      <c r="S97" s="77">
        <f t="shared" si="11"/>
        <v>0</v>
      </c>
      <c r="T97" s="77">
        <f t="shared" si="11"/>
        <v>30</v>
      </c>
      <c r="U97" s="77">
        <f t="shared" si="11"/>
        <v>0</v>
      </c>
      <c r="V97" s="77">
        <f t="shared" si="11"/>
        <v>0</v>
      </c>
      <c r="W97" s="77">
        <f t="shared" si="11"/>
        <v>0</v>
      </c>
      <c r="X97" s="77">
        <f t="shared" si="4"/>
        <v>0</v>
      </c>
      <c r="Y97" s="77">
        <f t="shared" si="4"/>
        <v>0</v>
      </c>
      <c r="Z97" s="77">
        <f t="shared" si="11"/>
        <v>0</v>
      </c>
      <c r="AA97" s="77">
        <f t="shared" si="11"/>
        <v>0</v>
      </c>
      <c r="AB97" s="77">
        <f t="shared" si="11"/>
        <v>0</v>
      </c>
      <c r="AC97" s="77">
        <f t="shared" si="11"/>
        <v>0</v>
      </c>
      <c r="AD97" s="77">
        <f t="shared" si="11"/>
        <v>0</v>
      </c>
      <c r="AE97" s="77">
        <f t="shared" si="11"/>
        <v>0</v>
      </c>
      <c r="AF97" s="77">
        <f t="shared" si="11"/>
        <v>0</v>
      </c>
      <c r="AG97" s="77">
        <f t="shared" si="11"/>
        <v>0</v>
      </c>
      <c r="AH97" s="77">
        <f t="shared" ref="AH97:AV100" si="12">HLOOKUP(AH$83,$G$57:$AX$81,$AY71,0)/1000</f>
        <v>0</v>
      </c>
      <c r="AI97" s="77">
        <f t="shared" si="12"/>
        <v>0</v>
      </c>
      <c r="AJ97" s="77">
        <f t="shared" si="12"/>
        <v>0</v>
      </c>
      <c r="AK97" s="77">
        <f t="shared" si="12"/>
        <v>0</v>
      </c>
      <c r="AL97" s="77">
        <f t="shared" si="12"/>
        <v>0</v>
      </c>
      <c r="AM97" s="77">
        <f t="shared" si="12"/>
        <v>0</v>
      </c>
      <c r="AN97" s="77">
        <f t="shared" si="12"/>
        <v>0</v>
      </c>
      <c r="AO97" s="77">
        <f t="shared" si="12"/>
        <v>0</v>
      </c>
      <c r="AP97" s="77">
        <f t="shared" si="12"/>
        <v>0</v>
      </c>
      <c r="AQ97" s="77">
        <f t="shared" si="12"/>
        <v>0</v>
      </c>
      <c r="AR97" s="77">
        <f t="shared" si="12"/>
        <v>0</v>
      </c>
      <c r="AS97" s="77">
        <f t="shared" si="12"/>
        <v>0</v>
      </c>
      <c r="AT97" s="77">
        <f t="shared" si="12"/>
        <v>0</v>
      </c>
      <c r="AU97" s="77">
        <f t="shared" si="12"/>
        <v>1.54</v>
      </c>
      <c r="AV97" s="77">
        <f t="shared" si="12"/>
        <v>0</v>
      </c>
    </row>
    <row r="98" spans="1:90" x14ac:dyDescent="0.25">
      <c r="A98" s="199" t="s">
        <v>614</v>
      </c>
      <c r="B98" s="77">
        <v>43</v>
      </c>
      <c r="E98" s="491"/>
      <c r="F98" s="146" t="s">
        <v>225</v>
      </c>
      <c r="G98" s="77">
        <f t="shared" ref="G98:AH101" si="13">HLOOKUP(G$83,$G$57:$AX$81,$AY72,0)/1000</f>
        <v>0</v>
      </c>
      <c r="H98" s="77">
        <f t="shared" si="13"/>
        <v>0</v>
      </c>
      <c r="I98" s="287">
        <f t="shared" si="13"/>
        <v>2.9600626468285042E-4</v>
      </c>
      <c r="J98" s="77">
        <f t="shared" si="13"/>
        <v>0</v>
      </c>
      <c r="K98" s="77">
        <f t="shared" si="13"/>
        <v>0</v>
      </c>
      <c r="L98" s="77">
        <f t="shared" si="13"/>
        <v>0</v>
      </c>
      <c r="M98" s="77">
        <f t="shared" si="13"/>
        <v>0</v>
      </c>
      <c r="N98" s="77">
        <f t="shared" si="13"/>
        <v>0</v>
      </c>
      <c r="O98" s="77">
        <f t="shared" si="13"/>
        <v>0.33629165579048115</v>
      </c>
      <c r="P98" s="77">
        <f t="shared" si="13"/>
        <v>0</v>
      </c>
      <c r="Q98" s="77">
        <f t="shared" si="13"/>
        <v>0</v>
      </c>
      <c r="R98" s="77">
        <f t="shared" si="13"/>
        <v>0</v>
      </c>
      <c r="S98" s="77">
        <f t="shared" si="13"/>
        <v>0</v>
      </c>
      <c r="T98" s="77">
        <f t="shared" si="13"/>
        <v>0</v>
      </c>
      <c r="U98" s="77">
        <f t="shared" si="13"/>
        <v>0</v>
      </c>
      <c r="V98" s="77">
        <f t="shared" si="13"/>
        <v>0</v>
      </c>
      <c r="W98" s="77">
        <f t="shared" si="13"/>
        <v>0</v>
      </c>
      <c r="X98" s="77">
        <f t="shared" si="4"/>
        <v>0</v>
      </c>
      <c r="Y98" s="77">
        <f t="shared" si="4"/>
        <v>0</v>
      </c>
      <c r="Z98" s="77">
        <f t="shared" si="13"/>
        <v>0</v>
      </c>
      <c r="AA98" s="77">
        <f t="shared" si="13"/>
        <v>0</v>
      </c>
      <c r="AB98" s="77">
        <f t="shared" si="13"/>
        <v>0</v>
      </c>
      <c r="AC98" s="77">
        <f t="shared" si="13"/>
        <v>0</v>
      </c>
      <c r="AD98" s="77">
        <f t="shared" si="13"/>
        <v>0</v>
      </c>
      <c r="AE98" s="77">
        <f t="shared" si="13"/>
        <v>0</v>
      </c>
      <c r="AF98" s="77">
        <f t="shared" si="13"/>
        <v>0</v>
      </c>
      <c r="AG98" s="77">
        <f t="shared" si="13"/>
        <v>0</v>
      </c>
      <c r="AH98" s="77">
        <f t="shared" si="13"/>
        <v>0</v>
      </c>
      <c r="AI98" s="77">
        <f t="shared" si="12"/>
        <v>0</v>
      </c>
      <c r="AJ98" s="77">
        <f t="shared" si="12"/>
        <v>0</v>
      </c>
      <c r="AK98" s="77">
        <f t="shared" si="12"/>
        <v>0</v>
      </c>
      <c r="AL98" s="77">
        <f t="shared" si="12"/>
        <v>0</v>
      </c>
      <c r="AM98" s="77">
        <f t="shared" si="12"/>
        <v>0</v>
      </c>
      <c r="AN98" s="77">
        <f t="shared" si="12"/>
        <v>0</v>
      </c>
      <c r="AO98" s="77">
        <f t="shared" si="12"/>
        <v>0</v>
      </c>
      <c r="AP98" s="77">
        <f t="shared" si="12"/>
        <v>0</v>
      </c>
      <c r="AQ98" s="77">
        <f t="shared" si="12"/>
        <v>0</v>
      </c>
      <c r="AR98" s="77">
        <f t="shared" si="12"/>
        <v>0</v>
      </c>
      <c r="AS98" s="77">
        <f t="shared" si="12"/>
        <v>0</v>
      </c>
      <c r="AT98" s="77">
        <f t="shared" si="12"/>
        <v>0</v>
      </c>
      <c r="AU98" s="77">
        <f t="shared" si="12"/>
        <v>4.6828504306969465E-4</v>
      </c>
      <c r="AV98" s="77">
        <f t="shared" si="12"/>
        <v>0</v>
      </c>
    </row>
    <row r="99" spans="1:90" ht="15.75" thickBot="1" x14ac:dyDescent="0.3">
      <c r="E99" s="492"/>
      <c r="F99" s="146" t="s">
        <v>264</v>
      </c>
      <c r="G99" s="77">
        <f t="shared" si="13"/>
        <v>0</v>
      </c>
      <c r="H99" s="77">
        <f t="shared" si="13"/>
        <v>0</v>
      </c>
      <c r="I99" s="287">
        <f t="shared" si="13"/>
        <v>0</v>
      </c>
      <c r="J99" s="77">
        <f t="shared" si="13"/>
        <v>0</v>
      </c>
      <c r="K99" s="77">
        <f t="shared" si="13"/>
        <v>0</v>
      </c>
      <c r="L99" s="77">
        <f t="shared" si="13"/>
        <v>0</v>
      </c>
      <c r="M99" s="77">
        <f t="shared" si="13"/>
        <v>0</v>
      </c>
      <c r="N99" s="77">
        <f t="shared" si="13"/>
        <v>0</v>
      </c>
      <c r="O99" s="77">
        <f t="shared" si="13"/>
        <v>2.8967331118493907E-3</v>
      </c>
      <c r="P99" s="77">
        <f t="shared" si="13"/>
        <v>0</v>
      </c>
      <c r="Q99" s="77">
        <f t="shared" si="13"/>
        <v>0</v>
      </c>
      <c r="R99" s="77">
        <f t="shared" si="13"/>
        <v>0</v>
      </c>
      <c r="S99" s="77">
        <f t="shared" si="13"/>
        <v>0</v>
      </c>
      <c r="T99" s="77">
        <f t="shared" si="13"/>
        <v>0</v>
      </c>
      <c r="U99" s="77">
        <f t="shared" si="13"/>
        <v>0</v>
      </c>
      <c r="V99" s="77">
        <f t="shared" si="13"/>
        <v>0</v>
      </c>
      <c r="W99" s="77">
        <f t="shared" si="13"/>
        <v>0</v>
      </c>
      <c r="X99" s="77">
        <f t="shared" si="4"/>
        <v>0</v>
      </c>
      <c r="Y99" s="77">
        <f t="shared" si="4"/>
        <v>0</v>
      </c>
      <c r="Z99" s="77">
        <f t="shared" si="13"/>
        <v>0</v>
      </c>
      <c r="AA99" s="77">
        <f t="shared" si="13"/>
        <v>0</v>
      </c>
      <c r="AB99" s="77">
        <f t="shared" si="13"/>
        <v>0</v>
      </c>
      <c r="AC99" s="77">
        <f t="shared" si="13"/>
        <v>0</v>
      </c>
      <c r="AD99" s="77">
        <f t="shared" si="13"/>
        <v>0</v>
      </c>
      <c r="AE99" s="77">
        <f t="shared" si="13"/>
        <v>0</v>
      </c>
      <c r="AF99" s="77">
        <f t="shared" si="13"/>
        <v>0</v>
      </c>
      <c r="AG99" s="77">
        <f t="shared" si="13"/>
        <v>0</v>
      </c>
      <c r="AH99" s="77">
        <f t="shared" si="13"/>
        <v>0</v>
      </c>
      <c r="AI99" s="77">
        <f t="shared" si="12"/>
        <v>0</v>
      </c>
      <c r="AJ99" s="77">
        <f t="shared" si="12"/>
        <v>0</v>
      </c>
      <c r="AK99" s="77">
        <f t="shared" si="12"/>
        <v>0</v>
      </c>
      <c r="AL99" s="77">
        <f t="shared" si="12"/>
        <v>0</v>
      </c>
      <c r="AM99" s="77">
        <f t="shared" si="12"/>
        <v>0</v>
      </c>
      <c r="AN99" s="77">
        <f t="shared" si="12"/>
        <v>0</v>
      </c>
      <c r="AO99" s="77">
        <f t="shared" si="12"/>
        <v>0</v>
      </c>
      <c r="AP99" s="77">
        <f t="shared" si="12"/>
        <v>0</v>
      </c>
      <c r="AQ99" s="77">
        <f t="shared" si="12"/>
        <v>0</v>
      </c>
      <c r="AR99" s="77">
        <f t="shared" si="12"/>
        <v>0</v>
      </c>
      <c r="AS99" s="77">
        <f t="shared" si="12"/>
        <v>0</v>
      </c>
      <c r="AT99" s="77">
        <f t="shared" si="12"/>
        <v>1E-3</v>
      </c>
      <c r="AU99" s="77">
        <f t="shared" si="12"/>
        <v>0</v>
      </c>
      <c r="AV99" s="77">
        <f t="shared" si="12"/>
        <v>0</v>
      </c>
    </row>
    <row r="100" spans="1:90" x14ac:dyDescent="0.25">
      <c r="E100" s="490" t="s">
        <v>86</v>
      </c>
      <c r="F100" s="145" t="s">
        <v>219</v>
      </c>
      <c r="G100" s="77">
        <f t="shared" si="13"/>
        <v>0</v>
      </c>
      <c r="H100" s="77">
        <f t="shared" si="13"/>
        <v>0</v>
      </c>
      <c r="I100" s="287">
        <f t="shared" si="13"/>
        <v>0</v>
      </c>
      <c r="J100" s="77">
        <f t="shared" si="13"/>
        <v>0</v>
      </c>
      <c r="K100" s="77">
        <f t="shared" si="13"/>
        <v>0</v>
      </c>
      <c r="L100" s="77">
        <f t="shared" si="13"/>
        <v>0</v>
      </c>
      <c r="M100" s="77">
        <f t="shared" si="13"/>
        <v>2.0890410958904104E-3</v>
      </c>
      <c r="N100" s="77">
        <f t="shared" si="13"/>
        <v>0</v>
      </c>
      <c r="O100" s="77">
        <f t="shared" si="13"/>
        <v>-1.7829653734484305E-3</v>
      </c>
      <c r="P100" s="77">
        <f t="shared" si="13"/>
        <v>1.1937377690802349E-3</v>
      </c>
      <c r="Q100" s="77">
        <f t="shared" si="13"/>
        <v>0</v>
      </c>
      <c r="R100" s="77">
        <f t="shared" si="13"/>
        <v>0</v>
      </c>
      <c r="S100" s="77">
        <f t="shared" si="13"/>
        <v>2.4963384164728181E-2</v>
      </c>
      <c r="T100" s="77">
        <f t="shared" si="13"/>
        <v>3.1682139842887749E-7</v>
      </c>
      <c r="U100" s="77">
        <f t="shared" si="13"/>
        <v>0</v>
      </c>
      <c r="V100" s="77">
        <f t="shared" si="13"/>
        <v>0</v>
      </c>
      <c r="W100" s="77">
        <f t="shared" si="13"/>
        <v>0</v>
      </c>
      <c r="X100" s="77">
        <f t="shared" si="4"/>
        <v>8.3561643835616448E-5</v>
      </c>
      <c r="Y100" s="77">
        <f t="shared" si="4"/>
        <v>0</v>
      </c>
      <c r="Z100" s="77">
        <f t="shared" si="13"/>
        <v>0</v>
      </c>
      <c r="AA100" s="77">
        <f t="shared" si="13"/>
        <v>0</v>
      </c>
      <c r="AB100" s="77">
        <f t="shared" si="13"/>
        <v>0</v>
      </c>
      <c r="AC100" s="77">
        <f t="shared" si="13"/>
        <v>0</v>
      </c>
      <c r="AD100" s="77">
        <f t="shared" si="13"/>
        <v>0</v>
      </c>
      <c r="AE100" s="77">
        <f t="shared" si="13"/>
        <v>0</v>
      </c>
      <c r="AF100" s="77">
        <f t="shared" si="13"/>
        <v>0</v>
      </c>
      <c r="AG100" s="77">
        <f t="shared" si="13"/>
        <v>7.5965130759651301E-4</v>
      </c>
      <c r="AH100" s="77">
        <f t="shared" si="13"/>
        <v>0</v>
      </c>
      <c r="AI100" s="77">
        <f t="shared" si="12"/>
        <v>0</v>
      </c>
      <c r="AJ100" s="77">
        <f t="shared" si="12"/>
        <v>0</v>
      </c>
      <c r="AK100" s="77">
        <f t="shared" si="12"/>
        <v>0</v>
      </c>
      <c r="AL100" s="77">
        <f t="shared" si="12"/>
        <v>0</v>
      </c>
      <c r="AM100" s="77">
        <f t="shared" si="12"/>
        <v>0</v>
      </c>
      <c r="AN100" s="77">
        <f t="shared" si="12"/>
        <v>0</v>
      </c>
      <c r="AO100" s="77">
        <f t="shared" si="12"/>
        <v>0</v>
      </c>
      <c r="AP100" s="77">
        <f t="shared" si="12"/>
        <v>0</v>
      </c>
      <c r="AQ100" s="77">
        <f t="shared" si="12"/>
        <v>0</v>
      </c>
      <c r="AR100" s="77">
        <f t="shared" si="12"/>
        <v>0</v>
      </c>
      <c r="AS100" s="77">
        <f t="shared" si="12"/>
        <v>0</v>
      </c>
      <c r="AT100" s="77">
        <f t="shared" si="12"/>
        <v>0</v>
      </c>
      <c r="AU100" s="77">
        <f t="shared" si="12"/>
        <v>0</v>
      </c>
      <c r="AV100" s="77">
        <f t="shared" si="12"/>
        <v>0.24304157456813416</v>
      </c>
    </row>
    <row r="101" spans="1:90" x14ac:dyDescent="0.25">
      <c r="E101" s="491"/>
      <c r="F101" s="146" t="s">
        <v>220</v>
      </c>
      <c r="G101" s="77">
        <f t="shared" si="13"/>
        <v>0</v>
      </c>
      <c r="H101" s="77">
        <f t="shared" si="13"/>
        <v>0</v>
      </c>
      <c r="I101" s="287">
        <f t="shared" si="13"/>
        <v>4</v>
      </c>
      <c r="J101" s="77">
        <f t="shared" si="13"/>
        <v>0</v>
      </c>
      <c r="K101" s="77">
        <f t="shared" si="13"/>
        <v>0</v>
      </c>
      <c r="L101" s="77">
        <f t="shared" si="13"/>
        <v>0</v>
      </c>
      <c r="M101" s="77">
        <f t="shared" si="13"/>
        <v>0</v>
      </c>
      <c r="N101" s="77">
        <f t="shared" si="13"/>
        <v>0</v>
      </c>
      <c r="O101" s="77">
        <f t="shared" si="13"/>
        <v>1.2E-2</v>
      </c>
      <c r="P101" s="77">
        <f t="shared" si="13"/>
        <v>0</v>
      </c>
      <c r="Q101" s="77">
        <f t="shared" si="13"/>
        <v>0</v>
      </c>
      <c r="R101" s="77">
        <f t="shared" si="13"/>
        <v>0</v>
      </c>
      <c r="S101" s="77">
        <f t="shared" si="13"/>
        <v>0</v>
      </c>
      <c r="T101" s="77">
        <f t="shared" si="13"/>
        <v>30</v>
      </c>
      <c r="U101" s="77">
        <f t="shared" si="13"/>
        <v>0</v>
      </c>
      <c r="V101" s="77">
        <f t="shared" si="13"/>
        <v>0</v>
      </c>
      <c r="W101" s="77">
        <f t="shared" si="13"/>
        <v>0</v>
      </c>
      <c r="X101" s="77">
        <f t="shared" si="4"/>
        <v>0</v>
      </c>
      <c r="Y101" s="77">
        <f t="shared" si="4"/>
        <v>0</v>
      </c>
      <c r="Z101" s="77">
        <f t="shared" si="13"/>
        <v>0</v>
      </c>
      <c r="AA101" s="77">
        <f t="shared" si="13"/>
        <v>0</v>
      </c>
      <c r="AB101" s="77">
        <f t="shared" si="13"/>
        <v>0</v>
      </c>
      <c r="AC101" s="77">
        <f t="shared" si="13"/>
        <v>0</v>
      </c>
      <c r="AD101" s="77">
        <f t="shared" si="13"/>
        <v>0</v>
      </c>
      <c r="AE101" s="77">
        <f t="shared" si="13"/>
        <v>0</v>
      </c>
      <c r="AF101" s="77">
        <f t="shared" si="13"/>
        <v>0</v>
      </c>
      <c r="AG101" s="77">
        <f t="shared" si="13"/>
        <v>0</v>
      </c>
      <c r="AH101" s="77">
        <f t="shared" ref="AH101:AV104" si="14">HLOOKUP(AH$83,$G$57:$AX$81,$AY75,0)/1000</f>
        <v>0</v>
      </c>
      <c r="AI101" s="77">
        <f t="shared" si="14"/>
        <v>0</v>
      </c>
      <c r="AJ101" s="77">
        <f t="shared" si="14"/>
        <v>0</v>
      </c>
      <c r="AK101" s="77">
        <f t="shared" si="14"/>
        <v>0</v>
      </c>
      <c r="AL101" s="77">
        <f t="shared" si="14"/>
        <v>0</v>
      </c>
      <c r="AM101" s="77">
        <f t="shared" si="14"/>
        <v>0</v>
      </c>
      <c r="AN101" s="77">
        <f t="shared" si="14"/>
        <v>0</v>
      </c>
      <c r="AO101" s="77">
        <f t="shared" si="14"/>
        <v>0</v>
      </c>
      <c r="AP101" s="77">
        <f t="shared" si="14"/>
        <v>0</v>
      </c>
      <c r="AQ101" s="77">
        <f t="shared" si="14"/>
        <v>0</v>
      </c>
      <c r="AR101" s="77">
        <f t="shared" si="14"/>
        <v>0</v>
      </c>
      <c r="AS101" s="77">
        <f t="shared" si="14"/>
        <v>0</v>
      </c>
      <c r="AT101" s="77">
        <f t="shared" si="14"/>
        <v>0</v>
      </c>
      <c r="AU101" s="77">
        <f t="shared" si="14"/>
        <v>1.54</v>
      </c>
      <c r="AV101" s="77">
        <f t="shared" si="14"/>
        <v>0</v>
      </c>
    </row>
    <row r="102" spans="1:90" x14ac:dyDescent="0.25">
      <c r="E102" s="491"/>
      <c r="F102" s="146" t="s">
        <v>225</v>
      </c>
      <c r="G102" s="77">
        <f t="shared" ref="G102:AH105" si="15">HLOOKUP(G$83,$G$57:$AX$81,$AY76,0)/1000</f>
        <v>0</v>
      </c>
      <c r="H102" s="77">
        <f t="shared" si="15"/>
        <v>0</v>
      </c>
      <c r="I102" s="287">
        <f t="shared" si="15"/>
        <v>2.9600626468285042E-4</v>
      </c>
      <c r="J102" s="77">
        <f t="shared" si="15"/>
        <v>0</v>
      </c>
      <c r="K102" s="77">
        <f t="shared" si="15"/>
        <v>0</v>
      </c>
      <c r="L102" s="77">
        <f t="shared" si="15"/>
        <v>0</v>
      </c>
      <c r="M102" s="77">
        <f t="shared" si="15"/>
        <v>0</v>
      </c>
      <c r="N102" s="77">
        <f t="shared" si="15"/>
        <v>0</v>
      </c>
      <c r="O102" s="77">
        <f t="shared" si="15"/>
        <v>0.33629165579048115</v>
      </c>
      <c r="P102" s="77">
        <f t="shared" si="15"/>
        <v>0</v>
      </c>
      <c r="Q102" s="77">
        <f t="shared" si="15"/>
        <v>0</v>
      </c>
      <c r="R102" s="77">
        <f t="shared" si="15"/>
        <v>0</v>
      </c>
      <c r="S102" s="77">
        <f t="shared" si="15"/>
        <v>0</v>
      </c>
      <c r="T102" s="77">
        <f t="shared" si="15"/>
        <v>0</v>
      </c>
      <c r="U102" s="77">
        <f t="shared" si="15"/>
        <v>0</v>
      </c>
      <c r="V102" s="77">
        <f t="shared" si="15"/>
        <v>0</v>
      </c>
      <c r="W102" s="77">
        <f t="shared" si="15"/>
        <v>0</v>
      </c>
      <c r="X102" s="77">
        <f t="shared" si="4"/>
        <v>0</v>
      </c>
      <c r="Y102" s="77">
        <f t="shared" si="4"/>
        <v>0</v>
      </c>
      <c r="Z102" s="77">
        <f t="shared" si="15"/>
        <v>0</v>
      </c>
      <c r="AA102" s="77">
        <f t="shared" si="15"/>
        <v>0</v>
      </c>
      <c r="AB102" s="77">
        <f t="shared" si="15"/>
        <v>0</v>
      </c>
      <c r="AC102" s="77">
        <f t="shared" si="15"/>
        <v>0</v>
      </c>
      <c r="AD102" s="77">
        <f t="shared" si="15"/>
        <v>0</v>
      </c>
      <c r="AE102" s="77">
        <f t="shared" si="15"/>
        <v>0</v>
      </c>
      <c r="AF102" s="77">
        <f t="shared" si="15"/>
        <v>0</v>
      </c>
      <c r="AG102" s="77">
        <f t="shared" si="15"/>
        <v>0</v>
      </c>
      <c r="AH102" s="77">
        <f t="shared" si="15"/>
        <v>0</v>
      </c>
      <c r="AI102" s="77">
        <f t="shared" si="14"/>
        <v>0</v>
      </c>
      <c r="AJ102" s="77">
        <f t="shared" si="14"/>
        <v>0</v>
      </c>
      <c r="AK102" s="77">
        <f t="shared" si="14"/>
        <v>0</v>
      </c>
      <c r="AL102" s="77">
        <f t="shared" si="14"/>
        <v>0</v>
      </c>
      <c r="AM102" s="77">
        <f t="shared" si="14"/>
        <v>0</v>
      </c>
      <c r="AN102" s="77">
        <f t="shared" si="14"/>
        <v>0</v>
      </c>
      <c r="AO102" s="77">
        <f t="shared" si="14"/>
        <v>0</v>
      </c>
      <c r="AP102" s="77">
        <f t="shared" si="14"/>
        <v>0</v>
      </c>
      <c r="AQ102" s="77">
        <f t="shared" si="14"/>
        <v>0</v>
      </c>
      <c r="AR102" s="77">
        <f t="shared" si="14"/>
        <v>0</v>
      </c>
      <c r="AS102" s="77">
        <f t="shared" si="14"/>
        <v>0</v>
      </c>
      <c r="AT102" s="77">
        <f t="shared" si="14"/>
        <v>0</v>
      </c>
      <c r="AU102" s="77">
        <f t="shared" si="14"/>
        <v>4.6828504306969465E-4</v>
      </c>
      <c r="AV102" s="77">
        <f t="shared" si="14"/>
        <v>0</v>
      </c>
    </row>
    <row r="103" spans="1:90" ht="15.75" thickBot="1" x14ac:dyDescent="0.3">
      <c r="E103" s="492"/>
      <c r="F103" s="146" t="s">
        <v>264</v>
      </c>
      <c r="G103" s="77">
        <f t="shared" si="15"/>
        <v>0</v>
      </c>
      <c r="H103" s="77">
        <f t="shared" si="15"/>
        <v>0</v>
      </c>
      <c r="I103" s="287">
        <f t="shared" si="15"/>
        <v>0</v>
      </c>
      <c r="J103" s="77">
        <f t="shared" si="15"/>
        <v>0</v>
      </c>
      <c r="K103" s="77">
        <f t="shared" si="15"/>
        <v>0</v>
      </c>
      <c r="L103" s="77">
        <f t="shared" si="15"/>
        <v>0</v>
      </c>
      <c r="M103" s="77">
        <f t="shared" si="15"/>
        <v>0</v>
      </c>
      <c r="N103" s="77">
        <f t="shared" si="15"/>
        <v>0</v>
      </c>
      <c r="O103" s="77">
        <f t="shared" si="15"/>
        <v>2.8967331118493907E-3</v>
      </c>
      <c r="P103" s="77">
        <f t="shared" si="15"/>
        <v>0</v>
      </c>
      <c r="Q103" s="77">
        <f t="shared" si="15"/>
        <v>0</v>
      </c>
      <c r="R103" s="77">
        <f t="shared" si="15"/>
        <v>0</v>
      </c>
      <c r="S103" s="77">
        <f t="shared" si="15"/>
        <v>0</v>
      </c>
      <c r="T103" s="77">
        <f t="shared" si="15"/>
        <v>0</v>
      </c>
      <c r="U103" s="77">
        <f t="shared" si="15"/>
        <v>0</v>
      </c>
      <c r="V103" s="77">
        <f t="shared" si="15"/>
        <v>0</v>
      </c>
      <c r="W103" s="77">
        <f t="shared" si="15"/>
        <v>0</v>
      </c>
      <c r="X103" s="77">
        <f t="shared" si="4"/>
        <v>0</v>
      </c>
      <c r="Y103" s="77">
        <f t="shared" si="4"/>
        <v>0</v>
      </c>
      <c r="Z103" s="77">
        <f t="shared" si="15"/>
        <v>0</v>
      </c>
      <c r="AA103" s="77">
        <f t="shared" si="15"/>
        <v>0</v>
      </c>
      <c r="AB103" s="77">
        <f t="shared" si="15"/>
        <v>0</v>
      </c>
      <c r="AC103" s="77">
        <f t="shared" si="15"/>
        <v>0</v>
      </c>
      <c r="AD103" s="77">
        <f t="shared" si="15"/>
        <v>0</v>
      </c>
      <c r="AE103" s="77">
        <f t="shared" si="15"/>
        <v>0</v>
      </c>
      <c r="AF103" s="77">
        <f t="shared" si="15"/>
        <v>0</v>
      </c>
      <c r="AG103" s="77">
        <f t="shared" si="15"/>
        <v>0</v>
      </c>
      <c r="AH103" s="77">
        <f t="shared" si="15"/>
        <v>0</v>
      </c>
      <c r="AI103" s="77">
        <f t="shared" si="14"/>
        <v>0</v>
      </c>
      <c r="AJ103" s="77">
        <f t="shared" si="14"/>
        <v>0</v>
      </c>
      <c r="AK103" s="77">
        <f t="shared" si="14"/>
        <v>0</v>
      </c>
      <c r="AL103" s="77">
        <f t="shared" si="14"/>
        <v>0</v>
      </c>
      <c r="AM103" s="77">
        <f t="shared" si="14"/>
        <v>0</v>
      </c>
      <c r="AN103" s="77">
        <f t="shared" si="14"/>
        <v>0</v>
      </c>
      <c r="AO103" s="77">
        <f t="shared" si="14"/>
        <v>0</v>
      </c>
      <c r="AP103" s="77">
        <f t="shared" si="14"/>
        <v>0</v>
      </c>
      <c r="AQ103" s="77">
        <f t="shared" si="14"/>
        <v>0</v>
      </c>
      <c r="AR103" s="77">
        <f t="shared" si="14"/>
        <v>0</v>
      </c>
      <c r="AS103" s="77">
        <f t="shared" si="14"/>
        <v>0</v>
      </c>
      <c r="AT103" s="77">
        <f t="shared" si="14"/>
        <v>1E-3</v>
      </c>
      <c r="AU103" s="77">
        <f t="shared" si="14"/>
        <v>0</v>
      </c>
      <c r="AV103" s="77">
        <f t="shared" si="14"/>
        <v>0</v>
      </c>
    </row>
    <row r="104" spans="1:90" x14ac:dyDescent="0.25">
      <c r="E104" s="490" t="s">
        <v>87</v>
      </c>
      <c r="F104" s="145" t="s">
        <v>219</v>
      </c>
      <c r="G104" s="77">
        <f t="shared" si="15"/>
        <v>1.7580246913580247E-2</v>
      </c>
      <c r="H104" s="77">
        <f t="shared" si="15"/>
        <v>0</v>
      </c>
      <c r="I104" s="287">
        <f t="shared" si="15"/>
        <v>-0.5</v>
      </c>
      <c r="J104" s="77">
        <f t="shared" si="15"/>
        <v>0</v>
      </c>
      <c r="K104" s="77">
        <f t="shared" si="15"/>
        <v>0</v>
      </c>
      <c r="L104" s="77">
        <f t="shared" si="15"/>
        <v>0</v>
      </c>
      <c r="M104" s="77">
        <f t="shared" si="15"/>
        <v>8.8493827160493824E-3</v>
      </c>
      <c r="N104" s="77">
        <f t="shared" si="15"/>
        <v>0</v>
      </c>
      <c r="O104" s="77">
        <f t="shared" si="15"/>
        <v>1.3333333333333332E-2</v>
      </c>
      <c r="P104" s="77">
        <f t="shared" si="15"/>
        <v>0</v>
      </c>
      <c r="Q104" s="77">
        <f t="shared" si="15"/>
        <v>0</v>
      </c>
      <c r="R104" s="77">
        <f t="shared" si="15"/>
        <v>3.9703703703703706E-3</v>
      </c>
      <c r="S104" s="77">
        <f t="shared" si="15"/>
        <v>0</v>
      </c>
      <c r="T104" s="77">
        <f t="shared" si="15"/>
        <v>0.32200000000000001</v>
      </c>
      <c r="U104" s="77">
        <f t="shared" si="15"/>
        <v>0</v>
      </c>
      <c r="V104" s="77">
        <f t="shared" si="15"/>
        <v>0</v>
      </c>
      <c r="W104" s="77">
        <f t="shared" si="15"/>
        <v>0</v>
      </c>
      <c r="X104" s="77">
        <f t="shared" si="4"/>
        <v>0</v>
      </c>
      <c r="Y104" s="77">
        <f t="shared" si="4"/>
        <v>0</v>
      </c>
      <c r="Z104" s="77">
        <f t="shared" si="15"/>
        <v>0</v>
      </c>
      <c r="AA104" s="77">
        <f t="shared" si="15"/>
        <v>0</v>
      </c>
      <c r="AB104" s="77">
        <f t="shared" si="15"/>
        <v>0</v>
      </c>
      <c r="AC104" s="77">
        <f t="shared" si="15"/>
        <v>0</v>
      </c>
      <c r="AD104" s="77">
        <f t="shared" si="15"/>
        <v>0</v>
      </c>
      <c r="AE104" s="77">
        <f t="shared" si="15"/>
        <v>0</v>
      </c>
      <c r="AF104" s="77">
        <f t="shared" si="15"/>
        <v>0</v>
      </c>
      <c r="AG104" s="77">
        <f t="shared" si="15"/>
        <v>0</v>
      </c>
      <c r="AH104" s="77">
        <f t="shared" si="15"/>
        <v>0</v>
      </c>
      <c r="AI104" s="77">
        <f t="shared" si="14"/>
        <v>0</v>
      </c>
      <c r="AJ104" s="77">
        <f t="shared" si="14"/>
        <v>0</v>
      </c>
      <c r="AK104" s="77">
        <f t="shared" si="14"/>
        <v>0</v>
      </c>
      <c r="AL104" s="77">
        <f t="shared" si="14"/>
        <v>0</v>
      </c>
      <c r="AM104" s="77">
        <f t="shared" si="14"/>
        <v>0</v>
      </c>
      <c r="AN104" s="77">
        <f t="shared" si="14"/>
        <v>0</v>
      </c>
      <c r="AO104" s="77">
        <f t="shared" si="14"/>
        <v>0</v>
      </c>
      <c r="AP104" s="77">
        <f t="shared" si="14"/>
        <v>34.820740740740739</v>
      </c>
      <c r="AQ104" s="77">
        <f t="shared" si="14"/>
        <v>0</v>
      </c>
      <c r="AR104" s="77">
        <f t="shared" si="14"/>
        <v>0</v>
      </c>
      <c r="AS104" s="77">
        <f t="shared" si="14"/>
        <v>0</v>
      </c>
      <c r="AT104" s="77">
        <f t="shared" si="14"/>
        <v>0</v>
      </c>
      <c r="AU104" s="77">
        <f t="shared" si="14"/>
        <v>10.119999999999999</v>
      </c>
      <c r="AV104" s="77">
        <f t="shared" si="14"/>
        <v>0</v>
      </c>
    </row>
    <row r="105" spans="1:90" x14ac:dyDescent="0.25">
      <c r="E105" s="491"/>
      <c r="F105" s="146" t="s">
        <v>220</v>
      </c>
      <c r="G105" s="77">
        <f t="shared" si="15"/>
        <v>1.7580246913580247E-2</v>
      </c>
      <c r="H105" s="77">
        <f t="shared" si="15"/>
        <v>0</v>
      </c>
      <c r="I105" s="287">
        <f t="shared" si="15"/>
        <v>1.2</v>
      </c>
      <c r="J105" s="77">
        <f t="shared" si="15"/>
        <v>0</v>
      </c>
      <c r="K105" s="77">
        <f t="shared" si="15"/>
        <v>0</v>
      </c>
      <c r="L105" s="77">
        <f t="shared" si="15"/>
        <v>0</v>
      </c>
      <c r="M105" s="77">
        <f t="shared" si="15"/>
        <v>8.8493827160493824E-3</v>
      </c>
      <c r="N105" s="77">
        <f t="shared" si="15"/>
        <v>0</v>
      </c>
      <c r="O105" s="77">
        <f t="shared" si="15"/>
        <v>0.11477777777777777</v>
      </c>
      <c r="P105" s="77">
        <f t="shared" si="15"/>
        <v>0</v>
      </c>
      <c r="Q105" s="77">
        <f t="shared" si="15"/>
        <v>0</v>
      </c>
      <c r="R105" s="77">
        <f t="shared" si="15"/>
        <v>3.9703703703703706E-3</v>
      </c>
      <c r="S105" s="77">
        <f t="shared" si="15"/>
        <v>0</v>
      </c>
      <c r="T105" s="77">
        <f t="shared" si="15"/>
        <v>33.5</v>
      </c>
      <c r="U105" s="77">
        <f t="shared" si="15"/>
        <v>0</v>
      </c>
      <c r="V105" s="77">
        <f t="shared" si="15"/>
        <v>0</v>
      </c>
      <c r="W105" s="77">
        <f t="shared" si="15"/>
        <v>0</v>
      </c>
      <c r="X105" s="77">
        <f t="shared" si="4"/>
        <v>0</v>
      </c>
      <c r="Y105" s="77">
        <f t="shared" si="4"/>
        <v>0</v>
      </c>
      <c r="Z105" s="77">
        <f t="shared" si="15"/>
        <v>0</v>
      </c>
      <c r="AA105" s="77">
        <f t="shared" si="15"/>
        <v>0</v>
      </c>
      <c r="AB105" s="77">
        <f t="shared" si="15"/>
        <v>0</v>
      </c>
      <c r="AC105" s="77">
        <f t="shared" si="15"/>
        <v>0</v>
      </c>
      <c r="AD105" s="77">
        <f t="shared" si="15"/>
        <v>0</v>
      </c>
      <c r="AE105" s="77">
        <f t="shared" si="15"/>
        <v>0</v>
      </c>
      <c r="AF105" s="77">
        <f t="shared" si="15"/>
        <v>0</v>
      </c>
      <c r="AG105" s="77">
        <f t="shared" si="15"/>
        <v>0</v>
      </c>
      <c r="AH105" s="77">
        <f t="shared" ref="AH105:AV107" si="16">HLOOKUP(AH$83,$G$57:$AX$81,$AY79,0)/1000</f>
        <v>0</v>
      </c>
      <c r="AI105" s="77">
        <f t="shared" si="16"/>
        <v>0</v>
      </c>
      <c r="AJ105" s="77">
        <f t="shared" si="16"/>
        <v>0</v>
      </c>
      <c r="AK105" s="77">
        <f t="shared" si="16"/>
        <v>0</v>
      </c>
      <c r="AL105" s="77">
        <f t="shared" si="16"/>
        <v>0</v>
      </c>
      <c r="AM105" s="77">
        <f t="shared" si="16"/>
        <v>0</v>
      </c>
      <c r="AN105" s="77">
        <f t="shared" si="16"/>
        <v>0</v>
      </c>
      <c r="AO105" s="77">
        <f t="shared" si="16"/>
        <v>0</v>
      </c>
      <c r="AP105" s="77">
        <f t="shared" si="16"/>
        <v>34.820740740740739</v>
      </c>
      <c r="AQ105" s="77">
        <f t="shared" si="16"/>
        <v>0</v>
      </c>
      <c r="AR105" s="77">
        <f t="shared" si="16"/>
        <v>0</v>
      </c>
      <c r="AS105" s="77">
        <f t="shared" si="16"/>
        <v>0</v>
      </c>
      <c r="AT105" s="77">
        <f t="shared" si="16"/>
        <v>0</v>
      </c>
      <c r="AU105" s="77">
        <f t="shared" si="16"/>
        <v>11.54</v>
      </c>
      <c r="AV105" s="77">
        <f t="shared" si="16"/>
        <v>0</v>
      </c>
    </row>
    <row r="106" spans="1:90" x14ac:dyDescent="0.25">
      <c r="E106" s="491"/>
      <c r="F106" s="110" t="s">
        <v>281</v>
      </c>
      <c r="G106" s="77">
        <f t="shared" ref="G106:AH107" si="17">HLOOKUP(G$83,$G$57:$AX$81,$AY80,0)/1000</f>
        <v>1.7580246913580247E-2</v>
      </c>
      <c r="H106" s="77">
        <f t="shared" si="17"/>
        <v>0</v>
      </c>
      <c r="I106" s="287">
        <f t="shared" si="17"/>
        <v>-2.1102024691358023</v>
      </c>
      <c r="J106" s="77">
        <f t="shared" si="17"/>
        <v>0</v>
      </c>
      <c r="K106" s="77">
        <f t="shared" si="17"/>
        <v>0</v>
      </c>
      <c r="L106" s="77">
        <f t="shared" si="17"/>
        <v>0</v>
      </c>
      <c r="M106" s="77">
        <f t="shared" si="17"/>
        <v>8.8493827160493824E-3</v>
      </c>
      <c r="N106" s="77">
        <f t="shared" si="17"/>
        <v>0</v>
      </c>
      <c r="O106" s="77">
        <f t="shared" si="17"/>
        <v>0.57396543209876538</v>
      </c>
      <c r="P106" s="77">
        <f t="shared" si="17"/>
        <v>0</v>
      </c>
      <c r="Q106" s="77">
        <f t="shared" si="17"/>
        <v>0</v>
      </c>
      <c r="R106" s="77">
        <f t="shared" si="17"/>
        <v>3.9703703703703706E-3</v>
      </c>
      <c r="S106" s="77">
        <f t="shared" si="17"/>
        <v>0</v>
      </c>
      <c r="T106" s="77">
        <f t="shared" si="17"/>
        <v>0</v>
      </c>
      <c r="U106" s="77">
        <f t="shared" si="17"/>
        <v>0</v>
      </c>
      <c r="V106" s="77">
        <f t="shared" si="17"/>
        <v>0</v>
      </c>
      <c r="W106" s="77">
        <f t="shared" si="17"/>
        <v>0</v>
      </c>
      <c r="X106" s="77">
        <f t="shared" si="4"/>
        <v>0</v>
      </c>
      <c r="Y106" s="77">
        <f t="shared" si="4"/>
        <v>0</v>
      </c>
      <c r="Z106" s="77">
        <f t="shared" si="17"/>
        <v>0</v>
      </c>
      <c r="AA106" s="77">
        <f t="shared" si="17"/>
        <v>0</v>
      </c>
      <c r="AB106" s="77">
        <f t="shared" si="17"/>
        <v>0</v>
      </c>
      <c r="AC106" s="77">
        <f t="shared" si="17"/>
        <v>0</v>
      </c>
      <c r="AD106" s="77">
        <f t="shared" si="17"/>
        <v>0</v>
      </c>
      <c r="AE106" s="77">
        <f t="shared" si="17"/>
        <v>0</v>
      </c>
      <c r="AF106" s="77">
        <f t="shared" si="17"/>
        <v>0</v>
      </c>
      <c r="AG106" s="77">
        <f t="shared" si="17"/>
        <v>0</v>
      </c>
      <c r="AH106" s="77">
        <f t="shared" si="17"/>
        <v>0</v>
      </c>
      <c r="AI106" s="77">
        <f t="shared" si="16"/>
        <v>0</v>
      </c>
      <c r="AJ106" s="77">
        <f t="shared" si="16"/>
        <v>0</v>
      </c>
      <c r="AK106" s="77">
        <f t="shared" si="16"/>
        <v>0</v>
      </c>
      <c r="AL106" s="77">
        <f t="shared" si="16"/>
        <v>0</v>
      </c>
      <c r="AM106" s="77">
        <f t="shared" si="16"/>
        <v>0</v>
      </c>
      <c r="AN106" s="77">
        <f t="shared" si="16"/>
        <v>0</v>
      </c>
      <c r="AO106" s="77">
        <f t="shared" si="16"/>
        <v>0</v>
      </c>
      <c r="AP106" s="77">
        <f t="shared" si="16"/>
        <v>34.820740740740739</v>
      </c>
      <c r="AQ106" s="77">
        <f t="shared" si="16"/>
        <v>0</v>
      </c>
      <c r="AR106" s="77">
        <f t="shared" si="16"/>
        <v>0</v>
      </c>
      <c r="AS106" s="77">
        <f t="shared" si="16"/>
        <v>0</v>
      </c>
      <c r="AT106" s="77">
        <f t="shared" si="16"/>
        <v>0</v>
      </c>
      <c r="AU106" s="77">
        <f t="shared" si="16"/>
        <v>11.866666666666665</v>
      </c>
      <c r="AV106" s="77">
        <f t="shared" si="16"/>
        <v>0</v>
      </c>
    </row>
    <row r="107" spans="1:90" ht="15.75" thickBot="1" x14ac:dyDescent="0.3">
      <c r="E107" s="492"/>
      <c r="F107" s="147" t="s">
        <v>222</v>
      </c>
      <c r="G107" s="77">
        <f t="shared" si="17"/>
        <v>1.7580246913580247E-2</v>
      </c>
      <c r="H107" s="77">
        <f t="shared" si="17"/>
        <v>0</v>
      </c>
      <c r="I107" s="287">
        <f t="shared" si="17"/>
        <v>-2.1102024691358023</v>
      </c>
      <c r="J107" s="77">
        <f t="shared" si="17"/>
        <v>0</v>
      </c>
      <c r="K107" s="77">
        <f t="shared" si="17"/>
        <v>0</v>
      </c>
      <c r="L107" s="77">
        <f t="shared" si="17"/>
        <v>0</v>
      </c>
      <c r="M107" s="77">
        <f t="shared" si="17"/>
        <v>8.8493827160493824E-3</v>
      </c>
      <c r="N107" s="77">
        <f t="shared" si="17"/>
        <v>0</v>
      </c>
      <c r="O107" s="77">
        <f t="shared" si="17"/>
        <v>3.0123456790123453</v>
      </c>
      <c r="P107" s="77">
        <f t="shared" si="17"/>
        <v>0</v>
      </c>
      <c r="Q107" s="77">
        <f t="shared" si="17"/>
        <v>0</v>
      </c>
      <c r="R107" s="77">
        <f t="shared" si="17"/>
        <v>3.9703703703703706E-3</v>
      </c>
      <c r="S107" s="77">
        <f t="shared" si="17"/>
        <v>0</v>
      </c>
      <c r="T107" s="77">
        <f t="shared" si="17"/>
        <v>92.444444444444457</v>
      </c>
      <c r="U107" s="77">
        <f t="shared" si="17"/>
        <v>0</v>
      </c>
      <c r="V107" s="77">
        <f t="shared" si="17"/>
        <v>0</v>
      </c>
      <c r="W107" s="77">
        <f t="shared" si="17"/>
        <v>0</v>
      </c>
      <c r="X107" s="77">
        <f t="shared" si="4"/>
        <v>0</v>
      </c>
      <c r="Y107" s="77">
        <f t="shared" si="4"/>
        <v>0</v>
      </c>
      <c r="Z107" s="77">
        <f t="shared" si="17"/>
        <v>0</v>
      </c>
      <c r="AA107" s="77">
        <f t="shared" si="17"/>
        <v>0</v>
      </c>
      <c r="AB107" s="77">
        <f t="shared" si="17"/>
        <v>0</v>
      </c>
      <c r="AC107" s="77">
        <f t="shared" si="17"/>
        <v>0</v>
      </c>
      <c r="AD107" s="77">
        <f t="shared" si="17"/>
        <v>0</v>
      </c>
      <c r="AE107" s="77">
        <f t="shared" si="17"/>
        <v>0</v>
      </c>
      <c r="AF107" s="77">
        <f t="shared" si="17"/>
        <v>0</v>
      </c>
      <c r="AG107" s="77">
        <f t="shared" si="17"/>
        <v>0</v>
      </c>
      <c r="AH107" s="77">
        <f t="shared" si="17"/>
        <v>0</v>
      </c>
      <c r="AI107" s="77">
        <f t="shared" si="16"/>
        <v>0</v>
      </c>
      <c r="AJ107" s="77">
        <f t="shared" si="16"/>
        <v>0</v>
      </c>
      <c r="AK107" s="77">
        <f t="shared" si="16"/>
        <v>0</v>
      </c>
      <c r="AL107" s="77">
        <f t="shared" si="16"/>
        <v>0</v>
      </c>
      <c r="AM107" s="77">
        <f t="shared" si="16"/>
        <v>0</v>
      </c>
      <c r="AN107" s="77">
        <f t="shared" si="16"/>
        <v>0</v>
      </c>
      <c r="AO107" s="77">
        <f t="shared" si="16"/>
        <v>0</v>
      </c>
      <c r="AP107" s="77">
        <f t="shared" si="16"/>
        <v>34.820740740740739</v>
      </c>
      <c r="AQ107" s="77">
        <f t="shared" si="16"/>
        <v>0</v>
      </c>
      <c r="AR107" s="77">
        <f t="shared" si="16"/>
        <v>0</v>
      </c>
      <c r="AS107" s="77">
        <f t="shared" si="16"/>
        <v>0</v>
      </c>
      <c r="AT107" s="77">
        <f t="shared" si="16"/>
        <v>0</v>
      </c>
      <c r="AU107" s="77">
        <f t="shared" si="16"/>
        <v>11.866666666666665</v>
      </c>
      <c r="AV107" s="77">
        <f t="shared" si="16"/>
        <v>0</v>
      </c>
    </row>
    <row r="108" spans="1:90" ht="15.75" thickBot="1" x14ac:dyDescent="0.3">
      <c r="F108"/>
      <c r="G108" s="77">
        <v>3</v>
      </c>
      <c r="H108" s="77">
        <v>31</v>
      </c>
      <c r="I108" s="77">
        <v>41</v>
      </c>
      <c r="J108" s="77">
        <v>37</v>
      </c>
      <c r="K108" s="77">
        <v>28</v>
      </c>
      <c r="L108" s="77">
        <v>35</v>
      </c>
      <c r="M108" s="77">
        <v>7</v>
      </c>
      <c r="N108" s="77">
        <v>4</v>
      </c>
      <c r="O108" s="77">
        <v>5</v>
      </c>
      <c r="P108" s="77">
        <v>6</v>
      </c>
      <c r="Q108" s="77">
        <v>30</v>
      </c>
      <c r="R108" s="77">
        <v>44</v>
      </c>
      <c r="S108" s="77">
        <v>9</v>
      </c>
      <c r="T108" s="77">
        <v>26</v>
      </c>
      <c r="U108" s="77">
        <v>10</v>
      </c>
      <c r="V108" s="77">
        <v>34</v>
      </c>
      <c r="W108" s="77">
        <v>42</v>
      </c>
      <c r="X108" s="77">
        <v>11</v>
      </c>
      <c r="Y108" s="77">
        <v>36</v>
      </c>
      <c r="Z108" s="77">
        <v>33</v>
      </c>
      <c r="AA108" s="77">
        <v>12</v>
      </c>
      <c r="AB108" s="77">
        <v>39</v>
      </c>
      <c r="AC108" s="77">
        <v>38</v>
      </c>
      <c r="AD108" s="77">
        <v>14</v>
      </c>
      <c r="AE108" s="77">
        <v>23</v>
      </c>
      <c r="AF108" s="77">
        <v>15</v>
      </c>
      <c r="AG108" s="77">
        <v>8</v>
      </c>
      <c r="AH108" s="77">
        <v>29</v>
      </c>
      <c r="AI108" s="77">
        <v>16</v>
      </c>
      <c r="AJ108" s="77">
        <v>17</v>
      </c>
      <c r="AK108" s="77">
        <v>43</v>
      </c>
      <c r="AL108" s="77">
        <v>18</v>
      </c>
      <c r="AM108" s="77">
        <v>19</v>
      </c>
      <c r="AN108" s="77">
        <v>32</v>
      </c>
      <c r="AO108" s="77">
        <v>2</v>
      </c>
      <c r="AP108" s="77">
        <v>20</v>
      </c>
      <c r="AQ108" s="77">
        <v>24</v>
      </c>
      <c r="AR108" s="77">
        <v>21</v>
      </c>
      <c r="AS108" s="77">
        <v>40</v>
      </c>
      <c r="AT108" s="77">
        <v>27</v>
      </c>
      <c r="AU108" s="77">
        <v>25</v>
      </c>
      <c r="AV108" s="77">
        <v>22</v>
      </c>
    </row>
    <row r="109" spans="1:90" ht="15.75" thickBot="1" x14ac:dyDescent="0.3">
      <c r="A109" s="77" t="s">
        <v>785</v>
      </c>
      <c r="B109" s="77">
        <v>63</v>
      </c>
      <c r="C109" s="101"/>
      <c r="F109" t="s">
        <v>799</v>
      </c>
      <c r="G109" s="285">
        <v>2.4153600000000002</v>
      </c>
      <c r="H109" s="284">
        <v>0</v>
      </c>
      <c r="I109" s="284">
        <v>0</v>
      </c>
      <c r="J109" s="284">
        <v>0</v>
      </c>
      <c r="K109" s="285">
        <v>2.02746</v>
      </c>
      <c r="L109" s="284">
        <v>0</v>
      </c>
      <c r="M109" s="285">
        <v>1.6530199999999999</v>
      </c>
      <c r="N109" s="285">
        <v>0.82210099999999997</v>
      </c>
      <c r="O109" s="285">
        <f>0.0640715*3.6</f>
        <v>0.23065740000000001</v>
      </c>
      <c r="P109" s="285">
        <v>1.1061700000000001</v>
      </c>
      <c r="Q109" s="285">
        <v>3.2263099999999998</v>
      </c>
      <c r="R109" s="285">
        <v>4.6008899999999997</v>
      </c>
      <c r="S109" s="285">
        <v>1.6817800000000001</v>
      </c>
      <c r="T109" s="285">
        <v>2.3044200000000001E-2</v>
      </c>
      <c r="U109" s="285">
        <v>0.12690799999999999</v>
      </c>
      <c r="V109" s="284">
        <v>0</v>
      </c>
      <c r="W109" s="285">
        <v>2.5286</v>
      </c>
      <c r="X109" s="285">
        <v>4.1140299999999998E-2</v>
      </c>
      <c r="Y109" s="284">
        <v>0</v>
      </c>
      <c r="Z109" s="284">
        <v>0</v>
      </c>
      <c r="AA109" s="285">
        <v>1.28956</v>
      </c>
      <c r="AB109" s="284">
        <v>0</v>
      </c>
      <c r="AC109" s="284">
        <v>0</v>
      </c>
      <c r="AD109" s="285">
        <v>2.3276300000000001</v>
      </c>
      <c r="AE109" s="285">
        <v>2.3276300000000001</v>
      </c>
      <c r="AF109" s="285">
        <v>2.4819399999999998</v>
      </c>
      <c r="AG109" s="285">
        <v>3.9148800000000001</v>
      </c>
      <c r="AH109" s="285">
        <v>2.6802999999999999</v>
      </c>
      <c r="AI109" s="285">
        <v>1.2730999999999999E-2</v>
      </c>
      <c r="AJ109" s="285">
        <v>1.2905899999999999</v>
      </c>
      <c r="AK109" s="285">
        <v>0.34899799999999997</v>
      </c>
      <c r="AL109" s="285">
        <v>0.48636800000000002</v>
      </c>
      <c r="AM109" s="285">
        <v>1.9786900000000001</v>
      </c>
      <c r="AN109" s="284">
        <v>0</v>
      </c>
      <c r="AO109" s="285">
        <v>0.17593500000000001</v>
      </c>
      <c r="AP109" s="285">
        <v>1.2408899999999999E-3</v>
      </c>
      <c r="AQ109" s="285">
        <v>3.5512100000000002</v>
      </c>
      <c r="AR109" s="285">
        <v>5.2259100000000003E-2</v>
      </c>
      <c r="AS109" s="284">
        <v>0</v>
      </c>
      <c r="AT109" s="285">
        <v>7.44993E-4</v>
      </c>
      <c r="AU109" s="284">
        <v>0</v>
      </c>
      <c r="AV109" s="285">
        <v>7.4311600000000002E-5</v>
      </c>
    </row>
    <row r="110" spans="1:90" ht="15.75" thickBot="1" x14ac:dyDescent="0.3">
      <c r="A110" s="77" t="s">
        <v>786</v>
      </c>
      <c r="B110" s="77">
        <v>46</v>
      </c>
      <c r="C110" s="101"/>
      <c r="F110" t="s">
        <v>798</v>
      </c>
      <c r="G110" s="285">
        <v>2.7930999999999999</v>
      </c>
      <c r="H110" s="284">
        <v>0</v>
      </c>
      <c r="I110" s="284">
        <v>0</v>
      </c>
      <c r="J110" s="284">
        <v>0</v>
      </c>
      <c r="K110" s="285">
        <v>2.6664400000000001</v>
      </c>
      <c r="L110" s="284">
        <v>0</v>
      </c>
      <c r="M110" s="285">
        <v>1.8854</v>
      </c>
      <c r="N110" s="285">
        <v>1.3376399999999999</v>
      </c>
      <c r="O110" s="285">
        <f>0.0754785*3.6</f>
        <v>0.27172260000000004</v>
      </c>
      <c r="P110" s="285">
        <v>1.28854</v>
      </c>
      <c r="Q110" s="285">
        <v>4.1566000000000001</v>
      </c>
      <c r="R110" s="285">
        <v>4.9535499999999999</v>
      </c>
      <c r="S110" s="285">
        <v>1.9242300000000001</v>
      </c>
      <c r="T110" s="285">
        <v>2.7149099999999999E-2</v>
      </c>
      <c r="U110" s="285">
        <v>0.14593400000000001</v>
      </c>
      <c r="V110" s="284">
        <v>0</v>
      </c>
      <c r="W110" s="285">
        <v>3.9954000000000001</v>
      </c>
      <c r="X110" s="285">
        <v>4.7707600000000003E-2</v>
      </c>
      <c r="Y110" s="284">
        <v>0</v>
      </c>
      <c r="Z110" s="284">
        <v>0</v>
      </c>
      <c r="AA110" s="285">
        <v>1.5435000000000001</v>
      </c>
      <c r="AB110" s="284">
        <v>0</v>
      </c>
      <c r="AC110" s="284">
        <v>0</v>
      </c>
      <c r="AD110" s="285">
        <v>3.02569</v>
      </c>
      <c r="AE110" s="285">
        <v>3.02569</v>
      </c>
      <c r="AF110" s="285">
        <v>3.2105700000000001</v>
      </c>
      <c r="AG110" s="285">
        <v>5.4192099999999996</v>
      </c>
      <c r="AH110" s="285">
        <v>3.14114</v>
      </c>
      <c r="AI110" s="285">
        <v>1.4669700000000001E-2</v>
      </c>
      <c r="AJ110" s="285">
        <v>1.5129600000000001</v>
      </c>
      <c r="AK110" s="285">
        <v>0.40131899999999998</v>
      </c>
      <c r="AL110" s="285">
        <v>0.57035199999999997</v>
      </c>
      <c r="AM110" s="285">
        <v>2.3364500000000001</v>
      </c>
      <c r="AN110" s="284">
        <v>0</v>
      </c>
      <c r="AO110" s="285">
        <v>0.202904</v>
      </c>
      <c r="AP110" s="285">
        <v>1.4794599999999999E-3</v>
      </c>
      <c r="AQ110" s="285">
        <v>4.3505000000000003</v>
      </c>
      <c r="AR110" s="285">
        <v>5.95884E-2</v>
      </c>
      <c r="AS110" s="284">
        <v>0</v>
      </c>
      <c r="AT110" s="285">
        <v>8.5834300000000002E-4</v>
      </c>
      <c r="AU110" s="284">
        <v>0</v>
      </c>
      <c r="AV110" s="285">
        <v>8.4803999999999996E-5</v>
      </c>
    </row>
    <row r="111" spans="1:90" ht="15.75" thickBot="1" x14ac:dyDescent="0.3">
      <c r="A111" s="77" t="s">
        <v>364</v>
      </c>
      <c r="B111" s="77">
        <v>70</v>
      </c>
      <c r="C111" s="101"/>
    </row>
    <row r="112" spans="1:90" ht="15.75" customHeight="1" thickBot="1" x14ac:dyDescent="0.3">
      <c r="A112" s="77" t="s">
        <v>787</v>
      </c>
      <c r="B112" s="77">
        <v>3</v>
      </c>
      <c r="C112" s="101"/>
      <c r="G112" s="550" t="s">
        <v>799</v>
      </c>
      <c r="H112" s="550"/>
      <c r="I112" s="550"/>
      <c r="J112" s="550"/>
      <c r="K112" s="550"/>
      <c r="L112" s="550"/>
      <c r="M112" s="550"/>
      <c r="N112" s="550"/>
      <c r="O112" s="550"/>
      <c r="P112" s="550"/>
      <c r="Q112" s="550"/>
      <c r="R112" s="550"/>
      <c r="S112" s="550"/>
      <c r="T112" s="550"/>
      <c r="U112" s="550"/>
      <c r="V112" s="550"/>
      <c r="W112" s="550"/>
      <c r="X112" s="550"/>
      <c r="Y112" s="550"/>
      <c r="Z112" s="550"/>
      <c r="AA112" s="550"/>
      <c r="AB112" s="550"/>
      <c r="AC112" s="550"/>
      <c r="AD112" s="550"/>
      <c r="AE112" s="550"/>
      <c r="AF112" s="550"/>
      <c r="AG112" s="550"/>
      <c r="AH112" s="550"/>
      <c r="AI112" s="550"/>
      <c r="AJ112" s="550"/>
      <c r="AK112" s="550"/>
      <c r="AL112" s="550"/>
      <c r="AM112" s="550"/>
      <c r="AN112" s="550"/>
      <c r="AO112" s="550"/>
      <c r="AP112" s="550"/>
      <c r="AQ112" s="550"/>
      <c r="AR112" s="550"/>
      <c r="AS112" s="550"/>
      <c r="AT112" s="550"/>
      <c r="AU112" s="550"/>
      <c r="AV112" s="550"/>
      <c r="AW112" s="551" t="s">
        <v>798</v>
      </c>
      <c r="AX112" s="551"/>
      <c r="AY112" s="551"/>
      <c r="AZ112" s="551"/>
      <c r="BA112" s="551"/>
      <c r="BB112" s="551"/>
      <c r="BC112" s="551"/>
      <c r="BD112" s="551"/>
      <c r="BE112" s="551"/>
      <c r="BF112" s="551"/>
      <c r="BG112" s="551"/>
      <c r="BH112" s="551"/>
      <c r="BI112" s="551"/>
      <c r="BJ112" s="551"/>
      <c r="BK112" s="551"/>
      <c r="BL112" s="551"/>
      <c r="BM112" s="551"/>
      <c r="BN112" s="551"/>
      <c r="BO112" s="551"/>
      <c r="BP112" s="551"/>
      <c r="BQ112" s="551"/>
      <c r="BR112" s="551"/>
      <c r="BS112" s="551"/>
      <c r="BT112" s="551"/>
      <c r="BU112" s="551"/>
      <c r="BV112" s="551"/>
      <c r="BW112" s="551"/>
      <c r="BX112" s="551"/>
      <c r="BY112" s="551"/>
      <c r="BZ112" s="551"/>
      <c r="CA112" s="551"/>
      <c r="CB112" s="551"/>
      <c r="CC112" s="551"/>
      <c r="CD112" s="551"/>
      <c r="CE112" s="551"/>
      <c r="CF112" s="551"/>
      <c r="CG112" s="551"/>
      <c r="CH112" s="551"/>
      <c r="CI112" s="551"/>
      <c r="CJ112" s="551"/>
      <c r="CK112" s="551"/>
      <c r="CL112" s="551"/>
    </row>
    <row r="113" spans="1:92" ht="15.75" thickBot="1" x14ac:dyDescent="0.3">
      <c r="A113" s="77" t="s">
        <v>788</v>
      </c>
      <c r="B113" s="77">
        <v>51</v>
      </c>
      <c r="C113" s="101"/>
      <c r="G113" s="77" t="s">
        <v>799</v>
      </c>
      <c r="H113" s="77" t="s">
        <v>798</v>
      </c>
      <c r="I113" s="100">
        <v>3</v>
      </c>
      <c r="J113" s="101">
        <v>31</v>
      </c>
      <c r="K113" s="101">
        <v>41</v>
      </c>
      <c r="L113" s="101">
        <v>37</v>
      </c>
      <c r="M113" s="101">
        <v>28</v>
      </c>
      <c r="N113" s="101">
        <v>35</v>
      </c>
      <c r="O113" s="101">
        <v>7</v>
      </c>
      <c r="P113" s="101">
        <v>4</v>
      </c>
      <c r="Q113" s="101">
        <v>5</v>
      </c>
      <c r="R113" s="101">
        <v>6</v>
      </c>
      <c r="S113" s="101">
        <v>30</v>
      </c>
      <c r="T113" s="101">
        <v>44</v>
      </c>
      <c r="U113" s="101">
        <v>9</v>
      </c>
      <c r="V113" s="101">
        <v>26</v>
      </c>
      <c r="W113" s="101">
        <v>10</v>
      </c>
      <c r="X113" s="101">
        <v>34</v>
      </c>
      <c r="Y113" s="101">
        <v>42</v>
      </c>
      <c r="Z113" s="101">
        <v>11</v>
      </c>
      <c r="AA113" s="101">
        <v>36</v>
      </c>
      <c r="AB113" s="101">
        <v>33</v>
      </c>
      <c r="AC113" s="101">
        <v>12</v>
      </c>
      <c r="AD113" s="101">
        <v>39</v>
      </c>
      <c r="AE113" s="101">
        <v>38</v>
      </c>
      <c r="AF113" s="101">
        <v>14</v>
      </c>
      <c r="AG113" s="101">
        <v>23</v>
      </c>
      <c r="AH113" s="101">
        <v>15</v>
      </c>
      <c r="AI113" s="101">
        <v>8</v>
      </c>
      <c r="AJ113" s="101">
        <v>29</v>
      </c>
      <c r="AK113" s="101">
        <v>16</v>
      </c>
      <c r="AL113" s="101">
        <v>17</v>
      </c>
      <c r="AM113" s="101">
        <v>43</v>
      </c>
      <c r="AN113" s="101">
        <v>18</v>
      </c>
      <c r="AO113" s="101">
        <v>19</v>
      </c>
      <c r="AP113" s="101">
        <v>32</v>
      </c>
      <c r="AQ113" s="101">
        <v>2</v>
      </c>
      <c r="AR113" s="101">
        <v>20</v>
      </c>
      <c r="AS113" s="101">
        <v>24</v>
      </c>
      <c r="AT113" s="101">
        <v>21</v>
      </c>
      <c r="AU113" s="101">
        <v>40</v>
      </c>
      <c r="AV113" s="101">
        <v>27</v>
      </c>
      <c r="AW113" s="101">
        <v>25</v>
      </c>
      <c r="AX113" s="102">
        <v>22</v>
      </c>
      <c r="AY113" s="100">
        <v>3</v>
      </c>
      <c r="AZ113" s="101">
        <v>31</v>
      </c>
      <c r="BA113" s="101">
        <v>41</v>
      </c>
      <c r="BB113" s="101">
        <v>37</v>
      </c>
      <c r="BC113" s="101">
        <v>28</v>
      </c>
      <c r="BD113" s="101">
        <v>35</v>
      </c>
      <c r="BE113" s="101">
        <v>7</v>
      </c>
      <c r="BF113" s="101">
        <v>4</v>
      </c>
      <c r="BG113" s="101">
        <v>5</v>
      </c>
      <c r="BH113" s="101">
        <v>6</v>
      </c>
      <c r="BI113" s="101">
        <v>30</v>
      </c>
      <c r="BJ113" s="101">
        <v>44</v>
      </c>
      <c r="BK113" s="101">
        <v>9</v>
      </c>
      <c r="BL113" s="101">
        <v>26</v>
      </c>
      <c r="BM113" s="101">
        <v>10</v>
      </c>
      <c r="BN113" s="101">
        <v>34</v>
      </c>
      <c r="BO113" s="101">
        <v>42</v>
      </c>
      <c r="BP113" s="101">
        <v>11</v>
      </c>
      <c r="BQ113" s="101">
        <v>36</v>
      </c>
      <c r="BR113" s="101">
        <v>33</v>
      </c>
      <c r="BS113" s="101">
        <v>12</v>
      </c>
      <c r="BT113" s="101">
        <v>39</v>
      </c>
      <c r="BU113" s="101">
        <v>38</v>
      </c>
      <c r="BV113" s="101">
        <v>14</v>
      </c>
      <c r="BW113" s="101">
        <v>23</v>
      </c>
      <c r="BX113" s="101">
        <v>15</v>
      </c>
      <c r="BY113" s="101">
        <v>8</v>
      </c>
      <c r="BZ113" s="101">
        <v>29</v>
      </c>
      <c r="CA113" s="101">
        <v>16</v>
      </c>
      <c r="CB113" s="101">
        <v>17</v>
      </c>
      <c r="CC113" s="101">
        <v>43</v>
      </c>
      <c r="CD113" s="101">
        <v>18</v>
      </c>
      <c r="CE113" s="101">
        <v>19</v>
      </c>
      <c r="CF113" s="101">
        <v>32</v>
      </c>
      <c r="CG113" s="101">
        <v>2</v>
      </c>
      <c r="CH113" s="101">
        <v>20</v>
      </c>
      <c r="CI113" s="101">
        <v>24</v>
      </c>
      <c r="CJ113" s="101">
        <v>21</v>
      </c>
      <c r="CK113" s="101">
        <v>40</v>
      </c>
      <c r="CL113" s="101">
        <v>27</v>
      </c>
      <c r="CM113" s="101">
        <v>25</v>
      </c>
      <c r="CN113" s="102">
        <v>22</v>
      </c>
    </row>
    <row r="114" spans="1:92" ht="15.75" thickBot="1" x14ac:dyDescent="0.3">
      <c r="A114" s="77" t="s">
        <v>789</v>
      </c>
      <c r="B114" s="77">
        <v>52</v>
      </c>
      <c r="C114" s="101"/>
      <c r="E114" s="490" t="s">
        <v>311</v>
      </c>
      <c r="F114" s="145" t="s">
        <v>219</v>
      </c>
      <c r="G114" s="288">
        <f>SUM(I114:AX114)+$O30</f>
        <v>0.5207227432491538</v>
      </c>
      <c r="H114" s="288">
        <f>SUM(AY114:CN114)+$O30</f>
        <v>0.53378290184514166</v>
      </c>
      <c r="I114" s="177">
        <f t="shared" ref="I114:I137" si="18">G84*G$109</f>
        <v>3.1396003652968033E-2</v>
      </c>
      <c r="J114" s="177">
        <f t="shared" ref="J114:AX121" si="19">H84*H$109</f>
        <v>0</v>
      </c>
      <c r="K114" s="177">
        <f t="shared" si="19"/>
        <v>0</v>
      </c>
      <c r="L114" s="177">
        <f t="shared" si="19"/>
        <v>0</v>
      </c>
      <c r="M114" s="177">
        <f t="shared" si="19"/>
        <v>0</v>
      </c>
      <c r="N114" s="177">
        <f t="shared" si="19"/>
        <v>0</v>
      </c>
      <c r="O114" s="177">
        <f t="shared" si="19"/>
        <v>3.4532267123287661E-3</v>
      </c>
      <c r="P114" s="177">
        <f t="shared" si="19"/>
        <v>0</v>
      </c>
      <c r="Q114" s="454">
        <f t="shared" si="19"/>
        <v>-4.11254157329644E-4</v>
      </c>
      <c r="R114" s="177">
        <f t="shared" si="19"/>
        <v>1.3204769080234836E-3</v>
      </c>
      <c r="S114" s="177">
        <f t="shared" si="19"/>
        <v>0</v>
      </c>
      <c r="T114" s="177">
        <f t="shared" si="19"/>
        <v>0</v>
      </c>
      <c r="U114" s="177">
        <f t="shared" si="19"/>
        <v>4.1982920220556559E-2</v>
      </c>
      <c r="V114" s="177">
        <f t="shared" si="19"/>
        <v>7.3008956696747392E-9</v>
      </c>
      <c r="W114" s="177">
        <f t="shared" si="19"/>
        <v>0</v>
      </c>
      <c r="X114" s="177">
        <f t="shared" si="19"/>
        <v>0</v>
      </c>
      <c r="Y114" s="177">
        <f t="shared" si="19"/>
        <v>0</v>
      </c>
      <c r="Z114" s="177">
        <f t="shared" si="19"/>
        <v>3.4377510958904113E-6</v>
      </c>
      <c r="AA114" s="177">
        <f t="shared" si="19"/>
        <v>0</v>
      </c>
      <c r="AB114" s="177">
        <f t="shared" si="19"/>
        <v>0</v>
      </c>
      <c r="AC114" s="177">
        <f t="shared" si="19"/>
        <v>0</v>
      </c>
      <c r="AD114" s="177">
        <f t="shared" si="19"/>
        <v>0</v>
      </c>
      <c r="AE114" s="177">
        <f t="shared" si="19"/>
        <v>0</v>
      </c>
      <c r="AF114" s="177">
        <f t="shared" si="19"/>
        <v>0</v>
      </c>
      <c r="AG114" s="177">
        <f t="shared" si="19"/>
        <v>0</v>
      </c>
      <c r="AH114" s="177">
        <f t="shared" si="19"/>
        <v>0</v>
      </c>
      <c r="AI114" s="177">
        <f t="shared" si="19"/>
        <v>2.9739437110834371E-3</v>
      </c>
      <c r="AJ114" s="177">
        <f t="shared" si="19"/>
        <v>0</v>
      </c>
      <c r="AK114" s="177">
        <f t="shared" si="19"/>
        <v>0</v>
      </c>
      <c r="AL114" s="177">
        <f t="shared" si="19"/>
        <v>0</v>
      </c>
      <c r="AM114" s="177">
        <f t="shared" si="19"/>
        <v>0</v>
      </c>
      <c r="AN114" s="177">
        <f t="shared" si="19"/>
        <v>0</v>
      </c>
      <c r="AO114" s="177">
        <f t="shared" si="19"/>
        <v>0</v>
      </c>
      <c r="AP114" s="177">
        <f t="shared" si="19"/>
        <v>0</v>
      </c>
      <c r="AQ114" s="177">
        <f t="shared" si="19"/>
        <v>2.1002025440313111E-3</v>
      </c>
      <c r="AR114" s="177">
        <f t="shared" si="19"/>
        <v>0</v>
      </c>
      <c r="AS114" s="177">
        <f t="shared" si="19"/>
        <v>0</v>
      </c>
      <c r="AT114" s="177">
        <f t="shared" si="19"/>
        <v>0</v>
      </c>
      <c r="AU114" s="177">
        <f t="shared" si="19"/>
        <v>0</v>
      </c>
      <c r="AV114" s="177">
        <f t="shared" si="19"/>
        <v>0</v>
      </c>
      <c r="AW114" s="177">
        <f t="shared" si="19"/>
        <v>0</v>
      </c>
      <c r="AX114" s="177">
        <f t="shared" si="19"/>
        <v>1.8060808272677358E-5</v>
      </c>
      <c r="AY114" s="177">
        <f>G84*G$110</f>
        <v>3.6306048706240483E-2</v>
      </c>
      <c r="AZ114" s="177">
        <f t="shared" ref="AZ114:CN120" si="20">H84*H$110</f>
        <v>0</v>
      </c>
      <c r="BA114" s="177">
        <f t="shared" si="20"/>
        <v>0</v>
      </c>
      <c r="BB114" s="177">
        <f t="shared" si="20"/>
        <v>0</v>
      </c>
      <c r="BC114" s="177">
        <f t="shared" si="20"/>
        <v>0</v>
      </c>
      <c r="BD114" s="177">
        <f t="shared" si="20"/>
        <v>0</v>
      </c>
      <c r="BE114" s="177">
        <f t="shared" si="20"/>
        <v>3.9386780821917796E-3</v>
      </c>
      <c r="BF114" s="177">
        <f t="shared" si="20"/>
        <v>0</v>
      </c>
      <c r="BG114" s="177">
        <f t="shared" si="20"/>
        <v>-4.8447198698337853E-4</v>
      </c>
      <c r="BH114" s="177">
        <f t="shared" si="20"/>
        <v>1.538178864970646E-3</v>
      </c>
      <c r="BI114" s="177">
        <f t="shared" si="20"/>
        <v>0</v>
      </c>
      <c r="BJ114" s="177">
        <f t="shared" si="20"/>
        <v>0</v>
      </c>
      <c r="BK114" s="177">
        <f t="shared" si="20"/>
        <v>4.8035292711294912E-2</v>
      </c>
      <c r="BL114" s="177">
        <f t="shared" si="20"/>
        <v>8.6014158280854376E-9</v>
      </c>
      <c r="BM114" s="177">
        <f t="shared" si="20"/>
        <v>0</v>
      </c>
      <c r="BN114" s="177">
        <f t="shared" si="20"/>
        <v>0</v>
      </c>
      <c r="BO114" s="177">
        <f t="shared" si="20"/>
        <v>0</v>
      </c>
      <c r="BP114" s="177">
        <f t="shared" si="20"/>
        <v>3.9865254794520552E-6</v>
      </c>
      <c r="BQ114" s="177">
        <f t="shared" si="20"/>
        <v>0</v>
      </c>
      <c r="BR114" s="177">
        <f t="shared" si="20"/>
        <v>0</v>
      </c>
      <c r="BS114" s="177">
        <f t="shared" si="20"/>
        <v>0</v>
      </c>
      <c r="BT114" s="177">
        <f t="shared" si="20"/>
        <v>0</v>
      </c>
      <c r="BU114" s="177">
        <f t="shared" si="20"/>
        <v>0</v>
      </c>
      <c r="BV114" s="177">
        <f t="shared" si="20"/>
        <v>0</v>
      </c>
      <c r="BW114" s="177">
        <f t="shared" si="20"/>
        <v>0</v>
      </c>
      <c r="BX114" s="177">
        <f t="shared" si="20"/>
        <v>0</v>
      </c>
      <c r="BY114" s="177">
        <f t="shared" si="20"/>
        <v>4.1167099626400992E-3</v>
      </c>
      <c r="BZ114" s="177">
        <f t="shared" si="20"/>
        <v>0</v>
      </c>
      <c r="CA114" s="177">
        <f t="shared" si="20"/>
        <v>0</v>
      </c>
      <c r="CB114" s="177">
        <f t="shared" si="20"/>
        <v>0</v>
      </c>
      <c r="CC114" s="177">
        <f t="shared" si="20"/>
        <v>0</v>
      </c>
      <c r="CD114" s="177">
        <f t="shared" si="20"/>
        <v>0</v>
      </c>
      <c r="CE114" s="177">
        <f t="shared" si="20"/>
        <v>0</v>
      </c>
      <c r="CF114" s="177">
        <f t="shared" si="20"/>
        <v>0</v>
      </c>
      <c r="CG114" s="177">
        <f t="shared" si="20"/>
        <v>2.4221416829745593E-3</v>
      </c>
      <c r="CH114" s="177">
        <f t="shared" si="20"/>
        <v>0</v>
      </c>
      <c r="CI114" s="177">
        <f t="shared" si="20"/>
        <v>0</v>
      </c>
      <c r="CJ114" s="177">
        <f t="shared" si="20"/>
        <v>0</v>
      </c>
      <c r="CK114" s="177">
        <f t="shared" si="20"/>
        <v>0</v>
      </c>
      <c r="CL114" s="177">
        <f t="shared" si="20"/>
        <v>0</v>
      </c>
      <c r="CM114" s="177">
        <f t="shared" si="20"/>
        <v>0</v>
      </c>
      <c r="CN114" s="177">
        <f t="shared" si="20"/>
        <v>2.061089768967605E-5</v>
      </c>
    </row>
    <row r="115" spans="1:92" ht="15.75" thickBot="1" x14ac:dyDescent="0.3">
      <c r="A115" s="77" t="s">
        <v>790</v>
      </c>
      <c r="B115" s="77">
        <v>31</v>
      </c>
      <c r="C115" s="101"/>
      <c r="E115" s="491"/>
      <c r="F115" s="146" t="s">
        <v>220</v>
      </c>
      <c r="G115" s="288">
        <f t="shared" ref="G115:G136" si="21">SUM(I115:AX115)+$O31</f>
        <v>2.3686185000000002E-2</v>
      </c>
      <c r="H115" s="288">
        <f t="shared" ref="H115:H136" si="22">SUM(AY115:CN115)+$O31</f>
        <v>2.7911990000000005E-2</v>
      </c>
      <c r="I115" s="177">
        <f t="shared" si="18"/>
        <v>0</v>
      </c>
      <c r="J115" s="177">
        <f t="shared" ref="J115:X115" si="23">H85*H$109</f>
        <v>0</v>
      </c>
      <c r="K115" s="177">
        <f t="shared" si="23"/>
        <v>0</v>
      </c>
      <c r="L115" s="177">
        <f t="shared" si="23"/>
        <v>0</v>
      </c>
      <c r="M115" s="177">
        <f t="shared" si="23"/>
        <v>0</v>
      </c>
      <c r="N115" s="177">
        <f t="shared" si="23"/>
        <v>0</v>
      </c>
      <c r="O115" s="177">
        <f t="shared" si="23"/>
        <v>0</v>
      </c>
      <c r="P115" s="177">
        <f t="shared" si="23"/>
        <v>0</v>
      </c>
      <c r="Q115" s="454">
        <f t="shared" si="23"/>
        <v>2.3065740000000001E-2</v>
      </c>
      <c r="R115" s="177">
        <f t="shared" si="23"/>
        <v>0</v>
      </c>
      <c r="S115" s="177">
        <f t="shared" si="23"/>
        <v>0</v>
      </c>
      <c r="T115" s="177">
        <f t="shared" si="23"/>
        <v>0</v>
      </c>
      <c r="U115" s="177">
        <f t="shared" si="23"/>
        <v>0</v>
      </c>
      <c r="V115" s="177">
        <f t="shared" si="23"/>
        <v>0</v>
      </c>
      <c r="W115" s="177">
        <f t="shared" si="23"/>
        <v>0</v>
      </c>
      <c r="X115" s="177">
        <f t="shared" si="23"/>
        <v>0</v>
      </c>
      <c r="Y115" s="177">
        <f t="shared" si="19"/>
        <v>0</v>
      </c>
      <c r="Z115" s="177">
        <f t="shared" si="19"/>
        <v>0</v>
      </c>
      <c r="AA115" s="177">
        <f t="shared" si="19"/>
        <v>0</v>
      </c>
      <c r="AB115" s="177">
        <f t="shared" si="19"/>
        <v>0</v>
      </c>
      <c r="AC115" s="177">
        <f t="shared" si="19"/>
        <v>0</v>
      </c>
      <c r="AD115" s="177">
        <f t="shared" si="19"/>
        <v>0</v>
      </c>
      <c r="AE115" s="177">
        <f t="shared" si="19"/>
        <v>0</v>
      </c>
      <c r="AF115" s="177">
        <f t="shared" si="19"/>
        <v>0</v>
      </c>
      <c r="AG115" s="177">
        <f t="shared" si="19"/>
        <v>0</v>
      </c>
      <c r="AH115" s="177">
        <f t="shared" si="19"/>
        <v>0</v>
      </c>
      <c r="AI115" s="177">
        <f t="shared" si="19"/>
        <v>0</v>
      </c>
      <c r="AJ115" s="177">
        <f t="shared" si="19"/>
        <v>0</v>
      </c>
      <c r="AK115" s="177">
        <f t="shared" si="19"/>
        <v>0</v>
      </c>
      <c r="AL115" s="177">
        <f t="shared" si="19"/>
        <v>0</v>
      </c>
      <c r="AM115" s="177">
        <f t="shared" si="19"/>
        <v>0</v>
      </c>
      <c r="AN115" s="177">
        <f t="shared" si="19"/>
        <v>0</v>
      </c>
      <c r="AO115" s="177">
        <f t="shared" si="19"/>
        <v>0</v>
      </c>
      <c r="AP115" s="177">
        <f t="shared" si="19"/>
        <v>0</v>
      </c>
      <c r="AQ115" s="177">
        <f t="shared" si="19"/>
        <v>0</v>
      </c>
      <c r="AR115" s="177">
        <f t="shared" si="19"/>
        <v>6.2044499999999996E-4</v>
      </c>
      <c r="AS115" s="177">
        <f t="shared" si="19"/>
        <v>0</v>
      </c>
      <c r="AT115" s="177">
        <f t="shared" si="19"/>
        <v>0</v>
      </c>
      <c r="AU115" s="177">
        <f t="shared" si="19"/>
        <v>0</v>
      </c>
      <c r="AV115" s="177">
        <f t="shared" si="19"/>
        <v>0</v>
      </c>
      <c r="AW115" s="177">
        <f t="shared" si="19"/>
        <v>0</v>
      </c>
      <c r="AX115" s="177">
        <f t="shared" si="19"/>
        <v>0</v>
      </c>
      <c r="AY115" s="177">
        <f t="shared" ref="AY115:AY137" si="24">G85*G$110</f>
        <v>0</v>
      </c>
      <c r="AZ115" s="177">
        <f t="shared" si="20"/>
        <v>0</v>
      </c>
      <c r="BA115" s="177">
        <f t="shared" si="20"/>
        <v>0</v>
      </c>
      <c r="BB115" s="177">
        <f t="shared" si="20"/>
        <v>0</v>
      </c>
      <c r="BC115" s="177">
        <f t="shared" si="20"/>
        <v>0</v>
      </c>
      <c r="BD115" s="177">
        <f t="shared" si="20"/>
        <v>0</v>
      </c>
      <c r="BE115" s="177">
        <f t="shared" si="20"/>
        <v>0</v>
      </c>
      <c r="BF115" s="177">
        <f t="shared" si="20"/>
        <v>0</v>
      </c>
      <c r="BG115" s="177">
        <f t="shared" si="20"/>
        <v>2.7172260000000004E-2</v>
      </c>
      <c r="BH115" s="177">
        <f t="shared" si="20"/>
        <v>0</v>
      </c>
      <c r="BI115" s="177">
        <f t="shared" si="20"/>
        <v>0</v>
      </c>
      <c r="BJ115" s="177">
        <f t="shared" si="20"/>
        <v>0</v>
      </c>
      <c r="BK115" s="177">
        <f t="shared" si="20"/>
        <v>0</v>
      </c>
      <c r="BL115" s="177">
        <f t="shared" si="20"/>
        <v>0</v>
      </c>
      <c r="BM115" s="177">
        <f t="shared" si="20"/>
        <v>0</v>
      </c>
      <c r="BN115" s="177">
        <f t="shared" si="20"/>
        <v>0</v>
      </c>
      <c r="BO115" s="177">
        <f t="shared" si="20"/>
        <v>0</v>
      </c>
      <c r="BP115" s="177">
        <f t="shared" si="20"/>
        <v>0</v>
      </c>
      <c r="BQ115" s="177">
        <f t="shared" si="20"/>
        <v>0</v>
      </c>
      <c r="BR115" s="177">
        <f t="shared" si="20"/>
        <v>0</v>
      </c>
      <c r="BS115" s="177">
        <f t="shared" si="20"/>
        <v>0</v>
      </c>
      <c r="BT115" s="177">
        <f t="shared" si="20"/>
        <v>0</v>
      </c>
      <c r="BU115" s="177">
        <f t="shared" si="20"/>
        <v>0</v>
      </c>
      <c r="BV115" s="177">
        <f t="shared" si="20"/>
        <v>0</v>
      </c>
      <c r="BW115" s="177">
        <f t="shared" si="20"/>
        <v>0</v>
      </c>
      <c r="BX115" s="177">
        <f t="shared" si="20"/>
        <v>0</v>
      </c>
      <c r="BY115" s="177">
        <f t="shared" si="20"/>
        <v>0</v>
      </c>
      <c r="BZ115" s="177">
        <f t="shared" si="20"/>
        <v>0</v>
      </c>
      <c r="CA115" s="177">
        <f t="shared" si="20"/>
        <v>0</v>
      </c>
      <c r="CB115" s="177">
        <f t="shared" si="20"/>
        <v>0</v>
      </c>
      <c r="CC115" s="177">
        <f t="shared" si="20"/>
        <v>0</v>
      </c>
      <c r="CD115" s="177">
        <f t="shared" si="20"/>
        <v>0</v>
      </c>
      <c r="CE115" s="177">
        <f t="shared" si="20"/>
        <v>0</v>
      </c>
      <c r="CF115" s="177">
        <f t="shared" si="20"/>
        <v>0</v>
      </c>
      <c r="CG115" s="177">
        <f t="shared" si="20"/>
        <v>0</v>
      </c>
      <c r="CH115" s="177">
        <f t="shared" si="20"/>
        <v>7.3972999999999997E-4</v>
      </c>
      <c r="CI115" s="177">
        <f t="shared" si="20"/>
        <v>0</v>
      </c>
      <c r="CJ115" s="177">
        <f t="shared" si="20"/>
        <v>0</v>
      </c>
      <c r="CK115" s="177">
        <f t="shared" si="20"/>
        <v>0</v>
      </c>
      <c r="CL115" s="177">
        <f t="shared" si="20"/>
        <v>0</v>
      </c>
      <c r="CM115" s="177">
        <f t="shared" si="20"/>
        <v>0</v>
      </c>
      <c r="CN115" s="177">
        <f t="shared" si="20"/>
        <v>0</v>
      </c>
    </row>
    <row r="116" spans="1:92" ht="15.75" customHeight="1" thickBot="1" x14ac:dyDescent="0.3">
      <c r="A116" s="77" t="s">
        <v>791</v>
      </c>
      <c r="B116" s="77">
        <v>65</v>
      </c>
      <c r="C116" s="101"/>
      <c r="E116" s="491"/>
      <c r="F116" s="146" t="s">
        <v>225</v>
      </c>
      <c r="G116" s="288">
        <f t="shared" si="21"/>
        <v>0.14154750375947045</v>
      </c>
      <c r="H116" s="288">
        <f t="shared" si="22"/>
        <v>0.16682077787548935</v>
      </c>
      <c r="I116" s="177">
        <f t="shared" si="18"/>
        <v>0</v>
      </c>
      <c r="J116" s="177">
        <f t="shared" si="19"/>
        <v>0</v>
      </c>
      <c r="K116" s="177">
        <f t="shared" si="19"/>
        <v>0</v>
      </c>
      <c r="L116" s="177">
        <f t="shared" si="19"/>
        <v>0</v>
      </c>
      <c r="M116" s="177">
        <f t="shared" si="19"/>
        <v>0</v>
      </c>
      <c r="N116" s="177">
        <f t="shared" si="19"/>
        <v>0</v>
      </c>
      <c r="O116" s="177">
        <f t="shared" si="19"/>
        <v>0</v>
      </c>
      <c r="P116" s="177">
        <f t="shared" si="19"/>
        <v>0</v>
      </c>
      <c r="Q116" s="454">
        <f t="shared" si="19"/>
        <v>0.13894161060999999</v>
      </c>
      <c r="R116" s="177">
        <f t="shared" si="19"/>
        <v>0</v>
      </c>
      <c r="S116" s="177">
        <f t="shared" si="19"/>
        <v>0</v>
      </c>
      <c r="T116" s="177">
        <f t="shared" si="19"/>
        <v>0</v>
      </c>
      <c r="U116" s="177">
        <f t="shared" si="19"/>
        <v>0</v>
      </c>
      <c r="V116" s="177">
        <f t="shared" si="19"/>
        <v>1.1444645883333332E-3</v>
      </c>
      <c r="W116" s="177">
        <f t="shared" si="19"/>
        <v>-1.2259312799999995E-3</v>
      </c>
      <c r="X116" s="177">
        <f t="shared" si="19"/>
        <v>0</v>
      </c>
      <c r="Y116" s="177">
        <f t="shared" si="19"/>
        <v>0</v>
      </c>
      <c r="Z116" s="177">
        <f t="shared" si="19"/>
        <v>0</v>
      </c>
      <c r="AA116" s="177">
        <f t="shared" si="19"/>
        <v>0</v>
      </c>
      <c r="AB116" s="177">
        <f t="shared" si="19"/>
        <v>0</v>
      </c>
      <c r="AC116" s="177">
        <f t="shared" si="19"/>
        <v>0</v>
      </c>
      <c r="AD116" s="177">
        <f t="shared" si="19"/>
        <v>0</v>
      </c>
      <c r="AE116" s="177">
        <f t="shared" si="19"/>
        <v>0</v>
      </c>
      <c r="AF116" s="177">
        <f t="shared" si="19"/>
        <v>0</v>
      </c>
      <c r="AG116" s="177">
        <f t="shared" si="19"/>
        <v>0</v>
      </c>
      <c r="AH116" s="177">
        <f t="shared" si="19"/>
        <v>0</v>
      </c>
      <c r="AI116" s="177">
        <f t="shared" si="19"/>
        <v>0</v>
      </c>
      <c r="AJ116" s="177">
        <f t="shared" si="19"/>
        <v>0</v>
      </c>
      <c r="AK116" s="177">
        <f t="shared" si="19"/>
        <v>0</v>
      </c>
      <c r="AL116" s="177">
        <f t="shared" si="19"/>
        <v>0</v>
      </c>
      <c r="AM116" s="177">
        <f t="shared" si="19"/>
        <v>0</v>
      </c>
      <c r="AN116" s="177">
        <f t="shared" si="19"/>
        <v>0</v>
      </c>
      <c r="AO116" s="177">
        <f t="shared" si="19"/>
        <v>0</v>
      </c>
      <c r="AP116" s="177">
        <f t="shared" si="19"/>
        <v>0</v>
      </c>
      <c r="AQ116" s="177">
        <f t="shared" si="19"/>
        <v>0</v>
      </c>
      <c r="AR116" s="177">
        <f t="shared" si="19"/>
        <v>2.6873598411371233E-3</v>
      </c>
      <c r="AS116" s="177">
        <f t="shared" si="19"/>
        <v>0</v>
      </c>
      <c r="AT116" s="177">
        <f t="shared" si="19"/>
        <v>0</v>
      </c>
      <c r="AU116" s="177">
        <f t="shared" si="19"/>
        <v>0</v>
      </c>
      <c r="AV116" s="177">
        <f t="shared" si="19"/>
        <v>0</v>
      </c>
      <c r="AW116" s="177">
        <f t="shared" si="19"/>
        <v>0</v>
      </c>
      <c r="AX116" s="177">
        <f t="shared" si="19"/>
        <v>0</v>
      </c>
      <c r="AY116" s="177">
        <f t="shared" si="24"/>
        <v>0</v>
      </c>
      <c r="AZ116" s="177">
        <f t="shared" si="20"/>
        <v>0</v>
      </c>
      <c r="BA116" s="177">
        <f t="shared" si="20"/>
        <v>0</v>
      </c>
      <c r="BB116" s="177">
        <f t="shared" si="20"/>
        <v>0</v>
      </c>
      <c r="BC116" s="177">
        <f t="shared" si="20"/>
        <v>0</v>
      </c>
      <c r="BD116" s="177">
        <f t="shared" si="20"/>
        <v>0</v>
      </c>
      <c r="BE116" s="177">
        <f t="shared" si="20"/>
        <v>0</v>
      </c>
      <c r="BF116" s="177">
        <f t="shared" si="20"/>
        <v>0</v>
      </c>
      <c r="BG116" s="177">
        <f t="shared" si="20"/>
        <v>0.16367814639000003</v>
      </c>
      <c r="BH116" s="177">
        <f t="shared" si="20"/>
        <v>0</v>
      </c>
      <c r="BI116" s="177">
        <f t="shared" si="20"/>
        <v>0</v>
      </c>
      <c r="BJ116" s="177">
        <f t="shared" si="20"/>
        <v>0</v>
      </c>
      <c r="BK116" s="177">
        <f t="shared" si="20"/>
        <v>0</v>
      </c>
      <c r="BL116" s="177">
        <f t="shared" si="20"/>
        <v>1.348329885833333E-3</v>
      </c>
      <c r="BM116" s="177">
        <f t="shared" si="20"/>
        <v>-1.4097224399999995E-3</v>
      </c>
      <c r="BN116" s="177">
        <f t="shared" si="20"/>
        <v>0</v>
      </c>
      <c r="BO116" s="177">
        <f t="shared" si="20"/>
        <v>0</v>
      </c>
      <c r="BP116" s="177">
        <f t="shared" si="20"/>
        <v>0</v>
      </c>
      <c r="BQ116" s="177">
        <f t="shared" si="20"/>
        <v>0</v>
      </c>
      <c r="BR116" s="177">
        <f t="shared" si="20"/>
        <v>0</v>
      </c>
      <c r="BS116" s="177">
        <f t="shared" si="20"/>
        <v>0</v>
      </c>
      <c r="BT116" s="177">
        <f t="shared" si="20"/>
        <v>0</v>
      </c>
      <c r="BU116" s="177">
        <f t="shared" si="20"/>
        <v>0</v>
      </c>
      <c r="BV116" s="177">
        <f t="shared" si="20"/>
        <v>0</v>
      </c>
      <c r="BW116" s="177">
        <f t="shared" si="20"/>
        <v>0</v>
      </c>
      <c r="BX116" s="177">
        <f t="shared" si="20"/>
        <v>0</v>
      </c>
      <c r="BY116" s="177">
        <f t="shared" si="20"/>
        <v>0</v>
      </c>
      <c r="BZ116" s="177">
        <f t="shared" si="20"/>
        <v>0</v>
      </c>
      <c r="CA116" s="177">
        <f t="shared" si="20"/>
        <v>0</v>
      </c>
      <c r="CB116" s="177">
        <f t="shared" si="20"/>
        <v>0</v>
      </c>
      <c r="CC116" s="177">
        <f t="shared" si="20"/>
        <v>0</v>
      </c>
      <c r="CD116" s="177">
        <f t="shared" si="20"/>
        <v>0</v>
      </c>
      <c r="CE116" s="177">
        <f t="shared" si="20"/>
        <v>0</v>
      </c>
      <c r="CF116" s="177">
        <f t="shared" si="20"/>
        <v>0</v>
      </c>
      <c r="CG116" s="177">
        <f t="shared" si="20"/>
        <v>0</v>
      </c>
      <c r="CH116" s="177">
        <f t="shared" si="20"/>
        <v>3.2040240396559957E-3</v>
      </c>
      <c r="CI116" s="177">
        <f t="shared" si="20"/>
        <v>0</v>
      </c>
      <c r="CJ116" s="177">
        <f t="shared" si="20"/>
        <v>0</v>
      </c>
      <c r="CK116" s="177">
        <f t="shared" si="20"/>
        <v>0</v>
      </c>
      <c r="CL116" s="177">
        <f t="shared" si="20"/>
        <v>0</v>
      </c>
      <c r="CM116" s="177">
        <f t="shared" si="20"/>
        <v>0</v>
      </c>
      <c r="CN116" s="177">
        <f t="shared" si="20"/>
        <v>0</v>
      </c>
    </row>
    <row r="117" spans="1:92" ht="15.75" thickBot="1" x14ac:dyDescent="0.3">
      <c r="A117" s="77" t="s">
        <v>797</v>
      </c>
      <c r="B117" s="77">
        <v>66</v>
      </c>
      <c r="C117" s="101"/>
      <c r="E117" s="492"/>
      <c r="F117" s="147" t="s">
        <v>264</v>
      </c>
      <c r="G117" s="288">
        <f t="shared" si="21"/>
        <v>8.5333044074715537E-4</v>
      </c>
      <c r="H117" s="288">
        <f t="shared" si="22"/>
        <v>1.0052342467603875E-3</v>
      </c>
      <c r="I117" s="177">
        <f t="shared" si="18"/>
        <v>0</v>
      </c>
      <c r="J117" s="177">
        <f t="shared" si="19"/>
        <v>0</v>
      </c>
      <c r="K117" s="177">
        <f t="shared" si="19"/>
        <v>0</v>
      </c>
      <c r="L117" s="177">
        <f t="shared" si="19"/>
        <v>0</v>
      </c>
      <c r="M117" s="177">
        <f t="shared" si="19"/>
        <v>0</v>
      </c>
      <c r="N117" s="177">
        <f t="shared" si="19"/>
        <v>0</v>
      </c>
      <c r="O117" s="177">
        <f t="shared" si="19"/>
        <v>0</v>
      </c>
      <c r="P117" s="177">
        <f t="shared" si="19"/>
        <v>0</v>
      </c>
      <c r="Q117" s="454">
        <f t="shared" si="19"/>
        <v>8.5258544774715532E-4</v>
      </c>
      <c r="R117" s="177">
        <f t="shared" si="19"/>
        <v>0</v>
      </c>
      <c r="S117" s="177">
        <f t="shared" si="19"/>
        <v>0</v>
      </c>
      <c r="T117" s="177">
        <f t="shared" si="19"/>
        <v>0</v>
      </c>
      <c r="U117" s="177">
        <f t="shared" si="19"/>
        <v>0</v>
      </c>
      <c r="V117" s="177">
        <f t="shared" si="19"/>
        <v>0</v>
      </c>
      <c r="W117" s="177">
        <f t="shared" si="19"/>
        <v>0</v>
      </c>
      <c r="X117" s="177">
        <f t="shared" si="19"/>
        <v>0</v>
      </c>
      <c r="Y117" s="177">
        <f t="shared" si="19"/>
        <v>0</v>
      </c>
      <c r="Z117" s="177">
        <f t="shared" si="19"/>
        <v>0</v>
      </c>
      <c r="AA117" s="177">
        <f t="shared" si="19"/>
        <v>0</v>
      </c>
      <c r="AB117" s="177">
        <f t="shared" si="19"/>
        <v>0</v>
      </c>
      <c r="AC117" s="177">
        <f t="shared" si="19"/>
        <v>0</v>
      </c>
      <c r="AD117" s="177">
        <f t="shared" si="19"/>
        <v>0</v>
      </c>
      <c r="AE117" s="177">
        <f t="shared" si="19"/>
        <v>0</v>
      </c>
      <c r="AF117" s="177">
        <f t="shared" si="19"/>
        <v>0</v>
      </c>
      <c r="AG117" s="177">
        <f t="shared" si="19"/>
        <v>0</v>
      </c>
      <c r="AH117" s="177">
        <f t="shared" si="19"/>
        <v>0</v>
      </c>
      <c r="AI117" s="177">
        <f t="shared" si="19"/>
        <v>0</v>
      </c>
      <c r="AJ117" s="177">
        <f t="shared" si="19"/>
        <v>0</v>
      </c>
      <c r="AK117" s="177">
        <f t="shared" si="19"/>
        <v>0</v>
      </c>
      <c r="AL117" s="177">
        <f t="shared" si="19"/>
        <v>0</v>
      </c>
      <c r="AM117" s="177">
        <f t="shared" si="19"/>
        <v>0</v>
      </c>
      <c r="AN117" s="177">
        <f t="shared" si="19"/>
        <v>0</v>
      </c>
      <c r="AO117" s="177">
        <f t="shared" si="19"/>
        <v>0</v>
      </c>
      <c r="AP117" s="177">
        <f t="shared" si="19"/>
        <v>0</v>
      </c>
      <c r="AQ117" s="177">
        <f t="shared" si="19"/>
        <v>0</v>
      </c>
      <c r="AR117" s="177">
        <f t="shared" si="19"/>
        <v>0</v>
      </c>
      <c r="AS117" s="177">
        <f t="shared" si="19"/>
        <v>0</v>
      </c>
      <c r="AT117" s="177">
        <f t="shared" si="19"/>
        <v>0</v>
      </c>
      <c r="AU117" s="177">
        <f t="shared" si="19"/>
        <v>0</v>
      </c>
      <c r="AV117" s="177">
        <f t="shared" si="19"/>
        <v>7.4499299999999998E-7</v>
      </c>
      <c r="AW117" s="177">
        <f t="shared" si="19"/>
        <v>0</v>
      </c>
      <c r="AX117" s="177">
        <f t="shared" si="19"/>
        <v>0</v>
      </c>
      <c r="AY117" s="177">
        <f t="shared" si="24"/>
        <v>0</v>
      </c>
      <c r="AZ117" s="177">
        <f t="shared" si="20"/>
        <v>0</v>
      </c>
      <c r="BA117" s="177">
        <f t="shared" si="20"/>
        <v>0</v>
      </c>
      <c r="BB117" s="177">
        <f t="shared" si="20"/>
        <v>0</v>
      </c>
      <c r="BC117" s="177">
        <f t="shared" si="20"/>
        <v>0</v>
      </c>
      <c r="BD117" s="177">
        <f t="shared" si="20"/>
        <v>0</v>
      </c>
      <c r="BE117" s="177">
        <f t="shared" si="20"/>
        <v>0</v>
      </c>
      <c r="BF117" s="177">
        <f t="shared" si="20"/>
        <v>0</v>
      </c>
      <c r="BG117" s="177">
        <f t="shared" si="20"/>
        <v>1.0043759037603876E-3</v>
      </c>
      <c r="BH117" s="177">
        <f t="shared" si="20"/>
        <v>0</v>
      </c>
      <c r="BI117" s="177">
        <f t="shared" si="20"/>
        <v>0</v>
      </c>
      <c r="BJ117" s="177">
        <f t="shared" si="20"/>
        <v>0</v>
      </c>
      <c r="BK117" s="177">
        <f t="shared" si="20"/>
        <v>0</v>
      </c>
      <c r="BL117" s="177">
        <f t="shared" si="20"/>
        <v>0</v>
      </c>
      <c r="BM117" s="177">
        <f t="shared" si="20"/>
        <v>0</v>
      </c>
      <c r="BN117" s="177">
        <f t="shared" si="20"/>
        <v>0</v>
      </c>
      <c r="BO117" s="177">
        <f t="shared" si="20"/>
        <v>0</v>
      </c>
      <c r="BP117" s="177">
        <f t="shared" si="20"/>
        <v>0</v>
      </c>
      <c r="BQ117" s="177">
        <f t="shared" si="20"/>
        <v>0</v>
      </c>
      <c r="BR117" s="177">
        <f t="shared" si="20"/>
        <v>0</v>
      </c>
      <c r="BS117" s="177">
        <f t="shared" si="20"/>
        <v>0</v>
      </c>
      <c r="BT117" s="177">
        <f t="shared" si="20"/>
        <v>0</v>
      </c>
      <c r="BU117" s="177">
        <f t="shared" si="20"/>
        <v>0</v>
      </c>
      <c r="BV117" s="177">
        <f t="shared" si="20"/>
        <v>0</v>
      </c>
      <c r="BW117" s="177">
        <f t="shared" si="20"/>
        <v>0</v>
      </c>
      <c r="BX117" s="177">
        <f t="shared" si="20"/>
        <v>0</v>
      </c>
      <c r="BY117" s="177">
        <f t="shared" si="20"/>
        <v>0</v>
      </c>
      <c r="BZ117" s="177">
        <f t="shared" si="20"/>
        <v>0</v>
      </c>
      <c r="CA117" s="177">
        <f t="shared" si="20"/>
        <v>0</v>
      </c>
      <c r="CB117" s="177">
        <f t="shared" si="20"/>
        <v>0</v>
      </c>
      <c r="CC117" s="177">
        <f t="shared" si="20"/>
        <v>0</v>
      </c>
      <c r="CD117" s="177">
        <f t="shared" si="20"/>
        <v>0</v>
      </c>
      <c r="CE117" s="177">
        <f t="shared" si="20"/>
        <v>0</v>
      </c>
      <c r="CF117" s="177">
        <f t="shared" si="20"/>
        <v>0</v>
      </c>
      <c r="CG117" s="177">
        <f t="shared" si="20"/>
        <v>0</v>
      </c>
      <c r="CH117" s="177">
        <f t="shared" si="20"/>
        <v>0</v>
      </c>
      <c r="CI117" s="177">
        <f t="shared" si="20"/>
        <v>0</v>
      </c>
      <c r="CJ117" s="177">
        <f t="shared" si="20"/>
        <v>0</v>
      </c>
      <c r="CK117" s="177">
        <f t="shared" si="20"/>
        <v>0</v>
      </c>
      <c r="CL117" s="177">
        <f t="shared" si="20"/>
        <v>8.5834300000000003E-7</v>
      </c>
      <c r="CM117" s="177">
        <f t="shared" si="20"/>
        <v>0</v>
      </c>
      <c r="CN117" s="177">
        <f t="shared" si="20"/>
        <v>0</v>
      </c>
    </row>
    <row r="118" spans="1:92" ht="15.75" thickBot="1" x14ac:dyDescent="0.3">
      <c r="A118" s="77" t="s">
        <v>792</v>
      </c>
      <c r="B118" s="77">
        <v>41</v>
      </c>
      <c r="C118" s="101"/>
      <c r="E118" s="490" t="s">
        <v>80</v>
      </c>
      <c r="F118" s="145" t="s">
        <v>219</v>
      </c>
      <c r="G118" s="288">
        <f t="shared" si="21"/>
        <v>8.2837025451926186E-2</v>
      </c>
      <c r="H118" s="288">
        <f t="shared" si="22"/>
        <v>9.5897184047914058E-2</v>
      </c>
      <c r="I118" s="177">
        <f t="shared" si="18"/>
        <v>3.1396003652968033E-2</v>
      </c>
      <c r="J118" s="177">
        <f t="shared" ref="J118:AX118" si="25">H88*H$109</f>
        <v>0</v>
      </c>
      <c r="K118" s="177">
        <f t="shared" si="25"/>
        <v>0</v>
      </c>
      <c r="L118" s="177">
        <f t="shared" si="25"/>
        <v>0</v>
      </c>
      <c r="M118" s="177">
        <f t="shared" si="25"/>
        <v>0</v>
      </c>
      <c r="N118" s="177">
        <f t="shared" si="25"/>
        <v>0</v>
      </c>
      <c r="O118" s="177">
        <f t="shared" si="25"/>
        <v>3.4532267123287661E-3</v>
      </c>
      <c r="P118" s="177">
        <f t="shared" si="25"/>
        <v>0</v>
      </c>
      <c r="Q118" s="454">
        <f t="shared" si="25"/>
        <v>-4.11254157329644E-4</v>
      </c>
      <c r="R118" s="177">
        <f t="shared" si="25"/>
        <v>1.3204769080234836E-3</v>
      </c>
      <c r="S118" s="177">
        <f t="shared" si="25"/>
        <v>0</v>
      </c>
      <c r="T118" s="177">
        <f t="shared" si="25"/>
        <v>0</v>
      </c>
      <c r="U118" s="177">
        <f t="shared" si="25"/>
        <v>4.1982920220556559E-2</v>
      </c>
      <c r="V118" s="177">
        <f t="shared" si="25"/>
        <v>7.3008956696747392E-9</v>
      </c>
      <c r="W118" s="177">
        <f t="shared" si="25"/>
        <v>0</v>
      </c>
      <c r="X118" s="177">
        <f t="shared" si="25"/>
        <v>0</v>
      </c>
      <c r="Y118" s="177">
        <f t="shared" si="25"/>
        <v>0</v>
      </c>
      <c r="Z118" s="177">
        <f t="shared" si="25"/>
        <v>3.4377510958904113E-6</v>
      </c>
      <c r="AA118" s="177">
        <f t="shared" si="25"/>
        <v>0</v>
      </c>
      <c r="AB118" s="177">
        <f t="shared" si="25"/>
        <v>0</v>
      </c>
      <c r="AC118" s="177">
        <f t="shared" si="25"/>
        <v>0</v>
      </c>
      <c r="AD118" s="177">
        <f t="shared" si="25"/>
        <v>0</v>
      </c>
      <c r="AE118" s="177">
        <f t="shared" si="25"/>
        <v>0</v>
      </c>
      <c r="AF118" s="177">
        <f t="shared" si="25"/>
        <v>0</v>
      </c>
      <c r="AG118" s="177">
        <f t="shared" si="25"/>
        <v>0</v>
      </c>
      <c r="AH118" s="177">
        <f t="shared" si="25"/>
        <v>0</v>
      </c>
      <c r="AI118" s="177">
        <f t="shared" si="25"/>
        <v>2.9739437110834371E-3</v>
      </c>
      <c r="AJ118" s="177">
        <f t="shared" si="25"/>
        <v>0</v>
      </c>
      <c r="AK118" s="177">
        <f t="shared" si="25"/>
        <v>0</v>
      </c>
      <c r="AL118" s="177">
        <f t="shared" si="25"/>
        <v>0</v>
      </c>
      <c r="AM118" s="177">
        <f t="shared" si="25"/>
        <v>0</v>
      </c>
      <c r="AN118" s="177">
        <f t="shared" si="25"/>
        <v>0</v>
      </c>
      <c r="AO118" s="177">
        <f t="shared" si="25"/>
        <v>0</v>
      </c>
      <c r="AP118" s="177">
        <f t="shared" si="25"/>
        <v>0</v>
      </c>
      <c r="AQ118" s="177">
        <f t="shared" si="25"/>
        <v>2.1002025440313111E-3</v>
      </c>
      <c r="AR118" s="177">
        <f t="shared" si="25"/>
        <v>0</v>
      </c>
      <c r="AS118" s="177">
        <f t="shared" si="25"/>
        <v>0</v>
      </c>
      <c r="AT118" s="177">
        <f t="shared" si="25"/>
        <v>0</v>
      </c>
      <c r="AU118" s="177">
        <f t="shared" si="25"/>
        <v>0</v>
      </c>
      <c r="AV118" s="177">
        <f t="shared" si="25"/>
        <v>0</v>
      </c>
      <c r="AW118" s="177">
        <f t="shared" si="25"/>
        <v>0</v>
      </c>
      <c r="AX118" s="177">
        <f t="shared" si="25"/>
        <v>1.8060808272677358E-5</v>
      </c>
      <c r="AY118" s="177">
        <f t="shared" si="24"/>
        <v>3.6306048706240483E-2</v>
      </c>
      <c r="AZ118" s="177">
        <f t="shared" si="20"/>
        <v>0</v>
      </c>
      <c r="BA118" s="177">
        <f t="shared" si="20"/>
        <v>0</v>
      </c>
      <c r="BB118" s="177">
        <f t="shared" si="20"/>
        <v>0</v>
      </c>
      <c r="BC118" s="177">
        <f t="shared" si="20"/>
        <v>0</v>
      </c>
      <c r="BD118" s="177">
        <f t="shared" si="20"/>
        <v>0</v>
      </c>
      <c r="BE118" s="177">
        <f t="shared" si="20"/>
        <v>3.9386780821917796E-3</v>
      </c>
      <c r="BF118" s="177">
        <f t="shared" si="20"/>
        <v>0</v>
      </c>
      <c r="BG118" s="177">
        <f t="shared" si="20"/>
        <v>-4.8447198698337853E-4</v>
      </c>
      <c r="BH118" s="177">
        <f t="shared" si="20"/>
        <v>1.538178864970646E-3</v>
      </c>
      <c r="BI118" s="177">
        <f t="shared" si="20"/>
        <v>0</v>
      </c>
      <c r="BJ118" s="177">
        <f t="shared" si="20"/>
        <v>0</v>
      </c>
      <c r="BK118" s="177">
        <f t="shared" si="20"/>
        <v>4.8035292711294912E-2</v>
      </c>
      <c r="BL118" s="177">
        <f t="shared" si="20"/>
        <v>8.6014158280854376E-9</v>
      </c>
      <c r="BM118" s="177">
        <f t="shared" si="20"/>
        <v>0</v>
      </c>
      <c r="BN118" s="177">
        <f t="shared" si="20"/>
        <v>0</v>
      </c>
      <c r="BO118" s="177">
        <f t="shared" si="20"/>
        <v>0</v>
      </c>
      <c r="BP118" s="177">
        <f t="shared" si="20"/>
        <v>3.9865254794520552E-6</v>
      </c>
      <c r="BQ118" s="177">
        <f t="shared" si="20"/>
        <v>0</v>
      </c>
      <c r="BR118" s="177">
        <f t="shared" si="20"/>
        <v>0</v>
      </c>
      <c r="BS118" s="177">
        <f t="shared" si="20"/>
        <v>0</v>
      </c>
      <c r="BT118" s="177">
        <f t="shared" si="20"/>
        <v>0</v>
      </c>
      <c r="BU118" s="177">
        <f t="shared" si="20"/>
        <v>0</v>
      </c>
      <c r="BV118" s="177">
        <f t="shared" si="20"/>
        <v>0</v>
      </c>
      <c r="BW118" s="177">
        <f t="shared" si="20"/>
        <v>0</v>
      </c>
      <c r="BX118" s="177">
        <f t="shared" si="20"/>
        <v>0</v>
      </c>
      <c r="BY118" s="177">
        <f t="shared" si="20"/>
        <v>4.1167099626400992E-3</v>
      </c>
      <c r="BZ118" s="177">
        <f t="shared" si="20"/>
        <v>0</v>
      </c>
      <c r="CA118" s="177">
        <f t="shared" si="20"/>
        <v>0</v>
      </c>
      <c r="CB118" s="177">
        <f t="shared" si="20"/>
        <v>0</v>
      </c>
      <c r="CC118" s="177">
        <f t="shared" si="20"/>
        <v>0</v>
      </c>
      <c r="CD118" s="177">
        <f t="shared" si="20"/>
        <v>0</v>
      </c>
      <c r="CE118" s="177">
        <f t="shared" si="20"/>
        <v>0</v>
      </c>
      <c r="CF118" s="177">
        <f t="shared" si="20"/>
        <v>0</v>
      </c>
      <c r="CG118" s="177">
        <f t="shared" si="20"/>
        <v>2.4221416829745593E-3</v>
      </c>
      <c r="CH118" s="177">
        <f t="shared" si="20"/>
        <v>0</v>
      </c>
      <c r="CI118" s="177">
        <f t="shared" si="20"/>
        <v>0</v>
      </c>
      <c r="CJ118" s="177">
        <f t="shared" si="20"/>
        <v>0</v>
      </c>
      <c r="CK118" s="177">
        <f t="shared" si="20"/>
        <v>0</v>
      </c>
      <c r="CL118" s="177">
        <f t="shared" si="20"/>
        <v>0</v>
      </c>
      <c r="CM118" s="177">
        <f t="shared" si="20"/>
        <v>0</v>
      </c>
      <c r="CN118" s="177">
        <f t="shared" si="20"/>
        <v>2.061089768967605E-5</v>
      </c>
    </row>
    <row r="119" spans="1:92" ht="15.75" thickBot="1" x14ac:dyDescent="0.3">
      <c r="A119" s="77" t="s">
        <v>793</v>
      </c>
      <c r="B119" s="77">
        <v>37</v>
      </c>
      <c r="C119" s="101"/>
      <c r="E119" s="491"/>
      <c r="F119" s="146" t="s">
        <v>220</v>
      </c>
      <c r="G119" s="288">
        <f t="shared" si="21"/>
        <v>0.25068618500000001</v>
      </c>
      <c r="H119" s="288">
        <f t="shared" si="22"/>
        <v>0.25491199000000003</v>
      </c>
      <c r="I119" s="177">
        <f t="shared" si="18"/>
        <v>0</v>
      </c>
      <c r="J119" s="177">
        <f t="shared" si="19"/>
        <v>0</v>
      </c>
      <c r="K119" s="177">
        <f t="shared" si="19"/>
        <v>0</v>
      </c>
      <c r="L119" s="177">
        <f t="shared" si="19"/>
        <v>0</v>
      </c>
      <c r="M119" s="177">
        <f t="shared" si="19"/>
        <v>0</v>
      </c>
      <c r="N119" s="177">
        <f t="shared" si="19"/>
        <v>0</v>
      </c>
      <c r="O119" s="177">
        <f t="shared" si="19"/>
        <v>0</v>
      </c>
      <c r="P119" s="177">
        <f t="shared" si="19"/>
        <v>0</v>
      </c>
      <c r="Q119" s="454">
        <f t="shared" si="19"/>
        <v>2.3065740000000001E-2</v>
      </c>
      <c r="R119" s="177">
        <f t="shared" si="19"/>
        <v>0</v>
      </c>
      <c r="S119" s="177">
        <f t="shared" si="19"/>
        <v>0</v>
      </c>
      <c r="T119" s="177">
        <f t="shared" si="19"/>
        <v>0</v>
      </c>
      <c r="U119" s="177">
        <f t="shared" si="19"/>
        <v>0</v>
      </c>
      <c r="V119" s="177">
        <f t="shared" si="19"/>
        <v>0</v>
      </c>
      <c r="W119" s="177">
        <f t="shared" si="19"/>
        <v>0</v>
      </c>
      <c r="X119" s="177">
        <f t="shared" si="19"/>
        <v>0</v>
      </c>
      <c r="Y119" s="177">
        <f t="shared" si="19"/>
        <v>0</v>
      </c>
      <c r="Z119" s="177">
        <f t="shared" si="19"/>
        <v>0</v>
      </c>
      <c r="AA119" s="177">
        <f t="shared" si="19"/>
        <v>0</v>
      </c>
      <c r="AB119" s="177">
        <f t="shared" si="19"/>
        <v>0</v>
      </c>
      <c r="AC119" s="177">
        <f t="shared" si="19"/>
        <v>0</v>
      </c>
      <c r="AD119" s="177">
        <f t="shared" si="19"/>
        <v>0</v>
      </c>
      <c r="AE119" s="177">
        <f t="shared" si="19"/>
        <v>0</v>
      </c>
      <c r="AF119" s="177">
        <f t="shared" si="19"/>
        <v>0</v>
      </c>
      <c r="AG119" s="177">
        <f t="shared" si="19"/>
        <v>0</v>
      </c>
      <c r="AH119" s="177">
        <f t="shared" si="19"/>
        <v>0</v>
      </c>
      <c r="AI119" s="177">
        <f t="shared" si="19"/>
        <v>0</v>
      </c>
      <c r="AJ119" s="177">
        <f t="shared" si="19"/>
        <v>0</v>
      </c>
      <c r="AK119" s="177">
        <f t="shared" si="19"/>
        <v>0</v>
      </c>
      <c r="AL119" s="177">
        <f t="shared" si="19"/>
        <v>0</v>
      </c>
      <c r="AM119" s="177">
        <f t="shared" si="19"/>
        <v>0</v>
      </c>
      <c r="AN119" s="177">
        <f t="shared" si="19"/>
        <v>0</v>
      </c>
      <c r="AO119" s="177">
        <f t="shared" si="19"/>
        <v>0</v>
      </c>
      <c r="AP119" s="177">
        <f t="shared" si="19"/>
        <v>0</v>
      </c>
      <c r="AQ119" s="177">
        <f t="shared" si="19"/>
        <v>0</v>
      </c>
      <c r="AR119" s="177">
        <f t="shared" si="19"/>
        <v>6.2044499999999996E-4</v>
      </c>
      <c r="AS119" s="177">
        <f t="shared" si="19"/>
        <v>0</v>
      </c>
      <c r="AT119" s="177">
        <f t="shared" si="19"/>
        <v>0</v>
      </c>
      <c r="AU119" s="177">
        <f t="shared" si="19"/>
        <v>0</v>
      </c>
      <c r="AV119" s="177">
        <f t="shared" si="19"/>
        <v>0</v>
      </c>
      <c r="AW119" s="177">
        <f t="shared" si="19"/>
        <v>0</v>
      </c>
      <c r="AX119" s="177">
        <f t="shared" si="19"/>
        <v>0</v>
      </c>
      <c r="AY119" s="177">
        <f t="shared" si="24"/>
        <v>0</v>
      </c>
      <c r="AZ119" s="177">
        <f t="shared" si="20"/>
        <v>0</v>
      </c>
      <c r="BA119" s="177">
        <f t="shared" si="20"/>
        <v>0</v>
      </c>
      <c r="BB119" s="177">
        <f t="shared" si="20"/>
        <v>0</v>
      </c>
      <c r="BC119" s="177">
        <f t="shared" si="20"/>
        <v>0</v>
      </c>
      <c r="BD119" s="177">
        <f t="shared" si="20"/>
        <v>0</v>
      </c>
      <c r="BE119" s="177">
        <f t="shared" si="20"/>
        <v>0</v>
      </c>
      <c r="BF119" s="177">
        <f t="shared" si="20"/>
        <v>0</v>
      </c>
      <c r="BG119" s="177">
        <f t="shared" si="20"/>
        <v>2.7172260000000004E-2</v>
      </c>
      <c r="BH119" s="177">
        <f t="shared" si="20"/>
        <v>0</v>
      </c>
      <c r="BI119" s="177">
        <f t="shared" si="20"/>
        <v>0</v>
      </c>
      <c r="BJ119" s="177">
        <f t="shared" si="20"/>
        <v>0</v>
      </c>
      <c r="BK119" s="177">
        <f t="shared" si="20"/>
        <v>0</v>
      </c>
      <c r="BL119" s="177">
        <f t="shared" si="20"/>
        <v>0</v>
      </c>
      <c r="BM119" s="177">
        <f t="shared" si="20"/>
        <v>0</v>
      </c>
      <c r="BN119" s="177">
        <f t="shared" si="20"/>
        <v>0</v>
      </c>
      <c r="BO119" s="177">
        <f t="shared" si="20"/>
        <v>0</v>
      </c>
      <c r="BP119" s="177">
        <f t="shared" si="20"/>
        <v>0</v>
      </c>
      <c r="BQ119" s="177">
        <f t="shared" si="20"/>
        <v>0</v>
      </c>
      <c r="BR119" s="177">
        <f t="shared" si="20"/>
        <v>0</v>
      </c>
      <c r="BS119" s="177">
        <f t="shared" si="20"/>
        <v>0</v>
      </c>
      <c r="BT119" s="177">
        <f t="shared" si="20"/>
        <v>0</v>
      </c>
      <c r="BU119" s="177">
        <f t="shared" si="20"/>
        <v>0</v>
      </c>
      <c r="BV119" s="177">
        <f t="shared" si="20"/>
        <v>0</v>
      </c>
      <c r="BW119" s="177">
        <f t="shared" si="20"/>
        <v>0</v>
      </c>
      <c r="BX119" s="177">
        <f t="shared" si="20"/>
        <v>0</v>
      </c>
      <c r="BY119" s="177">
        <f t="shared" si="20"/>
        <v>0</v>
      </c>
      <c r="BZ119" s="177">
        <f t="shared" si="20"/>
        <v>0</v>
      </c>
      <c r="CA119" s="177">
        <f t="shared" si="20"/>
        <v>0</v>
      </c>
      <c r="CB119" s="177">
        <f t="shared" si="20"/>
        <v>0</v>
      </c>
      <c r="CC119" s="177">
        <f t="shared" si="20"/>
        <v>0</v>
      </c>
      <c r="CD119" s="177">
        <f t="shared" si="20"/>
        <v>0</v>
      </c>
      <c r="CE119" s="177">
        <f t="shared" si="20"/>
        <v>0</v>
      </c>
      <c r="CF119" s="177">
        <f t="shared" si="20"/>
        <v>0</v>
      </c>
      <c r="CG119" s="177">
        <f t="shared" si="20"/>
        <v>0</v>
      </c>
      <c r="CH119" s="177">
        <f t="shared" si="20"/>
        <v>7.3972999999999997E-4</v>
      </c>
      <c r="CI119" s="177">
        <f t="shared" si="20"/>
        <v>0</v>
      </c>
      <c r="CJ119" s="177">
        <f t="shared" si="20"/>
        <v>0</v>
      </c>
      <c r="CK119" s="177">
        <f t="shared" si="20"/>
        <v>0</v>
      </c>
      <c r="CL119" s="177">
        <f t="shared" si="20"/>
        <v>0</v>
      </c>
      <c r="CM119" s="177">
        <f t="shared" si="20"/>
        <v>0</v>
      </c>
      <c r="CN119" s="177">
        <f t="shared" si="20"/>
        <v>0</v>
      </c>
    </row>
    <row r="120" spans="1:92" ht="15.75" customHeight="1" thickBot="1" x14ac:dyDescent="0.3">
      <c r="A120" s="77" t="s">
        <v>710</v>
      </c>
      <c r="B120" s="77">
        <v>93</v>
      </c>
      <c r="C120" s="101"/>
      <c r="E120" s="491"/>
      <c r="F120" s="146" t="s">
        <v>225</v>
      </c>
      <c r="G120" s="288">
        <f t="shared" si="21"/>
        <v>0.14154750375947045</v>
      </c>
      <c r="H120" s="288">
        <f t="shared" si="22"/>
        <v>0.16682077787548935</v>
      </c>
      <c r="I120" s="177">
        <f t="shared" si="18"/>
        <v>0</v>
      </c>
      <c r="J120" s="177">
        <f t="shared" si="19"/>
        <v>0</v>
      </c>
      <c r="K120" s="177">
        <f t="shared" si="19"/>
        <v>0</v>
      </c>
      <c r="L120" s="177">
        <f t="shared" si="19"/>
        <v>0</v>
      </c>
      <c r="M120" s="177">
        <f t="shared" si="19"/>
        <v>0</v>
      </c>
      <c r="N120" s="177">
        <f t="shared" si="19"/>
        <v>0</v>
      </c>
      <c r="O120" s="177">
        <f t="shared" si="19"/>
        <v>0</v>
      </c>
      <c r="P120" s="177">
        <f t="shared" si="19"/>
        <v>0</v>
      </c>
      <c r="Q120" s="454">
        <f t="shared" si="19"/>
        <v>0.13894161060999999</v>
      </c>
      <c r="R120" s="177">
        <f t="shared" si="19"/>
        <v>0</v>
      </c>
      <c r="S120" s="177">
        <f t="shared" si="19"/>
        <v>0</v>
      </c>
      <c r="T120" s="177">
        <f t="shared" si="19"/>
        <v>0</v>
      </c>
      <c r="U120" s="177">
        <f t="shared" si="19"/>
        <v>0</v>
      </c>
      <c r="V120" s="177">
        <f t="shared" si="19"/>
        <v>1.1444645883333332E-3</v>
      </c>
      <c r="W120" s="177">
        <f t="shared" si="19"/>
        <v>-1.2259312799999995E-3</v>
      </c>
      <c r="X120" s="177">
        <f t="shared" si="19"/>
        <v>0</v>
      </c>
      <c r="Y120" s="177">
        <f t="shared" si="19"/>
        <v>0</v>
      </c>
      <c r="Z120" s="177">
        <f t="shared" si="19"/>
        <v>0</v>
      </c>
      <c r="AA120" s="177">
        <f t="shared" si="19"/>
        <v>0</v>
      </c>
      <c r="AB120" s="177">
        <f t="shared" si="19"/>
        <v>0</v>
      </c>
      <c r="AC120" s="177">
        <f t="shared" si="19"/>
        <v>0</v>
      </c>
      <c r="AD120" s="177">
        <f t="shared" si="19"/>
        <v>0</v>
      </c>
      <c r="AE120" s="177">
        <f t="shared" si="19"/>
        <v>0</v>
      </c>
      <c r="AF120" s="177">
        <f t="shared" si="19"/>
        <v>0</v>
      </c>
      <c r="AG120" s="177">
        <f t="shared" si="19"/>
        <v>0</v>
      </c>
      <c r="AH120" s="177">
        <f t="shared" si="19"/>
        <v>0</v>
      </c>
      <c r="AI120" s="177">
        <f t="shared" si="19"/>
        <v>0</v>
      </c>
      <c r="AJ120" s="177">
        <f t="shared" si="19"/>
        <v>0</v>
      </c>
      <c r="AK120" s="177">
        <f t="shared" si="19"/>
        <v>0</v>
      </c>
      <c r="AL120" s="177">
        <f t="shared" si="19"/>
        <v>0</v>
      </c>
      <c r="AM120" s="177">
        <f t="shared" si="19"/>
        <v>0</v>
      </c>
      <c r="AN120" s="177">
        <f t="shared" si="19"/>
        <v>0</v>
      </c>
      <c r="AO120" s="177">
        <f t="shared" si="19"/>
        <v>0</v>
      </c>
      <c r="AP120" s="177">
        <f t="shared" si="19"/>
        <v>0</v>
      </c>
      <c r="AQ120" s="177">
        <f t="shared" si="19"/>
        <v>0</v>
      </c>
      <c r="AR120" s="177">
        <f t="shared" si="19"/>
        <v>2.6873598411371233E-3</v>
      </c>
      <c r="AS120" s="177">
        <f t="shared" si="19"/>
        <v>0</v>
      </c>
      <c r="AT120" s="177">
        <f t="shared" si="19"/>
        <v>0</v>
      </c>
      <c r="AU120" s="177">
        <f t="shared" si="19"/>
        <v>0</v>
      </c>
      <c r="AV120" s="177">
        <f t="shared" si="19"/>
        <v>0</v>
      </c>
      <c r="AW120" s="177">
        <f t="shared" si="19"/>
        <v>0</v>
      </c>
      <c r="AX120" s="177">
        <f t="shared" si="19"/>
        <v>0</v>
      </c>
      <c r="AY120" s="177">
        <f t="shared" si="24"/>
        <v>0</v>
      </c>
      <c r="AZ120" s="177">
        <f t="shared" si="20"/>
        <v>0</v>
      </c>
      <c r="BA120" s="177">
        <f t="shared" si="20"/>
        <v>0</v>
      </c>
      <c r="BB120" s="177">
        <f t="shared" si="20"/>
        <v>0</v>
      </c>
      <c r="BC120" s="177">
        <f t="shared" si="20"/>
        <v>0</v>
      </c>
      <c r="BD120" s="177">
        <f t="shared" si="20"/>
        <v>0</v>
      </c>
      <c r="BE120" s="177">
        <f t="shared" si="20"/>
        <v>0</v>
      </c>
      <c r="BF120" s="177">
        <f t="shared" si="20"/>
        <v>0</v>
      </c>
      <c r="BG120" s="177">
        <f t="shared" si="20"/>
        <v>0.16367814639000003</v>
      </c>
      <c r="BH120" s="177">
        <f t="shared" si="20"/>
        <v>0</v>
      </c>
      <c r="BI120" s="177">
        <f t="shared" ref="BI120:BI137" si="26">Q90*Q$110</f>
        <v>0</v>
      </c>
      <c r="BJ120" s="177">
        <f t="shared" ref="BJ120:BJ137" si="27">R90*R$110</f>
        <v>0</v>
      </c>
      <c r="BK120" s="177">
        <f t="shared" ref="BK120:BK137" si="28">S90*S$110</f>
        <v>0</v>
      </c>
      <c r="BL120" s="177">
        <f t="shared" ref="BL120:BL137" si="29">T90*T$110</f>
        <v>1.348329885833333E-3</v>
      </c>
      <c r="BM120" s="177">
        <f t="shared" ref="BM120:BM137" si="30">U90*U$110</f>
        <v>-1.4097224399999995E-3</v>
      </c>
      <c r="BN120" s="177">
        <f t="shared" ref="BN120:BN137" si="31">V90*V$110</f>
        <v>0</v>
      </c>
      <c r="BO120" s="177">
        <f t="shared" ref="BO120:BO137" si="32">W90*W$110</f>
        <v>0</v>
      </c>
      <c r="BP120" s="177">
        <f t="shared" ref="BP120:BP137" si="33">X90*X$110</f>
        <v>0</v>
      </c>
      <c r="BQ120" s="177">
        <f t="shared" ref="BQ120:BQ137" si="34">Y90*Y$110</f>
        <v>0</v>
      </c>
      <c r="BR120" s="177">
        <f t="shared" ref="BR120:BR137" si="35">Z90*Z$110</f>
        <v>0</v>
      </c>
      <c r="BS120" s="177">
        <f t="shared" ref="BS120:BS137" si="36">AA90*AA$110</f>
        <v>0</v>
      </c>
      <c r="BT120" s="177">
        <f t="shared" ref="BT120:BT137" si="37">AB90*AB$110</f>
        <v>0</v>
      </c>
      <c r="BU120" s="177">
        <f t="shared" ref="BU120:BU137" si="38">AC90*AC$110</f>
        <v>0</v>
      </c>
      <c r="BV120" s="177">
        <f t="shared" ref="BV120:BV137" si="39">AD90*AD$110</f>
        <v>0</v>
      </c>
      <c r="BW120" s="177">
        <f t="shared" ref="BW120:BW137" si="40">AE90*AE$110</f>
        <v>0</v>
      </c>
      <c r="BX120" s="177">
        <f t="shared" ref="BX120:BX137" si="41">AF90*AF$110</f>
        <v>0</v>
      </c>
      <c r="BY120" s="177">
        <f t="shared" ref="BY120:BY137" si="42">AG90*AG$110</f>
        <v>0</v>
      </c>
      <c r="BZ120" s="177">
        <f t="shared" ref="BZ120:BZ137" si="43">AH90*AH$110</f>
        <v>0</v>
      </c>
      <c r="CA120" s="177">
        <f t="shared" ref="CA120:CA137" si="44">AI90*AI$110</f>
        <v>0</v>
      </c>
      <c r="CB120" s="177">
        <f t="shared" ref="CB120:CB137" si="45">AJ90*AJ$110</f>
        <v>0</v>
      </c>
      <c r="CC120" s="177">
        <f t="shared" ref="CC120:CC137" si="46">AK90*AK$110</f>
        <v>0</v>
      </c>
      <c r="CD120" s="177">
        <f t="shared" ref="CD120:CD137" si="47">AL90*AL$110</f>
        <v>0</v>
      </c>
      <c r="CE120" s="177">
        <f t="shared" ref="CE120:CE137" si="48">AM90*AM$110</f>
        <v>0</v>
      </c>
      <c r="CF120" s="177">
        <f t="shared" ref="CF120:CF137" si="49">AN90*AN$110</f>
        <v>0</v>
      </c>
      <c r="CG120" s="177">
        <f t="shared" ref="CG120:CG137" si="50">AO90*AO$110</f>
        <v>0</v>
      </c>
      <c r="CH120" s="177">
        <f t="shared" ref="CH120:CH137" si="51">AP90*AP$110</f>
        <v>3.2040240396559957E-3</v>
      </c>
      <c r="CI120" s="177">
        <f t="shared" ref="CI120:CI137" si="52">AQ90*AQ$110</f>
        <v>0</v>
      </c>
      <c r="CJ120" s="177">
        <f t="shared" ref="CJ120:CJ137" si="53">AR90*AR$110</f>
        <v>0</v>
      </c>
      <c r="CK120" s="177">
        <f t="shared" ref="CK120:CK137" si="54">AS90*AS$110</f>
        <v>0</v>
      </c>
      <c r="CL120" s="177">
        <f t="shared" ref="CL120:CL137" si="55">AT90*AT$110</f>
        <v>0</v>
      </c>
      <c r="CM120" s="177">
        <f t="shared" ref="CM120:CM137" si="56">AU90*AU$110</f>
        <v>0</v>
      </c>
      <c r="CN120" s="177">
        <f t="shared" ref="CN120:CN137" si="57">AV90*AV$110</f>
        <v>0</v>
      </c>
    </row>
    <row r="121" spans="1:92" ht="15.75" thickBot="1" x14ac:dyDescent="0.3">
      <c r="A121" s="77" t="s">
        <v>794</v>
      </c>
      <c r="B121" s="77">
        <v>28</v>
      </c>
      <c r="C121" s="101"/>
      <c r="E121" s="492"/>
      <c r="F121" s="146" t="s">
        <v>264</v>
      </c>
      <c r="G121" s="288">
        <f t="shared" si="21"/>
        <v>1.606585807769933E-3</v>
      </c>
      <c r="H121" s="288">
        <f t="shared" si="22"/>
        <v>1.8925957915943421E-3</v>
      </c>
      <c r="I121" s="177">
        <f t="shared" si="18"/>
        <v>0</v>
      </c>
      <c r="J121" s="177">
        <f t="shared" si="19"/>
        <v>0</v>
      </c>
      <c r="K121" s="177">
        <f t="shared" si="19"/>
        <v>0</v>
      </c>
      <c r="L121" s="177">
        <f t="shared" si="19"/>
        <v>0</v>
      </c>
      <c r="M121" s="177">
        <f t="shared" si="19"/>
        <v>0</v>
      </c>
      <c r="N121" s="177">
        <f t="shared" si="19"/>
        <v>0</v>
      </c>
      <c r="O121" s="177">
        <f t="shared" si="19"/>
        <v>0</v>
      </c>
      <c r="P121" s="177">
        <f t="shared" si="19"/>
        <v>0</v>
      </c>
      <c r="Q121" s="454">
        <f t="shared" si="19"/>
        <v>1.605840814769933E-3</v>
      </c>
      <c r="R121" s="177">
        <f t="shared" si="19"/>
        <v>0</v>
      </c>
      <c r="S121" s="177">
        <f t="shared" si="19"/>
        <v>0</v>
      </c>
      <c r="T121" s="177">
        <f t="shared" si="19"/>
        <v>0</v>
      </c>
      <c r="U121" s="177">
        <f t="shared" si="19"/>
        <v>0</v>
      </c>
      <c r="V121" s="177">
        <f t="shared" si="19"/>
        <v>0</v>
      </c>
      <c r="W121" s="177">
        <f t="shared" si="19"/>
        <v>0</v>
      </c>
      <c r="X121" s="177">
        <f t="shared" si="19"/>
        <v>0</v>
      </c>
      <c r="Y121" s="177">
        <f t="shared" si="19"/>
        <v>0</v>
      </c>
      <c r="Z121" s="177">
        <f t="shared" si="19"/>
        <v>0</v>
      </c>
      <c r="AA121" s="177">
        <f t="shared" si="19"/>
        <v>0</v>
      </c>
      <c r="AB121" s="177">
        <f t="shared" si="19"/>
        <v>0</v>
      </c>
      <c r="AC121" s="177">
        <f t="shared" si="19"/>
        <v>0</v>
      </c>
      <c r="AD121" s="177">
        <f t="shared" si="19"/>
        <v>0</v>
      </c>
      <c r="AE121" s="177">
        <f t="shared" si="19"/>
        <v>0</v>
      </c>
      <c r="AF121" s="177">
        <f t="shared" si="19"/>
        <v>0</v>
      </c>
      <c r="AG121" s="177">
        <f t="shared" si="19"/>
        <v>0</v>
      </c>
      <c r="AH121" s="177">
        <f t="shared" ref="J121:AX127" si="58">AF91*AF$109</f>
        <v>0</v>
      </c>
      <c r="AI121" s="177">
        <f t="shared" si="58"/>
        <v>0</v>
      </c>
      <c r="AJ121" s="177">
        <f t="shared" si="58"/>
        <v>0</v>
      </c>
      <c r="AK121" s="177">
        <f t="shared" si="58"/>
        <v>0</v>
      </c>
      <c r="AL121" s="177">
        <f t="shared" si="58"/>
        <v>0</v>
      </c>
      <c r="AM121" s="177">
        <f t="shared" si="58"/>
        <v>0</v>
      </c>
      <c r="AN121" s="177">
        <f t="shared" si="58"/>
        <v>0</v>
      </c>
      <c r="AO121" s="177">
        <f t="shared" si="58"/>
        <v>0</v>
      </c>
      <c r="AP121" s="177">
        <f t="shared" si="58"/>
        <v>0</v>
      </c>
      <c r="AQ121" s="177">
        <f t="shared" si="58"/>
        <v>0</v>
      </c>
      <c r="AR121" s="177">
        <f t="shared" si="58"/>
        <v>0</v>
      </c>
      <c r="AS121" s="177">
        <f t="shared" si="58"/>
        <v>0</v>
      </c>
      <c r="AT121" s="177">
        <f t="shared" si="58"/>
        <v>0</v>
      </c>
      <c r="AU121" s="177">
        <f t="shared" si="58"/>
        <v>0</v>
      </c>
      <c r="AV121" s="177">
        <f t="shared" si="58"/>
        <v>7.4499299999999998E-7</v>
      </c>
      <c r="AW121" s="177">
        <f t="shared" si="58"/>
        <v>0</v>
      </c>
      <c r="AX121" s="177">
        <f t="shared" si="58"/>
        <v>0</v>
      </c>
      <c r="AY121" s="177">
        <f t="shared" si="24"/>
        <v>0</v>
      </c>
      <c r="AZ121" s="177">
        <f t="shared" ref="AZ121:AZ137" si="59">H91*H$110</f>
        <v>0</v>
      </c>
      <c r="BA121" s="177">
        <f t="shared" ref="BA121:BA137" si="60">I91*I$110</f>
        <v>0</v>
      </c>
      <c r="BB121" s="177">
        <f t="shared" ref="BB121:BB137" si="61">J91*J$110</f>
        <v>0</v>
      </c>
      <c r="BC121" s="177">
        <f t="shared" ref="BC121:BC137" si="62">K91*K$110</f>
        <v>0</v>
      </c>
      <c r="BD121" s="177">
        <f t="shared" ref="BD121:BD137" si="63">L91*L$110</f>
        <v>0</v>
      </c>
      <c r="BE121" s="177">
        <f t="shared" ref="BE121:BE137" si="64">M91*M$110</f>
        <v>0</v>
      </c>
      <c r="BF121" s="177">
        <f t="shared" ref="BF121:BF137" si="65">N91*N$110</f>
        <v>0</v>
      </c>
      <c r="BG121" s="177">
        <f t="shared" ref="BG121:BG137" si="66">O91*O$110</f>
        <v>1.8917374485943421E-3</v>
      </c>
      <c r="BH121" s="177">
        <f t="shared" ref="BH121:BH137" si="67">P91*P$110</f>
        <v>0</v>
      </c>
      <c r="BI121" s="177">
        <f t="shared" si="26"/>
        <v>0</v>
      </c>
      <c r="BJ121" s="177">
        <f t="shared" si="27"/>
        <v>0</v>
      </c>
      <c r="BK121" s="177">
        <f t="shared" si="28"/>
        <v>0</v>
      </c>
      <c r="BL121" s="177">
        <f t="shared" si="29"/>
        <v>0</v>
      </c>
      <c r="BM121" s="177">
        <f t="shared" si="30"/>
        <v>0</v>
      </c>
      <c r="BN121" s="177">
        <f t="shared" si="31"/>
        <v>0</v>
      </c>
      <c r="BO121" s="177">
        <f t="shared" si="32"/>
        <v>0</v>
      </c>
      <c r="BP121" s="177">
        <f t="shared" si="33"/>
        <v>0</v>
      </c>
      <c r="BQ121" s="177">
        <f t="shared" si="34"/>
        <v>0</v>
      </c>
      <c r="BR121" s="177">
        <f t="shared" si="35"/>
        <v>0</v>
      </c>
      <c r="BS121" s="177">
        <f t="shared" si="36"/>
        <v>0</v>
      </c>
      <c r="BT121" s="177">
        <f t="shared" si="37"/>
        <v>0</v>
      </c>
      <c r="BU121" s="177">
        <f t="shared" si="38"/>
        <v>0</v>
      </c>
      <c r="BV121" s="177">
        <f t="shared" si="39"/>
        <v>0</v>
      </c>
      <c r="BW121" s="177">
        <f t="shared" si="40"/>
        <v>0</v>
      </c>
      <c r="BX121" s="177">
        <f t="shared" si="41"/>
        <v>0</v>
      </c>
      <c r="BY121" s="177">
        <f t="shared" si="42"/>
        <v>0</v>
      </c>
      <c r="BZ121" s="177">
        <f t="shared" si="43"/>
        <v>0</v>
      </c>
      <c r="CA121" s="177">
        <f t="shared" si="44"/>
        <v>0</v>
      </c>
      <c r="CB121" s="177">
        <f t="shared" si="45"/>
        <v>0</v>
      </c>
      <c r="CC121" s="177">
        <f t="shared" si="46"/>
        <v>0</v>
      </c>
      <c r="CD121" s="177">
        <f t="shared" si="47"/>
        <v>0</v>
      </c>
      <c r="CE121" s="177">
        <f t="shared" si="48"/>
        <v>0</v>
      </c>
      <c r="CF121" s="177">
        <f t="shared" si="49"/>
        <v>0</v>
      </c>
      <c r="CG121" s="177">
        <f t="shared" si="50"/>
        <v>0</v>
      </c>
      <c r="CH121" s="177">
        <f t="shared" si="51"/>
        <v>0</v>
      </c>
      <c r="CI121" s="177">
        <f t="shared" si="52"/>
        <v>0</v>
      </c>
      <c r="CJ121" s="177">
        <f t="shared" si="53"/>
        <v>0</v>
      </c>
      <c r="CK121" s="177">
        <f t="shared" si="54"/>
        <v>0</v>
      </c>
      <c r="CL121" s="177">
        <f t="shared" si="55"/>
        <v>8.5834300000000003E-7</v>
      </c>
      <c r="CM121" s="177">
        <f t="shared" si="56"/>
        <v>0</v>
      </c>
      <c r="CN121" s="177">
        <f t="shared" si="57"/>
        <v>0</v>
      </c>
    </row>
    <row r="122" spans="1:92" ht="15.75" thickBot="1" x14ac:dyDescent="0.3">
      <c r="A122" s="77" t="s">
        <v>795</v>
      </c>
      <c r="B122" s="77">
        <v>78</v>
      </c>
      <c r="C122" s="101"/>
      <c r="E122" s="490" t="s">
        <v>81</v>
      </c>
      <c r="F122" s="145" t="s">
        <v>219</v>
      </c>
      <c r="G122" s="288">
        <f t="shared" si="21"/>
        <v>1.1933309002772279</v>
      </c>
      <c r="H122" s="288">
        <f t="shared" si="22"/>
        <v>1.3630421741172278</v>
      </c>
      <c r="I122" s="177">
        <f t="shared" si="18"/>
        <v>0</v>
      </c>
      <c r="J122" s="177">
        <f t="shared" si="58"/>
        <v>0</v>
      </c>
      <c r="K122" s="177">
        <f t="shared" si="58"/>
        <v>0</v>
      </c>
      <c r="L122" s="177">
        <f t="shared" si="58"/>
        <v>0</v>
      </c>
      <c r="M122" s="177">
        <f t="shared" si="58"/>
        <v>0.18490435200000002</v>
      </c>
      <c r="N122" s="177">
        <f t="shared" si="58"/>
        <v>0</v>
      </c>
      <c r="O122" s="177">
        <f t="shared" si="58"/>
        <v>0</v>
      </c>
      <c r="P122" s="177">
        <f t="shared" si="58"/>
        <v>0</v>
      </c>
      <c r="Q122" s="454">
        <f t="shared" si="58"/>
        <v>1.0123297E-2</v>
      </c>
      <c r="R122" s="177">
        <f t="shared" si="58"/>
        <v>0</v>
      </c>
      <c r="S122" s="177">
        <f t="shared" si="58"/>
        <v>8.9691417999999995E-2</v>
      </c>
      <c r="T122" s="177">
        <f t="shared" si="58"/>
        <v>0</v>
      </c>
      <c r="U122" s="177">
        <f t="shared" si="58"/>
        <v>0</v>
      </c>
      <c r="V122" s="177">
        <f t="shared" si="58"/>
        <v>0.45291070680000001</v>
      </c>
      <c r="W122" s="177">
        <f t="shared" si="58"/>
        <v>0</v>
      </c>
      <c r="X122" s="177">
        <f t="shared" si="58"/>
        <v>0</v>
      </c>
      <c r="Y122" s="177">
        <f t="shared" si="58"/>
        <v>0</v>
      </c>
      <c r="Z122" s="177">
        <f t="shared" si="58"/>
        <v>0</v>
      </c>
      <c r="AA122" s="177">
        <f t="shared" si="58"/>
        <v>0</v>
      </c>
      <c r="AB122" s="177">
        <f t="shared" si="58"/>
        <v>0</v>
      </c>
      <c r="AC122" s="177">
        <f t="shared" si="58"/>
        <v>0</v>
      </c>
      <c r="AD122" s="177">
        <f t="shared" si="58"/>
        <v>0</v>
      </c>
      <c r="AE122" s="177">
        <f t="shared" si="58"/>
        <v>0</v>
      </c>
      <c r="AF122" s="177">
        <f t="shared" si="58"/>
        <v>0</v>
      </c>
      <c r="AG122" s="177">
        <f t="shared" si="58"/>
        <v>0</v>
      </c>
      <c r="AH122" s="177">
        <f t="shared" si="58"/>
        <v>0</v>
      </c>
      <c r="AI122" s="177">
        <f t="shared" si="58"/>
        <v>0</v>
      </c>
      <c r="AJ122" s="177">
        <f t="shared" si="58"/>
        <v>1.60818E-2</v>
      </c>
      <c r="AK122" s="177">
        <f t="shared" si="58"/>
        <v>0</v>
      </c>
      <c r="AL122" s="177">
        <f t="shared" si="58"/>
        <v>0</v>
      </c>
      <c r="AM122" s="177">
        <f t="shared" si="58"/>
        <v>0</v>
      </c>
      <c r="AN122" s="177">
        <f t="shared" si="58"/>
        <v>0</v>
      </c>
      <c r="AO122" s="177">
        <f t="shared" si="58"/>
        <v>0</v>
      </c>
      <c r="AP122" s="177">
        <f t="shared" si="58"/>
        <v>0</v>
      </c>
      <c r="AQ122" s="177">
        <f t="shared" si="58"/>
        <v>1.05561E-4</v>
      </c>
      <c r="AR122" s="177">
        <f t="shared" si="58"/>
        <v>1.62804768E-3</v>
      </c>
      <c r="AS122" s="177">
        <f t="shared" si="58"/>
        <v>0</v>
      </c>
      <c r="AT122" s="177">
        <f t="shared" si="58"/>
        <v>0</v>
      </c>
      <c r="AU122" s="177">
        <f t="shared" si="58"/>
        <v>0</v>
      </c>
      <c r="AV122" s="177">
        <f t="shared" si="58"/>
        <v>0</v>
      </c>
      <c r="AW122" s="177">
        <f t="shared" si="58"/>
        <v>0</v>
      </c>
      <c r="AX122" s="177">
        <f t="shared" si="58"/>
        <v>0</v>
      </c>
      <c r="AY122" s="177">
        <f t="shared" si="24"/>
        <v>0</v>
      </c>
      <c r="AZ122" s="177">
        <f t="shared" si="59"/>
        <v>0</v>
      </c>
      <c r="BA122" s="177">
        <f t="shared" si="60"/>
        <v>0</v>
      </c>
      <c r="BB122" s="177">
        <f t="shared" si="61"/>
        <v>0</v>
      </c>
      <c r="BC122" s="177">
        <f t="shared" si="62"/>
        <v>0.24317932800000003</v>
      </c>
      <c r="BD122" s="177">
        <f t="shared" si="63"/>
        <v>0</v>
      </c>
      <c r="BE122" s="177">
        <f t="shared" si="64"/>
        <v>0</v>
      </c>
      <c r="BF122" s="177">
        <f t="shared" si="65"/>
        <v>0</v>
      </c>
      <c r="BG122" s="177">
        <f t="shared" si="66"/>
        <v>1.1925603000000002E-2</v>
      </c>
      <c r="BH122" s="177">
        <f t="shared" si="67"/>
        <v>0</v>
      </c>
      <c r="BI122" s="177">
        <f t="shared" si="26"/>
        <v>0.11555348000000001</v>
      </c>
      <c r="BJ122" s="177">
        <f t="shared" si="27"/>
        <v>0</v>
      </c>
      <c r="BK122" s="177">
        <f t="shared" si="28"/>
        <v>0</v>
      </c>
      <c r="BL122" s="177">
        <f t="shared" si="29"/>
        <v>0.53358841140000002</v>
      </c>
      <c r="BM122" s="177">
        <f t="shared" si="30"/>
        <v>0</v>
      </c>
      <c r="BN122" s="177">
        <f t="shared" si="31"/>
        <v>0</v>
      </c>
      <c r="BO122" s="177">
        <f t="shared" si="32"/>
        <v>0</v>
      </c>
      <c r="BP122" s="177">
        <f t="shared" si="33"/>
        <v>0</v>
      </c>
      <c r="BQ122" s="177">
        <f t="shared" si="34"/>
        <v>0</v>
      </c>
      <c r="BR122" s="177">
        <f t="shared" si="35"/>
        <v>0</v>
      </c>
      <c r="BS122" s="177">
        <f t="shared" si="36"/>
        <v>0</v>
      </c>
      <c r="BT122" s="177">
        <f t="shared" si="37"/>
        <v>0</v>
      </c>
      <c r="BU122" s="177">
        <f t="shared" si="38"/>
        <v>0</v>
      </c>
      <c r="BV122" s="177">
        <f t="shared" si="39"/>
        <v>0</v>
      </c>
      <c r="BW122" s="177">
        <f t="shared" si="40"/>
        <v>0</v>
      </c>
      <c r="BX122" s="177">
        <f t="shared" si="41"/>
        <v>0</v>
      </c>
      <c r="BY122" s="177">
        <f t="shared" si="42"/>
        <v>0</v>
      </c>
      <c r="BZ122" s="177">
        <f t="shared" si="43"/>
        <v>1.884684E-2</v>
      </c>
      <c r="CA122" s="177">
        <f t="shared" si="44"/>
        <v>0</v>
      </c>
      <c r="CB122" s="177">
        <f t="shared" si="45"/>
        <v>0</v>
      </c>
      <c r="CC122" s="177">
        <f t="shared" si="46"/>
        <v>0</v>
      </c>
      <c r="CD122" s="177">
        <f t="shared" si="47"/>
        <v>0</v>
      </c>
      <c r="CE122" s="177">
        <f t="shared" si="48"/>
        <v>0</v>
      </c>
      <c r="CF122" s="177">
        <f t="shared" si="49"/>
        <v>0</v>
      </c>
      <c r="CG122" s="177">
        <f t="shared" si="50"/>
        <v>1.2174239999999999E-4</v>
      </c>
      <c r="CH122" s="177">
        <f t="shared" si="51"/>
        <v>1.9410515199999999E-3</v>
      </c>
      <c r="CI122" s="177">
        <f t="shared" si="52"/>
        <v>0</v>
      </c>
      <c r="CJ122" s="177">
        <f t="shared" si="53"/>
        <v>0</v>
      </c>
      <c r="CK122" s="177">
        <f t="shared" si="54"/>
        <v>0</v>
      </c>
      <c r="CL122" s="177">
        <f t="shared" si="55"/>
        <v>0</v>
      </c>
      <c r="CM122" s="177">
        <f t="shared" si="56"/>
        <v>0</v>
      </c>
      <c r="CN122" s="177">
        <f t="shared" si="57"/>
        <v>0</v>
      </c>
    </row>
    <row r="123" spans="1:92" ht="15.75" thickBot="1" x14ac:dyDescent="0.3">
      <c r="A123" s="77" t="s">
        <v>796</v>
      </c>
      <c r="B123" s="77">
        <v>73</v>
      </c>
      <c r="C123" s="101"/>
      <c r="E123" s="491"/>
      <c r="F123" s="146" t="s">
        <v>220</v>
      </c>
      <c r="G123" s="288">
        <f t="shared" si="21"/>
        <v>2.2601194200000001E-2</v>
      </c>
      <c r="H123" s="288">
        <f t="shared" si="22"/>
        <v>2.6625340800000001E-2</v>
      </c>
      <c r="I123" s="177">
        <f t="shared" si="18"/>
        <v>0</v>
      </c>
      <c r="J123" s="177">
        <f t="shared" si="58"/>
        <v>0</v>
      </c>
      <c r="K123" s="177">
        <f t="shared" si="58"/>
        <v>0</v>
      </c>
      <c r="L123" s="177">
        <f t="shared" si="58"/>
        <v>0</v>
      </c>
      <c r="M123" s="177">
        <f t="shared" si="58"/>
        <v>0</v>
      </c>
      <c r="N123" s="177">
        <f t="shared" si="58"/>
        <v>0</v>
      </c>
      <c r="O123" s="177">
        <f t="shared" si="58"/>
        <v>0</v>
      </c>
      <c r="P123" s="177">
        <f t="shared" si="58"/>
        <v>0</v>
      </c>
      <c r="Q123" s="454">
        <f t="shared" si="58"/>
        <v>1.9144564200000002E-2</v>
      </c>
      <c r="R123" s="177">
        <f t="shared" si="58"/>
        <v>0</v>
      </c>
      <c r="S123" s="177">
        <f t="shared" si="58"/>
        <v>0</v>
      </c>
      <c r="T123" s="177">
        <f t="shared" si="58"/>
        <v>0</v>
      </c>
      <c r="U123" s="177">
        <f t="shared" si="58"/>
        <v>0</v>
      </c>
      <c r="V123" s="177">
        <f t="shared" si="58"/>
        <v>3.45663E-3</v>
      </c>
      <c r="W123" s="177">
        <f t="shared" si="58"/>
        <v>0</v>
      </c>
      <c r="X123" s="177">
        <f t="shared" si="58"/>
        <v>0</v>
      </c>
      <c r="Y123" s="177">
        <f t="shared" si="58"/>
        <v>0</v>
      </c>
      <c r="Z123" s="177">
        <f t="shared" si="58"/>
        <v>0</v>
      </c>
      <c r="AA123" s="177">
        <f t="shared" si="58"/>
        <v>0</v>
      </c>
      <c r="AB123" s="177">
        <f t="shared" si="58"/>
        <v>0</v>
      </c>
      <c r="AC123" s="177">
        <f t="shared" si="58"/>
        <v>0</v>
      </c>
      <c r="AD123" s="177">
        <f t="shared" si="58"/>
        <v>0</v>
      </c>
      <c r="AE123" s="177">
        <f t="shared" si="58"/>
        <v>0</v>
      </c>
      <c r="AF123" s="177">
        <f t="shared" si="58"/>
        <v>0</v>
      </c>
      <c r="AG123" s="177">
        <f t="shared" si="58"/>
        <v>0</v>
      </c>
      <c r="AH123" s="177">
        <f t="shared" si="58"/>
        <v>0</v>
      </c>
      <c r="AI123" s="177">
        <f t="shared" si="58"/>
        <v>0</v>
      </c>
      <c r="AJ123" s="177">
        <f t="shared" si="58"/>
        <v>0</v>
      </c>
      <c r="AK123" s="177">
        <f t="shared" si="58"/>
        <v>0</v>
      </c>
      <c r="AL123" s="177">
        <f t="shared" si="58"/>
        <v>0</v>
      </c>
      <c r="AM123" s="177">
        <f t="shared" si="58"/>
        <v>0</v>
      </c>
      <c r="AN123" s="177">
        <f t="shared" si="58"/>
        <v>0</v>
      </c>
      <c r="AO123" s="177">
        <f t="shared" si="58"/>
        <v>0</v>
      </c>
      <c r="AP123" s="177">
        <f t="shared" si="58"/>
        <v>0</v>
      </c>
      <c r="AQ123" s="177">
        <f t="shared" si="58"/>
        <v>0</v>
      </c>
      <c r="AR123" s="177">
        <f t="shared" si="58"/>
        <v>0</v>
      </c>
      <c r="AS123" s="177">
        <f t="shared" si="58"/>
        <v>0</v>
      </c>
      <c r="AT123" s="177">
        <f t="shared" si="58"/>
        <v>0</v>
      </c>
      <c r="AU123" s="177">
        <f t="shared" si="58"/>
        <v>0</v>
      </c>
      <c r="AV123" s="177">
        <f t="shared" si="58"/>
        <v>0</v>
      </c>
      <c r="AW123" s="177">
        <f t="shared" si="58"/>
        <v>0</v>
      </c>
      <c r="AX123" s="177">
        <f t="shared" si="58"/>
        <v>0</v>
      </c>
      <c r="AY123" s="177">
        <f t="shared" si="24"/>
        <v>0</v>
      </c>
      <c r="AZ123" s="177">
        <f t="shared" si="59"/>
        <v>0</v>
      </c>
      <c r="BA123" s="177">
        <f t="shared" si="60"/>
        <v>0</v>
      </c>
      <c r="BB123" s="177">
        <f t="shared" si="61"/>
        <v>0</v>
      </c>
      <c r="BC123" s="177">
        <f t="shared" si="62"/>
        <v>0</v>
      </c>
      <c r="BD123" s="177">
        <f t="shared" si="63"/>
        <v>0</v>
      </c>
      <c r="BE123" s="177">
        <f t="shared" si="64"/>
        <v>0</v>
      </c>
      <c r="BF123" s="177">
        <f t="shared" si="65"/>
        <v>0</v>
      </c>
      <c r="BG123" s="177">
        <f t="shared" si="66"/>
        <v>2.2552975800000003E-2</v>
      </c>
      <c r="BH123" s="177">
        <f t="shared" si="67"/>
        <v>0</v>
      </c>
      <c r="BI123" s="177">
        <f t="shared" si="26"/>
        <v>0</v>
      </c>
      <c r="BJ123" s="177">
        <f t="shared" si="27"/>
        <v>0</v>
      </c>
      <c r="BK123" s="177">
        <f t="shared" si="28"/>
        <v>0</v>
      </c>
      <c r="BL123" s="177">
        <f t="shared" si="29"/>
        <v>4.0723649999999997E-3</v>
      </c>
      <c r="BM123" s="177">
        <f t="shared" si="30"/>
        <v>0</v>
      </c>
      <c r="BN123" s="177">
        <f t="shared" si="31"/>
        <v>0</v>
      </c>
      <c r="BO123" s="177">
        <f t="shared" si="32"/>
        <v>0</v>
      </c>
      <c r="BP123" s="177">
        <f t="shared" si="33"/>
        <v>0</v>
      </c>
      <c r="BQ123" s="177">
        <f t="shared" si="34"/>
        <v>0</v>
      </c>
      <c r="BR123" s="177">
        <f t="shared" si="35"/>
        <v>0</v>
      </c>
      <c r="BS123" s="177">
        <f t="shared" si="36"/>
        <v>0</v>
      </c>
      <c r="BT123" s="177">
        <f t="shared" si="37"/>
        <v>0</v>
      </c>
      <c r="BU123" s="177">
        <f t="shared" si="38"/>
        <v>0</v>
      </c>
      <c r="BV123" s="177">
        <f t="shared" si="39"/>
        <v>0</v>
      </c>
      <c r="BW123" s="177">
        <f t="shared" si="40"/>
        <v>0</v>
      </c>
      <c r="BX123" s="177">
        <f t="shared" si="41"/>
        <v>0</v>
      </c>
      <c r="BY123" s="177">
        <f t="shared" si="42"/>
        <v>0</v>
      </c>
      <c r="BZ123" s="177">
        <f t="shared" si="43"/>
        <v>0</v>
      </c>
      <c r="CA123" s="177">
        <f t="shared" si="44"/>
        <v>0</v>
      </c>
      <c r="CB123" s="177">
        <f t="shared" si="45"/>
        <v>0</v>
      </c>
      <c r="CC123" s="177">
        <f t="shared" si="46"/>
        <v>0</v>
      </c>
      <c r="CD123" s="177">
        <f t="shared" si="47"/>
        <v>0</v>
      </c>
      <c r="CE123" s="177">
        <f t="shared" si="48"/>
        <v>0</v>
      </c>
      <c r="CF123" s="177">
        <f t="shared" si="49"/>
        <v>0</v>
      </c>
      <c r="CG123" s="177">
        <f t="shared" si="50"/>
        <v>0</v>
      </c>
      <c r="CH123" s="177">
        <f t="shared" si="51"/>
        <v>0</v>
      </c>
      <c r="CI123" s="177">
        <f t="shared" si="52"/>
        <v>0</v>
      </c>
      <c r="CJ123" s="177">
        <f t="shared" si="53"/>
        <v>0</v>
      </c>
      <c r="CK123" s="177">
        <f t="shared" si="54"/>
        <v>0</v>
      </c>
      <c r="CL123" s="177">
        <f t="shared" si="55"/>
        <v>0</v>
      </c>
      <c r="CM123" s="177">
        <f t="shared" si="56"/>
        <v>0</v>
      </c>
      <c r="CN123" s="177">
        <f t="shared" si="57"/>
        <v>0</v>
      </c>
    </row>
    <row r="124" spans="1:92" ht="15.75" customHeight="1" thickBot="1" x14ac:dyDescent="0.3">
      <c r="A124" s="77" t="s">
        <v>717</v>
      </c>
      <c r="B124" s="77">
        <v>35</v>
      </c>
      <c r="C124" s="101"/>
      <c r="E124" s="491"/>
      <c r="F124" s="146" t="s">
        <v>225</v>
      </c>
      <c r="G124" s="288">
        <f t="shared" si="21"/>
        <v>0.15010659088786374</v>
      </c>
      <c r="H124" s="288">
        <f t="shared" si="22"/>
        <v>0.20771775200182244</v>
      </c>
      <c r="I124" s="177">
        <f t="shared" si="18"/>
        <v>0</v>
      </c>
      <c r="J124" s="177">
        <f t="shared" si="58"/>
        <v>0</v>
      </c>
      <c r="K124" s="177">
        <f t="shared" si="58"/>
        <v>0</v>
      </c>
      <c r="L124" s="177">
        <f t="shared" si="58"/>
        <v>0</v>
      </c>
      <c r="M124" s="177">
        <f t="shared" si="58"/>
        <v>6.9279343926191697E-5</v>
      </c>
      <c r="N124" s="177">
        <f t="shared" si="58"/>
        <v>0</v>
      </c>
      <c r="O124" s="177">
        <f t="shared" si="58"/>
        <v>0</v>
      </c>
      <c r="P124" s="177">
        <f t="shared" si="58"/>
        <v>0</v>
      </c>
      <c r="Q124" s="454">
        <f t="shared" si="58"/>
        <v>5.6130706201947718E-2</v>
      </c>
      <c r="R124" s="177">
        <f t="shared" si="58"/>
        <v>0</v>
      </c>
      <c r="S124" s="177">
        <f t="shared" si="58"/>
        <v>0</v>
      </c>
      <c r="T124" s="177">
        <f t="shared" si="58"/>
        <v>0</v>
      </c>
      <c r="U124" s="177">
        <f t="shared" si="58"/>
        <v>0</v>
      </c>
      <c r="V124" s="177">
        <f t="shared" si="58"/>
        <v>4.6720970442508115E-4</v>
      </c>
      <c r="W124" s="177">
        <f t="shared" si="58"/>
        <v>0</v>
      </c>
      <c r="X124" s="177">
        <f t="shared" si="58"/>
        <v>0</v>
      </c>
      <c r="Y124" s="177">
        <f t="shared" si="58"/>
        <v>7.7331180591149823E-2</v>
      </c>
      <c r="Z124" s="177">
        <f t="shared" si="58"/>
        <v>0</v>
      </c>
      <c r="AA124" s="177">
        <f t="shared" si="58"/>
        <v>0</v>
      </c>
      <c r="AB124" s="177">
        <f t="shared" si="58"/>
        <v>0</v>
      </c>
      <c r="AC124" s="177">
        <f t="shared" si="58"/>
        <v>0</v>
      </c>
      <c r="AD124" s="177">
        <f t="shared" si="58"/>
        <v>0</v>
      </c>
      <c r="AE124" s="177">
        <f t="shared" si="58"/>
        <v>0</v>
      </c>
      <c r="AF124" s="177">
        <f t="shared" si="58"/>
        <v>0</v>
      </c>
      <c r="AG124" s="177">
        <f t="shared" si="58"/>
        <v>0</v>
      </c>
      <c r="AH124" s="177">
        <f t="shared" si="58"/>
        <v>0</v>
      </c>
      <c r="AI124" s="177">
        <f t="shared" si="58"/>
        <v>0</v>
      </c>
      <c r="AJ124" s="177">
        <f t="shared" si="58"/>
        <v>0</v>
      </c>
      <c r="AK124" s="177">
        <f t="shared" si="58"/>
        <v>0</v>
      </c>
      <c r="AL124" s="177">
        <f t="shared" si="58"/>
        <v>0</v>
      </c>
      <c r="AM124" s="177">
        <f t="shared" si="58"/>
        <v>1.0454635685403495E-2</v>
      </c>
      <c r="AN124" s="177">
        <f t="shared" si="58"/>
        <v>0</v>
      </c>
      <c r="AO124" s="177">
        <f t="shared" si="58"/>
        <v>0</v>
      </c>
      <c r="AP124" s="177">
        <f t="shared" si="58"/>
        <v>0</v>
      </c>
      <c r="AQ124" s="177">
        <f t="shared" si="58"/>
        <v>0</v>
      </c>
      <c r="AR124" s="177">
        <f t="shared" si="58"/>
        <v>5.6535793610114462E-3</v>
      </c>
      <c r="AS124" s="177">
        <f t="shared" si="58"/>
        <v>0</v>
      </c>
      <c r="AT124" s="177">
        <f t="shared" si="58"/>
        <v>0</v>
      </c>
      <c r="AU124" s="177">
        <f t="shared" si="58"/>
        <v>0</v>
      </c>
      <c r="AV124" s="177">
        <f t="shared" si="58"/>
        <v>0</v>
      </c>
      <c r="AW124" s="177">
        <f t="shared" si="58"/>
        <v>0</v>
      </c>
      <c r="AX124" s="177">
        <f t="shared" si="58"/>
        <v>0</v>
      </c>
      <c r="AY124" s="177">
        <f t="shared" si="24"/>
        <v>0</v>
      </c>
      <c r="AZ124" s="177">
        <f t="shared" si="59"/>
        <v>0</v>
      </c>
      <c r="BA124" s="177">
        <f t="shared" si="60"/>
        <v>0</v>
      </c>
      <c r="BB124" s="177">
        <f t="shared" si="61"/>
        <v>0</v>
      </c>
      <c r="BC124" s="177">
        <f t="shared" si="62"/>
        <v>9.1113616948573385E-5</v>
      </c>
      <c r="BD124" s="177">
        <f t="shared" si="63"/>
        <v>0</v>
      </c>
      <c r="BE124" s="177">
        <f t="shared" si="64"/>
        <v>0</v>
      </c>
      <c r="BF124" s="177">
        <f t="shared" si="65"/>
        <v>0</v>
      </c>
      <c r="BG124" s="177">
        <f t="shared" si="66"/>
        <v>6.6123963198359823E-2</v>
      </c>
      <c r="BH124" s="177">
        <f t="shared" si="67"/>
        <v>0</v>
      </c>
      <c r="BI124" s="177">
        <f t="shared" si="26"/>
        <v>0</v>
      </c>
      <c r="BJ124" s="177">
        <f t="shared" si="27"/>
        <v>0</v>
      </c>
      <c r="BK124" s="177">
        <f t="shared" si="28"/>
        <v>0</v>
      </c>
      <c r="BL124" s="177">
        <f t="shared" si="29"/>
        <v>5.5043451221595762E-4</v>
      </c>
      <c r="BM124" s="177">
        <f t="shared" si="30"/>
        <v>0</v>
      </c>
      <c r="BN124" s="177">
        <f t="shared" si="31"/>
        <v>0</v>
      </c>
      <c r="BO124" s="177">
        <f t="shared" si="32"/>
        <v>0.12218974884674524</v>
      </c>
      <c r="BP124" s="177">
        <f t="shared" si="33"/>
        <v>0</v>
      </c>
      <c r="BQ124" s="177">
        <f t="shared" si="34"/>
        <v>0</v>
      </c>
      <c r="BR124" s="177">
        <f t="shared" si="35"/>
        <v>0</v>
      </c>
      <c r="BS124" s="177">
        <f t="shared" si="36"/>
        <v>0</v>
      </c>
      <c r="BT124" s="177">
        <f t="shared" si="37"/>
        <v>0</v>
      </c>
      <c r="BU124" s="177">
        <f t="shared" si="38"/>
        <v>0</v>
      </c>
      <c r="BV124" s="177">
        <f t="shared" si="39"/>
        <v>0</v>
      </c>
      <c r="BW124" s="177">
        <f t="shared" si="40"/>
        <v>0</v>
      </c>
      <c r="BX124" s="177">
        <f t="shared" si="41"/>
        <v>0</v>
      </c>
      <c r="BY124" s="177">
        <f t="shared" si="42"/>
        <v>0</v>
      </c>
      <c r="BZ124" s="177">
        <f t="shared" si="43"/>
        <v>0</v>
      </c>
      <c r="CA124" s="177">
        <f t="shared" si="44"/>
        <v>0</v>
      </c>
      <c r="CB124" s="177">
        <f t="shared" si="45"/>
        <v>0</v>
      </c>
      <c r="CC124" s="177">
        <f t="shared" si="46"/>
        <v>1.2021971296770885E-2</v>
      </c>
      <c r="CD124" s="177">
        <f t="shared" si="47"/>
        <v>0</v>
      </c>
      <c r="CE124" s="177">
        <f t="shared" si="48"/>
        <v>0</v>
      </c>
      <c r="CF124" s="177">
        <f t="shared" si="49"/>
        <v>0</v>
      </c>
      <c r="CG124" s="177">
        <f t="shared" si="50"/>
        <v>0</v>
      </c>
      <c r="CH124" s="177">
        <f t="shared" si="51"/>
        <v>6.7405205307819347E-3</v>
      </c>
      <c r="CI124" s="177">
        <f t="shared" si="52"/>
        <v>0</v>
      </c>
      <c r="CJ124" s="177">
        <f t="shared" si="53"/>
        <v>0</v>
      </c>
      <c r="CK124" s="177">
        <f t="shared" si="54"/>
        <v>0</v>
      </c>
      <c r="CL124" s="177">
        <f t="shared" si="55"/>
        <v>0</v>
      </c>
      <c r="CM124" s="177">
        <f t="shared" si="56"/>
        <v>0</v>
      </c>
      <c r="CN124" s="177">
        <f t="shared" si="57"/>
        <v>0</v>
      </c>
    </row>
    <row r="125" spans="1:92" ht="15.75" thickBot="1" x14ac:dyDescent="0.3">
      <c r="A125" s="77" t="s">
        <v>718</v>
      </c>
      <c r="B125" s="77">
        <v>7</v>
      </c>
      <c r="C125" s="101"/>
      <c r="E125" s="492"/>
      <c r="F125" s="146" t="s">
        <v>264</v>
      </c>
      <c r="G125" s="288">
        <f t="shared" si="21"/>
        <v>7.665935988533007E-2</v>
      </c>
      <c r="H125" s="288">
        <f t="shared" si="22"/>
        <v>9.1697303692316282E-2</v>
      </c>
      <c r="I125" s="177">
        <f t="shared" si="18"/>
        <v>2.1362343619217683E-2</v>
      </c>
      <c r="J125" s="177">
        <f t="shared" si="58"/>
        <v>0</v>
      </c>
      <c r="K125" s="177">
        <f t="shared" si="58"/>
        <v>0</v>
      </c>
      <c r="L125" s="177">
        <f t="shared" si="58"/>
        <v>0</v>
      </c>
      <c r="M125" s="177">
        <f t="shared" si="58"/>
        <v>1.3689116678756766E-2</v>
      </c>
      <c r="N125" s="177">
        <f t="shared" si="58"/>
        <v>0</v>
      </c>
      <c r="O125" s="177">
        <f t="shared" si="58"/>
        <v>0</v>
      </c>
      <c r="P125" s="177">
        <f t="shared" si="58"/>
        <v>0</v>
      </c>
      <c r="Q125" s="454">
        <f t="shared" si="58"/>
        <v>3.39595753529379E-2</v>
      </c>
      <c r="R125" s="177">
        <f t="shared" si="58"/>
        <v>0</v>
      </c>
      <c r="S125" s="177">
        <f t="shared" si="58"/>
        <v>0</v>
      </c>
      <c r="T125" s="177">
        <f t="shared" si="58"/>
        <v>0</v>
      </c>
      <c r="U125" s="177">
        <f t="shared" si="58"/>
        <v>0</v>
      </c>
      <c r="V125" s="177">
        <f t="shared" si="58"/>
        <v>2.288860889459294E-4</v>
      </c>
      <c r="W125" s="177">
        <f t="shared" si="58"/>
        <v>0</v>
      </c>
      <c r="X125" s="177">
        <f t="shared" si="58"/>
        <v>0</v>
      </c>
      <c r="Y125" s="177">
        <f t="shared" si="58"/>
        <v>0</v>
      </c>
      <c r="Z125" s="177">
        <f t="shared" si="58"/>
        <v>0</v>
      </c>
      <c r="AA125" s="177">
        <f t="shared" si="58"/>
        <v>0</v>
      </c>
      <c r="AB125" s="177">
        <f t="shared" si="58"/>
        <v>0</v>
      </c>
      <c r="AC125" s="177">
        <f t="shared" si="58"/>
        <v>0</v>
      </c>
      <c r="AD125" s="177">
        <f t="shared" si="58"/>
        <v>0</v>
      </c>
      <c r="AE125" s="177">
        <f t="shared" si="58"/>
        <v>0</v>
      </c>
      <c r="AF125" s="177">
        <f t="shared" si="58"/>
        <v>0</v>
      </c>
      <c r="AG125" s="177">
        <f t="shared" si="58"/>
        <v>0</v>
      </c>
      <c r="AH125" s="177">
        <f t="shared" si="58"/>
        <v>0</v>
      </c>
      <c r="AI125" s="177">
        <f t="shared" si="58"/>
        <v>0</v>
      </c>
      <c r="AJ125" s="177">
        <f t="shared" si="58"/>
        <v>0</v>
      </c>
      <c r="AK125" s="177">
        <f t="shared" si="58"/>
        <v>0</v>
      </c>
      <c r="AL125" s="177">
        <f t="shared" si="58"/>
        <v>0</v>
      </c>
      <c r="AM125" s="177">
        <f t="shared" si="58"/>
        <v>0</v>
      </c>
      <c r="AN125" s="177">
        <f t="shared" si="58"/>
        <v>0</v>
      </c>
      <c r="AO125" s="177">
        <f t="shared" si="58"/>
        <v>0</v>
      </c>
      <c r="AP125" s="177">
        <f t="shared" si="58"/>
        <v>0</v>
      </c>
      <c r="AQ125" s="177">
        <f t="shared" si="58"/>
        <v>3.3476834440042411E-3</v>
      </c>
      <c r="AR125" s="177">
        <f t="shared" si="58"/>
        <v>4.0717547014675519E-3</v>
      </c>
      <c r="AS125" s="177">
        <f t="shared" si="58"/>
        <v>0</v>
      </c>
      <c r="AT125" s="177">
        <f t="shared" si="58"/>
        <v>0</v>
      </c>
      <c r="AU125" s="177">
        <f t="shared" si="58"/>
        <v>0</v>
      </c>
      <c r="AV125" s="177">
        <f t="shared" si="58"/>
        <v>0</v>
      </c>
      <c r="AW125" s="177">
        <f t="shared" si="58"/>
        <v>0</v>
      </c>
      <c r="AX125" s="177">
        <f t="shared" si="58"/>
        <v>0</v>
      </c>
      <c r="AY125" s="177">
        <f t="shared" si="24"/>
        <v>2.4703216896378555E-2</v>
      </c>
      <c r="AZ125" s="177">
        <f t="shared" si="59"/>
        <v>0</v>
      </c>
      <c r="BA125" s="177">
        <f t="shared" si="60"/>
        <v>0</v>
      </c>
      <c r="BB125" s="177">
        <f t="shared" si="61"/>
        <v>0</v>
      </c>
      <c r="BC125" s="177">
        <f t="shared" si="62"/>
        <v>1.8003417220021203E-2</v>
      </c>
      <c r="BD125" s="177">
        <f t="shared" si="63"/>
        <v>0</v>
      </c>
      <c r="BE125" s="177">
        <f t="shared" si="64"/>
        <v>0</v>
      </c>
      <c r="BF125" s="177">
        <f t="shared" si="65"/>
        <v>0</v>
      </c>
      <c r="BG125" s="177">
        <f t="shared" si="66"/>
        <v>4.0005584515373033E-2</v>
      </c>
      <c r="BH125" s="177">
        <f t="shared" si="67"/>
        <v>0</v>
      </c>
      <c r="BI125" s="177">
        <f t="shared" si="26"/>
        <v>0</v>
      </c>
      <c r="BJ125" s="177">
        <f t="shared" si="27"/>
        <v>0</v>
      </c>
      <c r="BK125" s="177">
        <f t="shared" si="28"/>
        <v>0</v>
      </c>
      <c r="BL125" s="177">
        <f t="shared" si="29"/>
        <v>2.696579320350427E-4</v>
      </c>
      <c r="BM125" s="177">
        <f t="shared" si="30"/>
        <v>0</v>
      </c>
      <c r="BN125" s="177">
        <f t="shared" si="31"/>
        <v>0</v>
      </c>
      <c r="BO125" s="177">
        <f t="shared" si="32"/>
        <v>0</v>
      </c>
      <c r="BP125" s="177">
        <f t="shared" si="33"/>
        <v>0</v>
      </c>
      <c r="BQ125" s="177">
        <f t="shared" si="34"/>
        <v>0</v>
      </c>
      <c r="BR125" s="177">
        <f t="shared" si="35"/>
        <v>0</v>
      </c>
      <c r="BS125" s="177">
        <f t="shared" si="36"/>
        <v>0</v>
      </c>
      <c r="BT125" s="177">
        <f t="shared" si="37"/>
        <v>0</v>
      </c>
      <c r="BU125" s="177">
        <f t="shared" si="38"/>
        <v>0</v>
      </c>
      <c r="BV125" s="177">
        <f t="shared" si="39"/>
        <v>0</v>
      </c>
      <c r="BW125" s="177">
        <f t="shared" si="40"/>
        <v>0</v>
      </c>
      <c r="BX125" s="177">
        <f t="shared" si="41"/>
        <v>0</v>
      </c>
      <c r="BY125" s="177">
        <f t="shared" si="42"/>
        <v>0</v>
      </c>
      <c r="BZ125" s="177">
        <f t="shared" si="43"/>
        <v>0</v>
      </c>
      <c r="CA125" s="177">
        <f t="shared" si="44"/>
        <v>0</v>
      </c>
      <c r="CB125" s="177">
        <f t="shared" si="45"/>
        <v>0</v>
      </c>
      <c r="CC125" s="177">
        <f t="shared" si="46"/>
        <v>0</v>
      </c>
      <c r="CD125" s="177">
        <f t="shared" si="47"/>
        <v>0</v>
      </c>
      <c r="CE125" s="177">
        <f t="shared" si="48"/>
        <v>0</v>
      </c>
      <c r="CF125" s="177">
        <f t="shared" si="49"/>
        <v>0</v>
      </c>
      <c r="CG125" s="177">
        <f t="shared" si="50"/>
        <v>3.8608483901567993E-3</v>
      </c>
      <c r="CH125" s="177">
        <f t="shared" si="51"/>
        <v>4.8545787383516541E-3</v>
      </c>
      <c r="CI125" s="177">
        <f t="shared" si="52"/>
        <v>0</v>
      </c>
      <c r="CJ125" s="177">
        <f t="shared" si="53"/>
        <v>0</v>
      </c>
      <c r="CK125" s="177">
        <f t="shared" si="54"/>
        <v>0</v>
      </c>
      <c r="CL125" s="177">
        <f t="shared" si="55"/>
        <v>0</v>
      </c>
      <c r="CM125" s="177">
        <f t="shared" si="56"/>
        <v>0</v>
      </c>
      <c r="CN125" s="177">
        <f t="shared" si="57"/>
        <v>0</v>
      </c>
    </row>
    <row r="126" spans="1:92" ht="15.75" thickBot="1" x14ac:dyDescent="0.3">
      <c r="A126" s="77" t="s">
        <v>719</v>
      </c>
      <c r="B126" s="77">
        <v>4</v>
      </c>
      <c r="C126" s="101"/>
      <c r="E126" s="490" t="s">
        <v>85</v>
      </c>
      <c r="F126" s="145" t="s">
        <v>219</v>
      </c>
      <c r="G126" s="288">
        <f t="shared" si="21"/>
        <v>5.1494629600000001E-2</v>
      </c>
      <c r="H126" s="288">
        <f t="shared" si="22"/>
        <v>8.0994890400000005E-2</v>
      </c>
      <c r="I126" s="177">
        <f t="shared" si="18"/>
        <v>0</v>
      </c>
      <c r="J126" s="177">
        <f t="shared" si="58"/>
        <v>0</v>
      </c>
      <c r="K126" s="177">
        <f t="shared" si="58"/>
        <v>0</v>
      </c>
      <c r="L126" s="177">
        <f t="shared" si="58"/>
        <v>0</v>
      </c>
      <c r="M126" s="177">
        <f t="shared" si="58"/>
        <v>0</v>
      </c>
      <c r="N126" s="177">
        <f t="shared" si="58"/>
        <v>0</v>
      </c>
      <c r="O126" s="177">
        <f t="shared" si="58"/>
        <v>0</v>
      </c>
      <c r="P126" s="177">
        <f t="shared" si="58"/>
        <v>0</v>
      </c>
      <c r="Q126" s="454">
        <f t="shared" si="58"/>
        <v>9.226296000000001E-4</v>
      </c>
      <c r="R126" s="177">
        <f t="shared" si="58"/>
        <v>0</v>
      </c>
      <c r="S126" s="177">
        <f t="shared" si="58"/>
        <v>0</v>
      </c>
      <c r="T126" s="177">
        <f t="shared" si="58"/>
        <v>0</v>
      </c>
      <c r="U126" s="177">
        <f t="shared" si="58"/>
        <v>0</v>
      </c>
      <c r="V126" s="177">
        <f t="shared" si="58"/>
        <v>0</v>
      </c>
      <c r="W126" s="177">
        <f t="shared" si="58"/>
        <v>0</v>
      </c>
      <c r="X126" s="177">
        <f t="shared" si="58"/>
        <v>0</v>
      </c>
      <c r="Y126" s="177">
        <f t="shared" si="58"/>
        <v>5.0571999999999999E-2</v>
      </c>
      <c r="Z126" s="177">
        <f t="shared" si="58"/>
        <v>0</v>
      </c>
      <c r="AA126" s="177">
        <f t="shared" si="58"/>
        <v>0</v>
      </c>
      <c r="AB126" s="177">
        <f t="shared" si="58"/>
        <v>0</v>
      </c>
      <c r="AC126" s="177">
        <f t="shared" si="58"/>
        <v>0</v>
      </c>
      <c r="AD126" s="177">
        <f t="shared" si="58"/>
        <v>0</v>
      </c>
      <c r="AE126" s="177">
        <f t="shared" si="58"/>
        <v>0</v>
      </c>
      <c r="AF126" s="177">
        <f t="shared" si="58"/>
        <v>0</v>
      </c>
      <c r="AG126" s="177">
        <f t="shared" si="58"/>
        <v>0</v>
      </c>
      <c r="AH126" s="177">
        <f t="shared" si="58"/>
        <v>0</v>
      </c>
      <c r="AI126" s="177">
        <f t="shared" si="58"/>
        <v>0</v>
      </c>
      <c r="AJ126" s="177">
        <f t="shared" si="58"/>
        <v>0</v>
      </c>
      <c r="AK126" s="177">
        <f t="shared" si="58"/>
        <v>0</v>
      </c>
      <c r="AL126" s="177">
        <f t="shared" si="58"/>
        <v>0</v>
      </c>
      <c r="AM126" s="177">
        <f t="shared" si="58"/>
        <v>0</v>
      </c>
      <c r="AN126" s="177">
        <f t="shared" si="58"/>
        <v>0</v>
      </c>
      <c r="AO126" s="177">
        <f t="shared" si="58"/>
        <v>0</v>
      </c>
      <c r="AP126" s="177">
        <f t="shared" si="58"/>
        <v>0</v>
      </c>
      <c r="AQ126" s="177">
        <f t="shared" si="58"/>
        <v>0</v>
      </c>
      <c r="AR126" s="177">
        <f t="shared" si="58"/>
        <v>0</v>
      </c>
      <c r="AS126" s="177">
        <f t="shared" si="58"/>
        <v>0</v>
      </c>
      <c r="AT126" s="177">
        <f t="shared" si="58"/>
        <v>0</v>
      </c>
      <c r="AU126" s="177">
        <f t="shared" si="58"/>
        <v>0</v>
      </c>
      <c r="AV126" s="177">
        <f t="shared" si="58"/>
        <v>0</v>
      </c>
      <c r="AW126" s="177">
        <f t="shared" si="58"/>
        <v>0</v>
      </c>
      <c r="AX126" s="177">
        <f t="shared" si="58"/>
        <v>0</v>
      </c>
      <c r="AY126" s="177">
        <f t="shared" si="24"/>
        <v>0</v>
      </c>
      <c r="AZ126" s="177">
        <f t="shared" si="59"/>
        <v>0</v>
      </c>
      <c r="BA126" s="177">
        <f t="shared" si="60"/>
        <v>0</v>
      </c>
      <c r="BB126" s="177">
        <f t="shared" si="61"/>
        <v>0</v>
      </c>
      <c r="BC126" s="177">
        <f t="shared" si="62"/>
        <v>0</v>
      </c>
      <c r="BD126" s="177">
        <f t="shared" si="63"/>
        <v>0</v>
      </c>
      <c r="BE126" s="177">
        <f t="shared" si="64"/>
        <v>0</v>
      </c>
      <c r="BF126" s="177">
        <f t="shared" si="65"/>
        <v>0</v>
      </c>
      <c r="BG126" s="177">
        <f t="shared" si="66"/>
        <v>1.0868904000000002E-3</v>
      </c>
      <c r="BH126" s="177">
        <f t="shared" si="67"/>
        <v>0</v>
      </c>
      <c r="BI126" s="177">
        <f t="shared" si="26"/>
        <v>0</v>
      </c>
      <c r="BJ126" s="177">
        <f t="shared" si="27"/>
        <v>0</v>
      </c>
      <c r="BK126" s="177">
        <f t="shared" si="28"/>
        <v>0</v>
      </c>
      <c r="BL126" s="177">
        <f t="shared" si="29"/>
        <v>0</v>
      </c>
      <c r="BM126" s="177">
        <f t="shared" si="30"/>
        <v>0</v>
      </c>
      <c r="BN126" s="177">
        <f t="shared" si="31"/>
        <v>0</v>
      </c>
      <c r="BO126" s="177">
        <f t="shared" si="32"/>
        <v>7.9908000000000007E-2</v>
      </c>
      <c r="BP126" s="177">
        <f t="shared" si="33"/>
        <v>0</v>
      </c>
      <c r="BQ126" s="177">
        <f t="shared" si="34"/>
        <v>0</v>
      </c>
      <c r="BR126" s="177">
        <f t="shared" si="35"/>
        <v>0</v>
      </c>
      <c r="BS126" s="177">
        <f t="shared" si="36"/>
        <v>0</v>
      </c>
      <c r="BT126" s="177">
        <f t="shared" si="37"/>
        <v>0</v>
      </c>
      <c r="BU126" s="177">
        <f t="shared" si="38"/>
        <v>0</v>
      </c>
      <c r="BV126" s="177">
        <f t="shared" si="39"/>
        <v>0</v>
      </c>
      <c r="BW126" s="177">
        <f t="shared" si="40"/>
        <v>0</v>
      </c>
      <c r="BX126" s="177">
        <f t="shared" si="41"/>
        <v>0</v>
      </c>
      <c r="BY126" s="177">
        <f t="shared" si="42"/>
        <v>0</v>
      </c>
      <c r="BZ126" s="177">
        <f t="shared" si="43"/>
        <v>0</v>
      </c>
      <c r="CA126" s="177">
        <f t="shared" si="44"/>
        <v>0</v>
      </c>
      <c r="CB126" s="177">
        <f t="shared" si="45"/>
        <v>0</v>
      </c>
      <c r="CC126" s="177">
        <f t="shared" si="46"/>
        <v>0</v>
      </c>
      <c r="CD126" s="177">
        <f t="shared" si="47"/>
        <v>0</v>
      </c>
      <c r="CE126" s="177">
        <f t="shared" si="48"/>
        <v>0</v>
      </c>
      <c r="CF126" s="177">
        <f t="shared" si="49"/>
        <v>0</v>
      </c>
      <c r="CG126" s="177">
        <f t="shared" si="50"/>
        <v>0</v>
      </c>
      <c r="CH126" s="177">
        <f t="shared" si="51"/>
        <v>0</v>
      </c>
      <c r="CI126" s="177">
        <f t="shared" si="52"/>
        <v>0</v>
      </c>
      <c r="CJ126" s="177">
        <f t="shared" si="53"/>
        <v>0</v>
      </c>
      <c r="CK126" s="177">
        <f t="shared" si="54"/>
        <v>0</v>
      </c>
      <c r="CL126" s="177">
        <f t="shared" si="55"/>
        <v>0</v>
      </c>
      <c r="CM126" s="177">
        <f t="shared" si="56"/>
        <v>0</v>
      </c>
      <c r="CN126" s="177">
        <f t="shared" si="57"/>
        <v>0</v>
      </c>
    </row>
    <row r="127" spans="1:92" ht="15.75" thickBot="1" x14ac:dyDescent="0.3">
      <c r="A127" s="77" t="s">
        <v>720</v>
      </c>
      <c r="B127" s="77">
        <v>5</v>
      </c>
      <c r="C127" s="101"/>
      <c r="E127" s="491"/>
      <c r="F127" s="146" t="s">
        <v>220</v>
      </c>
      <c r="G127" s="288">
        <f t="shared" si="21"/>
        <v>0.69431127120000002</v>
      </c>
      <c r="H127" s="288">
        <f t="shared" si="22"/>
        <v>0.81798505020000001</v>
      </c>
      <c r="I127" s="177">
        <f t="shared" si="18"/>
        <v>2.1738240000000004E-4</v>
      </c>
      <c r="J127" s="177">
        <f t="shared" si="58"/>
        <v>0</v>
      </c>
      <c r="K127" s="177">
        <f t="shared" si="58"/>
        <v>0</v>
      </c>
      <c r="L127" s="177">
        <f t="shared" si="58"/>
        <v>0</v>
      </c>
      <c r="M127" s="177">
        <f t="shared" si="58"/>
        <v>0</v>
      </c>
      <c r="N127" s="177">
        <f t="shared" si="58"/>
        <v>0</v>
      </c>
      <c r="O127" s="177">
        <f t="shared" si="58"/>
        <v>0</v>
      </c>
      <c r="P127" s="177">
        <f t="shared" si="58"/>
        <v>0</v>
      </c>
      <c r="Q127" s="454">
        <f t="shared" si="58"/>
        <v>2.7678888000000003E-3</v>
      </c>
      <c r="R127" s="177">
        <f t="shared" si="58"/>
        <v>0</v>
      </c>
      <c r="S127" s="177">
        <f t="shared" si="58"/>
        <v>0</v>
      </c>
      <c r="T127" s="177">
        <f t="shared" si="58"/>
        <v>0</v>
      </c>
      <c r="U127" s="177">
        <f t="shared" si="58"/>
        <v>0</v>
      </c>
      <c r="V127" s="177">
        <f t="shared" si="58"/>
        <v>0.691326</v>
      </c>
      <c r="W127" s="177">
        <f t="shared" si="58"/>
        <v>0</v>
      </c>
      <c r="X127" s="177">
        <f t="shared" si="58"/>
        <v>0</v>
      </c>
      <c r="Y127" s="177">
        <f t="shared" si="58"/>
        <v>0</v>
      </c>
      <c r="Z127" s="177">
        <f t="shared" si="58"/>
        <v>0</v>
      </c>
      <c r="AA127" s="177">
        <f t="shared" si="58"/>
        <v>0</v>
      </c>
      <c r="AB127" s="177">
        <f t="shared" si="58"/>
        <v>0</v>
      </c>
      <c r="AC127" s="177">
        <f t="shared" si="58"/>
        <v>0</v>
      </c>
      <c r="AD127" s="177">
        <f t="shared" si="58"/>
        <v>0</v>
      </c>
      <c r="AE127" s="177">
        <f t="shared" si="58"/>
        <v>0</v>
      </c>
      <c r="AF127" s="177">
        <f t="shared" si="58"/>
        <v>0</v>
      </c>
      <c r="AG127" s="177">
        <f t="shared" si="58"/>
        <v>0</v>
      </c>
      <c r="AH127" s="177">
        <f t="shared" si="58"/>
        <v>0</v>
      </c>
      <c r="AI127" s="177">
        <f t="shared" si="58"/>
        <v>0</v>
      </c>
      <c r="AJ127" s="177">
        <f t="shared" si="58"/>
        <v>0</v>
      </c>
      <c r="AK127" s="177">
        <f t="shared" si="58"/>
        <v>0</v>
      </c>
      <c r="AL127" s="177">
        <f t="shared" si="58"/>
        <v>0</v>
      </c>
      <c r="AM127" s="177">
        <f t="shared" si="58"/>
        <v>0</v>
      </c>
      <c r="AN127" s="177">
        <f t="shared" si="58"/>
        <v>0</v>
      </c>
      <c r="AO127" s="177">
        <f t="shared" si="58"/>
        <v>0</v>
      </c>
      <c r="AP127" s="177">
        <f t="shared" si="58"/>
        <v>0</v>
      </c>
      <c r="AQ127" s="177">
        <f t="shared" ref="J127:AX134" si="68">AO97*AO$109</f>
        <v>0</v>
      </c>
      <c r="AR127" s="177">
        <f t="shared" si="68"/>
        <v>0</v>
      </c>
      <c r="AS127" s="177">
        <f t="shared" si="68"/>
        <v>0</v>
      </c>
      <c r="AT127" s="177">
        <f t="shared" si="68"/>
        <v>0</v>
      </c>
      <c r="AU127" s="177">
        <f t="shared" si="68"/>
        <v>0</v>
      </c>
      <c r="AV127" s="177">
        <f t="shared" si="68"/>
        <v>0</v>
      </c>
      <c r="AW127" s="177">
        <f t="shared" si="68"/>
        <v>0</v>
      </c>
      <c r="AX127" s="177">
        <f t="shared" si="68"/>
        <v>0</v>
      </c>
      <c r="AY127" s="177">
        <f t="shared" si="24"/>
        <v>2.5137900000000003E-4</v>
      </c>
      <c r="AZ127" s="177">
        <f t="shared" si="59"/>
        <v>0</v>
      </c>
      <c r="BA127" s="177">
        <f t="shared" si="60"/>
        <v>0</v>
      </c>
      <c r="BB127" s="177">
        <f t="shared" si="61"/>
        <v>0</v>
      </c>
      <c r="BC127" s="177">
        <f t="shared" si="62"/>
        <v>0</v>
      </c>
      <c r="BD127" s="177">
        <f t="shared" si="63"/>
        <v>0</v>
      </c>
      <c r="BE127" s="177">
        <f t="shared" si="64"/>
        <v>0</v>
      </c>
      <c r="BF127" s="177">
        <f t="shared" si="65"/>
        <v>0</v>
      </c>
      <c r="BG127" s="177">
        <f t="shared" si="66"/>
        <v>3.2606712000000006E-3</v>
      </c>
      <c r="BH127" s="177">
        <f t="shared" si="67"/>
        <v>0</v>
      </c>
      <c r="BI127" s="177">
        <f t="shared" si="26"/>
        <v>0</v>
      </c>
      <c r="BJ127" s="177">
        <f t="shared" si="27"/>
        <v>0</v>
      </c>
      <c r="BK127" s="177">
        <f t="shared" si="28"/>
        <v>0</v>
      </c>
      <c r="BL127" s="177">
        <f t="shared" si="29"/>
        <v>0.814473</v>
      </c>
      <c r="BM127" s="177">
        <f t="shared" si="30"/>
        <v>0</v>
      </c>
      <c r="BN127" s="177">
        <f t="shared" si="31"/>
        <v>0</v>
      </c>
      <c r="BO127" s="177">
        <f t="shared" si="32"/>
        <v>0</v>
      </c>
      <c r="BP127" s="177">
        <f t="shared" si="33"/>
        <v>0</v>
      </c>
      <c r="BQ127" s="177">
        <f t="shared" si="34"/>
        <v>0</v>
      </c>
      <c r="BR127" s="177">
        <f t="shared" si="35"/>
        <v>0</v>
      </c>
      <c r="BS127" s="177">
        <f t="shared" si="36"/>
        <v>0</v>
      </c>
      <c r="BT127" s="177">
        <f t="shared" si="37"/>
        <v>0</v>
      </c>
      <c r="BU127" s="177">
        <f t="shared" si="38"/>
        <v>0</v>
      </c>
      <c r="BV127" s="177">
        <f t="shared" si="39"/>
        <v>0</v>
      </c>
      <c r="BW127" s="177">
        <f t="shared" si="40"/>
        <v>0</v>
      </c>
      <c r="BX127" s="177">
        <f t="shared" si="41"/>
        <v>0</v>
      </c>
      <c r="BY127" s="177">
        <f t="shared" si="42"/>
        <v>0</v>
      </c>
      <c r="BZ127" s="177">
        <f t="shared" si="43"/>
        <v>0</v>
      </c>
      <c r="CA127" s="177">
        <f t="shared" si="44"/>
        <v>0</v>
      </c>
      <c r="CB127" s="177">
        <f t="shared" si="45"/>
        <v>0</v>
      </c>
      <c r="CC127" s="177">
        <f t="shared" si="46"/>
        <v>0</v>
      </c>
      <c r="CD127" s="177">
        <f t="shared" si="47"/>
        <v>0</v>
      </c>
      <c r="CE127" s="177">
        <f t="shared" si="48"/>
        <v>0</v>
      </c>
      <c r="CF127" s="177">
        <f t="shared" si="49"/>
        <v>0</v>
      </c>
      <c r="CG127" s="177">
        <f t="shared" si="50"/>
        <v>0</v>
      </c>
      <c r="CH127" s="177">
        <f t="shared" si="51"/>
        <v>0</v>
      </c>
      <c r="CI127" s="177">
        <f t="shared" si="52"/>
        <v>0</v>
      </c>
      <c r="CJ127" s="177">
        <f t="shared" si="53"/>
        <v>0</v>
      </c>
      <c r="CK127" s="177">
        <f t="shared" si="54"/>
        <v>0</v>
      </c>
      <c r="CL127" s="177">
        <f t="shared" si="55"/>
        <v>0</v>
      </c>
      <c r="CM127" s="177">
        <f t="shared" si="56"/>
        <v>0</v>
      </c>
      <c r="CN127" s="177">
        <f t="shared" si="57"/>
        <v>0</v>
      </c>
    </row>
    <row r="128" spans="1:92" ht="15.75" customHeight="1" thickBot="1" x14ac:dyDescent="0.3">
      <c r="A128" s="77" t="s">
        <v>721</v>
      </c>
      <c r="B128" s="77">
        <v>6</v>
      </c>
      <c r="C128" s="101"/>
      <c r="E128" s="491"/>
      <c r="F128" s="146" t="s">
        <v>225</v>
      </c>
      <c r="G128" s="288">
        <f t="shared" si="21"/>
        <v>7.7568158966327336E-2</v>
      </c>
      <c r="H128" s="288">
        <f t="shared" si="22"/>
        <v>9.1378043069694603E-2</v>
      </c>
      <c r="I128" s="177">
        <f t="shared" si="18"/>
        <v>0</v>
      </c>
      <c r="J128" s="177">
        <f t="shared" si="68"/>
        <v>0</v>
      </c>
      <c r="K128" s="177">
        <f t="shared" si="68"/>
        <v>0</v>
      </c>
      <c r="L128" s="177">
        <f t="shared" si="68"/>
        <v>0</v>
      </c>
      <c r="M128" s="177">
        <f t="shared" si="68"/>
        <v>0</v>
      </c>
      <c r="N128" s="177">
        <f t="shared" si="68"/>
        <v>0</v>
      </c>
      <c r="O128" s="177">
        <f t="shared" si="68"/>
        <v>0</v>
      </c>
      <c r="P128" s="177">
        <f t="shared" si="68"/>
        <v>0</v>
      </c>
      <c r="Q128" s="454">
        <f t="shared" si="68"/>
        <v>7.7568158966327336E-2</v>
      </c>
      <c r="R128" s="177">
        <f t="shared" si="68"/>
        <v>0</v>
      </c>
      <c r="S128" s="177">
        <f t="shared" si="68"/>
        <v>0</v>
      </c>
      <c r="T128" s="177">
        <f t="shared" si="68"/>
        <v>0</v>
      </c>
      <c r="U128" s="177">
        <f t="shared" si="68"/>
        <v>0</v>
      </c>
      <c r="V128" s="177">
        <f t="shared" si="68"/>
        <v>0</v>
      </c>
      <c r="W128" s="177">
        <f t="shared" si="68"/>
        <v>0</v>
      </c>
      <c r="X128" s="177">
        <f t="shared" si="68"/>
        <v>0</v>
      </c>
      <c r="Y128" s="177">
        <f t="shared" si="68"/>
        <v>0</v>
      </c>
      <c r="Z128" s="177">
        <f t="shared" si="68"/>
        <v>0</v>
      </c>
      <c r="AA128" s="177">
        <f t="shared" si="68"/>
        <v>0</v>
      </c>
      <c r="AB128" s="177">
        <f t="shared" si="68"/>
        <v>0</v>
      </c>
      <c r="AC128" s="177">
        <f t="shared" si="68"/>
        <v>0</v>
      </c>
      <c r="AD128" s="177">
        <f t="shared" si="68"/>
        <v>0</v>
      </c>
      <c r="AE128" s="177">
        <f t="shared" si="68"/>
        <v>0</v>
      </c>
      <c r="AF128" s="177">
        <f t="shared" si="68"/>
        <v>0</v>
      </c>
      <c r="AG128" s="177">
        <f t="shared" si="68"/>
        <v>0</v>
      </c>
      <c r="AH128" s="177">
        <f t="shared" si="68"/>
        <v>0</v>
      </c>
      <c r="AI128" s="177">
        <f t="shared" si="68"/>
        <v>0</v>
      </c>
      <c r="AJ128" s="177">
        <f t="shared" si="68"/>
        <v>0</v>
      </c>
      <c r="AK128" s="177">
        <f t="shared" si="68"/>
        <v>0</v>
      </c>
      <c r="AL128" s="177">
        <f t="shared" si="68"/>
        <v>0</v>
      </c>
      <c r="AM128" s="177">
        <f t="shared" si="68"/>
        <v>0</v>
      </c>
      <c r="AN128" s="177">
        <f t="shared" si="68"/>
        <v>0</v>
      </c>
      <c r="AO128" s="177">
        <f t="shared" si="68"/>
        <v>0</v>
      </c>
      <c r="AP128" s="177">
        <f t="shared" si="68"/>
        <v>0</v>
      </c>
      <c r="AQ128" s="177">
        <f t="shared" si="68"/>
        <v>0</v>
      </c>
      <c r="AR128" s="177">
        <f t="shared" si="68"/>
        <v>0</v>
      </c>
      <c r="AS128" s="177">
        <f t="shared" si="68"/>
        <v>0</v>
      </c>
      <c r="AT128" s="177">
        <f t="shared" si="68"/>
        <v>0</v>
      </c>
      <c r="AU128" s="177">
        <f t="shared" si="68"/>
        <v>0</v>
      </c>
      <c r="AV128" s="177">
        <f t="shared" si="68"/>
        <v>0</v>
      </c>
      <c r="AW128" s="177">
        <f t="shared" si="68"/>
        <v>0</v>
      </c>
      <c r="AX128" s="177">
        <f t="shared" si="68"/>
        <v>0</v>
      </c>
      <c r="AY128" s="177">
        <f t="shared" si="24"/>
        <v>0</v>
      </c>
      <c r="AZ128" s="177">
        <f t="shared" si="59"/>
        <v>0</v>
      </c>
      <c r="BA128" s="177">
        <f t="shared" si="60"/>
        <v>0</v>
      </c>
      <c r="BB128" s="177">
        <f t="shared" si="61"/>
        <v>0</v>
      </c>
      <c r="BC128" s="177">
        <f t="shared" si="62"/>
        <v>0</v>
      </c>
      <c r="BD128" s="177">
        <f t="shared" si="63"/>
        <v>0</v>
      </c>
      <c r="BE128" s="177">
        <f t="shared" si="64"/>
        <v>0</v>
      </c>
      <c r="BF128" s="177">
        <f t="shared" si="65"/>
        <v>0</v>
      </c>
      <c r="BG128" s="177">
        <f t="shared" si="66"/>
        <v>9.1378043069694603E-2</v>
      </c>
      <c r="BH128" s="177">
        <f t="shared" si="67"/>
        <v>0</v>
      </c>
      <c r="BI128" s="177">
        <f t="shared" si="26"/>
        <v>0</v>
      </c>
      <c r="BJ128" s="177">
        <f t="shared" si="27"/>
        <v>0</v>
      </c>
      <c r="BK128" s="177">
        <f t="shared" si="28"/>
        <v>0</v>
      </c>
      <c r="BL128" s="177">
        <f t="shared" si="29"/>
        <v>0</v>
      </c>
      <c r="BM128" s="177">
        <f t="shared" si="30"/>
        <v>0</v>
      </c>
      <c r="BN128" s="177">
        <f t="shared" si="31"/>
        <v>0</v>
      </c>
      <c r="BO128" s="177">
        <f t="shared" si="32"/>
        <v>0</v>
      </c>
      <c r="BP128" s="177">
        <f t="shared" si="33"/>
        <v>0</v>
      </c>
      <c r="BQ128" s="177">
        <f t="shared" si="34"/>
        <v>0</v>
      </c>
      <c r="BR128" s="177">
        <f t="shared" si="35"/>
        <v>0</v>
      </c>
      <c r="BS128" s="177">
        <f t="shared" si="36"/>
        <v>0</v>
      </c>
      <c r="BT128" s="177">
        <f t="shared" si="37"/>
        <v>0</v>
      </c>
      <c r="BU128" s="177">
        <f t="shared" si="38"/>
        <v>0</v>
      </c>
      <c r="BV128" s="177">
        <f t="shared" si="39"/>
        <v>0</v>
      </c>
      <c r="BW128" s="177">
        <f t="shared" si="40"/>
        <v>0</v>
      </c>
      <c r="BX128" s="177">
        <f t="shared" si="41"/>
        <v>0</v>
      </c>
      <c r="BY128" s="177">
        <f t="shared" si="42"/>
        <v>0</v>
      </c>
      <c r="BZ128" s="177">
        <f t="shared" si="43"/>
        <v>0</v>
      </c>
      <c r="CA128" s="177">
        <f t="shared" si="44"/>
        <v>0</v>
      </c>
      <c r="CB128" s="177">
        <f t="shared" si="45"/>
        <v>0</v>
      </c>
      <c r="CC128" s="177">
        <f t="shared" si="46"/>
        <v>0</v>
      </c>
      <c r="CD128" s="177">
        <f t="shared" si="47"/>
        <v>0</v>
      </c>
      <c r="CE128" s="177">
        <f t="shared" si="48"/>
        <v>0</v>
      </c>
      <c r="CF128" s="177">
        <f t="shared" si="49"/>
        <v>0</v>
      </c>
      <c r="CG128" s="177">
        <f t="shared" si="50"/>
        <v>0</v>
      </c>
      <c r="CH128" s="177">
        <f t="shared" si="51"/>
        <v>0</v>
      </c>
      <c r="CI128" s="177">
        <f t="shared" si="52"/>
        <v>0</v>
      </c>
      <c r="CJ128" s="177">
        <f t="shared" si="53"/>
        <v>0</v>
      </c>
      <c r="CK128" s="177">
        <f t="shared" si="54"/>
        <v>0</v>
      </c>
      <c r="CL128" s="177">
        <f t="shared" si="55"/>
        <v>0</v>
      </c>
      <c r="CM128" s="177">
        <f t="shared" si="56"/>
        <v>0</v>
      </c>
      <c r="CN128" s="177">
        <f t="shared" si="57"/>
        <v>0</v>
      </c>
    </row>
    <row r="129" spans="1:92" ht="15.75" thickBot="1" x14ac:dyDescent="0.3">
      <c r="A129" s="77" t="s">
        <v>722</v>
      </c>
      <c r="B129" s="77">
        <v>30</v>
      </c>
      <c r="C129" s="101"/>
      <c r="E129" s="492"/>
      <c r="F129" s="146" t="s">
        <v>264</v>
      </c>
      <c r="G129" s="288">
        <f t="shared" si="21"/>
        <v>6.6889792107308976E-4</v>
      </c>
      <c r="H129" s="288">
        <f t="shared" si="22"/>
        <v>7.8796619565780731E-4</v>
      </c>
      <c r="I129" s="177">
        <f t="shared" si="18"/>
        <v>0</v>
      </c>
      <c r="J129" s="177">
        <f t="shared" si="68"/>
        <v>0</v>
      </c>
      <c r="K129" s="177">
        <f t="shared" si="68"/>
        <v>0</v>
      </c>
      <c r="L129" s="177">
        <f t="shared" si="68"/>
        <v>0</v>
      </c>
      <c r="M129" s="177">
        <f t="shared" si="68"/>
        <v>0</v>
      </c>
      <c r="N129" s="177">
        <f t="shared" si="68"/>
        <v>0</v>
      </c>
      <c r="O129" s="177">
        <f t="shared" si="68"/>
        <v>0</v>
      </c>
      <c r="P129" s="177">
        <f t="shared" si="68"/>
        <v>0</v>
      </c>
      <c r="Q129" s="454">
        <f t="shared" si="68"/>
        <v>6.6815292807308971E-4</v>
      </c>
      <c r="R129" s="177">
        <f t="shared" si="68"/>
        <v>0</v>
      </c>
      <c r="S129" s="177">
        <f t="shared" si="68"/>
        <v>0</v>
      </c>
      <c r="T129" s="177">
        <f t="shared" si="68"/>
        <v>0</v>
      </c>
      <c r="U129" s="177">
        <f t="shared" si="68"/>
        <v>0</v>
      </c>
      <c r="V129" s="177">
        <f t="shared" si="68"/>
        <v>0</v>
      </c>
      <c r="W129" s="177">
        <f t="shared" si="68"/>
        <v>0</v>
      </c>
      <c r="X129" s="177">
        <f t="shared" si="68"/>
        <v>0</v>
      </c>
      <c r="Y129" s="177">
        <f t="shared" si="68"/>
        <v>0</v>
      </c>
      <c r="Z129" s="177">
        <f t="shared" si="68"/>
        <v>0</v>
      </c>
      <c r="AA129" s="177">
        <f t="shared" si="68"/>
        <v>0</v>
      </c>
      <c r="AB129" s="177">
        <f t="shared" si="68"/>
        <v>0</v>
      </c>
      <c r="AC129" s="177">
        <f t="shared" si="68"/>
        <v>0</v>
      </c>
      <c r="AD129" s="177">
        <f t="shared" si="68"/>
        <v>0</v>
      </c>
      <c r="AE129" s="177">
        <f t="shared" si="68"/>
        <v>0</v>
      </c>
      <c r="AF129" s="177">
        <f t="shared" si="68"/>
        <v>0</v>
      </c>
      <c r="AG129" s="177">
        <f t="shared" si="68"/>
        <v>0</v>
      </c>
      <c r="AH129" s="177">
        <f t="shared" si="68"/>
        <v>0</v>
      </c>
      <c r="AI129" s="177">
        <f t="shared" si="68"/>
        <v>0</v>
      </c>
      <c r="AJ129" s="177">
        <f t="shared" si="68"/>
        <v>0</v>
      </c>
      <c r="AK129" s="177">
        <f t="shared" si="68"/>
        <v>0</v>
      </c>
      <c r="AL129" s="177">
        <f t="shared" si="68"/>
        <v>0</v>
      </c>
      <c r="AM129" s="177">
        <f t="shared" si="68"/>
        <v>0</v>
      </c>
      <c r="AN129" s="177">
        <f t="shared" si="68"/>
        <v>0</v>
      </c>
      <c r="AO129" s="177">
        <f t="shared" si="68"/>
        <v>0</v>
      </c>
      <c r="AP129" s="177">
        <f t="shared" si="68"/>
        <v>0</v>
      </c>
      <c r="AQ129" s="177">
        <f t="shared" si="68"/>
        <v>0</v>
      </c>
      <c r="AR129" s="177">
        <f t="shared" si="68"/>
        <v>0</v>
      </c>
      <c r="AS129" s="177">
        <f t="shared" si="68"/>
        <v>0</v>
      </c>
      <c r="AT129" s="177">
        <f t="shared" si="68"/>
        <v>0</v>
      </c>
      <c r="AU129" s="177">
        <f t="shared" si="68"/>
        <v>0</v>
      </c>
      <c r="AV129" s="177">
        <f t="shared" si="68"/>
        <v>7.4499299999999998E-7</v>
      </c>
      <c r="AW129" s="177">
        <f t="shared" si="68"/>
        <v>0</v>
      </c>
      <c r="AX129" s="177">
        <f t="shared" si="68"/>
        <v>0</v>
      </c>
      <c r="AY129" s="177">
        <f t="shared" si="24"/>
        <v>0</v>
      </c>
      <c r="AZ129" s="177">
        <f t="shared" si="59"/>
        <v>0</v>
      </c>
      <c r="BA129" s="177">
        <f t="shared" si="60"/>
        <v>0</v>
      </c>
      <c r="BB129" s="177">
        <f t="shared" si="61"/>
        <v>0</v>
      </c>
      <c r="BC129" s="177">
        <f t="shared" si="62"/>
        <v>0</v>
      </c>
      <c r="BD129" s="177">
        <f t="shared" si="63"/>
        <v>0</v>
      </c>
      <c r="BE129" s="177">
        <f t="shared" si="64"/>
        <v>0</v>
      </c>
      <c r="BF129" s="177">
        <f t="shared" si="65"/>
        <v>0</v>
      </c>
      <c r="BG129" s="177">
        <f t="shared" si="66"/>
        <v>7.8710785265780731E-4</v>
      </c>
      <c r="BH129" s="177">
        <f t="shared" si="67"/>
        <v>0</v>
      </c>
      <c r="BI129" s="177">
        <f t="shared" si="26"/>
        <v>0</v>
      </c>
      <c r="BJ129" s="177">
        <f t="shared" si="27"/>
        <v>0</v>
      </c>
      <c r="BK129" s="177">
        <f t="shared" si="28"/>
        <v>0</v>
      </c>
      <c r="BL129" s="177">
        <f t="shared" si="29"/>
        <v>0</v>
      </c>
      <c r="BM129" s="177">
        <f t="shared" si="30"/>
        <v>0</v>
      </c>
      <c r="BN129" s="177">
        <f t="shared" si="31"/>
        <v>0</v>
      </c>
      <c r="BO129" s="177">
        <f t="shared" si="32"/>
        <v>0</v>
      </c>
      <c r="BP129" s="177">
        <f t="shared" si="33"/>
        <v>0</v>
      </c>
      <c r="BQ129" s="177">
        <f t="shared" si="34"/>
        <v>0</v>
      </c>
      <c r="BR129" s="177">
        <f t="shared" si="35"/>
        <v>0</v>
      </c>
      <c r="BS129" s="177">
        <f t="shared" si="36"/>
        <v>0</v>
      </c>
      <c r="BT129" s="177">
        <f t="shared" si="37"/>
        <v>0</v>
      </c>
      <c r="BU129" s="177">
        <f t="shared" si="38"/>
        <v>0</v>
      </c>
      <c r="BV129" s="177">
        <f t="shared" si="39"/>
        <v>0</v>
      </c>
      <c r="BW129" s="177">
        <f t="shared" si="40"/>
        <v>0</v>
      </c>
      <c r="BX129" s="177">
        <f t="shared" si="41"/>
        <v>0</v>
      </c>
      <c r="BY129" s="177">
        <f t="shared" si="42"/>
        <v>0</v>
      </c>
      <c r="BZ129" s="177">
        <f t="shared" si="43"/>
        <v>0</v>
      </c>
      <c r="CA129" s="177">
        <f t="shared" si="44"/>
        <v>0</v>
      </c>
      <c r="CB129" s="177">
        <f t="shared" si="45"/>
        <v>0</v>
      </c>
      <c r="CC129" s="177">
        <f t="shared" si="46"/>
        <v>0</v>
      </c>
      <c r="CD129" s="177">
        <f t="shared" si="47"/>
        <v>0</v>
      </c>
      <c r="CE129" s="177">
        <f t="shared" si="48"/>
        <v>0</v>
      </c>
      <c r="CF129" s="177">
        <f t="shared" si="49"/>
        <v>0</v>
      </c>
      <c r="CG129" s="177">
        <f t="shared" si="50"/>
        <v>0</v>
      </c>
      <c r="CH129" s="177">
        <f t="shared" si="51"/>
        <v>0</v>
      </c>
      <c r="CI129" s="177">
        <f t="shared" si="52"/>
        <v>0</v>
      </c>
      <c r="CJ129" s="177">
        <f t="shared" si="53"/>
        <v>0</v>
      </c>
      <c r="CK129" s="177">
        <f t="shared" si="54"/>
        <v>0</v>
      </c>
      <c r="CL129" s="177">
        <f t="shared" si="55"/>
        <v>8.5834300000000003E-7</v>
      </c>
      <c r="CM129" s="177">
        <f t="shared" si="56"/>
        <v>0</v>
      </c>
      <c r="CN129" s="177">
        <f t="shared" si="57"/>
        <v>0</v>
      </c>
    </row>
    <row r="130" spans="1:92" ht="15.75" thickBot="1" x14ac:dyDescent="0.3">
      <c r="A130" s="77" t="s">
        <v>723</v>
      </c>
      <c r="B130" s="77">
        <v>44</v>
      </c>
      <c r="C130" s="101"/>
      <c r="E130" s="490" t="s">
        <v>86</v>
      </c>
      <c r="F130" s="145" t="s">
        <v>219</v>
      </c>
      <c r="G130" s="288">
        <f t="shared" si="21"/>
        <v>4.9340819254926838E-2</v>
      </c>
      <c r="H130" s="288">
        <f t="shared" si="22"/>
        <v>5.7168993658699013E-2</v>
      </c>
      <c r="I130" s="177">
        <f t="shared" si="18"/>
        <v>0</v>
      </c>
      <c r="J130" s="177">
        <f t="shared" si="68"/>
        <v>0</v>
      </c>
      <c r="K130" s="177">
        <f t="shared" si="68"/>
        <v>0</v>
      </c>
      <c r="L130" s="177">
        <f t="shared" si="68"/>
        <v>0</v>
      </c>
      <c r="M130" s="177">
        <f t="shared" si="68"/>
        <v>0</v>
      </c>
      <c r="N130" s="177">
        <f t="shared" si="68"/>
        <v>0</v>
      </c>
      <c r="O130" s="177">
        <f t="shared" si="68"/>
        <v>3.4532267123287661E-3</v>
      </c>
      <c r="P130" s="177">
        <f t="shared" si="68"/>
        <v>0</v>
      </c>
      <c r="Q130" s="454">
        <f t="shared" si="68"/>
        <v>-4.11254157329644E-4</v>
      </c>
      <c r="R130" s="177">
        <f t="shared" si="68"/>
        <v>1.3204769080234836E-3</v>
      </c>
      <c r="S130" s="177">
        <f t="shared" si="68"/>
        <v>0</v>
      </c>
      <c r="T130" s="177">
        <f t="shared" si="68"/>
        <v>0</v>
      </c>
      <c r="U130" s="177">
        <f t="shared" si="68"/>
        <v>4.1982920220556559E-2</v>
      </c>
      <c r="V130" s="177">
        <f t="shared" si="68"/>
        <v>7.3008956696747392E-9</v>
      </c>
      <c r="W130" s="177">
        <f t="shared" si="68"/>
        <v>0</v>
      </c>
      <c r="X130" s="177">
        <f t="shared" si="68"/>
        <v>0</v>
      </c>
      <c r="Y130" s="177">
        <f t="shared" si="68"/>
        <v>0</v>
      </c>
      <c r="Z130" s="177">
        <f t="shared" si="68"/>
        <v>3.4377510958904113E-6</v>
      </c>
      <c r="AA130" s="177">
        <f t="shared" si="68"/>
        <v>0</v>
      </c>
      <c r="AB130" s="177">
        <f t="shared" si="68"/>
        <v>0</v>
      </c>
      <c r="AC130" s="177">
        <f t="shared" si="68"/>
        <v>0</v>
      </c>
      <c r="AD130" s="177">
        <f t="shared" si="68"/>
        <v>0</v>
      </c>
      <c r="AE130" s="177">
        <f t="shared" si="68"/>
        <v>0</v>
      </c>
      <c r="AF130" s="177">
        <f t="shared" si="68"/>
        <v>0</v>
      </c>
      <c r="AG130" s="177">
        <f t="shared" si="68"/>
        <v>0</v>
      </c>
      <c r="AH130" s="177">
        <f t="shared" si="68"/>
        <v>0</v>
      </c>
      <c r="AI130" s="177">
        <f t="shared" si="68"/>
        <v>2.9739437110834371E-3</v>
      </c>
      <c r="AJ130" s="177">
        <f t="shared" si="68"/>
        <v>0</v>
      </c>
      <c r="AK130" s="177">
        <f t="shared" si="68"/>
        <v>0</v>
      </c>
      <c r="AL130" s="177">
        <f t="shared" si="68"/>
        <v>0</v>
      </c>
      <c r="AM130" s="177">
        <f t="shared" si="68"/>
        <v>0</v>
      </c>
      <c r="AN130" s="177">
        <f t="shared" si="68"/>
        <v>0</v>
      </c>
      <c r="AO130" s="177">
        <f t="shared" si="68"/>
        <v>0</v>
      </c>
      <c r="AP130" s="177">
        <f t="shared" si="68"/>
        <v>0</v>
      </c>
      <c r="AQ130" s="177">
        <f t="shared" si="68"/>
        <v>0</v>
      </c>
      <c r="AR130" s="177">
        <f t="shared" si="68"/>
        <v>0</v>
      </c>
      <c r="AS130" s="177">
        <f t="shared" si="68"/>
        <v>0</v>
      </c>
      <c r="AT130" s="177">
        <f t="shared" si="68"/>
        <v>0</v>
      </c>
      <c r="AU130" s="177">
        <f t="shared" si="68"/>
        <v>0</v>
      </c>
      <c r="AV130" s="177">
        <f t="shared" si="68"/>
        <v>0</v>
      </c>
      <c r="AW130" s="177">
        <f t="shared" si="68"/>
        <v>0</v>
      </c>
      <c r="AX130" s="177">
        <f t="shared" si="68"/>
        <v>1.8060808272677358E-5</v>
      </c>
      <c r="AY130" s="177">
        <f t="shared" si="24"/>
        <v>0</v>
      </c>
      <c r="AZ130" s="177">
        <f t="shared" si="59"/>
        <v>0</v>
      </c>
      <c r="BA130" s="177">
        <f t="shared" si="60"/>
        <v>0</v>
      </c>
      <c r="BB130" s="177">
        <f t="shared" si="61"/>
        <v>0</v>
      </c>
      <c r="BC130" s="177">
        <f t="shared" si="62"/>
        <v>0</v>
      </c>
      <c r="BD130" s="177">
        <f t="shared" si="63"/>
        <v>0</v>
      </c>
      <c r="BE130" s="177">
        <f t="shared" si="64"/>
        <v>3.9386780821917796E-3</v>
      </c>
      <c r="BF130" s="177">
        <f t="shared" si="65"/>
        <v>0</v>
      </c>
      <c r="BG130" s="177">
        <f t="shared" si="66"/>
        <v>-4.8447198698337853E-4</v>
      </c>
      <c r="BH130" s="177">
        <f t="shared" si="67"/>
        <v>1.538178864970646E-3</v>
      </c>
      <c r="BI130" s="177">
        <f t="shared" si="26"/>
        <v>0</v>
      </c>
      <c r="BJ130" s="177">
        <f t="shared" si="27"/>
        <v>0</v>
      </c>
      <c r="BK130" s="177">
        <f t="shared" si="28"/>
        <v>4.8035292711294912E-2</v>
      </c>
      <c r="BL130" s="177">
        <f t="shared" si="29"/>
        <v>8.6014158280854376E-9</v>
      </c>
      <c r="BM130" s="177">
        <f t="shared" si="30"/>
        <v>0</v>
      </c>
      <c r="BN130" s="177">
        <f t="shared" si="31"/>
        <v>0</v>
      </c>
      <c r="BO130" s="177">
        <f t="shared" si="32"/>
        <v>0</v>
      </c>
      <c r="BP130" s="177">
        <f t="shared" si="33"/>
        <v>3.9865254794520552E-6</v>
      </c>
      <c r="BQ130" s="177">
        <f t="shared" si="34"/>
        <v>0</v>
      </c>
      <c r="BR130" s="177">
        <f t="shared" si="35"/>
        <v>0</v>
      </c>
      <c r="BS130" s="177">
        <f t="shared" si="36"/>
        <v>0</v>
      </c>
      <c r="BT130" s="177">
        <f t="shared" si="37"/>
        <v>0</v>
      </c>
      <c r="BU130" s="177">
        <f t="shared" si="38"/>
        <v>0</v>
      </c>
      <c r="BV130" s="177">
        <f t="shared" si="39"/>
        <v>0</v>
      </c>
      <c r="BW130" s="177">
        <f t="shared" si="40"/>
        <v>0</v>
      </c>
      <c r="BX130" s="177">
        <f t="shared" si="41"/>
        <v>0</v>
      </c>
      <c r="BY130" s="177">
        <f t="shared" si="42"/>
        <v>4.1167099626400992E-3</v>
      </c>
      <c r="BZ130" s="177">
        <f t="shared" si="43"/>
        <v>0</v>
      </c>
      <c r="CA130" s="177">
        <f t="shared" si="44"/>
        <v>0</v>
      </c>
      <c r="CB130" s="177">
        <f t="shared" si="45"/>
        <v>0</v>
      </c>
      <c r="CC130" s="177">
        <f t="shared" si="46"/>
        <v>0</v>
      </c>
      <c r="CD130" s="177">
        <f t="shared" si="47"/>
        <v>0</v>
      </c>
      <c r="CE130" s="177">
        <f t="shared" si="48"/>
        <v>0</v>
      </c>
      <c r="CF130" s="177">
        <f t="shared" si="49"/>
        <v>0</v>
      </c>
      <c r="CG130" s="177">
        <f t="shared" si="50"/>
        <v>0</v>
      </c>
      <c r="CH130" s="177">
        <f t="shared" si="51"/>
        <v>0</v>
      </c>
      <c r="CI130" s="177">
        <f t="shared" si="52"/>
        <v>0</v>
      </c>
      <c r="CJ130" s="177">
        <f t="shared" si="53"/>
        <v>0</v>
      </c>
      <c r="CK130" s="177">
        <f t="shared" si="54"/>
        <v>0</v>
      </c>
      <c r="CL130" s="177">
        <f t="shared" si="55"/>
        <v>0</v>
      </c>
      <c r="CM130" s="177">
        <f t="shared" si="56"/>
        <v>0</v>
      </c>
      <c r="CN130" s="177">
        <f t="shared" si="57"/>
        <v>2.061089768967605E-5</v>
      </c>
    </row>
    <row r="131" spans="1:92" ht="15.75" thickBot="1" x14ac:dyDescent="0.3">
      <c r="A131" s="77" t="s">
        <v>724</v>
      </c>
      <c r="B131" s="77">
        <v>75</v>
      </c>
      <c r="C131" s="101"/>
      <c r="E131" s="491"/>
      <c r="F131" s="146" t="s">
        <v>220</v>
      </c>
      <c r="G131" s="288">
        <f t="shared" si="21"/>
        <v>0.6940938888</v>
      </c>
      <c r="H131" s="288">
        <f t="shared" si="22"/>
        <v>0.81773367119999996</v>
      </c>
      <c r="I131" s="177">
        <f t="shared" si="18"/>
        <v>0</v>
      </c>
      <c r="J131" s="177">
        <f t="shared" si="68"/>
        <v>0</v>
      </c>
      <c r="K131" s="177">
        <f t="shared" si="68"/>
        <v>0</v>
      </c>
      <c r="L131" s="177">
        <f t="shared" si="68"/>
        <v>0</v>
      </c>
      <c r="M131" s="177">
        <f t="shared" si="68"/>
        <v>0</v>
      </c>
      <c r="N131" s="177">
        <f t="shared" si="68"/>
        <v>0</v>
      </c>
      <c r="O131" s="177">
        <f t="shared" si="68"/>
        <v>0</v>
      </c>
      <c r="P131" s="177">
        <f t="shared" si="68"/>
        <v>0</v>
      </c>
      <c r="Q131" s="454">
        <f t="shared" si="68"/>
        <v>2.7678888000000003E-3</v>
      </c>
      <c r="R131" s="177">
        <f t="shared" si="68"/>
        <v>0</v>
      </c>
      <c r="S131" s="177">
        <f t="shared" si="68"/>
        <v>0</v>
      </c>
      <c r="T131" s="177">
        <f t="shared" si="68"/>
        <v>0</v>
      </c>
      <c r="U131" s="177">
        <f t="shared" si="68"/>
        <v>0</v>
      </c>
      <c r="V131" s="177">
        <f t="shared" si="68"/>
        <v>0.691326</v>
      </c>
      <c r="W131" s="177">
        <f t="shared" si="68"/>
        <v>0</v>
      </c>
      <c r="X131" s="177">
        <f t="shared" si="68"/>
        <v>0</v>
      </c>
      <c r="Y131" s="177">
        <f t="shared" si="68"/>
        <v>0</v>
      </c>
      <c r="Z131" s="177">
        <f t="shared" si="68"/>
        <v>0</v>
      </c>
      <c r="AA131" s="177">
        <f t="shared" si="68"/>
        <v>0</v>
      </c>
      <c r="AB131" s="177">
        <f t="shared" si="68"/>
        <v>0</v>
      </c>
      <c r="AC131" s="177">
        <f t="shared" si="68"/>
        <v>0</v>
      </c>
      <c r="AD131" s="177">
        <f t="shared" si="68"/>
        <v>0</v>
      </c>
      <c r="AE131" s="177">
        <f t="shared" si="68"/>
        <v>0</v>
      </c>
      <c r="AF131" s="177">
        <f t="shared" si="68"/>
        <v>0</v>
      </c>
      <c r="AG131" s="177">
        <f t="shared" si="68"/>
        <v>0</v>
      </c>
      <c r="AH131" s="177">
        <f t="shared" si="68"/>
        <v>0</v>
      </c>
      <c r="AI131" s="177">
        <f t="shared" si="68"/>
        <v>0</v>
      </c>
      <c r="AJ131" s="177">
        <f t="shared" si="68"/>
        <v>0</v>
      </c>
      <c r="AK131" s="177">
        <f t="shared" si="68"/>
        <v>0</v>
      </c>
      <c r="AL131" s="177">
        <f t="shared" si="68"/>
        <v>0</v>
      </c>
      <c r="AM131" s="177">
        <f t="shared" si="68"/>
        <v>0</v>
      </c>
      <c r="AN131" s="177">
        <f t="shared" si="68"/>
        <v>0</v>
      </c>
      <c r="AO131" s="177">
        <f t="shared" si="68"/>
        <v>0</v>
      </c>
      <c r="AP131" s="177">
        <f t="shared" si="68"/>
        <v>0</v>
      </c>
      <c r="AQ131" s="177">
        <f t="shared" si="68"/>
        <v>0</v>
      </c>
      <c r="AR131" s="177">
        <f t="shared" si="68"/>
        <v>0</v>
      </c>
      <c r="AS131" s="177">
        <f t="shared" si="68"/>
        <v>0</v>
      </c>
      <c r="AT131" s="177">
        <f t="shared" si="68"/>
        <v>0</v>
      </c>
      <c r="AU131" s="177">
        <f t="shared" si="68"/>
        <v>0</v>
      </c>
      <c r="AV131" s="177">
        <f t="shared" si="68"/>
        <v>0</v>
      </c>
      <c r="AW131" s="177">
        <f t="shared" si="68"/>
        <v>0</v>
      </c>
      <c r="AX131" s="177">
        <f t="shared" si="68"/>
        <v>0</v>
      </c>
      <c r="AY131" s="177">
        <f t="shared" si="24"/>
        <v>0</v>
      </c>
      <c r="AZ131" s="177">
        <f t="shared" si="59"/>
        <v>0</v>
      </c>
      <c r="BA131" s="177">
        <f t="shared" si="60"/>
        <v>0</v>
      </c>
      <c r="BB131" s="177">
        <f t="shared" si="61"/>
        <v>0</v>
      </c>
      <c r="BC131" s="177">
        <f t="shared" si="62"/>
        <v>0</v>
      </c>
      <c r="BD131" s="177">
        <f t="shared" si="63"/>
        <v>0</v>
      </c>
      <c r="BE131" s="177">
        <f t="shared" si="64"/>
        <v>0</v>
      </c>
      <c r="BF131" s="177">
        <f t="shared" si="65"/>
        <v>0</v>
      </c>
      <c r="BG131" s="177">
        <f t="shared" si="66"/>
        <v>3.2606712000000006E-3</v>
      </c>
      <c r="BH131" s="177">
        <f t="shared" si="67"/>
        <v>0</v>
      </c>
      <c r="BI131" s="177">
        <f t="shared" si="26"/>
        <v>0</v>
      </c>
      <c r="BJ131" s="177">
        <f t="shared" si="27"/>
        <v>0</v>
      </c>
      <c r="BK131" s="177">
        <f t="shared" si="28"/>
        <v>0</v>
      </c>
      <c r="BL131" s="177">
        <f t="shared" si="29"/>
        <v>0.814473</v>
      </c>
      <c r="BM131" s="177">
        <f t="shared" si="30"/>
        <v>0</v>
      </c>
      <c r="BN131" s="177">
        <f t="shared" si="31"/>
        <v>0</v>
      </c>
      <c r="BO131" s="177">
        <f t="shared" si="32"/>
        <v>0</v>
      </c>
      <c r="BP131" s="177">
        <f t="shared" si="33"/>
        <v>0</v>
      </c>
      <c r="BQ131" s="177">
        <f t="shared" si="34"/>
        <v>0</v>
      </c>
      <c r="BR131" s="177">
        <f t="shared" si="35"/>
        <v>0</v>
      </c>
      <c r="BS131" s="177">
        <f t="shared" si="36"/>
        <v>0</v>
      </c>
      <c r="BT131" s="177">
        <f t="shared" si="37"/>
        <v>0</v>
      </c>
      <c r="BU131" s="177">
        <f t="shared" si="38"/>
        <v>0</v>
      </c>
      <c r="BV131" s="177">
        <f t="shared" si="39"/>
        <v>0</v>
      </c>
      <c r="BW131" s="177">
        <f t="shared" si="40"/>
        <v>0</v>
      </c>
      <c r="BX131" s="177">
        <f t="shared" si="41"/>
        <v>0</v>
      </c>
      <c r="BY131" s="177">
        <f t="shared" si="42"/>
        <v>0</v>
      </c>
      <c r="BZ131" s="177">
        <f t="shared" si="43"/>
        <v>0</v>
      </c>
      <c r="CA131" s="177">
        <f t="shared" si="44"/>
        <v>0</v>
      </c>
      <c r="CB131" s="177">
        <f t="shared" si="45"/>
        <v>0</v>
      </c>
      <c r="CC131" s="177">
        <f t="shared" si="46"/>
        <v>0</v>
      </c>
      <c r="CD131" s="177">
        <f t="shared" si="47"/>
        <v>0</v>
      </c>
      <c r="CE131" s="177">
        <f t="shared" si="48"/>
        <v>0</v>
      </c>
      <c r="CF131" s="177">
        <f t="shared" si="49"/>
        <v>0</v>
      </c>
      <c r="CG131" s="177">
        <f t="shared" si="50"/>
        <v>0</v>
      </c>
      <c r="CH131" s="177">
        <f t="shared" si="51"/>
        <v>0</v>
      </c>
      <c r="CI131" s="177">
        <f t="shared" si="52"/>
        <v>0</v>
      </c>
      <c r="CJ131" s="177">
        <f t="shared" si="53"/>
        <v>0</v>
      </c>
      <c r="CK131" s="177">
        <f t="shared" si="54"/>
        <v>0</v>
      </c>
      <c r="CL131" s="177">
        <f t="shared" si="55"/>
        <v>0</v>
      </c>
      <c r="CM131" s="177">
        <f t="shared" si="56"/>
        <v>0</v>
      </c>
      <c r="CN131" s="177">
        <f t="shared" si="57"/>
        <v>0</v>
      </c>
    </row>
    <row r="132" spans="1:92" ht="15.75" thickBot="1" x14ac:dyDescent="0.3">
      <c r="A132" s="77" t="s">
        <v>725</v>
      </c>
      <c r="B132" s="77">
        <v>9</v>
      </c>
      <c r="C132" s="101"/>
      <c r="E132" s="491"/>
      <c r="F132" s="146" t="s">
        <v>225</v>
      </c>
      <c r="G132" s="288">
        <f t="shared" si="21"/>
        <v>0.42156815896632738</v>
      </c>
      <c r="H132" s="288">
        <f t="shared" si="22"/>
        <v>0.43537804306969463</v>
      </c>
      <c r="I132" s="177">
        <f t="shared" si="18"/>
        <v>0</v>
      </c>
      <c r="J132" s="177">
        <f t="shared" si="68"/>
        <v>0</v>
      </c>
      <c r="K132" s="177">
        <f t="shared" si="68"/>
        <v>0</v>
      </c>
      <c r="L132" s="177">
        <f t="shared" si="68"/>
        <v>0</v>
      </c>
      <c r="M132" s="177">
        <f t="shared" si="68"/>
        <v>0</v>
      </c>
      <c r="N132" s="177">
        <f t="shared" si="68"/>
        <v>0</v>
      </c>
      <c r="O132" s="177">
        <f t="shared" si="68"/>
        <v>0</v>
      </c>
      <c r="P132" s="177">
        <f t="shared" si="68"/>
        <v>0</v>
      </c>
      <c r="Q132" s="454">
        <f t="shared" si="68"/>
        <v>7.7568158966327336E-2</v>
      </c>
      <c r="R132" s="177">
        <f t="shared" si="68"/>
        <v>0</v>
      </c>
      <c r="S132" s="177">
        <f t="shared" si="68"/>
        <v>0</v>
      </c>
      <c r="T132" s="177">
        <f t="shared" si="68"/>
        <v>0</v>
      </c>
      <c r="U132" s="177">
        <f t="shared" si="68"/>
        <v>0</v>
      </c>
      <c r="V132" s="177">
        <f t="shared" si="68"/>
        <v>0</v>
      </c>
      <c r="W132" s="177">
        <f t="shared" si="68"/>
        <v>0</v>
      </c>
      <c r="X132" s="177">
        <f t="shared" si="68"/>
        <v>0</v>
      </c>
      <c r="Y132" s="177">
        <f t="shared" si="68"/>
        <v>0</v>
      </c>
      <c r="Z132" s="177">
        <f t="shared" si="68"/>
        <v>0</v>
      </c>
      <c r="AA132" s="177">
        <f t="shared" si="68"/>
        <v>0</v>
      </c>
      <c r="AB132" s="177">
        <f t="shared" si="68"/>
        <v>0</v>
      </c>
      <c r="AC132" s="177">
        <f t="shared" si="68"/>
        <v>0</v>
      </c>
      <c r="AD132" s="177">
        <f t="shared" si="68"/>
        <v>0</v>
      </c>
      <c r="AE132" s="177">
        <f t="shared" si="68"/>
        <v>0</v>
      </c>
      <c r="AF132" s="177">
        <f t="shared" si="68"/>
        <v>0</v>
      </c>
      <c r="AG132" s="177">
        <f t="shared" si="68"/>
        <v>0</v>
      </c>
      <c r="AH132" s="177">
        <f t="shared" si="68"/>
        <v>0</v>
      </c>
      <c r="AI132" s="177">
        <f t="shared" si="68"/>
        <v>0</v>
      </c>
      <c r="AJ132" s="177">
        <f t="shared" si="68"/>
        <v>0</v>
      </c>
      <c r="AK132" s="177">
        <f t="shared" si="68"/>
        <v>0</v>
      </c>
      <c r="AL132" s="177">
        <f t="shared" si="68"/>
        <v>0</v>
      </c>
      <c r="AM132" s="177">
        <f t="shared" si="68"/>
        <v>0</v>
      </c>
      <c r="AN132" s="177">
        <f t="shared" si="68"/>
        <v>0</v>
      </c>
      <c r="AO132" s="177">
        <f t="shared" si="68"/>
        <v>0</v>
      </c>
      <c r="AP132" s="177">
        <f t="shared" si="68"/>
        <v>0</v>
      </c>
      <c r="AQ132" s="177">
        <f t="shared" si="68"/>
        <v>0</v>
      </c>
      <c r="AR132" s="177">
        <f t="shared" si="68"/>
        <v>0</v>
      </c>
      <c r="AS132" s="177">
        <f t="shared" si="68"/>
        <v>0</v>
      </c>
      <c r="AT132" s="177">
        <f t="shared" si="68"/>
        <v>0</v>
      </c>
      <c r="AU132" s="177">
        <f t="shared" si="68"/>
        <v>0</v>
      </c>
      <c r="AV132" s="177">
        <f t="shared" si="68"/>
        <v>0</v>
      </c>
      <c r="AW132" s="177">
        <f t="shared" si="68"/>
        <v>0</v>
      </c>
      <c r="AX132" s="177">
        <f t="shared" si="68"/>
        <v>0</v>
      </c>
      <c r="AY132" s="177">
        <f t="shared" si="24"/>
        <v>0</v>
      </c>
      <c r="AZ132" s="177">
        <f t="shared" si="59"/>
        <v>0</v>
      </c>
      <c r="BA132" s="177">
        <f t="shared" si="60"/>
        <v>0</v>
      </c>
      <c r="BB132" s="177">
        <f t="shared" si="61"/>
        <v>0</v>
      </c>
      <c r="BC132" s="177">
        <f t="shared" si="62"/>
        <v>0</v>
      </c>
      <c r="BD132" s="177">
        <f t="shared" si="63"/>
        <v>0</v>
      </c>
      <c r="BE132" s="177">
        <f t="shared" si="64"/>
        <v>0</v>
      </c>
      <c r="BF132" s="177">
        <f t="shared" si="65"/>
        <v>0</v>
      </c>
      <c r="BG132" s="177">
        <f t="shared" si="66"/>
        <v>9.1378043069694603E-2</v>
      </c>
      <c r="BH132" s="177">
        <f t="shared" si="67"/>
        <v>0</v>
      </c>
      <c r="BI132" s="177">
        <f t="shared" si="26"/>
        <v>0</v>
      </c>
      <c r="BJ132" s="177">
        <f t="shared" si="27"/>
        <v>0</v>
      </c>
      <c r="BK132" s="177">
        <f t="shared" si="28"/>
        <v>0</v>
      </c>
      <c r="BL132" s="177">
        <f t="shared" si="29"/>
        <v>0</v>
      </c>
      <c r="BM132" s="177">
        <f t="shared" si="30"/>
        <v>0</v>
      </c>
      <c r="BN132" s="177">
        <f t="shared" si="31"/>
        <v>0</v>
      </c>
      <c r="BO132" s="177">
        <f t="shared" si="32"/>
        <v>0</v>
      </c>
      <c r="BP132" s="177">
        <f t="shared" si="33"/>
        <v>0</v>
      </c>
      <c r="BQ132" s="177">
        <f t="shared" si="34"/>
        <v>0</v>
      </c>
      <c r="BR132" s="177">
        <f t="shared" si="35"/>
        <v>0</v>
      </c>
      <c r="BS132" s="177">
        <f t="shared" si="36"/>
        <v>0</v>
      </c>
      <c r="BT132" s="177">
        <f t="shared" si="37"/>
        <v>0</v>
      </c>
      <c r="BU132" s="177">
        <f t="shared" si="38"/>
        <v>0</v>
      </c>
      <c r="BV132" s="177">
        <f t="shared" si="39"/>
        <v>0</v>
      </c>
      <c r="BW132" s="177">
        <f t="shared" si="40"/>
        <v>0</v>
      </c>
      <c r="BX132" s="177">
        <f t="shared" si="41"/>
        <v>0</v>
      </c>
      <c r="BY132" s="177">
        <f t="shared" si="42"/>
        <v>0</v>
      </c>
      <c r="BZ132" s="177">
        <f t="shared" si="43"/>
        <v>0</v>
      </c>
      <c r="CA132" s="177">
        <f t="shared" si="44"/>
        <v>0</v>
      </c>
      <c r="CB132" s="177">
        <f t="shared" si="45"/>
        <v>0</v>
      </c>
      <c r="CC132" s="177">
        <f t="shared" si="46"/>
        <v>0</v>
      </c>
      <c r="CD132" s="177">
        <f t="shared" si="47"/>
        <v>0</v>
      </c>
      <c r="CE132" s="177">
        <f t="shared" si="48"/>
        <v>0</v>
      </c>
      <c r="CF132" s="177">
        <f t="shared" si="49"/>
        <v>0</v>
      </c>
      <c r="CG132" s="177">
        <f t="shared" si="50"/>
        <v>0</v>
      </c>
      <c r="CH132" s="177">
        <f t="shared" si="51"/>
        <v>0</v>
      </c>
      <c r="CI132" s="177">
        <f t="shared" si="52"/>
        <v>0</v>
      </c>
      <c r="CJ132" s="177">
        <f t="shared" si="53"/>
        <v>0</v>
      </c>
      <c r="CK132" s="177">
        <f t="shared" si="54"/>
        <v>0</v>
      </c>
      <c r="CL132" s="177">
        <f t="shared" si="55"/>
        <v>0</v>
      </c>
      <c r="CM132" s="177">
        <f t="shared" si="56"/>
        <v>0</v>
      </c>
      <c r="CN132" s="177">
        <f t="shared" si="57"/>
        <v>0</v>
      </c>
    </row>
    <row r="133" spans="1:92" ht="15.75" thickBot="1" x14ac:dyDescent="0.3">
      <c r="A133" s="77" t="s">
        <v>726</v>
      </c>
      <c r="B133" s="77">
        <v>67</v>
      </c>
      <c r="C133" s="101"/>
      <c r="E133" s="492"/>
      <c r="F133" s="146" t="s">
        <v>264</v>
      </c>
      <c r="G133" s="288">
        <f t="shared" si="21"/>
        <v>6.6889792107308976E-4</v>
      </c>
      <c r="H133" s="288">
        <f t="shared" si="22"/>
        <v>7.8796619565780731E-4</v>
      </c>
      <c r="I133" s="177">
        <f t="shared" si="18"/>
        <v>0</v>
      </c>
      <c r="J133" s="177">
        <f t="shared" si="68"/>
        <v>0</v>
      </c>
      <c r="K133" s="177">
        <f t="shared" si="68"/>
        <v>0</v>
      </c>
      <c r="L133" s="177">
        <f t="shared" si="68"/>
        <v>0</v>
      </c>
      <c r="M133" s="177">
        <f t="shared" si="68"/>
        <v>0</v>
      </c>
      <c r="N133" s="177">
        <f t="shared" si="68"/>
        <v>0</v>
      </c>
      <c r="O133" s="177">
        <f t="shared" si="68"/>
        <v>0</v>
      </c>
      <c r="P133" s="177">
        <f t="shared" si="68"/>
        <v>0</v>
      </c>
      <c r="Q133" s="454">
        <f t="shared" si="68"/>
        <v>6.6815292807308971E-4</v>
      </c>
      <c r="R133" s="177">
        <f t="shared" si="68"/>
        <v>0</v>
      </c>
      <c r="S133" s="177">
        <f t="shared" si="68"/>
        <v>0</v>
      </c>
      <c r="T133" s="177">
        <f t="shared" si="68"/>
        <v>0</v>
      </c>
      <c r="U133" s="177">
        <f t="shared" si="68"/>
        <v>0</v>
      </c>
      <c r="V133" s="177">
        <f t="shared" si="68"/>
        <v>0</v>
      </c>
      <c r="W133" s="177">
        <f t="shared" si="68"/>
        <v>0</v>
      </c>
      <c r="X133" s="177">
        <f t="shared" si="68"/>
        <v>0</v>
      </c>
      <c r="Y133" s="177">
        <f t="shared" si="68"/>
        <v>0</v>
      </c>
      <c r="Z133" s="177">
        <f t="shared" si="68"/>
        <v>0</v>
      </c>
      <c r="AA133" s="177">
        <f t="shared" si="68"/>
        <v>0</v>
      </c>
      <c r="AB133" s="177">
        <f t="shared" si="68"/>
        <v>0</v>
      </c>
      <c r="AC133" s="177">
        <f t="shared" si="68"/>
        <v>0</v>
      </c>
      <c r="AD133" s="177">
        <f t="shared" si="68"/>
        <v>0</v>
      </c>
      <c r="AE133" s="177">
        <f t="shared" si="68"/>
        <v>0</v>
      </c>
      <c r="AF133" s="177">
        <f t="shared" si="68"/>
        <v>0</v>
      </c>
      <c r="AG133" s="177">
        <f t="shared" si="68"/>
        <v>0</v>
      </c>
      <c r="AH133" s="177">
        <f t="shared" si="68"/>
        <v>0</v>
      </c>
      <c r="AI133" s="177">
        <f t="shared" si="68"/>
        <v>0</v>
      </c>
      <c r="AJ133" s="177">
        <f t="shared" si="68"/>
        <v>0</v>
      </c>
      <c r="AK133" s="177">
        <f t="shared" si="68"/>
        <v>0</v>
      </c>
      <c r="AL133" s="177">
        <f t="shared" si="68"/>
        <v>0</v>
      </c>
      <c r="AM133" s="177">
        <f t="shared" si="68"/>
        <v>0</v>
      </c>
      <c r="AN133" s="177">
        <f t="shared" si="68"/>
        <v>0</v>
      </c>
      <c r="AO133" s="177">
        <f t="shared" si="68"/>
        <v>0</v>
      </c>
      <c r="AP133" s="177">
        <f t="shared" si="68"/>
        <v>0</v>
      </c>
      <c r="AQ133" s="177">
        <f t="shared" si="68"/>
        <v>0</v>
      </c>
      <c r="AR133" s="177">
        <f t="shared" si="68"/>
        <v>0</v>
      </c>
      <c r="AS133" s="177">
        <f t="shared" si="68"/>
        <v>0</v>
      </c>
      <c r="AT133" s="177">
        <f t="shared" si="68"/>
        <v>0</v>
      </c>
      <c r="AU133" s="177">
        <f t="shared" si="68"/>
        <v>0</v>
      </c>
      <c r="AV133" s="177">
        <f t="shared" si="68"/>
        <v>7.4499299999999998E-7</v>
      </c>
      <c r="AW133" s="177">
        <f t="shared" si="68"/>
        <v>0</v>
      </c>
      <c r="AX133" s="177">
        <f t="shared" si="68"/>
        <v>0</v>
      </c>
      <c r="AY133" s="177">
        <f t="shared" si="24"/>
        <v>0</v>
      </c>
      <c r="AZ133" s="177">
        <f t="shared" si="59"/>
        <v>0</v>
      </c>
      <c r="BA133" s="177">
        <f t="shared" si="60"/>
        <v>0</v>
      </c>
      <c r="BB133" s="177">
        <f t="shared" si="61"/>
        <v>0</v>
      </c>
      <c r="BC133" s="177">
        <f t="shared" si="62"/>
        <v>0</v>
      </c>
      <c r="BD133" s="177">
        <f t="shared" si="63"/>
        <v>0</v>
      </c>
      <c r="BE133" s="177">
        <f t="shared" si="64"/>
        <v>0</v>
      </c>
      <c r="BF133" s="177">
        <f t="shared" si="65"/>
        <v>0</v>
      </c>
      <c r="BG133" s="177">
        <f t="shared" si="66"/>
        <v>7.8710785265780731E-4</v>
      </c>
      <c r="BH133" s="177">
        <f t="shared" si="67"/>
        <v>0</v>
      </c>
      <c r="BI133" s="177">
        <f t="shared" si="26"/>
        <v>0</v>
      </c>
      <c r="BJ133" s="177">
        <f t="shared" si="27"/>
        <v>0</v>
      </c>
      <c r="BK133" s="177">
        <f t="shared" si="28"/>
        <v>0</v>
      </c>
      <c r="BL133" s="177">
        <f t="shared" si="29"/>
        <v>0</v>
      </c>
      <c r="BM133" s="177">
        <f t="shared" si="30"/>
        <v>0</v>
      </c>
      <c r="BN133" s="177">
        <f t="shared" si="31"/>
        <v>0</v>
      </c>
      <c r="BO133" s="177">
        <f t="shared" si="32"/>
        <v>0</v>
      </c>
      <c r="BP133" s="177">
        <f t="shared" si="33"/>
        <v>0</v>
      </c>
      <c r="BQ133" s="177">
        <f t="shared" si="34"/>
        <v>0</v>
      </c>
      <c r="BR133" s="177">
        <f t="shared" si="35"/>
        <v>0</v>
      </c>
      <c r="BS133" s="177">
        <f t="shared" si="36"/>
        <v>0</v>
      </c>
      <c r="BT133" s="177">
        <f t="shared" si="37"/>
        <v>0</v>
      </c>
      <c r="BU133" s="177">
        <f t="shared" si="38"/>
        <v>0</v>
      </c>
      <c r="BV133" s="177">
        <f t="shared" si="39"/>
        <v>0</v>
      </c>
      <c r="BW133" s="177">
        <f t="shared" si="40"/>
        <v>0</v>
      </c>
      <c r="BX133" s="177">
        <f t="shared" si="41"/>
        <v>0</v>
      </c>
      <c r="BY133" s="177">
        <f t="shared" si="42"/>
        <v>0</v>
      </c>
      <c r="BZ133" s="177">
        <f t="shared" si="43"/>
        <v>0</v>
      </c>
      <c r="CA133" s="177">
        <f t="shared" si="44"/>
        <v>0</v>
      </c>
      <c r="CB133" s="177">
        <f t="shared" si="45"/>
        <v>0</v>
      </c>
      <c r="CC133" s="177">
        <f t="shared" si="46"/>
        <v>0</v>
      </c>
      <c r="CD133" s="177">
        <f t="shared" si="47"/>
        <v>0</v>
      </c>
      <c r="CE133" s="177">
        <f t="shared" si="48"/>
        <v>0</v>
      </c>
      <c r="CF133" s="177">
        <f t="shared" si="49"/>
        <v>0</v>
      </c>
      <c r="CG133" s="177">
        <f t="shared" si="50"/>
        <v>0</v>
      </c>
      <c r="CH133" s="177">
        <f t="shared" si="51"/>
        <v>0</v>
      </c>
      <c r="CI133" s="177">
        <f t="shared" si="52"/>
        <v>0</v>
      </c>
      <c r="CJ133" s="177">
        <f t="shared" si="53"/>
        <v>0</v>
      </c>
      <c r="CK133" s="177">
        <f t="shared" si="54"/>
        <v>0</v>
      </c>
      <c r="CL133" s="177">
        <f t="shared" si="55"/>
        <v>8.5834300000000003E-7</v>
      </c>
      <c r="CM133" s="177">
        <f t="shared" si="56"/>
        <v>0</v>
      </c>
      <c r="CN133" s="177">
        <f t="shared" si="57"/>
        <v>0</v>
      </c>
    </row>
    <row r="134" spans="1:92" ht="15.75" thickBot="1" x14ac:dyDescent="0.3">
      <c r="A134" s="77" t="s">
        <v>727</v>
      </c>
      <c r="B134" s="77">
        <v>74</v>
      </c>
      <c r="C134" s="101"/>
      <c r="E134" s="490" t="s">
        <v>87</v>
      </c>
      <c r="F134" s="145" t="s">
        <v>219</v>
      </c>
      <c r="G134" s="288">
        <f t="shared" si="21"/>
        <v>0.18763788768696354</v>
      </c>
      <c r="H134" s="288">
        <f t="shared" si="22"/>
        <v>0.20791175844498824</v>
      </c>
      <c r="I134" s="177">
        <f t="shared" si="18"/>
        <v>4.246262518518519E-2</v>
      </c>
      <c r="J134" s="177">
        <f t="shared" si="68"/>
        <v>0</v>
      </c>
      <c r="K134" s="177">
        <f t="shared" ref="J134:AX137" si="69">I104*I$109</f>
        <v>0</v>
      </c>
      <c r="L134" s="177">
        <f t="shared" si="69"/>
        <v>0</v>
      </c>
      <c r="M134" s="177">
        <f t="shared" si="69"/>
        <v>0</v>
      </c>
      <c r="N134" s="177">
        <f t="shared" si="69"/>
        <v>0</v>
      </c>
      <c r="O134" s="177">
        <f t="shared" si="69"/>
        <v>1.4628206617283949E-2</v>
      </c>
      <c r="P134" s="177">
        <f t="shared" si="69"/>
        <v>0</v>
      </c>
      <c r="Q134" s="454">
        <f t="shared" si="69"/>
        <v>3.0754319999999999E-3</v>
      </c>
      <c r="R134" s="177">
        <f t="shared" si="69"/>
        <v>0</v>
      </c>
      <c r="S134" s="177">
        <f t="shared" si="69"/>
        <v>0</v>
      </c>
      <c r="T134" s="177">
        <f t="shared" si="69"/>
        <v>1.8267237333333332E-2</v>
      </c>
      <c r="U134" s="177">
        <f t="shared" si="69"/>
        <v>0</v>
      </c>
      <c r="V134" s="177">
        <f t="shared" si="69"/>
        <v>7.4202324000000007E-3</v>
      </c>
      <c r="W134" s="177">
        <f t="shared" si="69"/>
        <v>0</v>
      </c>
      <c r="X134" s="177">
        <f t="shared" si="69"/>
        <v>0</v>
      </c>
      <c r="Y134" s="177">
        <f t="shared" si="69"/>
        <v>0</v>
      </c>
      <c r="Z134" s="177">
        <f t="shared" si="69"/>
        <v>0</v>
      </c>
      <c r="AA134" s="177">
        <f t="shared" si="69"/>
        <v>0</v>
      </c>
      <c r="AB134" s="177">
        <f t="shared" si="69"/>
        <v>0</v>
      </c>
      <c r="AC134" s="177">
        <f t="shared" si="69"/>
        <v>0</v>
      </c>
      <c r="AD134" s="177">
        <f t="shared" si="69"/>
        <v>0</v>
      </c>
      <c r="AE134" s="177">
        <f t="shared" si="69"/>
        <v>0</v>
      </c>
      <c r="AF134" s="177">
        <f t="shared" si="69"/>
        <v>0</v>
      </c>
      <c r="AG134" s="177">
        <f t="shared" si="69"/>
        <v>0</v>
      </c>
      <c r="AH134" s="177">
        <f t="shared" si="69"/>
        <v>0</v>
      </c>
      <c r="AI134" s="177">
        <f t="shared" si="69"/>
        <v>0</v>
      </c>
      <c r="AJ134" s="177">
        <f t="shared" si="69"/>
        <v>0</v>
      </c>
      <c r="AK134" s="177">
        <f t="shared" si="69"/>
        <v>0</v>
      </c>
      <c r="AL134" s="177">
        <f t="shared" si="69"/>
        <v>0</v>
      </c>
      <c r="AM134" s="177">
        <f t="shared" si="69"/>
        <v>0</v>
      </c>
      <c r="AN134" s="177">
        <f t="shared" si="69"/>
        <v>0</v>
      </c>
      <c r="AO134" s="177">
        <f t="shared" si="69"/>
        <v>0</v>
      </c>
      <c r="AP134" s="177">
        <f t="shared" si="69"/>
        <v>0</v>
      </c>
      <c r="AQ134" s="177">
        <f t="shared" si="69"/>
        <v>0</v>
      </c>
      <c r="AR134" s="177">
        <f t="shared" si="69"/>
        <v>4.3208708977777774E-2</v>
      </c>
      <c r="AS134" s="177">
        <f t="shared" si="69"/>
        <v>0</v>
      </c>
      <c r="AT134" s="177">
        <f t="shared" si="69"/>
        <v>0</v>
      </c>
      <c r="AU134" s="177">
        <f t="shared" si="69"/>
        <v>0</v>
      </c>
      <c r="AV134" s="177">
        <f t="shared" si="69"/>
        <v>0</v>
      </c>
      <c r="AW134" s="177">
        <f t="shared" si="69"/>
        <v>0</v>
      </c>
      <c r="AX134" s="177">
        <f t="shared" si="69"/>
        <v>0</v>
      </c>
      <c r="AY134" s="177">
        <f t="shared" si="24"/>
        <v>4.9103387654320985E-2</v>
      </c>
      <c r="AZ134" s="177">
        <f t="shared" si="59"/>
        <v>0</v>
      </c>
      <c r="BA134" s="177">
        <f t="shared" si="60"/>
        <v>0</v>
      </c>
      <c r="BB134" s="177">
        <f t="shared" si="61"/>
        <v>0</v>
      </c>
      <c r="BC134" s="177">
        <f t="shared" si="62"/>
        <v>0</v>
      </c>
      <c r="BD134" s="177">
        <f t="shared" si="63"/>
        <v>0</v>
      </c>
      <c r="BE134" s="177">
        <f t="shared" si="64"/>
        <v>1.6684626172839504E-2</v>
      </c>
      <c r="BF134" s="177">
        <f t="shared" si="65"/>
        <v>0</v>
      </c>
      <c r="BG134" s="177">
        <f t="shared" si="66"/>
        <v>3.6229680000000003E-3</v>
      </c>
      <c r="BH134" s="177">
        <f t="shared" si="67"/>
        <v>0</v>
      </c>
      <c r="BI134" s="177">
        <f t="shared" si="26"/>
        <v>0</v>
      </c>
      <c r="BJ134" s="177">
        <f t="shared" si="27"/>
        <v>1.9667428148148151E-2</v>
      </c>
      <c r="BK134" s="177">
        <f t="shared" si="28"/>
        <v>0</v>
      </c>
      <c r="BL134" s="177">
        <f t="shared" si="29"/>
        <v>8.7420102000000006E-3</v>
      </c>
      <c r="BM134" s="177">
        <f t="shared" si="30"/>
        <v>0</v>
      </c>
      <c r="BN134" s="177">
        <f t="shared" si="31"/>
        <v>0</v>
      </c>
      <c r="BO134" s="177">
        <f t="shared" si="32"/>
        <v>0</v>
      </c>
      <c r="BP134" s="177">
        <f t="shared" si="33"/>
        <v>0</v>
      </c>
      <c r="BQ134" s="177">
        <f t="shared" si="34"/>
        <v>0</v>
      </c>
      <c r="BR134" s="177">
        <f t="shared" si="35"/>
        <v>0</v>
      </c>
      <c r="BS134" s="177">
        <f t="shared" si="36"/>
        <v>0</v>
      </c>
      <c r="BT134" s="177">
        <f t="shared" si="37"/>
        <v>0</v>
      </c>
      <c r="BU134" s="177">
        <f t="shared" si="38"/>
        <v>0</v>
      </c>
      <c r="BV134" s="177">
        <f t="shared" si="39"/>
        <v>0</v>
      </c>
      <c r="BW134" s="177">
        <f t="shared" si="40"/>
        <v>0</v>
      </c>
      <c r="BX134" s="177">
        <f t="shared" si="41"/>
        <v>0</v>
      </c>
      <c r="BY134" s="177">
        <f t="shared" si="42"/>
        <v>0</v>
      </c>
      <c r="BZ134" s="177">
        <f t="shared" si="43"/>
        <v>0</v>
      </c>
      <c r="CA134" s="177">
        <f t="shared" si="44"/>
        <v>0</v>
      </c>
      <c r="CB134" s="177">
        <f t="shared" si="45"/>
        <v>0</v>
      </c>
      <c r="CC134" s="177">
        <f t="shared" si="46"/>
        <v>0</v>
      </c>
      <c r="CD134" s="177">
        <f t="shared" si="47"/>
        <v>0</v>
      </c>
      <c r="CE134" s="177">
        <f t="shared" si="48"/>
        <v>0</v>
      </c>
      <c r="CF134" s="177">
        <f t="shared" si="49"/>
        <v>0</v>
      </c>
      <c r="CG134" s="177">
        <f t="shared" si="50"/>
        <v>0</v>
      </c>
      <c r="CH134" s="177">
        <f t="shared" si="51"/>
        <v>5.151589309629629E-2</v>
      </c>
      <c r="CI134" s="177">
        <f t="shared" si="52"/>
        <v>0</v>
      </c>
      <c r="CJ134" s="177">
        <f t="shared" si="53"/>
        <v>0</v>
      </c>
      <c r="CK134" s="177">
        <f t="shared" si="54"/>
        <v>0</v>
      </c>
      <c r="CL134" s="177">
        <f t="shared" si="55"/>
        <v>0</v>
      </c>
      <c r="CM134" s="177">
        <f t="shared" si="56"/>
        <v>0</v>
      </c>
      <c r="CN134" s="177">
        <f t="shared" si="57"/>
        <v>0</v>
      </c>
    </row>
    <row r="135" spans="1:92" ht="15.75" thickBot="1" x14ac:dyDescent="0.3">
      <c r="A135" s="77" t="s">
        <v>728</v>
      </c>
      <c r="B135" s="77">
        <v>26</v>
      </c>
      <c r="C135" s="101"/>
      <c r="E135" s="491"/>
      <c r="F135" s="146" t="s">
        <v>220</v>
      </c>
      <c r="G135" s="288">
        <f t="shared" si="21"/>
        <v>1.4610218219135804</v>
      </c>
      <c r="H135" s="288">
        <f t="shared" si="22"/>
        <v>1.6216539012716049</v>
      </c>
      <c r="I135" s="177">
        <f t="shared" si="18"/>
        <v>4.246262518518519E-2</v>
      </c>
      <c r="J135" s="177">
        <f t="shared" si="69"/>
        <v>0</v>
      </c>
      <c r="K135" s="177">
        <f t="shared" si="69"/>
        <v>0</v>
      </c>
      <c r="L135" s="177">
        <f t="shared" si="69"/>
        <v>0</v>
      </c>
      <c r="M135" s="177">
        <f t="shared" si="69"/>
        <v>0</v>
      </c>
      <c r="N135" s="177">
        <f t="shared" si="69"/>
        <v>0</v>
      </c>
      <c r="O135" s="177">
        <f t="shared" si="69"/>
        <v>1.4628206617283949E-2</v>
      </c>
      <c r="P135" s="177">
        <f t="shared" si="69"/>
        <v>0</v>
      </c>
      <c r="Q135" s="454">
        <f t="shared" si="69"/>
        <v>2.6474343800000001E-2</v>
      </c>
      <c r="R135" s="177">
        <f t="shared" si="69"/>
        <v>0</v>
      </c>
      <c r="S135" s="177">
        <f t="shared" si="69"/>
        <v>0</v>
      </c>
      <c r="T135" s="177">
        <f t="shared" si="69"/>
        <v>1.8267237333333332E-2</v>
      </c>
      <c r="U135" s="177">
        <f t="shared" si="69"/>
        <v>0</v>
      </c>
      <c r="V135" s="177">
        <f t="shared" si="69"/>
        <v>0.77198070000000008</v>
      </c>
      <c r="W135" s="177">
        <f t="shared" si="69"/>
        <v>0</v>
      </c>
      <c r="X135" s="177">
        <f t="shared" si="69"/>
        <v>0</v>
      </c>
      <c r="Y135" s="177">
        <f t="shared" si="69"/>
        <v>0</v>
      </c>
      <c r="Z135" s="177">
        <f t="shared" si="69"/>
        <v>0</v>
      </c>
      <c r="AA135" s="177">
        <f t="shared" si="69"/>
        <v>0</v>
      </c>
      <c r="AB135" s="177">
        <f t="shared" si="69"/>
        <v>0</v>
      </c>
      <c r="AC135" s="177">
        <f t="shared" si="69"/>
        <v>0</v>
      </c>
      <c r="AD135" s="177">
        <f t="shared" si="69"/>
        <v>0</v>
      </c>
      <c r="AE135" s="177">
        <f t="shared" si="69"/>
        <v>0</v>
      </c>
      <c r="AF135" s="177">
        <f t="shared" si="69"/>
        <v>0</v>
      </c>
      <c r="AG135" s="177">
        <f t="shared" si="69"/>
        <v>0</v>
      </c>
      <c r="AH135" s="177">
        <f t="shared" si="69"/>
        <v>0</v>
      </c>
      <c r="AI135" s="177">
        <f t="shared" si="69"/>
        <v>0</v>
      </c>
      <c r="AJ135" s="177">
        <f t="shared" si="69"/>
        <v>0</v>
      </c>
      <c r="AK135" s="177">
        <f t="shared" si="69"/>
        <v>0</v>
      </c>
      <c r="AL135" s="177">
        <f t="shared" si="69"/>
        <v>0</v>
      </c>
      <c r="AM135" s="177">
        <f t="shared" si="69"/>
        <v>0</v>
      </c>
      <c r="AN135" s="177">
        <f t="shared" si="69"/>
        <v>0</v>
      </c>
      <c r="AO135" s="177">
        <f t="shared" si="69"/>
        <v>0</v>
      </c>
      <c r="AP135" s="177">
        <f t="shared" si="69"/>
        <v>0</v>
      </c>
      <c r="AQ135" s="177">
        <f t="shared" si="69"/>
        <v>0</v>
      </c>
      <c r="AR135" s="177">
        <f t="shared" si="69"/>
        <v>4.3208708977777774E-2</v>
      </c>
      <c r="AS135" s="177">
        <f t="shared" si="69"/>
        <v>0</v>
      </c>
      <c r="AT135" s="177">
        <f t="shared" si="69"/>
        <v>0</v>
      </c>
      <c r="AU135" s="177">
        <f t="shared" si="69"/>
        <v>0</v>
      </c>
      <c r="AV135" s="177">
        <f t="shared" si="69"/>
        <v>0</v>
      </c>
      <c r="AW135" s="177">
        <f t="shared" si="69"/>
        <v>0</v>
      </c>
      <c r="AX135" s="177">
        <f t="shared" si="69"/>
        <v>0</v>
      </c>
      <c r="AY135" s="177">
        <f t="shared" si="24"/>
        <v>4.9103387654320985E-2</v>
      </c>
      <c r="AZ135" s="177">
        <f t="shared" si="59"/>
        <v>0</v>
      </c>
      <c r="BA135" s="177">
        <f t="shared" si="60"/>
        <v>0</v>
      </c>
      <c r="BB135" s="177">
        <f t="shared" si="61"/>
        <v>0</v>
      </c>
      <c r="BC135" s="177">
        <f t="shared" si="62"/>
        <v>0</v>
      </c>
      <c r="BD135" s="177">
        <f t="shared" si="63"/>
        <v>0</v>
      </c>
      <c r="BE135" s="177">
        <f t="shared" si="64"/>
        <v>1.6684626172839504E-2</v>
      </c>
      <c r="BF135" s="177">
        <f t="shared" si="65"/>
        <v>0</v>
      </c>
      <c r="BG135" s="177">
        <f t="shared" si="66"/>
        <v>3.1187716200000003E-2</v>
      </c>
      <c r="BH135" s="177">
        <f t="shared" si="67"/>
        <v>0</v>
      </c>
      <c r="BI135" s="177">
        <f t="shared" si="26"/>
        <v>0</v>
      </c>
      <c r="BJ135" s="177">
        <f t="shared" si="27"/>
        <v>1.9667428148148151E-2</v>
      </c>
      <c r="BK135" s="177">
        <f t="shared" si="28"/>
        <v>0</v>
      </c>
      <c r="BL135" s="177">
        <f t="shared" si="29"/>
        <v>0.90949484999999997</v>
      </c>
      <c r="BM135" s="177">
        <f t="shared" si="30"/>
        <v>0</v>
      </c>
      <c r="BN135" s="177">
        <f t="shared" si="31"/>
        <v>0</v>
      </c>
      <c r="BO135" s="177">
        <f t="shared" si="32"/>
        <v>0</v>
      </c>
      <c r="BP135" s="177">
        <f t="shared" si="33"/>
        <v>0</v>
      </c>
      <c r="BQ135" s="177">
        <f t="shared" si="34"/>
        <v>0</v>
      </c>
      <c r="BR135" s="177">
        <f t="shared" si="35"/>
        <v>0</v>
      </c>
      <c r="BS135" s="177">
        <f t="shared" si="36"/>
        <v>0</v>
      </c>
      <c r="BT135" s="177">
        <f t="shared" si="37"/>
        <v>0</v>
      </c>
      <c r="BU135" s="177">
        <f t="shared" si="38"/>
        <v>0</v>
      </c>
      <c r="BV135" s="177">
        <f t="shared" si="39"/>
        <v>0</v>
      </c>
      <c r="BW135" s="177">
        <f t="shared" si="40"/>
        <v>0</v>
      </c>
      <c r="BX135" s="177">
        <f t="shared" si="41"/>
        <v>0</v>
      </c>
      <c r="BY135" s="177">
        <f t="shared" si="42"/>
        <v>0</v>
      </c>
      <c r="BZ135" s="177">
        <f t="shared" si="43"/>
        <v>0</v>
      </c>
      <c r="CA135" s="177">
        <f t="shared" si="44"/>
        <v>0</v>
      </c>
      <c r="CB135" s="177">
        <f t="shared" si="45"/>
        <v>0</v>
      </c>
      <c r="CC135" s="177">
        <f t="shared" si="46"/>
        <v>0</v>
      </c>
      <c r="CD135" s="177">
        <f t="shared" si="47"/>
        <v>0</v>
      </c>
      <c r="CE135" s="177">
        <f t="shared" si="48"/>
        <v>0</v>
      </c>
      <c r="CF135" s="177">
        <f t="shared" si="49"/>
        <v>0</v>
      </c>
      <c r="CG135" s="177">
        <f t="shared" si="50"/>
        <v>0</v>
      </c>
      <c r="CH135" s="177">
        <f t="shared" si="51"/>
        <v>5.151589309629629E-2</v>
      </c>
      <c r="CI135" s="177">
        <f t="shared" si="52"/>
        <v>0</v>
      </c>
      <c r="CJ135" s="177">
        <f t="shared" si="53"/>
        <v>0</v>
      </c>
      <c r="CK135" s="177">
        <f t="shared" si="54"/>
        <v>0</v>
      </c>
      <c r="CL135" s="177">
        <f t="shared" si="55"/>
        <v>0</v>
      </c>
      <c r="CM135" s="177">
        <f t="shared" si="56"/>
        <v>0</v>
      </c>
      <c r="CN135" s="177">
        <f t="shared" si="57"/>
        <v>0</v>
      </c>
    </row>
    <row r="136" spans="1:92" ht="15.75" thickBot="1" x14ac:dyDescent="0.3">
      <c r="A136" s="77" t="s">
        <v>729</v>
      </c>
      <c r="B136" s="77">
        <v>10</v>
      </c>
      <c r="C136" s="101"/>
      <c r="E136" s="491"/>
      <c r="F136" s="110" t="s">
        <v>281</v>
      </c>
      <c r="G136" s="288">
        <f t="shared" si="21"/>
        <v>0.25095615237135799</v>
      </c>
      <c r="H136" s="288">
        <f t="shared" si="22"/>
        <v>0.29293071459160491</v>
      </c>
      <c r="I136" s="177">
        <f t="shared" si="18"/>
        <v>4.246262518518519E-2</v>
      </c>
      <c r="J136" s="177">
        <f t="shared" si="69"/>
        <v>0</v>
      </c>
      <c r="K136" s="177">
        <f t="shared" si="69"/>
        <v>0</v>
      </c>
      <c r="L136" s="177">
        <f t="shared" si="69"/>
        <v>0</v>
      </c>
      <c r="M136" s="177">
        <f t="shared" si="69"/>
        <v>0</v>
      </c>
      <c r="N136" s="177">
        <f t="shared" si="69"/>
        <v>0</v>
      </c>
      <c r="O136" s="177">
        <f t="shared" si="69"/>
        <v>1.4628206617283949E-2</v>
      </c>
      <c r="P136" s="177">
        <f t="shared" si="69"/>
        <v>0</v>
      </c>
      <c r="Q136" s="454">
        <f t="shared" si="69"/>
        <v>0.13238937425777778</v>
      </c>
      <c r="R136" s="177">
        <f t="shared" si="69"/>
        <v>0</v>
      </c>
      <c r="S136" s="177">
        <f t="shared" si="69"/>
        <v>0</v>
      </c>
      <c r="T136" s="177">
        <f t="shared" si="69"/>
        <v>1.8267237333333332E-2</v>
      </c>
      <c r="U136" s="177">
        <f t="shared" si="69"/>
        <v>0</v>
      </c>
      <c r="V136" s="177">
        <f t="shared" si="69"/>
        <v>0</v>
      </c>
      <c r="W136" s="177">
        <f t="shared" si="69"/>
        <v>0</v>
      </c>
      <c r="X136" s="177">
        <f t="shared" si="69"/>
        <v>0</v>
      </c>
      <c r="Y136" s="177">
        <f t="shared" si="69"/>
        <v>0</v>
      </c>
      <c r="Z136" s="177">
        <f t="shared" si="69"/>
        <v>0</v>
      </c>
      <c r="AA136" s="177">
        <f t="shared" si="69"/>
        <v>0</v>
      </c>
      <c r="AB136" s="177">
        <f t="shared" si="69"/>
        <v>0</v>
      </c>
      <c r="AC136" s="177">
        <f t="shared" si="69"/>
        <v>0</v>
      </c>
      <c r="AD136" s="177">
        <f t="shared" si="69"/>
        <v>0</v>
      </c>
      <c r="AE136" s="177">
        <f t="shared" si="69"/>
        <v>0</v>
      </c>
      <c r="AF136" s="177">
        <f t="shared" si="69"/>
        <v>0</v>
      </c>
      <c r="AG136" s="177">
        <f t="shared" si="69"/>
        <v>0</v>
      </c>
      <c r="AH136" s="177">
        <f t="shared" si="69"/>
        <v>0</v>
      </c>
      <c r="AI136" s="177">
        <f t="shared" si="69"/>
        <v>0</v>
      </c>
      <c r="AJ136" s="177">
        <f t="shared" si="69"/>
        <v>0</v>
      </c>
      <c r="AK136" s="177">
        <f t="shared" si="69"/>
        <v>0</v>
      </c>
      <c r="AL136" s="177">
        <f t="shared" si="69"/>
        <v>0</v>
      </c>
      <c r="AM136" s="177">
        <f t="shared" si="69"/>
        <v>0</v>
      </c>
      <c r="AN136" s="177">
        <f t="shared" si="69"/>
        <v>0</v>
      </c>
      <c r="AO136" s="177">
        <f t="shared" si="69"/>
        <v>0</v>
      </c>
      <c r="AP136" s="177">
        <f t="shared" si="69"/>
        <v>0</v>
      </c>
      <c r="AQ136" s="177">
        <f t="shared" si="69"/>
        <v>0</v>
      </c>
      <c r="AR136" s="177">
        <f t="shared" si="69"/>
        <v>4.3208708977777774E-2</v>
      </c>
      <c r="AS136" s="177">
        <f t="shared" si="69"/>
        <v>0</v>
      </c>
      <c r="AT136" s="177">
        <f t="shared" si="69"/>
        <v>0</v>
      </c>
      <c r="AU136" s="177">
        <f t="shared" si="69"/>
        <v>0</v>
      </c>
      <c r="AV136" s="177">
        <f t="shared" si="69"/>
        <v>0</v>
      </c>
      <c r="AW136" s="177">
        <f t="shared" si="69"/>
        <v>0</v>
      </c>
      <c r="AX136" s="177">
        <f t="shared" si="69"/>
        <v>0</v>
      </c>
      <c r="AY136" s="177">
        <f t="shared" si="24"/>
        <v>4.9103387654320985E-2</v>
      </c>
      <c r="AZ136" s="177">
        <f t="shared" si="59"/>
        <v>0</v>
      </c>
      <c r="BA136" s="177">
        <f t="shared" si="60"/>
        <v>0</v>
      </c>
      <c r="BB136" s="177">
        <f t="shared" si="61"/>
        <v>0</v>
      </c>
      <c r="BC136" s="177">
        <f t="shared" si="62"/>
        <v>0</v>
      </c>
      <c r="BD136" s="177">
        <f t="shared" si="63"/>
        <v>0</v>
      </c>
      <c r="BE136" s="177">
        <f t="shared" si="64"/>
        <v>1.6684626172839504E-2</v>
      </c>
      <c r="BF136" s="177">
        <f t="shared" si="65"/>
        <v>0</v>
      </c>
      <c r="BG136" s="177">
        <f t="shared" si="66"/>
        <v>0.15595937952</v>
      </c>
      <c r="BH136" s="177">
        <f t="shared" si="67"/>
        <v>0</v>
      </c>
      <c r="BI136" s="177">
        <f t="shared" si="26"/>
        <v>0</v>
      </c>
      <c r="BJ136" s="177">
        <f t="shared" si="27"/>
        <v>1.9667428148148151E-2</v>
      </c>
      <c r="BK136" s="177">
        <f t="shared" si="28"/>
        <v>0</v>
      </c>
      <c r="BL136" s="177">
        <f t="shared" si="29"/>
        <v>0</v>
      </c>
      <c r="BM136" s="177">
        <f t="shared" si="30"/>
        <v>0</v>
      </c>
      <c r="BN136" s="177">
        <f t="shared" si="31"/>
        <v>0</v>
      </c>
      <c r="BO136" s="177">
        <f t="shared" si="32"/>
        <v>0</v>
      </c>
      <c r="BP136" s="177">
        <f t="shared" si="33"/>
        <v>0</v>
      </c>
      <c r="BQ136" s="177">
        <f t="shared" si="34"/>
        <v>0</v>
      </c>
      <c r="BR136" s="177">
        <f t="shared" si="35"/>
        <v>0</v>
      </c>
      <c r="BS136" s="177">
        <f t="shared" si="36"/>
        <v>0</v>
      </c>
      <c r="BT136" s="177">
        <f t="shared" si="37"/>
        <v>0</v>
      </c>
      <c r="BU136" s="177">
        <f t="shared" si="38"/>
        <v>0</v>
      </c>
      <c r="BV136" s="177">
        <f t="shared" si="39"/>
        <v>0</v>
      </c>
      <c r="BW136" s="177">
        <f t="shared" si="40"/>
        <v>0</v>
      </c>
      <c r="BX136" s="177">
        <f t="shared" si="41"/>
        <v>0</v>
      </c>
      <c r="BY136" s="177">
        <f t="shared" si="42"/>
        <v>0</v>
      </c>
      <c r="BZ136" s="177">
        <f t="shared" si="43"/>
        <v>0</v>
      </c>
      <c r="CA136" s="177">
        <f t="shared" si="44"/>
        <v>0</v>
      </c>
      <c r="CB136" s="177">
        <f t="shared" si="45"/>
        <v>0</v>
      </c>
      <c r="CC136" s="177">
        <f t="shared" si="46"/>
        <v>0</v>
      </c>
      <c r="CD136" s="177">
        <f t="shared" si="47"/>
        <v>0</v>
      </c>
      <c r="CE136" s="177">
        <f t="shared" si="48"/>
        <v>0</v>
      </c>
      <c r="CF136" s="177">
        <f t="shared" si="49"/>
        <v>0</v>
      </c>
      <c r="CG136" s="177">
        <f t="shared" si="50"/>
        <v>0</v>
      </c>
      <c r="CH136" s="177">
        <f t="shared" si="51"/>
        <v>5.151589309629629E-2</v>
      </c>
      <c r="CI136" s="177">
        <f t="shared" si="52"/>
        <v>0</v>
      </c>
      <c r="CJ136" s="177">
        <f t="shared" si="53"/>
        <v>0</v>
      </c>
      <c r="CK136" s="177">
        <f t="shared" si="54"/>
        <v>0</v>
      </c>
      <c r="CL136" s="177">
        <f t="shared" si="55"/>
        <v>0</v>
      </c>
      <c r="CM136" s="177">
        <f t="shared" si="56"/>
        <v>0</v>
      </c>
      <c r="CN136" s="177">
        <f t="shared" si="57"/>
        <v>0</v>
      </c>
    </row>
    <row r="137" spans="1:92" ht="15.75" thickBot="1" x14ac:dyDescent="0.3">
      <c r="A137" s="77" t="s">
        <v>730</v>
      </c>
      <c r="B137" s="77">
        <v>56</v>
      </c>
      <c r="C137" s="101"/>
      <c r="E137" s="492"/>
      <c r="F137" s="147" t="s">
        <v>222</v>
      </c>
      <c r="G137" s="288">
        <f>SUM(I137:AX137)+$O53</f>
        <v>2.9436948670024692</v>
      </c>
      <c r="H137" s="288">
        <f>SUM(AY137:CN137)+$O53</f>
        <v>3.4652772017382714</v>
      </c>
      <c r="I137" s="177">
        <f t="shared" si="18"/>
        <v>4.246262518518519E-2</v>
      </c>
      <c r="J137" s="177">
        <f t="shared" si="69"/>
        <v>0</v>
      </c>
      <c r="K137" s="177">
        <f t="shared" si="69"/>
        <v>0</v>
      </c>
      <c r="L137" s="177">
        <f t="shared" si="69"/>
        <v>0</v>
      </c>
      <c r="M137" s="177">
        <f t="shared" si="69"/>
        <v>0</v>
      </c>
      <c r="N137" s="177">
        <f t="shared" si="69"/>
        <v>0</v>
      </c>
      <c r="O137" s="177">
        <f t="shared" si="69"/>
        <v>1.4628206617283949E-2</v>
      </c>
      <c r="P137" s="177">
        <f t="shared" si="69"/>
        <v>0</v>
      </c>
      <c r="Q137" s="454">
        <f t="shared" si="69"/>
        <v>0.69481982222222216</v>
      </c>
      <c r="R137" s="177">
        <f t="shared" si="69"/>
        <v>0</v>
      </c>
      <c r="S137" s="177">
        <f t="shared" si="69"/>
        <v>0</v>
      </c>
      <c r="T137" s="177">
        <f t="shared" si="69"/>
        <v>1.8267237333333332E-2</v>
      </c>
      <c r="U137" s="177">
        <f t="shared" si="69"/>
        <v>0</v>
      </c>
      <c r="V137" s="177">
        <f t="shared" si="69"/>
        <v>2.1303082666666668</v>
      </c>
      <c r="W137" s="177">
        <f t="shared" si="69"/>
        <v>0</v>
      </c>
      <c r="X137" s="177">
        <f t="shared" si="69"/>
        <v>0</v>
      </c>
      <c r="Y137" s="177">
        <f t="shared" si="69"/>
        <v>0</v>
      </c>
      <c r="Z137" s="177">
        <f t="shared" si="69"/>
        <v>0</v>
      </c>
      <c r="AA137" s="177">
        <f t="shared" si="69"/>
        <v>0</v>
      </c>
      <c r="AB137" s="177">
        <f t="shared" si="69"/>
        <v>0</v>
      </c>
      <c r="AC137" s="177">
        <f t="shared" si="69"/>
        <v>0</v>
      </c>
      <c r="AD137" s="177">
        <f t="shared" si="69"/>
        <v>0</v>
      </c>
      <c r="AE137" s="177">
        <f t="shared" si="69"/>
        <v>0</v>
      </c>
      <c r="AF137" s="177">
        <f t="shared" si="69"/>
        <v>0</v>
      </c>
      <c r="AG137" s="177">
        <f t="shared" si="69"/>
        <v>0</v>
      </c>
      <c r="AH137" s="177">
        <f t="shared" si="69"/>
        <v>0</v>
      </c>
      <c r="AI137" s="177">
        <f t="shared" si="69"/>
        <v>0</v>
      </c>
      <c r="AJ137" s="177">
        <f t="shared" si="69"/>
        <v>0</v>
      </c>
      <c r="AK137" s="177">
        <f t="shared" si="69"/>
        <v>0</v>
      </c>
      <c r="AL137" s="177">
        <f t="shared" si="69"/>
        <v>0</v>
      </c>
      <c r="AM137" s="177">
        <f t="shared" si="69"/>
        <v>0</v>
      </c>
      <c r="AN137" s="177">
        <f t="shared" si="69"/>
        <v>0</v>
      </c>
      <c r="AO137" s="177">
        <f t="shared" si="69"/>
        <v>0</v>
      </c>
      <c r="AP137" s="177">
        <f t="shared" si="69"/>
        <v>0</v>
      </c>
      <c r="AQ137" s="177">
        <f t="shared" si="69"/>
        <v>0</v>
      </c>
      <c r="AR137" s="177">
        <f t="shared" si="69"/>
        <v>4.3208708977777774E-2</v>
      </c>
      <c r="AS137" s="177">
        <f t="shared" si="69"/>
        <v>0</v>
      </c>
      <c r="AT137" s="177">
        <f t="shared" si="69"/>
        <v>0</v>
      </c>
      <c r="AU137" s="177">
        <f t="shared" si="69"/>
        <v>0</v>
      </c>
      <c r="AV137" s="177">
        <f t="shared" si="69"/>
        <v>0</v>
      </c>
      <c r="AW137" s="177">
        <f t="shared" si="69"/>
        <v>0</v>
      </c>
      <c r="AX137" s="177">
        <f t="shared" si="69"/>
        <v>0</v>
      </c>
      <c r="AY137" s="177">
        <f t="shared" si="24"/>
        <v>4.9103387654320985E-2</v>
      </c>
      <c r="AZ137" s="177">
        <f t="shared" si="59"/>
        <v>0</v>
      </c>
      <c r="BA137" s="177">
        <f t="shared" si="60"/>
        <v>0</v>
      </c>
      <c r="BB137" s="177">
        <f t="shared" si="61"/>
        <v>0</v>
      </c>
      <c r="BC137" s="177">
        <f t="shared" si="62"/>
        <v>0</v>
      </c>
      <c r="BD137" s="177">
        <f t="shared" si="63"/>
        <v>0</v>
      </c>
      <c r="BE137" s="177">
        <f t="shared" si="64"/>
        <v>1.6684626172839504E-2</v>
      </c>
      <c r="BF137" s="177">
        <f t="shared" si="65"/>
        <v>0</v>
      </c>
      <c r="BG137" s="177">
        <f t="shared" si="66"/>
        <v>0.81852239999999998</v>
      </c>
      <c r="BH137" s="177">
        <f t="shared" si="67"/>
        <v>0</v>
      </c>
      <c r="BI137" s="177">
        <f t="shared" si="26"/>
        <v>0</v>
      </c>
      <c r="BJ137" s="177">
        <f t="shared" si="27"/>
        <v>1.9667428148148151E-2</v>
      </c>
      <c r="BK137" s="177">
        <f t="shared" si="28"/>
        <v>0</v>
      </c>
      <c r="BL137" s="177">
        <f t="shared" si="29"/>
        <v>2.5097834666666667</v>
      </c>
      <c r="BM137" s="177">
        <f t="shared" si="30"/>
        <v>0</v>
      </c>
      <c r="BN137" s="177">
        <f t="shared" si="31"/>
        <v>0</v>
      </c>
      <c r="BO137" s="177">
        <f t="shared" si="32"/>
        <v>0</v>
      </c>
      <c r="BP137" s="177">
        <f t="shared" si="33"/>
        <v>0</v>
      </c>
      <c r="BQ137" s="177">
        <f t="shared" si="34"/>
        <v>0</v>
      </c>
      <c r="BR137" s="177">
        <f t="shared" si="35"/>
        <v>0</v>
      </c>
      <c r="BS137" s="177">
        <f t="shared" si="36"/>
        <v>0</v>
      </c>
      <c r="BT137" s="177">
        <f t="shared" si="37"/>
        <v>0</v>
      </c>
      <c r="BU137" s="177">
        <f t="shared" si="38"/>
        <v>0</v>
      </c>
      <c r="BV137" s="177">
        <f t="shared" si="39"/>
        <v>0</v>
      </c>
      <c r="BW137" s="177">
        <f t="shared" si="40"/>
        <v>0</v>
      </c>
      <c r="BX137" s="177">
        <f t="shared" si="41"/>
        <v>0</v>
      </c>
      <c r="BY137" s="177">
        <f t="shared" si="42"/>
        <v>0</v>
      </c>
      <c r="BZ137" s="177">
        <f t="shared" si="43"/>
        <v>0</v>
      </c>
      <c r="CA137" s="177">
        <f t="shared" si="44"/>
        <v>0</v>
      </c>
      <c r="CB137" s="177">
        <f t="shared" si="45"/>
        <v>0</v>
      </c>
      <c r="CC137" s="177">
        <f t="shared" si="46"/>
        <v>0</v>
      </c>
      <c r="CD137" s="177">
        <f t="shared" si="47"/>
        <v>0</v>
      </c>
      <c r="CE137" s="177">
        <f t="shared" si="48"/>
        <v>0</v>
      </c>
      <c r="CF137" s="177">
        <f t="shared" si="49"/>
        <v>0</v>
      </c>
      <c r="CG137" s="177">
        <f t="shared" si="50"/>
        <v>0</v>
      </c>
      <c r="CH137" s="177">
        <f t="shared" si="51"/>
        <v>5.151589309629629E-2</v>
      </c>
      <c r="CI137" s="177">
        <f t="shared" si="52"/>
        <v>0</v>
      </c>
      <c r="CJ137" s="177">
        <f t="shared" si="53"/>
        <v>0</v>
      </c>
      <c r="CK137" s="177">
        <f t="shared" si="54"/>
        <v>0</v>
      </c>
      <c r="CL137" s="177">
        <f t="shared" si="55"/>
        <v>0</v>
      </c>
      <c r="CM137" s="177">
        <f t="shared" si="56"/>
        <v>0</v>
      </c>
      <c r="CN137" s="177">
        <f t="shared" si="57"/>
        <v>0</v>
      </c>
    </row>
    <row r="138" spans="1:92" ht="15.75" thickBot="1" x14ac:dyDescent="0.3">
      <c r="A138" s="77" t="s">
        <v>730</v>
      </c>
      <c r="B138" s="77">
        <v>77</v>
      </c>
      <c r="C138" s="101"/>
    </row>
    <row r="139" spans="1:92" ht="15.75" thickBot="1" x14ac:dyDescent="0.3">
      <c r="A139" s="77" t="s">
        <v>731</v>
      </c>
      <c r="B139" s="77">
        <v>34</v>
      </c>
      <c r="C139" s="101"/>
    </row>
    <row r="140" spans="1:92" ht="15.75" thickBot="1" x14ac:dyDescent="0.3">
      <c r="A140" s="77" t="s">
        <v>732</v>
      </c>
      <c r="B140" s="77">
        <v>64</v>
      </c>
      <c r="C140" s="101"/>
    </row>
    <row r="141" spans="1:92" ht="15.75" thickBot="1" x14ac:dyDescent="0.3">
      <c r="A141" s="77" t="s">
        <v>733</v>
      </c>
      <c r="B141" s="77">
        <v>42</v>
      </c>
      <c r="C141" s="101"/>
    </row>
    <row r="142" spans="1:92" ht="15.75" thickBot="1" x14ac:dyDescent="0.3">
      <c r="A142" s="77" t="s">
        <v>734</v>
      </c>
      <c r="B142" s="77">
        <v>71</v>
      </c>
      <c r="C142" s="101"/>
    </row>
    <row r="143" spans="1:92" ht="15.75" thickBot="1" x14ac:dyDescent="0.3">
      <c r="A143" s="77" t="s">
        <v>735</v>
      </c>
      <c r="B143" s="77">
        <v>68</v>
      </c>
      <c r="C143" s="101"/>
    </row>
    <row r="144" spans="1:92" ht="15.75" thickBot="1" x14ac:dyDescent="0.3">
      <c r="A144" s="77" t="s">
        <v>736</v>
      </c>
      <c r="B144" s="77">
        <v>69</v>
      </c>
      <c r="C144" s="101"/>
    </row>
    <row r="145" spans="1:3" ht="15.75" thickBot="1" x14ac:dyDescent="0.3">
      <c r="A145" s="77" t="s">
        <v>737</v>
      </c>
      <c r="B145" s="77">
        <v>57</v>
      </c>
      <c r="C145" s="101"/>
    </row>
    <row r="146" spans="1:3" ht="15.75" thickBot="1" x14ac:dyDescent="0.3">
      <c r="A146" s="77" t="s">
        <v>738</v>
      </c>
      <c r="B146" s="77">
        <v>58</v>
      </c>
      <c r="C146" s="101"/>
    </row>
    <row r="147" spans="1:3" ht="15.75" thickBot="1" x14ac:dyDescent="0.3">
      <c r="A147" s="77" t="s">
        <v>739</v>
      </c>
      <c r="B147" s="77">
        <v>59</v>
      </c>
      <c r="C147" s="101"/>
    </row>
    <row r="148" spans="1:3" ht="15.75" thickBot="1" x14ac:dyDescent="0.3">
      <c r="A148" s="77" t="s">
        <v>740</v>
      </c>
      <c r="B148" s="77">
        <v>11</v>
      </c>
      <c r="C148" s="101"/>
    </row>
    <row r="149" spans="1:3" ht="15.75" thickBot="1" x14ac:dyDescent="0.3">
      <c r="A149" s="77" t="s">
        <v>741</v>
      </c>
      <c r="B149" s="77">
        <v>84</v>
      </c>
      <c r="C149" s="101"/>
    </row>
    <row r="150" spans="1:3" ht="15.75" thickBot="1" x14ac:dyDescent="0.3">
      <c r="A150" s="77" t="s">
        <v>712</v>
      </c>
      <c r="B150" s="77">
        <v>94</v>
      </c>
      <c r="C150" s="102"/>
    </row>
    <row r="151" spans="1:3" x14ac:dyDescent="0.25">
      <c r="A151" s="77" t="s">
        <v>392</v>
      </c>
      <c r="B151" s="77">
        <v>36</v>
      </c>
    </row>
    <row r="152" spans="1:3" x14ac:dyDescent="0.25">
      <c r="A152" s="77" t="s">
        <v>742</v>
      </c>
      <c r="B152" s="77">
        <v>72</v>
      </c>
    </row>
    <row r="153" spans="1:3" x14ac:dyDescent="0.25">
      <c r="A153" s="77" t="s">
        <v>743</v>
      </c>
      <c r="B153" s="77">
        <v>80</v>
      </c>
    </row>
    <row r="154" spans="1:3" x14ac:dyDescent="0.25">
      <c r="A154" s="77" t="s">
        <v>744</v>
      </c>
      <c r="B154" s="77">
        <v>62</v>
      </c>
    </row>
    <row r="155" spans="1:3" x14ac:dyDescent="0.25">
      <c r="A155" s="77" t="s">
        <v>745</v>
      </c>
      <c r="B155" s="77">
        <v>53</v>
      </c>
    </row>
    <row r="156" spans="1:3" x14ac:dyDescent="0.25">
      <c r="A156" s="77" t="s">
        <v>746</v>
      </c>
      <c r="B156" s="77">
        <v>33</v>
      </c>
    </row>
    <row r="157" spans="1:3" x14ac:dyDescent="0.25">
      <c r="A157" s="77" t="s">
        <v>747</v>
      </c>
      <c r="B157" s="77">
        <v>79</v>
      </c>
    </row>
    <row r="158" spans="1:3" x14ac:dyDescent="0.25">
      <c r="A158" s="77" t="s">
        <v>706</v>
      </c>
      <c r="B158" s="77">
        <v>91</v>
      </c>
    </row>
    <row r="159" spans="1:3" x14ac:dyDescent="0.25">
      <c r="A159" s="77" t="s">
        <v>748</v>
      </c>
      <c r="B159" s="77">
        <v>12</v>
      </c>
    </row>
    <row r="160" spans="1:3" x14ac:dyDescent="0.25">
      <c r="A160" s="77" t="s">
        <v>749</v>
      </c>
      <c r="B160" s="77">
        <v>39</v>
      </c>
    </row>
    <row r="161" spans="1:2" x14ac:dyDescent="0.25">
      <c r="A161" s="77" t="s">
        <v>750</v>
      </c>
      <c r="B161" s="77">
        <v>38</v>
      </c>
    </row>
    <row r="162" spans="1:2" x14ac:dyDescent="0.25">
      <c r="A162" s="77" t="s">
        <v>751</v>
      </c>
      <c r="B162" s="77">
        <v>54</v>
      </c>
    </row>
    <row r="163" spans="1:2" x14ac:dyDescent="0.25">
      <c r="A163" s="77" t="s">
        <v>752</v>
      </c>
      <c r="B163" s="77">
        <v>86</v>
      </c>
    </row>
    <row r="164" spans="1:2" x14ac:dyDescent="0.25">
      <c r="A164" s="77" t="s">
        <v>753</v>
      </c>
      <c r="B164" s="77">
        <v>14</v>
      </c>
    </row>
    <row r="165" spans="1:2" x14ac:dyDescent="0.25">
      <c r="A165" s="77" t="s">
        <v>753</v>
      </c>
      <c r="B165" s="77">
        <v>23</v>
      </c>
    </row>
    <row r="166" spans="1:2" x14ac:dyDescent="0.25">
      <c r="A166" s="77" t="s">
        <v>753</v>
      </c>
      <c r="B166" s="77">
        <v>76</v>
      </c>
    </row>
    <row r="167" spans="1:2" x14ac:dyDescent="0.25">
      <c r="A167" s="77" t="s">
        <v>754</v>
      </c>
      <c r="B167" s="77">
        <v>15</v>
      </c>
    </row>
    <row r="168" spans="1:2" x14ac:dyDescent="0.25">
      <c r="A168" s="77" t="s">
        <v>755</v>
      </c>
      <c r="B168" s="77">
        <v>88</v>
      </c>
    </row>
    <row r="169" spans="1:2" x14ac:dyDescent="0.25">
      <c r="A169" s="77" t="s">
        <v>756</v>
      </c>
      <c r="B169" s="77">
        <v>8</v>
      </c>
    </row>
    <row r="170" spans="1:2" x14ac:dyDescent="0.25">
      <c r="A170" s="77" t="s">
        <v>757</v>
      </c>
      <c r="B170" s="77">
        <v>82</v>
      </c>
    </row>
    <row r="171" spans="1:2" x14ac:dyDescent="0.25">
      <c r="A171" s="77" t="s">
        <v>758</v>
      </c>
      <c r="B171" s="77">
        <v>89</v>
      </c>
    </row>
    <row r="172" spans="1:2" x14ac:dyDescent="0.25">
      <c r="A172" s="77" t="s">
        <v>759</v>
      </c>
      <c r="B172" s="77">
        <v>87</v>
      </c>
    </row>
    <row r="173" spans="1:2" x14ac:dyDescent="0.25">
      <c r="A173" s="77" t="s">
        <v>760</v>
      </c>
      <c r="B173" s="77">
        <v>29</v>
      </c>
    </row>
    <row r="174" spans="1:2" x14ac:dyDescent="0.25">
      <c r="A174" s="77" t="s">
        <v>761</v>
      </c>
      <c r="B174" s="77">
        <v>47</v>
      </c>
    </row>
    <row r="175" spans="1:2" x14ac:dyDescent="0.25">
      <c r="A175" s="77" t="s">
        <v>762</v>
      </c>
      <c r="B175" s="77">
        <v>55</v>
      </c>
    </row>
    <row r="176" spans="1:2" x14ac:dyDescent="0.25">
      <c r="A176" s="77" t="s">
        <v>763</v>
      </c>
      <c r="B176" s="77">
        <v>60</v>
      </c>
    </row>
    <row r="177" spans="1:2" x14ac:dyDescent="0.25">
      <c r="A177" s="77" t="s">
        <v>764</v>
      </c>
      <c r="B177" s="77">
        <v>81</v>
      </c>
    </row>
    <row r="178" spans="1:2" x14ac:dyDescent="0.25">
      <c r="A178" s="77" t="s">
        <v>764</v>
      </c>
      <c r="B178" s="77">
        <v>85</v>
      </c>
    </row>
    <row r="179" spans="1:2" x14ac:dyDescent="0.25">
      <c r="A179" s="77" t="s">
        <v>765</v>
      </c>
      <c r="B179" s="77">
        <v>16</v>
      </c>
    </row>
    <row r="180" spans="1:2" x14ac:dyDescent="0.25">
      <c r="A180" s="77" t="s">
        <v>766</v>
      </c>
      <c r="B180" s="77">
        <v>48</v>
      </c>
    </row>
    <row r="181" spans="1:2" x14ac:dyDescent="0.25">
      <c r="A181" s="77" t="s">
        <v>767</v>
      </c>
      <c r="B181" s="77">
        <v>45</v>
      </c>
    </row>
    <row r="182" spans="1:2" x14ac:dyDescent="0.25">
      <c r="A182" s="77" t="s">
        <v>767</v>
      </c>
      <c r="B182" s="77">
        <v>17</v>
      </c>
    </row>
    <row r="183" spans="1:2" x14ac:dyDescent="0.25">
      <c r="A183" s="77" t="s">
        <v>768</v>
      </c>
      <c r="B183" s="77">
        <v>61</v>
      </c>
    </row>
    <row r="184" spans="1:2" x14ac:dyDescent="0.25">
      <c r="A184" s="77" t="s">
        <v>708</v>
      </c>
      <c r="B184" s="77">
        <v>92</v>
      </c>
    </row>
    <row r="185" spans="1:2" x14ac:dyDescent="0.25">
      <c r="A185" s="77" t="s">
        <v>784</v>
      </c>
      <c r="B185" s="77">
        <v>95</v>
      </c>
    </row>
    <row r="186" spans="1:2" x14ac:dyDescent="0.25">
      <c r="A186" s="77" t="s">
        <v>769</v>
      </c>
      <c r="B186" s="77">
        <v>43</v>
      </c>
    </row>
    <row r="187" spans="1:2" x14ac:dyDescent="0.25">
      <c r="A187" s="77" t="s">
        <v>770</v>
      </c>
      <c r="B187" s="77">
        <v>18</v>
      </c>
    </row>
    <row r="188" spans="1:2" x14ac:dyDescent="0.25">
      <c r="A188" s="77" t="s">
        <v>771</v>
      </c>
      <c r="B188" s="77">
        <v>19</v>
      </c>
    </row>
    <row r="189" spans="1:2" x14ac:dyDescent="0.25">
      <c r="A189" s="77" t="s">
        <v>772</v>
      </c>
      <c r="B189" s="77">
        <v>32</v>
      </c>
    </row>
    <row r="190" spans="1:2" x14ac:dyDescent="0.25">
      <c r="A190" s="77" t="s">
        <v>773</v>
      </c>
      <c r="B190" s="77">
        <v>2</v>
      </c>
    </row>
    <row r="191" spans="1:2" x14ac:dyDescent="0.25">
      <c r="A191" s="77" t="s">
        <v>774</v>
      </c>
      <c r="B191" s="77">
        <v>20</v>
      </c>
    </row>
    <row r="192" spans="1:2" x14ac:dyDescent="0.25">
      <c r="A192" s="77" t="s">
        <v>704</v>
      </c>
      <c r="B192" s="77">
        <v>90</v>
      </c>
    </row>
    <row r="193" spans="1:2" x14ac:dyDescent="0.25">
      <c r="A193" s="77" t="s">
        <v>775</v>
      </c>
      <c r="B193" s="77">
        <v>24</v>
      </c>
    </row>
    <row r="194" spans="1:2" x14ac:dyDescent="0.25">
      <c r="A194" s="77" t="s">
        <v>776</v>
      </c>
      <c r="B194" s="77">
        <v>50</v>
      </c>
    </row>
    <row r="195" spans="1:2" x14ac:dyDescent="0.25">
      <c r="A195" s="77" t="s">
        <v>777</v>
      </c>
      <c r="B195" s="77">
        <v>21</v>
      </c>
    </row>
    <row r="196" spans="1:2" x14ac:dyDescent="0.25">
      <c r="A196" s="77" t="s">
        <v>778</v>
      </c>
      <c r="B196" s="77">
        <v>40</v>
      </c>
    </row>
    <row r="197" spans="1:2" x14ac:dyDescent="0.25">
      <c r="A197" s="77" t="s">
        <v>779</v>
      </c>
      <c r="B197" s="77">
        <v>49</v>
      </c>
    </row>
    <row r="198" spans="1:2" x14ac:dyDescent="0.25">
      <c r="A198" s="77" t="s">
        <v>780</v>
      </c>
      <c r="B198" s="77">
        <v>27</v>
      </c>
    </row>
    <row r="199" spans="1:2" x14ac:dyDescent="0.25">
      <c r="A199" s="77" t="s">
        <v>781</v>
      </c>
      <c r="B199" s="77">
        <v>83</v>
      </c>
    </row>
    <row r="200" spans="1:2" x14ac:dyDescent="0.25">
      <c r="A200" s="77" t="s">
        <v>782</v>
      </c>
      <c r="B200" s="77">
        <v>25</v>
      </c>
    </row>
    <row r="201" spans="1:2" x14ac:dyDescent="0.25">
      <c r="A201" s="77" t="s">
        <v>783</v>
      </c>
      <c r="B201" s="77">
        <v>22</v>
      </c>
    </row>
  </sheetData>
  <sortState xmlns:xlrd2="http://schemas.microsoft.com/office/spreadsheetml/2017/richdata2" ref="A56:B80">
    <sortCondition ref="A56:A80"/>
  </sortState>
  <mergeCells count="45">
    <mergeCell ref="P28:P29"/>
    <mergeCell ref="Q28:R29"/>
    <mergeCell ref="A23:A26"/>
    <mergeCell ref="A1:A2"/>
    <mergeCell ref="C1:G1"/>
    <mergeCell ref="H1:K1"/>
    <mergeCell ref="A7:A10"/>
    <mergeCell ref="A11:A14"/>
    <mergeCell ref="A15:A18"/>
    <mergeCell ref="A19:A22"/>
    <mergeCell ref="O28:O29"/>
    <mergeCell ref="M28:M29"/>
    <mergeCell ref="N28:N29"/>
    <mergeCell ref="B1:B2"/>
    <mergeCell ref="A50:A53"/>
    <mergeCell ref="A30:A33"/>
    <mergeCell ref="A28:A29"/>
    <mergeCell ref="C28:G28"/>
    <mergeCell ref="H28:K28"/>
    <mergeCell ref="A34:A37"/>
    <mergeCell ref="A38:A41"/>
    <mergeCell ref="A42:A45"/>
    <mergeCell ref="A46:A49"/>
    <mergeCell ref="B28:B29"/>
    <mergeCell ref="E74:E77"/>
    <mergeCell ref="E78:E81"/>
    <mergeCell ref="E56:F57"/>
    <mergeCell ref="E58:E61"/>
    <mergeCell ref="E62:E65"/>
    <mergeCell ref="E66:E69"/>
    <mergeCell ref="E70:E73"/>
    <mergeCell ref="E126:E129"/>
    <mergeCell ref="E130:E133"/>
    <mergeCell ref="E134:E137"/>
    <mergeCell ref="E104:E107"/>
    <mergeCell ref="E84:E87"/>
    <mergeCell ref="E88:E91"/>
    <mergeCell ref="E92:E95"/>
    <mergeCell ref="E96:E99"/>
    <mergeCell ref="E100:E103"/>
    <mergeCell ref="G112:AV112"/>
    <mergeCell ref="AW112:CL112"/>
    <mergeCell ref="E114:E117"/>
    <mergeCell ref="E118:E121"/>
    <mergeCell ref="E122:E125"/>
  </mergeCells>
  <conditionalFormatting sqref="B109:E113 B114:D137 B138:E201">
    <cfRule type="expression" dxfId="3" priority="1">
      <formula>ISNA($D109)</formula>
    </cfRule>
  </conditionalFormatting>
  <hyperlinks>
    <hyperlink ref="C4" r:id="rId1" display="https://www.sciencedirect.com/science/article/pii/S0306261913002018" xr:uid="{A5A78D78-9EE1-4C7F-8B4B-7CFC056C3615}"/>
    <hyperlink ref="G3" r:id="rId2" display="https://onlinelibrary.wiley.com/doi/full/10.1002/bbb.344" xr:uid="{1259B3A4-0A2D-4645-9682-70551D84DE49}"/>
    <hyperlink ref="C3" r:id="rId3" display="https://pubs.rsc.org/en/content/articlehtml/2020/gc/c9gc04245h" xr:uid="{8E701933-EEDF-48D4-BE10-4ECA91198066}"/>
    <hyperlink ref="C5" r:id="rId4" display="https://www.sciencedirect.com/science/article/pii/S019689042101325X" xr:uid="{1629FA97-290F-4E8E-AD47-E7D49A427D9A}"/>
    <hyperlink ref="C7" r:id="rId5" display="https://www.proquest.com/docview/1707937630/fulltextPDF/1E71EB44125D4D08PQ/1?accountid=10267" xr:uid="{225BFFB6-50BB-41DE-A49D-6ECCCCE411B8}"/>
    <hyperlink ref="C24" r:id="rId6" display="https://pubs.rsc.org/en/content/articlehtml/2015/gc/c4gc01698j" xr:uid="{A5F2D0E3-E74F-4A09-9ED9-C10F68E085A6}"/>
    <hyperlink ref="C8" r:id="rId7" display="https://sci-hub.se/10.1002/er.4349" xr:uid="{F537FE31-C329-453B-8049-4D1A836070B2}"/>
    <hyperlink ref="C9" r:id="rId8" display="https://www.sciencedirect.com/science/article/pii/S1364032123001582" xr:uid="{02391399-D31C-4A19-8902-49470C5F869E}"/>
    <hyperlink ref="C11" r:id="rId9" display="https://onlinelibrary.wiley.com/doi/full/10.1111/gcbb.12923" xr:uid="{2DC5EFA0-A7CD-4384-99A8-C0399449FC81}"/>
    <hyperlink ref="C12" r:id="rId10" display="https://www.sciencedirect.com/science/article/pii/S2213138814001027" xr:uid="{388EC444-7BAD-4F9E-9876-7A603BA41D9B}"/>
    <hyperlink ref="C13" r:id="rId11" location="bbib7" display="https://www.sciencedirect.com/science/article/pii/S2666789422000162 - bbib7" xr:uid="{A239CCEF-FD69-4B88-94F4-F1A1BBA70FC3}"/>
    <hyperlink ref="C14" r:id="rId12" location="bbib7" display="https://www.sciencedirect.com/science/article/pii/S2666789422000162 - bbib7" xr:uid="{F7F600AE-3F1E-4E52-B8C4-941A17E3BCA6}"/>
    <hyperlink ref="C21" r:id="rId13" display="https://onlinelibrary.wiley.com/doi/epdf/10.1002/bbb.344?src=getftr" xr:uid="{EFB4F8F9-1E74-4551-AA2F-047D2B0CC2EB}"/>
    <hyperlink ref="C15" r:id="rId14" location="bib85" display="https://www.sciencedirect.com/science/article/pii/S0959652619315331 - bib85" xr:uid="{2A3FEF68-D5B0-4362-BAD9-9D5F3845B11C}"/>
    <hyperlink ref="C16" r:id="rId15" location="bib85" display="https://www.sciencedirect.com/science/article/pii/S0959652619315331 - bib85" xr:uid="{99886A4E-9DA2-45F7-A96C-F08B5F50A14C}"/>
    <hyperlink ref="C17" r:id="rId16" display="https://www.sciencedirect.com/science/article/pii/S0959652622033042" xr:uid="{AC0F5962-6AF8-44B9-946A-98A6FDF9568D}"/>
    <hyperlink ref="C19" r:id="rId17" display="https://www.nrel.gov/docs/fy11osti/46586.pdf" xr:uid="{C4D8FC33-E3C3-4FE4-ABE8-AE7AFC0CF976}"/>
    <hyperlink ref="C20" r:id="rId18" display="https://www.nrel.gov/docs/fy11osti/46587.pdf" xr:uid="{852A417F-7140-4609-884E-D45521E78421}"/>
    <hyperlink ref="C26" r:id="rId19" display="https://www.sciencedirect.com/science/article/pii/S2211926418305988" xr:uid="{22C23CA8-5EC3-42A7-9135-4B8E93B269AE}"/>
    <hyperlink ref="C23" r:id="rId20" display="https://pdf.sciencedirectassets.com/271496/1-s2.0-S0016236114X00086/1-s2.0-S0016236114002257/main.pdf?X-Amz-Security-Token=IQoJb3JpZ2luX2VjEKv%2F%2F%2F%2F%2F%2F%2F%2F%2F%2FwEaCXVzLWVhc3QtMSJHMEUCIFO5jI9hu%2FnqQjkvq0INBmnnUysviUpwEwiCohZUqIj0AiEA5RobznU2Sdm5hGMzpGErtdlJIRYfSNysbsbZNgfddqIquwUI9P%2F%2F%2F%2F%2F%2F%2F%2F%2F%2FARAFGgwwNTkwMDM1NDY4NjUiDDJiF1A6zBiUQydU9SqPBWAD5tTHIZaPIReva8%2FNhR6o8rZzhr9jktZ9M3e7xTYCpgvWZi445sjCWbsVI%2FXKqO2Dilj2F%2F0x%2F0Wr2jy2N07yVmV5EQqSrj4pQCZb7Xwq44w8Jg9Z0eaC9iHsgZy5Spd69WKAekQEBIplQDu%2Bs5kSRraVguLd4FSGr%2BKt%2BK2k08pYCWMvVnamgZ8IOurLGPafsfxKchiK3KT%2F2ZLws9By7XqTBX5%2FoTtgAiIZWN%2B2thrncbH1aeS4c2iYoVqIqbDRD%2FfhP0cK07OxzqyOnO9Mvg7O%2BNbCTKqUfha7%2Bh1AUMYjX7%2FiUu%2FusfLjqawr%2FqxHSA2sNDUTXnrOSuBSPpupHXxFI4MkXltY0il6nYzKIJWWHPpLapUj0eSAlyLP5%2BzJxL8qnpgz4OEi4PxjzbRBqnFX9sFLoxqKFJAYQIUpTyVLgc0BO0uqbQHsUrWKfAp6vdBn10Ay9%2Fw0dYW1mT0f7dUQzaV9ClKjxI4Bsvtpn4xQlRDkipRPu78PdKyJ2V%2FcYHd5%2BicyaJZwplrAkZ1CzwNPQZnXW0P6WtSdVwlEWnqFF9Pyt7hD%2Fa%2FMBKlXEoLmcRgPczUX2gmTjGGt3I2afde7gqCXMmB2OG0wyccaps%2BR%2FeOI%2BQ23XKGKjP1Dm1wvPxBlt0UQsfa7CwlU3mpXYSNmXnG1uYRqjfJUrsCZMj0heRoWhacWBfGsEICBGOk2zRtqmT53xebRAno9MI7P7gqo5GNb%2FMGvrWVcDQvS9zkvB2jvqF5HxCwGctbLK2PG%2FNsBwd9TrB8pmImN4P8tDRrolArXy8adGZzotopPcO%2B8BykW9U%2BMDr%2BstIJmSidhdHbdpfv1DkqJw5E49lTlt9l8Yf2dhdtpjHSRGtAw%2BMruqgY6sQHfVptYgHLOx4ceL6ySewUYErcrVbwWz9b3ShdgfzF2h2oKqpwSr5jYfz3%2FwdmrmWj9B8hJbgFLvbbTcGlCACeHp10xfTtMipCvhfBHHqpP8ZdYqkJGqCDJp9lh88Yt70Au78KtSNf%2BxTusHRCwgM4Lcsbysw0drew5GvWicPFuWSuiWue7Y6WN7fNJ873iA72RArA7%2FmetITHmatI6B8fVPUlOgv8ITIYn999mK4uTQdw%3D&amp;X-Amz-Algorithm=AWS4-HMAC-SHA256&amp;X-Amz-Date=20231120T190101Z&amp;X-Amz-SignedHeaders=host&amp;X-Amz-Expires=300&amp;X-Amz-Credential=ASIAQ3PHCVTYZWO5THGW%2F20231120%2Fus-east-1%2Fs3%2Faws4_request&amp;X-Amz-Signature=96fb32bf0103f46727d05262b27bb71589b1cf436b6d3878d72297cf71229a31&amp;hash=b166a2bb4afb988ac370da910ec0f3cad71a67e81b0f7f1ce7abc3c3d3362fc2&amp;host=68042c943591013ac2b2430a89b270f6af2c76d8dfd086a07176afe7c76c2c61&amp;pii=S0016236114002257&amp;tid=spdf-25c9a950-5e10-4578-8312-6a8158295977&amp;sid=63dc54255b2d814aa79ae759d2b76e7c45d1gxrqa&amp;" xr:uid="{80B4AF5F-F27F-4333-9734-B7E34B0BB8B4}"/>
    <hyperlink ref="C6" r:id="rId21" display="https://pubs.acs.org/doi/full/10.1021/acssuschemeng.6b00188" xr:uid="{09D32E67-FF1F-4823-A2A1-A50362EE9FDE}"/>
    <hyperlink ref="C10" r:id="rId22" display="https://pubs.acs.org/doi/full/10.1021/acssuschemeng.6b00188" xr:uid="{308EF62C-184B-4290-AA5D-3C306377FF35}"/>
    <hyperlink ref="C18" r:id="rId23" display="https://pubs.acs.org/doi/full/10.1021/acssuschemeng.6b00188" xr:uid="{F9D4D6BC-5CFA-4498-AE90-DB7F5A6273A2}"/>
    <hyperlink ref="C22" r:id="rId24" display="https://pubs.acs.org/doi/full/10.1021/acssuschemeng.6b00188" xr:uid="{BE5977CF-32AF-4B1F-844A-3861139C7C32}"/>
    <hyperlink ref="C25" r:id="rId25" display="https://www.sciencedirect.com/science/article/pii/S2211926416303939" xr:uid="{C44D7F28-E45F-407B-ABB9-46BB8526C636}"/>
  </hyperlinks>
  <pageMargins left="0.7" right="0.7" top="0.75" bottom="0.75" header="0.3" footer="0.3"/>
  <pageSetup orientation="portrait" r:id="rId2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21208-C50C-4DAC-90C5-7A2187DABF17}">
  <sheetPr codeName="Sheet5"/>
  <dimension ref="A1:F39"/>
  <sheetViews>
    <sheetView workbookViewId="0">
      <selection activeCell="H11" sqref="H11"/>
    </sheetView>
  </sheetViews>
  <sheetFormatPr defaultRowHeight="15" x14ac:dyDescent="0.25"/>
  <cols>
    <col min="2" max="2" width="18.42578125" bestFit="1" customWidth="1"/>
    <col min="3" max="3" width="12" bestFit="1" customWidth="1"/>
  </cols>
  <sheetData>
    <row r="1" spans="1:6" x14ac:dyDescent="0.25">
      <c r="B1" t="s">
        <v>858</v>
      </c>
      <c r="C1" t="s">
        <v>859</v>
      </c>
    </row>
    <row r="2" spans="1:6" x14ac:dyDescent="0.25">
      <c r="A2">
        <v>2023</v>
      </c>
      <c r="B2">
        <v>1</v>
      </c>
      <c r="C2">
        <v>1</v>
      </c>
      <c r="E2">
        <f>POWER(2200/2400,1/10)</f>
        <v>0.99133660764452058</v>
      </c>
      <c r="F2">
        <f>POWER(1900/2200,1/20)</f>
        <v>0.99269662649035817</v>
      </c>
    </row>
    <row r="3" spans="1:6" x14ac:dyDescent="0.25">
      <c r="A3">
        <v>2024</v>
      </c>
      <c r="B3">
        <f>B2*$E$2</f>
        <v>0.99133660764452058</v>
      </c>
      <c r="C3">
        <f>C2*$E$3</f>
        <v>0.97164165786307355</v>
      </c>
      <c r="E3">
        <f>POWER(450/600,1/10)</f>
        <v>0.97164165786307355</v>
      </c>
      <c r="F3">
        <f>POWER(250/450,1/20)</f>
        <v>0.9710383333564272</v>
      </c>
    </row>
    <row r="4" spans="1:6" x14ac:dyDescent="0.25">
      <c r="A4">
        <v>2025</v>
      </c>
      <c r="B4">
        <f t="shared" ref="B4:B9" si="0">B3*$E$2</f>
        <v>0.98274826965614615</v>
      </c>
      <c r="C4">
        <f t="shared" ref="C4:C9" si="1">C3*$E$3</f>
        <v>0.94408751129490209</v>
      </c>
    </row>
    <row r="5" spans="1:6" x14ac:dyDescent="0.25">
      <c r="A5">
        <v>2026</v>
      </c>
      <c r="B5">
        <f t="shared" si="0"/>
        <v>0.97423433580944652</v>
      </c>
      <c r="C5">
        <f t="shared" si="1"/>
        <v>0.91731475464240186</v>
      </c>
    </row>
    <row r="6" spans="1:6" x14ac:dyDescent="0.25">
      <c r="A6">
        <v>2027</v>
      </c>
      <c r="B6">
        <f t="shared" si="0"/>
        <v>0.96579416151214936</v>
      </c>
      <c r="C6">
        <f t="shared" si="1"/>
        <v>0.8913012289830019</v>
      </c>
    </row>
    <row r="7" spans="1:6" x14ac:dyDescent="0.25">
      <c r="A7">
        <v>2028</v>
      </c>
      <c r="B7">
        <f t="shared" si="0"/>
        <v>0.95742710775633832</v>
      </c>
      <c r="C7">
        <f t="shared" si="1"/>
        <v>0.86602540378443893</v>
      </c>
    </row>
    <row r="8" spans="1:6" x14ac:dyDescent="0.25">
      <c r="A8">
        <v>2029</v>
      </c>
      <c r="B8">
        <f t="shared" si="0"/>
        <v>0.94913254107007328</v>
      </c>
      <c r="C8">
        <f t="shared" si="1"/>
        <v>0.84146635908464995</v>
      </c>
    </row>
    <row r="9" spans="1:6" x14ac:dyDescent="0.25">
      <c r="A9" s="186">
        <v>2030</v>
      </c>
      <c r="B9">
        <f t="shared" si="0"/>
        <v>0.94090983346943002</v>
      </c>
      <c r="C9">
        <f t="shared" si="1"/>
        <v>0.81760376817701363</v>
      </c>
    </row>
    <row r="10" spans="1:6" x14ac:dyDescent="0.25">
      <c r="A10">
        <v>2031</v>
      </c>
      <c r="B10">
        <f>B9*$F$2</f>
        <v>0.9340380175167079</v>
      </c>
      <c r="C10">
        <f>C9*$F$3</f>
        <v>0.793924600396542</v>
      </c>
    </row>
    <row r="11" spans="1:6" x14ac:dyDescent="0.25">
      <c r="A11">
        <v>2032</v>
      </c>
      <c r="B11">
        <f t="shared" ref="B11:B39" si="2">B10*$F$2</f>
        <v>0.92721638900257797</v>
      </c>
      <c r="C11">
        <f t="shared" ref="C11:C39" si="3">C10*$F$3</f>
        <v>0.77093122077972565</v>
      </c>
    </row>
    <row r="12" spans="1:6" x14ac:dyDescent="0.25">
      <c r="A12">
        <v>2033</v>
      </c>
      <c r="B12">
        <f t="shared" si="2"/>
        <v>0.92044458138943075</v>
      </c>
      <c r="C12">
        <f t="shared" si="3"/>
        <v>0.74860376775838056</v>
      </c>
    </row>
    <row r="13" spans="1:6" x14ac:dyDescent="0.25">
      <c r="A13">
        <v>2034</v>
      </c>
      <c r="B13">
        <f t="shared" si="2"/>
        <v>0.91372223081661785</v>
      </c>
      <c r="C13">
        <f t="shared" si="3"/>
        <v>0.72692295498843973</v>
      </c>
    </row>
    <row r="14" spans="1:6" x14ac:dyDescent="0.25">
      <c r="A14">
        <v>2035</v>
      </c>
      <c r="B14">
        <f t="shared" si="2"/>
        <v>0.90704897608090096</v>
      </c>
      <c r="C14">
        <f t="shared" si="3"/>
        <v>0.70587005469050368</v>
      </c>
    </row>
    <row r="15" spans="1:6" x14ac:dyDescent="0.25">
      <c r="A15">
        <v>2036</v>
      </c>
      <c r="B15">
        <f t="shared" si="2"/>
        <v>0.90042445861704401</v>
      </c>
      <c r="C15">
        <f t="shared" si="3"/>
        <v>0.68542688147287678</v>
      </c>
    </row>
    <row r="16" spans="1:6" x14ac:dyDescent="0.25">
      <c r="A16">
        <v>2037</v>
      </c>
      <c r="B16">
        <f t="shared" si="2"/>
        <v>0.89384832247854673</v>
      </c>
      <c r="C16">
        <f t="shared" si="3"/>
        <v>0.66557577662311562</v>
      </c>
    </row>
    <row r="17" spans="1:3" x14ac:dyDescent="0.25">
      <c r="A17">
        <v>2038</v>
      </c>
      <c r="B17">
        <f t="shared" si="2"/>
        <v>0.88732021431851915</v>
      </c>
      <c r="C17">
        <f t="shared" si="3"/>
        <v>0.64629959285451988</v>
      </c>
    </row>
    <row r="18" spans="1:3" x14ac:dyDescent="0.25">
      <c r="A18">
        <v>2039</v>
      </c>
      <c r="B18">
        <f t="shared" si="2"/>
        <v>0.88083978337069557</v>
      </c>
      <c r="C18">
        <f t="shared" si="3"/>
        <v>0.62758167949439048</v>
      </c>
    </row>
    <row r="19" spans="1:3" x14ac:dyDescent="0.25">
      <c r="A19">
        <v>2040</v>
      </c>
      <c r="B19">
        <f t="shared" si="2"/>
        <v>0.87440668143058742</v>
      </c>
      <c r="C19">
        <f t="shared" si="3"/>
        <v>0.60940586810126041</v>
      </c>
    </row>
    <row r="20" spans="1:3" x14ac:dyDescent="0.25">
      <c r="A20">
        <v>2041</v>
      </c>
      <c r="B20">
        <f t="shared" si="2"/>
        <v>0.86802056283677342</v>
      </c>
      <c r="C20">
        <f t="shared" si="3"/>
        <v>0.59175645849867464</v>
      </c>
    </row>
    <row r="21" spans="1:3" x14ac:dyDescent="0.25">
      <c r="A21">
        <v>2042</v>
      </c>
      <c r="B21">
        <f t="shared" si="2"/>
        <v>0.86168108445232694</v>
      </c>
      <c r="C21">
        <f t="shared" si="3"/>
        <v>0.57461820521345486</v>
      </c>
    </row>
    <row r="22" spans="1:3" x14ac:dyDescent="0.25">
      <c r="A22">
        <v>2043</v>
      </c>
      <c r="B22">
        <f t="shared" si="2"/>
        <v>0.85538790564637834</v>
      </c>
      <c r="C22">
        <f t="shared" si="3"/>
        <v>0.55797630430673462</v>
      </c>
    </row>
    <row r="23" spans="1:3" x14ac:dyDescent="0.25">
      <c r="A23">
        <v>2044</v>
      </c>
      <c r="B23">
        <f t="shared" si="2"/>
        <v>0.84914068827581257</v>
      </c>
      <c r="C23">
        <f t="shared" si="3"/>
        <v>0.54181638058639026</v>
      </c>
    </row>
    <row r="24" spans="1:3" x14ac:dyDescent="0.25">
      <c r="A24">
        <v>2045</v>
      </c>
      <c r="B24">
        <f t="shared" si="2"/>
        <v>0.84293909666709999</v>
      </c>
      <c r="C24">
        <f t="shared" si="3"/>
        <v>0.52612447518982008</v>
      </c>
    </row>
    <row r="25" spans="1:3" x14ac:dyDescent="0.25">
      <c r="A25">
        <v>2046</v>
      </c>
      <c r="B25">
        <f t="shared" si="2"/>
        <v>0.83678279759826002</v>
      </c>
      <c r="C25">
        <f t="shared" si="3"/>
        <v>0.51088703352634779</v>
      </c>
    </row>
    <row r="26" spans="1:3" x14ac:dyDescent="0.25">
      <c r="A26">
        <v>2047</v>
      </c>
      <c r="B26">
        <f t="shared" si="2"/>
        <v>0.83067146028095695</v>
      </c>
      <c r="C26">
        <f t="shared" si="3"/>
        <v>0.4960908935688339</v>
      </c>
    </row>
    <row r="27" spans="1:3" x14ac:dyDescent="0.25">
      <c r="A27">
        <v>2048</v>
      </c>
      <c r="B27">
        <f t="shared" si="2"/>
        <v>0.82460475634272556</v>
      </c>
      <c r="C27">
        <f t="shared" si="3"/>
        <v>0.48172327448438118</v>
      </c>
    </row>
    <row r="28" spans="1:3" x14ac:dyDescent="0.25">
      <c r="A28">
        <v>2049</v>
      </c>
      <c r="B28">
        <f t="shared" si="2"/>
        <v>0.81858235980932748</v>
      </c>
      <c r="C28">
        <f t="shared" si="3"/>
        <v>0.46777176559431421</v>
      </c>
    </row>
    <row r="29" spans="1:3" x14ac:dyDescent="0.25">
      <c r="A29" s="186">
        <v>2050</v>
      </c>
      <c r="B29">
        <f t="shared" si="2"/>
        <v>0.81260394708723593</v>
      </c>
      <c r="C29">
        <f t="shared" si="3"/>
        <v>0.4542243156538962</v>
      </c>
    </row>
    <row r="30" spans="1:3" x14ac:dyDescent="0.25">
      <c r="A30">
        <v>2051</v>
      </c>
      <c r="B30">
        <f t="shared" si="2"/>
        <v>0.80666919694624861</v>
      </c>
      <c r="C30">
        <f t="shared" si="3"/>
        <v>0.44106922244252306</v>
      </c>
    </row>
    <row r="31" spans="1:3" x14ac:dyDescent="0.25">
      <c r="A31">
        <v>2052</v>
      </c>
      <c r="B31">
        <f t="shared" si="2"/>
        <v>0.8007777905022273</v>
      </c>
      <c r="C31">
        <f t="shared" si="3"/>
        <v>0.42829512265540287</v>
      </c>
    </row>
    <row r="32" spans="1:3" x14ac:dyDescent="0.25">
      <c r="A32" s="186">
        <v>2053</v>
      </c>
      <c r="B32">
        <f t="shared" si="2"/>
        <v>0.79492941119996385</v>
      </c>
      <c r="C32">
        <f t="shared" si="3"/>
        <v>0.41589098208798897</v>
      </c>
    </row>
    <row r="33" spans="1:3" x14ac:dyDescent="0.25">
      <c r="A33">
        <v>2054</v>
      </c>
      <c r="B33">
        <f t="shared" si="2"/>
        <v>0.78912374479617087</v>
      </c>
      <c r="C33">
        <f t="shared" si="3"/>
        <v>0.40384608610468853</v>
      </c>
    </row>
    <row r="34" spans="1:3" x14ac:dyDescent="0.25">
      <c r="A34">
        <v>2055</v>
      </c>
      <c r="B34">
        <f t="shared" si="2"/>
        <v>0.78336047934259712</v>
      </c>
      <c r="C34">
        <f t="shared" si="3"/>
        <v>0.39215003038361296</v>
      </c>
    </row>
    <row r="35" spans="1:3" x14ac:dyDescent="0.25">
      <c r="A35" s="186">
        <v>2056</v>
      </c>
      <c r="B35">
        <f t="shared" si="2"/>
        <v>0.77763930516926605</v>
      </c>
      <c r="C35">
        <f t="shared" si="3"/>
        <v>0.3807927119293758</v>
      </c>
    </row>
    <row r="36" spans="1:3" x14ac:dyDescent="0.25">
      <c r="A36">
        <v>2057</v>
      </c>
      <c r="B36">
        <f t="shared" si="2"/>
        <v>0.77195991486783655</v>
      </c>
      <c r="C36">
        <f t="shared" si="3"/>
        <v>0.36976432034617518</v>
      </c>
    </row>
    <row r="37" spans="1:3" x14ac:dyDescent="0.25">
      <c r="A37">
        <v>2058</v>
      </c>
      <c r="B37">
        <f t="shared" si="2"/>
        <v>0.76632200327508548</v>
      </c>
      <c r="C37">
        <f t="shared" si="3"/>
        <v>0.359055329363622</v>
      </c>
    </row>
    <row r="38" spans="1:3" x14ac:dyDescent="0.25">
      <c r="A38" s="186">
        <v>2059</v>
      </c>
      <c r="B38">
        <f t="shared" si="2"/>
        <v>0.76072526745651059</v>
      </c>
      <c r="C38">
        <f t="shared" si="3"/>
        <v>0.34865648860799453</v>
      </c>
    </row>
    <row r="39" spans="1:3" x14ac:dyDescent="0.25">
      <c r="A39">
        <v>2060</v>
      </c>
      <c r="B39">
        <f t="shared" si="2"/>
        <v>0.7551694066900535</v>
      </c>
      <c r="C39">
        <f t="shared" si="3"/>
        <v>0.33855881561181117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6DE5F-CA6D-4FE1-B047-D9631BF1889C}">
  <sheetPr codeName="Sheet6"/>
  <dimension ref="A1:AC84"/>
  <sheetViews>
    <sheetView tabSelected="1" topLeftCell="A30" zoomScale="70" zoomScaleNormal="70" workbookViewId="0">
      <selection activeCell="Q52" sqref="Q52:Q55"/>
    </sheetView>
  </sheetViews>
  <sheetFormatPr defaultColWidth="8.7109375" defaultRowHeight="15" x14ac:dyDescent="0.25"/>
  <cols>
    <col min="1" max="1" width="14.85546875" style="77" bestFit="1" customWidth="1"/>
    <col min="2" max="2" width="30.5703125" style="77" bestFit="1" customWidth="1"/>
    <col min="3" max="3" width="22.140625" style="77" bestFit="1" customWidth="1"/>
    <col min="4" max="4" width="15.42578125" style="77" bestFit="1" customWidth="1"/>
    <col min="5" max="5" width="18.85546875" style="77" bestFit="1" customWidth="1"/>
    <col min="6" max="6" width="30.5703125" style="77" bestFit="1" customWidth="1"/>
    <col min="7" max="7" width="22.140625" style="77" bestFit="1" customWidth="1"/>
    <col min="8" max="9" width="19.85546875" style="77" bestFit="1" customWidth="1"/>
    <col min="10" max="10" width="20" style="77" bestFit="1" customWidth="1"/>
    <col min="11" max="11" width="22.85546875" style="77" bestFit="1" customWidth="1"/>
    <col min="12" max="13" width="9.140625" style="77" customWidth="1"/>
    <col min="14" max="14" width="21.140625" style="77" bestFit="1" customWidth="1"/>
    <col min="15" max="15" width="12.5703125" style="77" bestFit="1" customWidth="1"/>
    <col min="16" max="16" width="15.28515625" style="77" bestFit="1" customWidth="1"/>
    <col min="17" max="16384" width="8.7109375" style="77"/>
  </cols>
  <sheetData>
    <row r="1" spans="1:16" ht="15.75" thickBot="1" x14ac:dyDescent="0.3">
      <c r="B1" s="468" t="s">
        <v>82</v>
      </c>
      <c r="C1" s="474" t="s">
        <v>90</v>
      </c>
      <c r="D1" s="475"/>
      <c r="E1" s="475"/>
      <c r="F1" s="475"/>
      <c r="G1" s="475"/>
      <c r="H1" s="475"/>
      <c r="I1" s="476"/>
      <c r="L1" s="77" t="s">
        <v>83</v>
      </c>
    </row>
    <row r="2" spans="1:16" ht="15.75" thickBot="1" x14ac:dyDescent="0.3">
      <c r="B2" s="470"/>
      <c r="C2" s="73" t="s">
        <v>70</v>
      </c>
      <c r="D2" s="51" t="s">
        <v>71</v>
      </c>
      <c r="E2" s="73" t="s">
        <v>74</v>
      </c>
      <c r="F2" s="74" t="s">
        <v>75</v>
      </c>
      <c r="G2" s="75" t="s">
        <v>76</v>
      </c>
      <c r="H2" s="74" t="s">
        <v>63</v>
      </c>
      <c r="I2" s="75" t="s">
        <v>64</v>
      </c>
      <c r="L2" s="113" t="s">
        <v>84</v>
      </c>
    </row>
    <row r="3" spans="1:16" x14ac:dyDescent="0.25">
      <c r="A3" s="503" t="s">
        <v>77</v>
      </c>
      <c r="B3" s="81" t="s">
        <v>78</v>
      </c>
      <c r="C3" s="419">
        <v>0.96</v>
      </c>
      <c r="D3" s="420">
        <v>0.5484</v>
      </c>
      <c r="E3" s="421">
        <v>0.4798</v>
      </c>
      <c r="F3" s="421">
        <v>0.8</v>
      </c>
      <c r="G3" s="421">
        <v>0.65</v>
      </c>
      <c r="H3" s="419">
        <v>0.17599999999999999</v>
      </c>
      <c r="I3" s="420">
        <v>1</v>
      </c>
      <c r="L3" s="113" t="s">
        <v>88</v>
      </c>
    </row>
    <row r="4" spans="1:16" x14ac:dyDescent="0.25">
      <c r="A4" s="504"/>
      <c r="B4" s="84" t="s">
        <v>79</v>
      </c>
      <c r="C4" s="422">
        <v>0.96</v>
      </c>
      <c r="D4" s="423">
        <v>0.53</v>
      </c>
      <c r="E4" s="424">
        <v>0.45979999999999999</v>
      </c>
      <c r="F4" s="424">
        <v>0.8</v>
      </c>
      <c r="G4" s="424">
        <v>0.6</v>
      </c>
      <c r="H4" s="422">
        <v>0.17599999999999999</v>
      </c>
      <c r="I4" s="423">
        <v>1</v>
      </c>
    </row>
    <row r="5" spans="1:16" ht="15.75" thickBot="1" x14ac:dyDescent="0.3">
      <c r="A5" s="504"/>
      <c r="B5" s="84" t="s">
        <v>80</v>
      </c>
      <c r="C5" s="422">
        <v>0.96</v>
      </c>
      <c r="D5" s="423">
        <v>0.5</v>
      </c>
      <c r="E5" s="424">
        <v>0.158</v>
      </c>
      <c r="F5" s="424">
        <v>0.8</v>
      </c>
      <c r="G5" s="424">
        <v>0.6</v>
      </c>
      <c r="H5" s="422"/>
      <c r="I5" s="423"/>
    </row>
    <row r="6" spans="1:16" ht="15.75" thickBot="1" x14ac:dyDescent="0.3">
      <c r="A6" s="504"/>
      <c r="B6" s="84" t="s">
        <v>81</v>
      </c>
      <c r="C6" s="422"/>
      <c r="D6" s="423"/>
      <c r="E6" s="424">
        <v>0.158</v>
      </c>
      <c r="F6" s="424"/>
      <c r="G6" s="424">
        <v>0.5</v>
      </c>
      <c r="H6" s="422"/>
      <c r="I6" s="423"/>
      <c r="N6" s="474" t="s">
        <v>217</v>
      </c>
      <c r="O6" s="475"/>
      <c r="P6" s="476"/>
    </row>
    <row r="7" spans="1:16" x14ac:dyDescent="0.25">
      <c r="A7" s="504"/>
      <c r="B7" s="84" t="s">
        <v>85</v>
      </c>
      <c r="C7" s="422">
        <v>0.3075</v>
      </c>
      <c r="D7" s="423">
        <v>0.32</v>
      </c>
      <c r="E7" s="424">
        <v>0.4</v>
      </c>
      <c r="F7" s="424">
        <v>0.2</v>
      </c>
      <c r="G7" s="424">
        <v>0.22589999999999999</v>
      </c>
      <c r="H7" s="422">
        <v>0.24399999999999999</v>
      </c>
      <c r="I7" s="423"/>
      <c r="N7" s="138"/>
      <c r="O7" s="78" t="s">
        <v>216</v>
      </c>
      <c r="P7" s="78" t="s">
        <v>233</v>
      </c>
    </row>
    <row r="8" spans="1:16" x14ac:dyDescent="0.25">
      <c r="A8" s="504"/>
      <c r="B8" s="84" t="s">
        <v>86</v>
      </c>
      <c r="C8" s="422">
        <v>0.85</v>
      </c>
      <c r="D8" s="423"/>
      <c r="E8" s="424">
        <v>0.7</v>
      </c>
      <c r="F8" s="424">
        <v>0.8</v>
      </c>
      <c r="G8" s="424">
        <v>0.4</v>
      </c>
      <c r="H8" s="422">
        <v>0.27700000000000002</v>
      </c>
      <c r="I8" s="423"/>
      <c r="N8" s="142"/>
      <c r="O8" s="79" t="s">
        <v>235</v>
      </c>
      <c r="P8" s="79" t="s">
        <v>234</v>
      </c>
    </row>
    <row r="9" spans="1:16" ht="15.75" thickBot="1" x14ac:dyDescent="0.3">
      <c r="A9" s="504"/>
      <c r="B9" s="86" t="s">
        <v>87</v>
      </c>
      <c r="C9" s="425"/>
      <c r="D9" s="426"/>
      <c r="E9" s="427"/>
      <c r="F9" s="427">
        <v>0.8</v>
      </c>
      <c r="G9" s="427">
        <v>0.49830000000000002</v>
      </c>
      <c r="H9" s="425"/>
      <c r="I9" s="426"/>
      <c r="N9" s="143"/>
      <c r="O9" s="80" t="s">
        <v>236</v>
      </c>
      <c r="P9" s="80" t="s">
        <v>234</v>
      </c>
    </row>
    <row r="10" spans="1:16" ht="15.75" thickBot="1" x14ac:dyDescent="0.3">
      <c r="A10" s="504"/>
      <c r="B10" s="468" t="s">
        <v>82</v>
      </c>
      <c r="C10" s="534" t="s">
        <v>100</v>
      </c>
      <c r="D10" s="535"/>
      <c r="E10" s="535"/>
      <c r="F10" s="535"/>
      <c r="G10" s="552"/>
      <c r="H10" s="534" t="s">
        <v>101</v>
      </c>
      <c r="I10" s="535"/>
      <c r="J10" s="475"/>
      <c r="K10" s="476"/>
      <c r="N10" s="113"/>
    </row>
    <row r="11" spans="1:16" ht="15.75" thickBot="1" x14ac:dyDescent="0.3">
      <c r="A11" s="504"/>
      <c r="B11" s="470"/>
      <c r="C11" s="62" t="s">
        <v>91</v>
      </c>
      <c r="D11" s="59" t="s">
        <v>92</v>
      </c>
      <c r="E11" s="89" t="s">
        <v>94</v>
      </c>
      <c r="F11" s="89" t="s">
        <v>98</v>
      </c>
      <c r="G11" s="59" t="s">
        <v>93</v>
      </c>
      <c r="H11" s="90" t="s">
        <v>95</v>
      </c>
      <c r="I11" s="91" t="s">
        <v>97</v>
      </c>
      <c r="J11" s="91" t="s">
        <v>99</v>
      </c>
      <c r="K11" s="92" t="s">
        <v>96</v>
      </c>
      <c r="N11" s="113"/>
    </row>
    <row r="12" spans="1:16" x14ac:dyDescent="0.25">
      <c r="A12" s="532"/>
      <c r="B12" s="81" t="s">
        <v>78</v>
      </c>
      <c r="C12" s="81"/>
      <c r="D12" s="83"/>
      <c r="E12" s="82"/>
      <c r="F12" s="82"/>
      <c r="G12" s="82"/>
      <c r="H12" s="81"/>
      <c r="I12" s="82"/>
      <c r="J12" s="82"/>
      <c r="K12" s="83"/>
    </row>
    <row r="13" spans="1:16" x14ac:dyDescent="0.25">
      <c r="A13" s="532"/>
      <c r="B13" s="84" t="s">
        <v>79</v>
      </c>
      <c r="C13" s="84"/>
      <c r="D13" s="85"/>
      <c r="H13" s="84"/>
      <c r="K13" s="85"/>
    </row>
    <row r="14" spans="1:16" x14ac:dyDescent="0.25">
      <c r="A14" s="532"/>
      <c r="B14" s="84" t="s">
        <v>80</v>
      </c>
      <c r="C14" s="84"/>
      <c r="D14" s="85"/>
      <c r="H14" s="84"/>
      <c r="K14" s="85"/>
    </row>
    <row r="15" spans="1:16" x14ac:dyDescent="0.25">
      <c r="A15" s="532"/>
      <c r="B15" s="84" t="s">
        <v>81</v>
      </c>
      <c r="C15" s="84"/>
      <c r="D15" s="85"/>
      <c r="H15" s="84"/>
      <c r="K15" s="85"/>
    </row>
    <row r="16" spans="1:16" x14ac:dyDescent="0.25">
      <c r="A16" s="532"/>
      <c r="B16" s="84" t="s">
        <v>85</v>
      </c>
      <c r="C16" s="84"/>
      <c r="D16" s="85"/>
      <c r="H16" s="84"/>
      <c r="K16" s="85"/>
    </row>
    <row r="17" spans="1:14" x14ac:dyDescent="0.25">
      <c r="A17" s="532"/>
      <c r="B17" s="84" t="s">
        <v>86</v>
      </c>
      <c r="C17" s="84"/>
      <c r="D17" s="85"/>
      <c r="H17" s="84"/>
      <c r="K17" s="85"/>
    </row>
    <row r="18" spans="1:14" ht="15.75" thickBot="1" x14ac:dyDescent="0.3">
      <c r="A18" s="533"/>
      <c r="B18" s="86" t="s">
        <v>87</v>
      </c>
      <c r="C18" s="86"/>
      <c r="D18" s="88"/>
      <c r="E18" s="87"/>
      <c r="F18" s="87"/>
      <c r="G18" s="87"/>
      <c r="H18" s="86"/>
      <c r="I18" s="87"/>
      <c r="J18" s="87"/>
      <c r="K18" s="88"/>
    </row>
    <row r="19" spans="1:14" ht="15.75" thickBot="1" x14ac:dyDescent="0.3">
      <c r="A19" s="93"/>
    </row>
    <row r="20" spans="1:14" ht="15.75" thickBot="1" x14ac:dyDescent="0.3">
      <c r="A20" s="93"/>
      <c r="C20" s="527" t="s">
        <v>104</v>
      </c>
      <c r="D20" s="528"/>
      <c r="E20" s="528"/>
      <c r="F20" s="528"/>
      <c r="G20" s="528"/>
      <c r="H20" s="527" t="s">
        <v>116</v>
      </c>
      <c r="I20" s="528"/>
      <c r="J20" s="528"/>
      <c r="K20" s="529"/>
    </row>
    <row r="21" spans="1:14" ht="15.75" thickBot="1" x14ac:dyDescent="0.3">
      <c r="A21" s="93"/>
      <c r="C21" s="62" t="s">
        <v>112</v>
      </c>
      <c r="D21" s="59" t="s">
        <v>113</v>
      </c>
      <c r="E21" s="59" t="s">
        <v>114</v>
      </c>
      <c r="F21" s="59" t="s">
        <v>115</v>
      </c>
      <c r="G21" s="59"/>
      <c r="H21" s="90" t="s">
        <v>95</v>
      </c>
      <c r="I21" s="91" t="s">
        <v>118</v>
      </c>
      <c r="J21" s="91" t="s">
        <v>117</v>
      </c>
      <c r="K21" s="92"/>
      <c r="N21" s="77" t="s">
        <v>283</v>
      </c>
    </row>
    <row r="22" spans="1:14" ht="30.75" customHeight="1" thickBot="1" x14ac:dyDescent="0.3">
      <c r="A22" s="513" t="s">
        <v>111</v>
      </c>
      <c r="B22" s="514"/>
      <c r="C22" s="346">
        <f>0.684931506849315*30/44</f>
        <v>0.46699875466998753</v>
      </c>
      <c r="D22" s="347">
        <f>0.85*46/88</f>
        <v>0.44431818181818183</v>
      </c>
      <c r="E22" s="347">
        <f>0.58*16/44</f>
        <v>0.21090909090909091</v>
      </c>
      <c r="F22" s="347">
        <f>1/0.834*46/44</f>
        <v>1.2535426204490954</v>
      </c>
      <c r="G22" s="53"/>
      <c r="H22" s="347"/>
      <c r="I22" s="347"/>
      <c r="J22" s="347"/>
      <c r="K22" s="41"/>
      <c r="N22" s="112" t="s">
        <v>282</v>
      </c>
    </row>
    <row r="23" spans="1:14" ht="15.75" thickBot="1" x14ac:dyDescent="0.3">
      <c r="A23" s="93"/>
    </row>
    <row r="24" spans="1:14" ht="15.75" thickBot="1" x14ac:dyDescent="0.3">
      <c r="A24" s="93"/>
      <c r="B24" s="100"/>
      <c r="C24" s="14" t="s">
        <v>22</v>
      </c>
      <c r="D24" s="14" t="s">
        <v>110</v>
      </c>
      <c r="E24" s="14" t="s">
        <v>24</v>
      </c>
      <c r="F24" s="14" t="s">
        <v>26</v>
      </c>
      <c r="G24" s="14" t="s">
        <v>27</v>
      </c>
      <c r="H24" s="14" t="s">
        <v>28</v>
      </c>
      <c r="I24" s="14" t="s">
        <v>29</v>
      </c>
    </row>
    <row r="25" spans="1:14" x14ac:dyDescent="0.25">
      <c r="A25" s="93"/>
      <c r="B25" s="103" t="s">
        <v>112</v>
      </c>
      <c r="C25" s="428"/>
      <c r="D25" s="428">
        <f>1/5.59</f>
        <v>0.17889087656529518</v>
      </c>
      <c r="E25" s="428">
        <f>D25*0.85</f>
        <v>0.15205724508050089</v>
      </c>
      <c r="F25" s="428">
        <v>0.6</v>
      </c>
      <c r="G25" s="428">
        <v>0.33</v>
      </c>
      <c r="H25" s="428"/>
      <c r="I25" s="428"/>
    </row>
    <row r="26" spans="1:14" x14ac:dyDescent="0.25">
      <c r="A26" s="93"/>
      <c r="B26" s="103" t="s">
        <v>113</v>
      </c>
      <c r="C26" s="428">
        <f>1/1.6424</f>
        <v>0.60886507549926938</v>
      </c>
      <c r="D26" s="428">
        <v>1</v>
      </c>
      <c r="E26" s="428">
        <v>0.68</v>
      </c>
      <c r="F26" s="428">
        <v>0.6</v>
      </c>
      <c r="G26" s="428">
        <f>1/1.21</f>
        <v>0.82644628099173556</v>
      </c>
      <c r="H26" s="428">
        <v>0.68</v>
      </c>
      <c r="I26" s="428"/>
    </row>
    <row r="27" spans="1:14" x14ac:dyDescent="0.25">
      <c r="A27" s="93"/>
      <c r="B27" s="103" t="s">
        <v>114</v>
      </c>
      <c r="C27" s="428"/>
      <c r="D27" s="428">
        <f>D25</f>
        <v>0.17889087656529518</v>
      </c>
      <c r="E27" s="428">
        <f>0.354*0.85</f>
        <v>0.3009</v>
      </c>
      <c r="F27" s="428">
        <v>0.8</v>
      </c>
      <c r="G27" s="428">
        <v>0.17889087656529518</v>
      </c>
      <c r="H27" s="428">
        <v>0.32</v>
      </c>
      <c r="I27" s="428"/>
    </row>
    <row r="28" spans="1:14" ht="15.75" thickBot="1" x14ac:dyDescent="0.3">
      <c r="A28" s="93"/>
      <c r="B28" s="104" t="s">
        <v>115</v>
      </c>
      <c r="C28" s="429"/>
      <c r="D28" s="429"/>
      <c r="E28" s="429"/>
      <c r="F28" s="429"/>
      <c r="G28" s="429"/>
      <c r="H28" s="429"/>
      <c r="I28" s="429"/>
    </row>
    <row r="29" spans="1:14" x14ac:dyDescent="0.25">
      <c r="A29" s="93"/>
    </row>
    <row r="30" spans="1:14" ht="15.75" thickBot="1" x14ac:dyDescent="0.3">
      <c r="A30" s="93"/>
    </row>
    <row r="31" spans="1:14" ht="15.75" thickBot="1" x14ac:dyDescent="0.3">
      <c r="B31" s="468" t="s">
        <v>104</v>
      </c>
      <c r="C31" s="474" t="s">
        <v>288</v>
      </c>
      <c r="D31" s="475"/>
      <c r="E31" s="475"/>
      <c r="F31" s="475"/>
      <c r="G31" s="475"/>
      <c r="H31" s="475"/>
      <c r="I31" s="476"/>
    </row>
    <row r="32" spans="1:14" ht="15.75" thickBot="1" x14ac:dyDescent="0.3">
      <c r="B32" s="469"/>
      <c r="C32" s="62" t="s">
        <v>70</v>
      </c>
      <c r="D32" s="94" t="s">
        <v>71</v>
      </c>
      <c r="E32" s="62" t="s">
        <v>74</v>
      </c>
      <c r="F32" s="59" t="s">
        <v>75</v>
      </c>
      <c r="G32" s="95" t="s">
        <v>76</v>
      </c>
      <c r="H32" s="59" t="s">
        <v>63</v>
      </c>
      <c r="I32" s="95" t="s">
        <v>64</v>
      </c>
    </row>
    <row r="33" spans="1:29" ht="15" customHeight="1" x14ac:dyDescent="0.25">
      <c r="A33" s="505" t="s">
        <v>104</v>
      </c>
      <c r="B33" s="152" t="s">
        <v>91</v>
      </c>
      <c r="C33" s="563" t="s">
        <v>289</v>
      </c>
      <c r="D33" s="564"/>
      <c r="E33" s="565"/>
      <c r="F33" s="345">
        <v>0.8</v>
      </c>
      <c r="G33" s="345">
        <v>0.92</v>
      </c>
      <c r="H33" s="572" t="s">
        <v>289</v>
      </c>
      <c r="I33" s="572" t="s">
        <v>289</v>
      </c>
    </row>
    <row r="34" spans="1:29" ht="15" customHeight="1" x14ac:dyDescent="0.25">
      <c r="A34" s="486"/>
      <c r="B34" s="153" t="s">
        <v>92</v>
      </c>
      <c r="C34" s="566"/>
      <c r="D34" s="567"/>
      <c r="E34" s="568"/>
      <c r="F34" s="319"/>
      <c r="G34" s="345">
        <v>0.40699999999999997</v>
      </c>
      <c r="H34" s="573"/>
      <c r="I34" s="573"/>
    </row>
    <row r="35" spans="1:29" ht="15" customHeight="1" x14ac:dyDescent="0.25">
      <c r="A35" s="486"/>
      <c r="B35" s="154" t="s">
        <v>94</v>
      </c>
      <c r="C35" s="566"/>
      <c r="D35" s="567"/>
      <c r="E35" s="568"/>
      <c r="F35" s="319"/>
      <c r="G35" s="345">
        <v>0.11</v>
      </c>
      <c r="H35" s="573"/>
      <c r="I35" s="573"/>
    </row>
    <row r="36" spans="1:29" ht="15" customHeight="1" x14ac:dyDescent="0.25">
      <c r="A36" s="486"/>
      <c r="B36" s="154" t="s">
        <v>98</v>
      </c>
      <c r="C36" s="566"/>
      <c r="D36" s="567"/>
      <c r="E36" s="568"/>
      <c r="F36" s="319"/>
      <c r="G36" s="320"/>
      <c r="H36" s="573"/>
      <c r="I36" s="573"/>
    </row>
    <row r="37" spans="1:29" ht="15" customHeight="1" x14ac:dyDescent="0.25">
      <c r="A37" s="486"/>
      <c r="B37" s="153" t="s">
        <v>93</v>
      </c>
      <c r="C37" s="566"/>
      <c r="D37" s="567"/>
      <c r="E37" s="568"/>
      <c r="F37" s="319"/>
      <c r="G37" s="320"/>
      <c r="H37" s="573"/>
      <c r="I37" s="573"/>
    </row>
    <row r="38" spans="1:29" ht="15" customHeight="1" x14ac:dyDescent="0.25">
      <c r="A38" s="486"/>
      <c r="B38" s="155" t="s">
        <v>114</v>
      </c>
      <c r="C38" s="566"/>
      <c r="D38" s="567"/>
      <c r="E38" s="568"/>
      <c r="F38" s="319"/>
      <c r="G38" s="320"/>
      <c r="H38" s="573"/>
      <c r="I38" s="573"/>
    </row>
    <row r="39" spans="1:29" ht="15" customHeight="1" x14ac:dyDescent="0.25">
      <c r="A39" s="486"/>
      <c r="B39" s="155" t="s">
        <v>118</v>
      </c>
      <c r="C39" s="566"/>
      <c r="D39" s="567"/>
      <c r="E39" s="568"/>
      <c r="F39" s="319"/>
      <c r="G39" s="320"/>
      <c r="H39" s="573"/>
      <c r="I39" s="573"/>
    </row>
    <row r="40" spans="1:29" ht="15" customHeight="1" x14ac:dyDescent="0.25">
      <c r="A40" s="486"/>
      <c r="B40" s="155" t="s">
        <v>117</v>
      </c>
      <c r="C40" s="566"/>
      <c r="D40" s="567"/>
      <c r="E40" s="568"/>
      <c r="F40" s="319"/>
      <c r="G40" s="320"/>
      <c r="H40" s="573"/>
      <c r="I40" s="573"/>
    </row>
    <row r="41" spans="1:29" ht="15.75" customHeight="1" thickBot="1" x14ac:dyDescent="0.3">
      <c r="A41" s="486"/>
      <c r="B41" s="156" t="s">
        <v>119</v>
      </c>
      <c r="C41" s="569"/>
      <c r="D41" s="570"/>
      <c r="E41" s="571"/>
      <c r="F41" s="322"/>
      <c r="G41" s="323"/>
      <c r="H41" s="574"/>
      <c r="I41" s="574"/>
    </row>
    <row r="42" spans="1:29" ht="15.75" thickBot="1" x14ac:dyDescent="0.3">
      <c r="A42" s="491"/>
      <c r="B42" s="469" t="s">
        <v>104</v>
      </c>
      <c r="C42" s="474" t="s">
        <v>120</v>
      </c>
      <c r="D42" s="475"/>
      <c r="E42" s="475"/>
      <c r="F42" s="475"/>
      <c r="G42" s="475"/>
      <c r="H42" s="475" t="s">
        <v>121</v>
      </c>
      <c r="I42" s="476"/>
      <c r="J42" s="53"/>
      <c r="K42" s="41"/>
    </row>
    <row r="43" spans="1:29" ht="15.75" thickBot="1" x14ac:dyDescent="0.3">
      <c r="A43" s="491"/>
      <c r="B43" s="470"/>
      <c r="C43" s="62" t="s">
        <v>91</v>
      </c>
      <c r="D43" s="59" t="s">
        <v>92</v>
      </c>
      <c r="E43" s="89" t="s">
        <v>94</v>
      </c>
      <c r="F43" s="89" t="s">
        <v>98</v>
      </c>
      <c r="G43" s="59" t="s">
        <v>93</v>
      </c>
      <c r="H43" s="90" t="s">
        <v>95</v>
      </c>
      <c r="I43" s="91" t="s">
        <v>118</v>
      </c>
      <c r="J43" s="98" t="s">
        <v>117</v>
      </c>
      <c r="K43" s="99" t="s">
        <v>119</v>
      </c>
    </row>
    <row r="44" spans="1:29" x14ac:dyDescent="0.25">
      <c r="A44" s="491"/>
      <c r="B44" s="83" t="s">
        <v>105</v>
      </c>
      <c r="C44" s="81"/>
      <c r="D44" s="82"/>
      <c r="E44" s="82"/>
      <c r="F44" s="82"/>
      <c r="G44" s="82"/>
      <c r="H44" s="81"/>
      <c r="I44" s="82"/>
      <c r="J44" s="82"/>
      <c r="K44" s="83"/>
    </row>
    <row r="45" spans="1:29" ht="15.75" thickBot="1" x14ac:dyDescent="0.3">
      <c r="A45" s="492"/>
      <c r="B45" s="88" t="s">
        <v>106</v>
      </c>
      <c r="C45" s="86"/>
      <c r="D45" s="87"/>
      <c r="E45" s="87"/>
      <c r="F45" s="87"/>
      <c r="G45" s="87"/>
      <c r="H45" s="86"/>
      <c r="I45" s="87"/>
      <c r="J45" s="87"/>
      <c r="K45" s="88"/>
    </row>
    <row r="46" spans="1:29" ht="15.75" thickBot="1" x14ac:dyDescent="0.3">
      <c r="A46" s="93"/>
      <c r="B46" s="87"/>
      <c r="C46" s="87"/>
      <c r="D46" s="87"/>
      <c r="E46" s="87"/>
      <c r="F46" s="87"/>
      <c r="G46" s="87"/>
      <c r="H46" s="87"/>
      <c r="I46" s="87">
        <v>1</v>
      </c>
      <c r="J46" s="87"/>
      <c r="K46" s="77">
        <v>2</v>
      </c>
    </row>
    <row r="47" spans="1:29" ht="15.75" thickBot="1" x14ac:dyDescent="0.3">
      <c r="B47" s="468" t="s">
        <v>107</v>
      </c>
      <c r="C47" s="474" t="s">
        <v>108</v>
      </c>
      <c r="D47" s="475"/>
      <c r="E47" s="475"/>
      <c r="F47" s="475"/>
      <c r="G47" s="476"/>
      <c r="H47" s="474" t="s">
        <v>109</v>
      </c>
      <c r="I47" s="475"/>
      <c r="J47" s="475"/>
      <c r="K47" s="476"/>
      <c r="L47" s="479" t="s">
        <v>403</v>
      </c>
      <c r="M47" s="502"/>
      <c r="N47" s="479" t="s">
        <v>217</v>
      </c>
      <c r="O47" s="480"/>
      <c r="P47" s="502"/>
      <c r="R47" s="77" t="s">
        <v>83</v>
      </c>
    </row>
    <row r="48" spans="1:29" ht="15.75" thickBot="1" x14ac:dyDescent="0.3">
      <c r="B48" s="469"/>
      <c r="C48" s="73" t="s">
        <v>91</v>
      </c>
      <c r="D48" s="74" t="s">
        <v>92</v>
      </c>
      <c r="E48" s="96" t="s">
        <v>94</v>
      </c>
      <c r="F48" s="96" t="s">
        <v>98</v>
      </c>
      <c r="G48" s="74" t="s">
        <v>93</v>
      </c>
      <c r="H48" s="97" t="s">
        <v>114</v>
      </c>
      <c r="I48" s="98" t="s">
        <v>118</v>
      </c>
      <c r="J48" s="98" t="s">
        <v>117</v>
      </c>
      <c r="K48" s="99" t="s">
        <v>119</v>
      </c>
      <c r="L48" s="168" t="s">
        <v>312</v>
      </c>
      <c r="M48" s="168" t="s">
        <v>401</v>
      </c>
      <c r="N48" s="488" t="s">
        <v>221</v>
      </c>
      <c r="O48" s="78" t="s">
        <v>219</v>
      </c>
      <c r="P48" s="138"/>
      <c r="Q48" s="141"/>
      <c r="R48" s="113" t="s">
        <v>223</v>
      </c>
      <c r="AC48" s="113" t="s">
        <v>229</v>
      </c>
    </row>
    <row r="49" spans="1:24" ht="15" customHeight="1" thickBot="1" x14ac:dyDescent="0.3">
      <c r="A49" s="490" t="s">
        <v>43</v>
      </c>
      <c r="B49" s="18" t="s">
        <v>22</v>
      </c>
      <c r="C49" s="81">
        <v>1.2600000000000004E-2</v>
      </c>
      <c r="D49" s="82"/>
      <c r="E49" s="82"/>
      <c r="F49" s="82"/>
      <c r="G49" s="83">
        <v>0.14846000000000004</v>
      </c>
      <c r="H49" s="82">
        <v>0.2351</v>
      </c>
      <c r="I49" s="96"/>
      <c r="J49" s="96"/>
      <c r="K49" s="96">
        <v>0.35983999999999983</v>
      </c>
      <c r="L49" s="82">
        <v>0.24400000000000005</v>
      </c>
      <c r="M49" s="83"/>
      <c r="N49" s="575"/>
      <c r="O49" s="79" t="s">
        <v>220</v>
      </c>
      <c r="P49" s="139"/>
      <c r="Q49" s="225">
        <f>SUM(C49:G49)</f>
        <v>0.16106000000000004</v>
      </c>
      <c r="R49" s="113" t="s">
        <v>224</v>
      </c>
    </row>
    <row r="50" spans="1:24" ht="15" customHeight="1" thickBot="1" x14ac:dyDescent="0.3">
      <c r="A50" s="491"/>
      <c r="B50" s="45" t="s">
        <v>110</v>
      </c>
      <c r="C50" s="84">
        <v>0.26694599992706752</v>
      </c>
      <c r="D50" s="77">
        <v>0.18068722691496616</v>
      </c>
      <c r="E50" s="77">
        <v>0.31356041496140385</v>
      </c>
      <c r="G50" s="85">
        <v>7.6187571168267937E-2</v>
      </c>
      <c r="H50" s="77">
        <v>7.3043176949713337E-2</v>
      </c>
      <c r="I50" s="230">
        <v>8.9575610078581128E-2</v>
      </c>
      <c r="J50" s="230"/>
      <c r="K50" s="230"/>
      <c r="M50" s="85"/>
      <c r="N50" s="575"/>
      <c r="O50" s="79" t="s">
        <v>222</v>
      </c>
      <c r="P50" s="139"/>
      <c r="Q50" s="225">
        <f t="shared" ref="Q50:Q55" si="0">SUM(C50:G50)</f>
        <v>0.83738121297170542</v>
      </c>
    </row>
    <row r="51" spans="1:24" ht="15" customHeight="1" thickBot="1" x14ac:dyDescent="0.3">
      <c r="A51" s="491"/>
      <c r="B51" s="45" t="s">
        <v>24</v>
      </c>
      <c r="C51" s="84">
        <v>0.15</v>
      </c>
      <c r="D51" s="77">
        <v>0</v>
      </c>
      <c r="E51" s="77">
        <v>0</v>
      </c>
      <c r="F51" s="77">
        <v>0</v>
      </c>
      <c r="G51" s="85">
        <v>6.3E-2</v>
      </c>
      <c r="H51" s="77">
        <v>0.13600000000000001</v>
      </c>
      <c r="I51" s="230">
        <v>0</v>
      </c>
      <c r="J51" s="230">
        <v>0</v>
      </c>
      <c r="K51" s="230">
        <v>9.0999999999999998E-2</v>
      </c>
      <c r="L51" s="77">
        <v>0</v>
      </c>
      <c r="M51" s="85">
        <v>0.56000000000000005</v>
      </c>
      <c r="N51" s="575"/>
      <c r="O51" s="79" t="s">
        <v>225</v>
      </c>
      <c r="P51" s="139"/>
      <c r="Q51" s="225">
        <f t="shared" si="0"/>
        <v>0.21299999999999999</v>
      </c>
    </row>
    <row r="52" spans="1:24" ht="15" customHeight="1" thickBot="1" x14ac:dyDescent="0.3">
      <c r="A52" s="491"/>
      <c r="B52" s="45" t="s">
        <v>26</v>
      </c>
      <c r="C52" s="84">
        <v>0.16871607400022154</v>
      </c>
      <c r="D52" s="77">
        <v>1.32934529744101E-2</v>
      </c>
      <c r="E52" s="77">
        <v>1.4401240722277608E-2</v>
      </c>
      <c r="F52" s="77">
        <v>0</v>
      </c>
      <c r="G52" s="85">
        <v>9.083859532513569E-2</v>
      </c>
      <c r="H52" s="77">
        <v>0.2104796720948266</v>
      </c>
      <c r="I52" s="230">
        <v>4.3757616040766591E-2</v>
      </c>
      <c r="J52" s="230">
        <v>0</v>
      </c>
      <c r="K52" s="230">
        <v>0.28126730918356052</v>
      </c>
      <c r="L52" s="77">
        <v>0.17724603965880134</v>
      </c>
      <c r="M52" s="85"/>
      <c r="N52" s="576" t="s">
        <v>228</v>
      </c>
      <c r="O52" s="79" t="s">
        <v>219</v>
      </c>
      <c r="P52" s="139"/>
      <c r="Q52" s="225">
        <f t="shared" si="0"/>
        <v>0.28724936302204496</v>
      </c>
    </row>
    <row r="53" spans="1:24" ht="15" customHeight="1" thickBot="1" x14ac:dyDescent="0.3">
      <c r="A53" s="491"/>
      <c r="B53" s="45" t="s">
        <v>27</v>
      </c>
      <c r="C53" s="84">
        <v>0.17545638945233269</v>
      </c>
      <c r="D53" s="77">
        <v>0.16024340770791079</v>
      </c>
      <c r="E53" s="77">
        <v>9.3306288032454374E-2</v>
      </c>
      <c r="G53" s="85">
        <v>0.14198782961460449</v>
      </c>
      <c r="H53" s="77">
        <v>0.12778904665314403</v>
      </c>
      <c r="I53" s="230">
        <v>0.2292089249492901</v>
      </c>
      <c r="J53" s="230"/>
      <c r="K53" s="230">
        <v>7.2008113590263698E-2</v>
      </c>
      <c r="M53" s="85"/>
      <c r="N53" s="576"/>
      <c r="O53" s="79" t="s">
        <v>220</v>
      </c>
      <c r="P53" s="139"/>
      <c r="Q53" s="225">
        <f t="shared" si="0"/>
        <v>0.57099391480730233</v>
      </c>
    </row>
    <row r="54" spans="1:24" ht="15" customHeight="1" thickBot="1" x14ac:dyDescent="0.3">
      <c r="A54" s="491"/>
      <c r="B54" s="45" t="s">
        <v>28</v>
      </c>
      <c r="C54" s="84">
        <v>0.115</v>
      </c>
      <c r="G54" s="85">
        <v>0.88500000000000001</v>
      </c>
      <c r="I54" s="230"/>
      <c r="J54" s="230"/>
      <c r="K54" s="230"/>
      <c r="M54" s="85"/>
      <c r="N54" s="576"/>
      <c r="O54" s="79" t="s">
        <v>222</v>
      </c>
      <c r="P54" s="139"/>
      <c r="Q54" s="225">
        <f t="shared" si="0"/>
        <v>1</v>
      </c>
      <c r="R54" s="113" t="s">
        <v>226</v>
      </c>
    </row>
    <row r="55" spans="1:24" ht="15.75" customHeight="1" thickBot="1" x14ac:dyDescent="0.3">
      <c r="A55" s="492"/>
      <c r="B55" s="46" t="s">
        <v>29</v>
      </c>
      <c r="C55" s="86">
        <v>0.1192504258943782</v>
      </c>
      <c r="D55" s="87">
        <v>8.8886661990179375E-2</v>
      </c>
      <c r="E55" s="87">
        <v>0.34462370979056012</v>
      </c>
      <c r="F55" s="87"/>
      <c r="G55" s="88"/>
      <c r="H55" s="87">
        <v>8.5078665196913511E-2</v>
      </c>
      <c r="I55" s="278">
        <v>0.3621605371279687</v>
      </c>
      <c r="J55" s="278"/>
      <c r="K55" s="278"/>
      <c r="L55" s="87"/>
      <c r="M55" s="88"/>
      <c r="N55" s="577"/>
      <c r="O55" s="80" t="s">
        <v>225</v>
      </c>
      <c r="P55" s="140"/>
      <c r="Q55" s="225">
        <f t="shared" si="0"/>
        <v>0.55276079767511765</v>
      </c>
      <c r="R55" s="113" t="s">
        <v>227</v>
      </c>
    </row>
    <row r="56" spans="1:24" ht="15.75" thickBot="1" x14ac:dyDescent="0.3">
      <c r="B56" s="503" t="s">
        <v>218</v>
      </c>
      <c r="C56" s="534" t="s">
        <v>108</v>
      </c>
      <c r="D56" s="535"/>
      <c r="E56" s="535"/>
      <c r="F56" s="535"/>
      <c r="G56" s="552"/>
      <c r="H56" s="534" t="s">
        <v>109</v>
      </c>
      <c r="I56" s="535"/>
      <c r="J56" s="535"/>
      <c r="K56" s="552"/>
      <c r="L56" s="160" t="s">
        <v>403</v>
      </c>
      <c r="M56" s="578" t="s">
        <v>66</v>
      </c>
    </row>
    <row r="57" spans="1:24" ht="15.75" thickBot="1" x14ac:dyDescent="0.3">
      <c r="B57" s="504"/>
      <c r="C57" s="62" t="s">
        <v>91</v>
      </c>
      <c r="D57" s="59" t="s">
        <v>92</v>
      </c>
      <c r="E57" s="89" t="s">
        <v>94</v>
      </c>
      <c r="F57" s="89" t="s">
        <v>98</v>
      </c>
      <c r="G57" s="95" t="s">
        <v>93</v>
      </c>
      <c r="H57" s="97" t="s">
        <v>114</v>
      </c>
      <c r="I57" s="91" t="s">
        <v>118</v>
      </c>
      <c r="J57" s="98" t="s">
        <v>117</v>
      </c>
      <c r="K57" s="99" t="s">
        <v>119</v>
      </c>
      <c r="L57" s="190" t="s">
        <v>312</v>
      </c>
      <c r="M57" s="579"/>
    </row>
    <row r="58" spans="1:24" x14ac:dyDescent="0.25">
      <c r="A58" s="505" t="s">
        <v>43</v>
      </c>
      <c r="B58" s="135" t="s">
        <v>70</v>
      </c>
      <c r="C58" s="324"/>
      <c r="D58" s="316"/>
      <c r="E58" s="316"/>
      <c r="F58" s="316">
        <f>(1.25+0.78+5.74+1.31+20.11+3.33+12.07)/100</f>
        <v>0.44589999999999996</v>
      </c>
      <c r="G58" s="317">
        <f>(3.76+28.03+1.11)/100</f>
        <v>0.32899999999999996</v>
      </c>
      <c r="H58" s="315"/>
      <c r="I58" s="460">
        <f>(0.33+0.23+3.8+3.47+3.32)/100</f>
        <v>0.1115</v>
      </c>
      <c r="J58" s="460"/>
      <c r="K58" s="461"/>
      <c r="L58" s="78">
        <f>1-SUM(C58:K58)</f>
        <v>0.11360000000000003</v>
      </c>
      <c r="M58" s="225">
        <f>SUM(C58:L58)</f>
        <v>1</v>
      </c>
      <c r="Q58" s="113" t="s">
        <v>230</v>
      </c>
    </row>
    <row r="59" spans="1:24" x14ac:dyDescent="0.25">
      <c r="A59" s="486"/>
      <c r="B59" s="136" t="s">
        <v>71</v>
      </c>
      <c r="C59" s="321">
        <f>C58</f>
        <v>0</v>
      </c>
      <c r="D59" s="319">
        <f t="shared" ref="D59:K59" si="1">D58</f>
        <v>0</v>
      </c>
      <c r="E59" s="319">
        <f t="shared" si="1"/>
        <v>0</v>
      </c>
      <c r="F59" s="319">
        <f t="shared" si="1"/>
        <v>0.44589999999999996</v>
      </c>
      <c r="G59" s="320">
        <f t="shared" si="1"/>
        <v>0.32899999999999996</v>
      </c>
      <c r="H59" s="321">
        <f t="shared" si="1"/>
        <v>0</v>
      </c>
      <c r="I59" s="462">
        <f t="shared" si="1"/>
        <v>0.1115</v>
      </c>
      <c r="J59" s="462">
        <f t="shared" si="1"/>
        <v>0</v>
      </c>
      <c r="K59" s="463">
        <f t="shared" si="1"/>
        <v>0</v>
      </c>
      <c r="L59" s="79">
        <f t="shared" ref="L59:L64" si="2">1-SUM(C59:K59)</f>
        <v>0.11360000000000003</v>
      </c>
      <c r="M59" s="220">
        <f t="shared" ref="M59:M64" si="3">SUM(C59:L59)</f>
        <v>1</v>
      </c>
      <c r="Q59" s="77" t="s">
        <v>231</v>
      </c>
      <c r="X59" s="113" t="s">
        <v>232</v>
      </c>
    </row>
    <row r="60" spans="1:24" x14ac:dyDescent="0.25">
      <c r="A60" s="486"/>
      <c r="B60" s="136" t="s">
        <v>74</v>
      </c>
      <c r="C60" s="321"/>
      <c r="D60" s="319"/>
      <c r="E60" s="319"/>
      <c r="F60" s="319">
        <f>(10.72+0.79+0.25+4.88+0.99+1.19+5.88+6.07+1.22+3.96+23.35+1.85+0.42)/100</f>
        <v>0.61570000000000003</v>
      </c>
      <c r="G60" s="320"/>
      <c r="H60" s="321"/>
      <c r="I60" s="462">
        <f>(7.58+7.88+4.28+6.2+2.62+1.09+1.91)/1000</f>
        <v>3.1560000000000005E-2</v>
      </c>
      <c r="J60" s="462"/>
      <c r="K60" s="463"/>
      <c r="L60" s="79">
        <f t="shared" si="2"/>
        <v>0.35273999999999994</v>
      </c>
      <c r="M60" s="220">
        <f t="shared" si="3"/>
        <v>1</v>
      </c>
    </row>
    <row r="61" spans="1:24" x14ac:dyDescent="0.25">
      <c r="A61" s="486"/>
      <c r="B61" s="136" t="s">
        <v>75</v>
      </c>
      <c r="C61" s="321">
        <f>C52</f>
        <v>0.16871607400022154</v>
      </c>
      <c r="D61" s="319">
        <f t="shared" ref="D61:L61" si="4">D52</f>
        <v>1.32934529744101E-2</v>
      </c>
      <c r="E61" s="319">
        <f t="shared" si="4"/>
        <v>1.4401240722277608E-2</v>
      </c>
      <c r="F61" s="319">
        <f t="shared" si="4"/>
        <v>0</v>
      </c>
      <c r="G61" s="320">
        <f t="shared" si="4"/>
        <v>9.083859532513569E-2</v>
      </c>
      <c r="H61" s="321">
        <f t="shared" si="4"/>
        <v>0.2104796720948266</v>
      </c>
      <c r="I61" s="462">
        <f t="shared" si="4"/>
        <v>4.3757616040766591E-2</v>
      </c>
      <c r="J61" s="462">
        <f t="shared" si="4"/>
        <v>0</v>
      </c>
      <c r="K61" s="463">
        <f t="shared" si="4"/>
        <v>0.28126730918356052</v>
      </c>
      <c r="L61" s="79">
        <f t="shared" si="4"/>
        <v>0.17724603965880134</v>
      </c>
      <c r="M61" s="220">
        <f t="shared" si="3"/>
        <v>1</v>
      </c>
    </row>
    <row r="62" spans="1:24" x14ac:dyDescent="0.25">
      <c r="A62" s="486"/>
      <c r="B62" s="136" t="s">
        <v>76</v>
      </c>
      <c r="C62" s="321">
        <f>C61</f>
        <v>0.16871607400022154</v>
      </c>
      <c r="D62" s="319">
        <f t="shared" ref="D62:L62" si="5">D61</f>
        <v>1.32934529744101E-2</v>
      </c>
      <c r="E62" s="319">
        <f t="shared" si="5"/>
        <v>1.4401240722277608E-2</v>
      </c>
      <c r="F62" s="319">
        <f t="shared" si="5"/>
        <v>0</v>
      </c>
      <c r="G62" s="320">
        <f t="shared" si="5"/>
        <v>9.083859532513569E-2</v>
      </c>
      <c r="H62" s="321">
        <f t="shared" si="5"/>
        <v>0.2104796720948266</v>
      </c>
      <c r="I62" s="462">
        <f t="shared" si="5"/>
        <v>4.3757616040766591E-2</v>
      </c>
      <c r="J62" s="462">
        <f t="shared" si="5"/>
        <v>0</v>
      </c>
      <c r="K62" s="463">
        <f t="shared" si="5"/>
        <v>0.28126730918356052</v>
      </c>
      <c r="L62" s="79">
        <f t="shared" si="5"/>
        <v>0.17724603965880134</v>
      </c>
      <c r="M62" s="220">
        <f t="shared" si="3"/>
        <v>1</v>
      </c>
    </row>
    <row r="63" spans="1:24" x14ac:dyDescent="0.25">
      <c r="A63" s="486"/>
      <c r="B63" s="136" t="s">
        <v>63</v>
      </c>
      <c r="C63" s="318">
        <f>C60</f>
        <v>0</v>
      </c>
      <c r="D63" s="343">
        <f t="shared" ref="D63:K63" si="6">D60</f>
        <v>0</v>
      </c>
      <c r="E63" s="343">
        <f t="shared" si="6"/>
        <v>0</v>
      </c>
      <c r="F63" s="343">
        <f t="shared" si="6"/>
        <v>0.61570000000000003</v>
      </c>
      <c r="G63" s="344">
        <f t="shared" si="6"/>
        <v>0</v>
      </c>
      <c r="H63" s="318">
        <f t="shared" si="6"/>
        <v>0</v>
      </c>
      <c r="I63" s="464">
        <f t="shared" si="6"/>
        <v>3.1560000000000005E-2</v>
      </c>
      <c r="J63" s="464">
        <f t="shared" si="6"/>
        <v>0</v>
      </c>
      <c r="K63" s="465">
        <f t="shared" si="6"/>
        <v>0</v>
      </c>
      <c r="L63" s="79">
        <f t="shared" si="2"/>
        <v>0.35273999999999994</v>
      </c>
      <c r="M63" s="220">
        <f t="shared" si="3"/>
        <v>1</v>
      </c>
    </row>
    <row r="64" spans="1:24" ht="15.75" thickBot="1" x14ac:dyDescent="0.3">
      <c r="A64" s="487"/>
      <c r="B64" s="137" t="s">
        <v>64</v>
      </c>
      <c r="C64" s="325"/>
      <c r="D64" s="322"/>
      <c r="E64" s="322"/>
      <c r="F64" s="322">
        <f>(3.31+0.84+2.77+6.64+2.08+4.12+1.82+7.25+0.82+2.4+4.83+2.01+3.72+6.74+1.77+1.22+1.4+27.73)/100</f>
        <v>0.81469999999999998</v>
      </c>
      <c r="G64" s="323">
        <f>(3.31+0.84)/100</f>
        <v>4.1500000000000002E-2</v>
      </c>
      <c r="H64" s="325"/>
      <c r="I64" s="466">
        <f>(1.02+3.77+2.79+3.59+2.57)/100</f>
        <v>0.13739999999999999</v>
      </c>
      <c r="J64" s="466"/>
      <c r="K64" s="467"/>
      <c r="L64" s="80">
        <f t="shared" si="2"/>
        <v>6.4000000000000723E-3</v>
      </c>
      <c r="M64" s="218">
        <f t="shared" si="3"/>
        <v>1</v>
      </c>
    </row>
    <row r="65" spans="1:10" ht="15.75" thickBot="1" x14ac:dyDescent="0.3"/>
    <row r="66" spans="1:10" ht="15.75" thickBot="1" x14ac:dyDescent="0.3">
      <c r="A66" s="479" t="s">
        <v>103</v>
      </c>
      <c r="B66" s="502"/>
      <c r="C66" s="21" t="s">
        <v>22</v>
      </c>
      <c r="D66" s="21" t="s">
        <v>23</v>
      </c>
      <c r="E66" s="21" t="s">
        <v>24</v>
      </c>
      <c r="F66" s="21" t="s">
        <v>25</v>
      </c>
      <c r="G66" s="21" t="s">
        <v>26</v>
      </c>
      <c r="H66" s="21" t="s">
        <v>27</v>
      </c>
      <c r="I66" s="21" t="s">
        <v>28</v>
      </c>
      <c r="J66" s="21" t="s">
        <v>29</v>
      </c>
    </row>
    <row r="67" spans="1:10" ht="15" customHeight="1" x14ac:dyDescent="0.25">
      <c r="A67" s="490" t="s">
        <v>102</v>
      </c>
      <c r="B67" s="70" t="s">
        <v>91</v>
      </c>
      <c r="C67" s="207">
        <v>0.95</v>
      </c>
      <c r="D67" s="208">
        <v>0.95</v>
      </c>
      <c r="E67" s="208">
        <v>0.95</v>
      </c>
      <c r="F67" s="208">
        <v>0.95</v>
      </c>
      <c r="G67" s="208"/>
      <c r="H67" s="208"/>
      <c r="I67" s="208"/>
      <c r="J67" s="209"/>
    </row>
    <row r="68" spans="1:10" ht="15" customHeight="1" x14ac:dyDescent="0.25">
      <c r="A68" s="491"/>
      <c r="B68" s="2" t="s">
        <v>92</v>
      </c>
      <c r="C68" s="210"/>
      <c r="D68" s="211"/>
      <c r="E68" s="211"/>
      <c r="F68" s="211"/>
      <c r="G68" s="211"/>
      <c r="H68" s="211">
        <v>0.95</v>
      </c>
      <c r="I68" s="211"/>
      <c r="J68" s="212"/>
    </row>
    <row r="69" spans="1:10" ht="15" customHeight="1" x14ac:dyDescent="0.25">
      <c r="A69" s="491"/>
      <c r="B69" s="77" t="s">
        <v>94</v>
      </c>
      <c r="C69" s="210"/>
      <c r="D69" s="211"/>
      <c r="E69" s="211"/>
      <c r="F69" s="211"/>
      <c r="G69" s="211"/>
      <c r="H69" s="211"/>
      <c r="I69" s="211"/>
      <c r="J69" s="212">
        <v>0.9</v>
      </c>
    </row>
    <row r="70" spans="1:10" ht="15" customHeight="1" x14ac:dyDescent="0.25">
      <c r="A70" s="491"/>
      <c r="B70" s="77" t="s">
        <v>98</v>
      </c>
      <c r="C70" s="210">
        <v>0.95</v>
      </c>
      <c r="D70" s="211"/>
      <c r="E70" s="211"/>
      <c r="F70" s="211"/>
      <c r="G70" s="211">
        <v>0.95</v>
      </c>
      <c r="H70" s="211"/>
      <c r="I70" s="211"/>
      <c r="J70" s="212"/>
    </row>
    <row r="71" spans="1:10" ht="15.75" customHeight="1" thickBot="1" x14ac:dyDescent="0.3">
      <c r="A71" s="492"/>
      <c r="B71" s="71" t="s">
        <v>93</v>
      </c>
      <c r="C71" s="213">
        <v>0.7</v>
      </c>
      <c r="D71" s="214"/>
      <c r="E71" s="214"/>
      <c r="F71" s="214"/>
      <c r="G71" s="214"/>
      <c r="H71" s="214"/>
      <c r="I71" s="214">
        <v>0.7</v>
      </c>
      <c r="J71" s="215"/>
    </row>
    <row r="72" spans="1:10" x14ac:dyDescent="0.25">
      <c r="A72" s="157"/>
      <c r="B72" s="2"/>
    </row>
    <row r="73" spans="1:10" ht="15.75" thickBot="1" x14ac:dyDescent="0.3"/>
    <row r="74" spans="1:10" ht="28.5" customHeight="1" thickBot="1" x14ac:dyDescent="0.3">
      <c r="A74" s="530" t="s">
        <v>42</v>
      </c>
      <c r="B74" s="531"/>
      <c r="C74" s="544" t="s">
        <v>294</v>
      </c>
      <c r="D74" s="547" t="s">
        <v>295</v>
      </c>
      <c r="H74" s="286" t="s">
        <v>800</v>
      </c>
    </row>
    <row r="75" spans="1:10" ht="15.75" thickBot="1" x14ac:dyDescent="0.3">
      <c r="A75" s="530" t="s">
        <v>296</v>
      </c>
      <c r="B75" s="531"/>
      <c r="C75" s="545"/>
      <c r="D75" s="548"/>
    </row>
    <row r="76" spans="1:10" ht="15.75" thickBot="1" x14ac:dyDescent="0.3">
      <c r="A76" s="530" t="s">
        <v>126</v>
      </c>
      <c r="B76" s="531"/>
      <c r="C76" s="545"/>
      <c r="D76" s="548"/>
    </row>
    <row r="77" spans="1:10" ht="15.75" thickBot="1" x14ac:dyDescent="0.3">
      <c r="A77" s="530" t="s">
        <v>127</v>
      </c>
      <c r="B77" s="531"/>
      <c r="C77" s="546"/>
      <c r="D77" s="549"/>
    </row>
    <row r="79" spans="1:10" ht="15.75" thickBot="1" x14ac:dyDescent="0.3"/>
    <row r="80" spans="1:10" ht="15.75" thickBot="1" x14ac:dyDescent="0.3">
      <c r="C80" s="160" t="s">
        <v>307</v>
      </c>
      <c r="D80" s="100" t="s">
        <v>216</v>
      </c>
      <c r="E80" s="101" t="s">
        <v>301</v>
      </c>
      <c r="F80" s="102" t="s">
        <v>302</v>
      </c>
    </row>
    <row r="81" spans="1:7" ht="48" thickBot="1" x14ac:dyDescent="0.3">
      <c r="A81" s="506" t="s">
        <v>297</v>
      </c>
      <c r="B81" s="483"/>
      <c r="C81" s="161" t="s">
        <v>304</v>
      </c>
      <c r="D81" s="81"/>
      <c r="E81" s="162" t="s">
        <v>306</v>
      </c>
      <c r="F81" s="83"/>
      <c r="G81" s="113" t="s">
        <v>305</v>
      </c>
    </row>
    <row r="82" spans="1:7" ht="63.75" thickBot="1" x14ac:dyDescent="0.3">
      <c r="A82" s="482" t="s">
        <v>298</v>
      </c>
      <c r="B82" s="506"/>
      <c r="C82" s="483"/>
      <c r="D82" s="163">
        <v>140</v>
      </c>
      <c r="E82" s="158" t="s">
        <v>303</v>
      </c>
      <c r="F82" s="85"/>
    </row>
    <row r="83" spans="1:7" ht="15.95" customHeight="1" thickBot="1" x14ac:dyDescent="0.3">
      <c r="A83" s="482" t="s">
        <v>299</v>
      </c>
      <c r="B83" s="483"/>
      <c r="C83" s="161" t="s">
        <v>300</v>
      </c>
      <c r="D83" s="100">
        <v>70.81</v>
      </c>
      <c r="E83" s="101">
        <v>60.34</v>
      </c>
      <c r="F83" s="102">
        <v>44.26</v>
      </c>
      <c r="G83" s="113" t="s">
        <v>308</v>
      </c>
    </row>
    <row r="84" spans="1:7" ht="32.25" thickBot="1" x14ac:dyDescent="0.3">
      <c r="A84" s="484"/>
      <c r="B84" s="485"/>
      <c r="C84" s="164" t="s">
        <v>309</v>
      </c>
      <c r="D84" s="474" t="s">
        <v>310</v>
      </c>
      <c r="E84" s="475"/>
      <c r="F84" s="476"/>
    </row>
  </sheetData>
  <mergeCells count="43">
    <mergeCell ref="A81:B81"/>
    <mergeCell ref="A82:C82"/>
    <mergeCell ref="A83:B84"/>
    <mergeCell ref="D84:F84"/>
    <mergeCell ref="L47:M47"/>
    <mergeCell ref="A67:A71"/>
    <mergeCell ref="A74:B74"/>
    <mergeCell ref="C74:C77"/>
    <mergeCell ref="D74:D77"/>
    <mergeCell ref="A75:B75"/>
    <mergeCell ref="A76:B76"/>
    <mergeCell ref="A77:B77"/>
    <mergeCell ref="B56:B57"/>
    <mergeCell ref="C56:G56"/>
    <mergeCell ref="H56:K56"/>
    <mergeCell ref="A58:A64"/>
    <mergeCell ref="A66:B66"/>
    <mergeCell ref="H47:K47"/>
    <mergeCell ref="N47:P47"/>
    <mergeCell ref="N48:N51"/>
    <mergeCell ref="A49:A55"/>
    <mergeCell ref="N52:N55"/>
    <mergeCell ref="B47:B48"/>
    <mergeCell ref="C47:G47"/>
    <mergeCell ref="M56:M57"/>
    <mergeCell ref="N6:P6"/>
    <mergeCell ref="B10:B11"/>
    <mergeCell ref="C10:G10"/>
    <mergeCell ref="H10:K10"/>
    <mergeCell ref="A22:B22"/>
    <mergeCell ref="B31:B32"/>
    <mergeCell ref="C31:I31"/>
    <mergeCell ref="A33:A45"/>
    <mergeCell ref="C33:E41"/>
    <mergeCell ref="H33:H41"/>
    <mergeCell ref="I33:I41"/>
    <mergeCell ref="B42:B43"/>
    <mergeCell ref="C42:I42"/>
    <mergeCell ref="B1:B2"/>
    <mergeCell ref="C1:I1"/>
    <mergeCell ref="A3:A18"/>
    <mergeCell ref="C20:G20"/>
    <mergeCell ref="H20:K20"/>
  </mergeCells>
  <hyperlinks>
    <hyperlink ref="L2" r:id="rId1" display="https://www.science.org/doi/full/10.1126/science.abg9853" xr:uid="{7D102329-4EE4-456A-B5D8-D2B6DBD5E349}"/>
    <hyperlink ref="L3" r:id="rId2" display="https://explore.mission-innovation.net/wp-content/uploads/2022/09/Carbon-Dioxide-Removal-Mission-Roadmap-Sept-22.pdf" xr:uid="{FF01772C-CD32-4F74-AEC0-801909864CD3}"/>
    <hyperlink ref="N22" r:id="rId3" display="https://www.nature.com/articles/s41560-020-00771-9" xr:uid="{C5C9FF18-A281-4B6B-9AEE-FC1B799635F8}"/>
    <hyperlink ref="C74" r:id="rId4" display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xr:uid="{F9B4B424-70A1-46CC-AEA8-4144FC864A97}"/>
    <hyperlink ref="G81" r:id="rId5" display="https://www.packagingdive.com/news/reduce-act-tax-virgin-plastic-single-use-packaging/694598/" xr:uid="{AF41A880-1649-4886-B291-6B3CD863E04C}"/>
    <hyperlink ref="G83" r:id="rId6" display="https://www.wastetodaymagazine.com/news/eref-study-shows-msw-landfill-tip-fees-rose-sharply-in-2022/" xr:uid="{B9D97193-E592-4BCA-A30A-A786844489E6}"/>
    <hyperlink ref="R48" r:id="rId7" display="https://www.sciencedirect.com/science/article/pii/S0956053X20300465" xr:uid="{820F805B-79A4-43DC-BF8C-6055A385C09A}"/>
    <hyperlink ref="R49" r:id="rId8" display="https://link.springer.com/chapter/10.1007/978-981-16-6162-4_2" xr:uid="{A257C1C2-025A-4330-8FFE-ACE16269EB0B}"/>
    <hyperlink ref="R54" r:id="rId9" display="https://link.springer.com/chapter/10.1007/978-3-319-51010-1_18" xr:uid="{7B4E9D25-DF28-4789-AC14-55283582A83F}"/>
    <hyperlink ref="R55" r:id="rId10" display="https://www.emerson.com/en-us/industries/automation/downstream-hydrocarbons/refining/fluidized-catalytic-cracking" xr:uid="{431AB57C-0E91-4FDC-8F8A-E548F8185855}"/>
    <hyperlink ref="AC48" r:id="rId11" display="https://www.luxresearchinc.com/blog/technology-landscape-key-players-in-plastic-pyrolysis/" xr:uid="{3F417FEE-587A-4A7B-A9FE-CE9F5C8F050C}"/>
    <hyperlink ref="Q58" r:id="rId12" display="https://hal.science/hal-03583898v1/document" xr:uid="{B4B95E89-80E8-4D7D-BCE1-3302AD2B2DFB}"/>
    <hyperlink ref="X59" r:id="rId13" display="https://www.costengineering.eu/images/papers/Sharpen_Your_Cost_Estimating_Skills.pdf" xr:uid="{A247DAC8-7670-496E-A1D7-D0D0A3C34D77}"/>
    <hyperlink ref="H74" r:id="rId14" display="https://www.sciencedirect.com/science/article/pii/S0959652622022247" xr:uid="{770E99A3-6EBD-45E1-8C49-D3A0DD0F54F0}"/>
  </hyperlinks>
  <pageMargins left="0.7" right="0.7" top="0.75" bottom="0.75" header="0.3" footer="0.3"/>
  <drawing r:id="rId1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B1056-0ECD-4582-8E6E-B5B9507941B7}">
  <sheetPr codeName="Sheet7"/>
  <dimension ref="A1:P187"/>
  <sheetViews>
    <sheetView workbookViewId="0">
      <selection activeCell="B21" sqref="B21:B26"/>
    </sheetView>
  </sheetViews>
  <sheetFormatPr defaultRowHeight="15" x14ac:dyDescent="0.25"/>
  <cols>
    <col min="1" max="1" width="14.42578125" customWidth="1"/>
    <col min="11" max="11" width="24.28515625" bestFit="1" customWidth="1"/>
  </cols>
  <sheetData>
    <row r="1" spans="1:11" x14ac:dyDescent="0.25">
      <c r="A1" t="s">
        <v>860</v>
      </c>
      <c r="B1">
        <v>1</v>
      </c>
      <c r="C1">
        <v>2</v>
      </c>
      <c r="D1">
        <v>3</v>
      </c>
      <c r="E1">
        <v>4</v>
      </c>
      <c r="F1">
        <v>5</v>
      </c>
      <c r="G1">
        <v>8</v>
      </c>
      <c r="H1">
        <v>11</v>
      </c>
      <c r="I1">
        <v>12</v>
      </c>
      <c r="J1">
        <v>13</v>
      </c>
    </row>
    <row r="2" spans="1:11" x14ac:dyDescent="0.25">
      <c r="A2">
        <v>12</v>
      </c>
      <c r="B2">
        <v>1.2600000000000004E-2</v>
      </c>
      <c r="F2">
        <v>0.14846000000000004</v>
      </c>
      <c r="G2">
        <v>0.2351</v>
      </c>
      <c r="J2">
        <v>0.35983999999999983</v>
      </c>
      <c r="K2">
        <f t="shared" ref="K2:K16" si="0">-SUMPRODUCT(B2:J2,$B$18:$J$18)</f>
        <v>-0.89764092920999983</v>
      </c>
    </row>
    <row r="3" spans="1:11" x14ac:dyDescent="0.25">
      <c r="A3">
        <v>13</v>
      </c>
      <c r="B3">
        <v>0.26694599992706752</v>
      </c>
      <c r="C3">
        <v>0.18068722691496616</v>
      </c>
      <c r="D3">
        <v>0.31356041496140385</v>
      </c>
      <c r="F3">
        <v>7.6187571168267937E-2</v>
      </c>
      <c r="G3">
        <v>7.3043176949713337E-2</v>
      </c>
      <c r="H3">
        <v>8.9575610078581128E-2</v>
      </c>
      <c r="K3">
        <f t="shared" si="0"/>
        <v>-3.4096664848614235</v>
      </c>
    </row>
    <row r="4" spans="1:11" x14ac:dyDescent="0.25">
      <c r="A4">
        <v>14</v>
      </c>
      <c r="B4">
        <v>0.15</v>
      </c>
      <c r="C4">
        <v>0</v>
      </c>
      <c r="D4">
        <v>0</v>
      </c>
      <c r="E4">
        <v>0</v>
      </c>
      <c r="F4">
        <v>6.3E-2</v>
      </c>
      <c r="G4">
        <v>0.13600000000000001</v>
      </c>
      <c r="H4">
        <v>0</v>
      </c>
      <c r="I4">
        <v>0</v>
      </c>
      <c r="J4">
        <v>9.0999999999999998E-2</v>
      </c>
      <c r="K4">
        <f t="shared" si="0"/>
        <v>-0.50240974760000001</v>
      </c>
    </row>
    <row r="5" spans="1:11" x14ac:dyDescent="0.25">
      <c r="A5">
        <v>15</v>
      </c>
      <c r="B5">
        <v>0.26694599992706752</v>
      </c>
      <c r="C5">
        <v>0.18068722691496616</v>
      </c>
      <c r="D5">
        <v>0.31356041496140385</v>
      </c>
      <c r="F5">
        <v>7.6187571168267937E-2</v>
      </c>
      <c r="G5">
        <v>7.3043176949713337E-2</v>
      </c>
      <c r="H5">
        <v>8.9575610078581128E-2</v>
      </c>
      <c r="K5">
        <f t="shared" si="0"/>
        <v>-3.4096664848614235</v>
      </c>
    </row>
    <row r="6" spans="1:11" x14ac:dyDescent="0.25">
      <c r="A6">
        <v>16</v>
      </c>
      <c r="B6">
        <v>0.16871607400022154</v>
      </c>
      <c r="C6">
        <v>1.32934529744101E-2</v>
      </c>
      <c r="D6">
        <v>1.4401240722277608E-2</v>
      </c>
      <c r="E6">
        <v>0</v>
      </c>
      <c r="F6">
        <v>9.083859532513569E-2</v>
      </c>
      <c r="G6">
        <v>0.2104796720948266</v>
      </c>
      <c r="H6">
        <v>4.3757616040766591E-2</v>
      </c>
      <c r="I6">
        <v>0</v>
      </c>
      <c r="J6">
        <v>0.28126730918356052</v>
      </c>
      <c r="K6">
        <f t="shared" si="0"/>
        <v>-1.1113516339869283</v>
      </c>
    </row>
    <row r="7" spans="1:11" x14ac:dyDescent="0.25">
      <c r="A7">
        <v>17</v>
      </c>
      <c r="B7">
        <v>0.17545638945233269</v>
      </c>
      <c r="C7">
        <v>0.16024340770791079</v>
      </c>
      <c r="D7">
        <v>9.3306288032454374E-2</v>
      </c>
      <c r="F7">
        <v>0.14198782961460449</v>
      </c>
      <c r="G7">
        <v>0.12778904665314403</v>
      </c>
      <c r="H7">
        <v>0.2292089249492901</v>
      </c>
      <c r="J7">
        <v>7.2008113590263698E-2</v>
      </c>
      <c r="K7">
        <f t="shared" si="0"/>
        <v>-3.1360085685598387</v>
      </c>
    </row>
    <row r="8" spans="1:11" x14ac:dyDescent="0.25">
      <c r="A8">
        <v>18</v>
      </c>
      <c r="B8">
        <v>0.115</v>
      </c>
      <c r="F8">
        <v>0.88500000000000001</v>
      </c>
      <c r="K8">
        <f t="shared" si="0"/>
        <v>-2.1610265000000002</v>
      </c>
    </row>
    <row r="9" spans="1:11" x14ac:dyDescent="0.25">
      <c r="A9">
        <v>19</v>
      </c>
      <c r="B9">
        <v>0.1192504258943782</v>
      </c>
      <c r="C9">
        <v>8.8886661990179375E-2</v>
      </c>
      <c r="D9">
        <v>0.34462370979056012</v>
      </c>
      <c r="G9">
        <v>8.5078665196913511E-2</v>
      </c>
      <c r="H9">
        <v>0.3621605371279687</v>
      </c>
      <c r="K9">
        <f t="shared" si="0"/>
        <v>-2.1114432602364963</v>
      </c>
    </row>
    <row r="10" spans="1:11" x14ac:dyDescent="0.25">
      <c r="A10">
        <v>5</v>
      </c>
      <c r="E10">
        <v>0.44589999999999996</v>
      </c>
      <c r="F10">
        <v>0.32899999999999996</v>
      </c>
      <c r="H10">
        <v>0.1115</v>
      </c>
      <c r="K10">
        <f t="shared" si="0"/>
        <v>-1.8721895729999998</v>
      </c>
    </row>
    <row r="11" spans="1:11" x14ac:dyDescent="0.25">
      <c r="A11">
        <v>6</v>
      </c>
      <c r="B11">
        <v>0</v>
      </c>
      <c r="C11">
        <v>0</v>
      </c>
      <c r="D11">
        <v>0</v>
      </c>
      <c r="E11">
        <v>0.44589999999999996</v>
      </c>
      <c r="F11">
        <v>0.32899999999999996</v>
      </c>
      <c r="G11">
        <v>0</v>
      </c>
      <c r="H11">
        <v>0.1115</v>
      </c>
      <c r="I11">
        <v>0</v>
      </c>
      <c r="J11">
        <v>0</v>
      </c>
      <c r="K11">
        <f t="shared" si="0"/>
        <v>-1.8721895729999998</v>
      </c>
    </row>
    <row r="12" spans="1:11" x14ac:dyDescent="0.25">
      <c r="A12">
        <v>7</v>
      </c>
      <c r="E12">
        <v>0.61570000000000003</v>
      </c>
      <c r="H12">
        <v>3.1560000000000005E-2</v>
      </c>
      <c r="K12">
        <f t="shared" si="0"/>
        <v>-1.44387967772</v>
      </c>
    </row>
    <row r="13" spans="1:11" x14ac:dyDescent="0.25">
      <c r="A13">
        <v>8</v>
      </c>
      <c r="B13">
        <v>0.16871607400022154</v>
      </c>
      <c r="C13">
        <v>1.32934529744101E-2</v>
      </c>
      <c r="D13">
        <v>1.4401240722277608E-2</v>
      </c>
      <c r="E13">
        <v>0</v>
      </c>
      <c r="F13">
        <v>9.083859532513569E-2</v>
      </c>
      <c r="G13">
        <v>0.2104796720948266</v>
      </c>
      <c r="H13">
        <v>4.3757616040766591E-2</v>
      </c>
      <c r="I13">
        <v>0</v>
      </c>
      <c r="J13">
        <v>0.28126730918356052</v>
      </c>
      <c r="K13">
        <f t="shared" si="0"/>
        <v>-1.1113516339869283</v>
      </c>
    </row>
    <row r="14" spans="1:11" x14ac:dyDescent="0.25">
      <c r="A14">
        <v>9</v>
      </c>
      <c r="B14">
        <v>0.16871607400022154</v>
      </c>
      <c r="C14">
        <v>1.32934529744101E-2</v>
      </c>
      <c r="D14">
        <v>1.4401240722277608E-2</v>
      </c>
      <c r="E14">
        <v>0</v>
      </c>
      <c r="F14">
        <v>9.083859532513569E-2</v>
      </c>
      <c r="G14">
        <v>0.2104796720948266</v>
      </c>
      <c r="H14">
        <v>4.3757616040766591E-2</v>
      </c>
      <c r="I14">
        <v>0</v>
      </c>
      <c r="J14">
        <v>0.28126730918356052</v>
      </c>
      <c r="K14">
        <f t="shared" si="0"/>
        <v>-1.1113516339869283</v>
      </c>
    </row>
    <row r="15" spans="1:11" x14ac:dyDescent="0.25">
      <c r="A15">
        <v>10</v>
      </c>
      <c r="B15">
        <v>0</v>
      </c>
      <c r="C15">
        <v>0</v>
      </c>
      <c r="D15">
        <v>0</v>
      </c>
      <c r="E15">
        <v>0.61570000000000003</v>
      </c>
      <c r="F15">
        <v>0</v>
      </c>
      <c r="G15">
        <v>0</v>
      </c>
      <c r="H15">
        <v>3.1560000000000005E-2</v>
      </c>
      <c r="I15">
        <v>0</v>
      </c>
      <c r="J15">
        <v>0</v>
      </c>
      <c r="K15">
        <f t="shared" si="0"/>
        <v>-1.44387967772</v>
      </c>
    </row>
    <row r="16" spans="1:11" x14ac:dyDescent="0.25">
      <c r="A16">
        <v>11</v>
      </c>
      <c r="E16">
        <v>0.81469999999999998</v>
      </c>
      <c r="F16">
        <v>4.1500000000000002E-2</v>
      </c>
      <c r="H16">
        <v>0.13739999999999999</v>
      </c>
      <c r="K16">
        <f t="shared" si="0"/>
        <v>-2.0957985037999998</v>
      </c>
    </row>
    <row r="18" spans="1:14" x14ac:dyDescent="0.25">
      <c r="B18" s="285">
        <v>1.44692</v>
      </c>
      <c r="C18" s="285">
        <v>13.204499999999999</v>
      </c>
      <c r="D18" s="285">
        <v>1.19459</v>
      </c>
      <c r="E18" s="285">
        <v>2.2959499999999999</v>
      </c>
      <c r="F18" s="285">
        <v>2.2538200000000002</v>
      </c>
      <c r="G18" s="285">
        <v>7.3219099999999995E-2</v>
      </c>
      <c r="H18" s="285">
        <v>0.95891199999999999</v>
      </c>
      <c r="I18" s="285">
        <v>0.77477499999999999</v>
      </c>
      <c r="J18" s="285">
        <v>1.4661900000000001</v>
      </c>
    </row>
    <row r="19" spans="1:14" ht="15.75" thickBot="1" x14ac:dyDescent="0.3"/>
    <row r="20" spans="1:14" ht="17.25" thickTop="1" thickBot="1" x14ac:dyDescent="0.3">
      <c r="A20" s="443" t="s">
        <v>861</v>
      </c>
      <c r="C20">
        <v>1</v>
      </c>
      <c r="K20" t="s">
        <v>802</v>
      </c>
      <c r="M20" t="s">
        <v>798</v>
      </c>
      <c r="N20" t="s">
        <v>799</v>
      </c>
    </row>
    <row r="21" spans="1:14" ht="17.25" thickTop="1" thickBot="1" x14ac:dyDescent="0.3">
      <c r="A21" s="450">
        <v>1</v>
      </c>
      <c r="B21">
        <v>1</v>
      </c>
      <c r="C21">
        <v>0.5207227432491538</v>
      </c>
      <c r="D21" s="445"/>
      <c r="E21" s="445"/>
      <c r="F21" s="445"/>
      <c r="K21" t="s">
        <v>311</v>
      </c>
      <c r="L21" t="s">
        <v>219</v>
      </c>
      <c r="M21">
        <v>0.53378290184514166</v>
      </c>
      <c r="N21">
        <v>0.5207227432491538</v>
      </c>
    </row>
    <row r="22" spans="1:14" ht="17.25" thickTop="1" thickBot="1" x14ac:dyDescent="0.3">
      <c r="A22" s="450">
        <v>1</v>
      </c>
      <c r="B22">
        <v>2</v>
      </c>
      <c r="C22">
        <v>2.3686185000000002E-2</v>
      </c>
      <c r="D22" s="445"/>
      <c r="E22" s="445"/>
      <c r="F22" s="445"/>
      <c r="L22" t="s">
        <v>220</v>
      </c>
      <c r="M22">
        <v>2.7911990000000005E-2</v>
      </c>
      <c r="N22">
        <v>2.3686185000000002E-2</v>
      </c>
    </row>
    <row r="23" spans="1:14" ht="17.25" thickTop="1" thickBot="1" x14ac:dyDescent="0.3">
      <c r="A23" s="450">
        <v>1</v>
      </c>
      <c r="B23">
        <v>3</v>
      </c>
      <c r="C23">
        <v>0.14154750375947045</v>
      </c>
      <c r="D23" s="445"/>
      <c r="E23" s="445"/>
      <c r="F23" s="445"/>
      <c r="L23" t="s">
        <v>225</v>
      </c>
      <c r="M23">
        <v>0.16682077787548935</v>
      </c>
      <c r="N23">
        <v>0.14154750375947045</v>
      </c>
    </row>
    <row r="24" spans="1:14" ht="17.25" thickTop="1" thickBot="1" x14ac:dyDescent="0.3">
      <c r="A24" s="450">
        <v>1</v>
      </c>
      <c r="B24">
        <v>4</v>
      </c>
      <c r="C24">
        <v>8.5333044074715537E-4</v>
      </c>
      <c r="D24" s="445"/>
      <c r="E24" s="445"/>
      <c r="F24" s="445"/>
      <c r="L24" t="s">
        <v>264</v>
      </c>
      <c r="M24">
        <v>1.0052342467603875E-3</v>
      </c>
      <c r="N24">
        <v>8.5333044074715537E-4</v>
      </c>
    </row>
    <row r="25" spans="1:14" ht="17.25" thickTop="1" thickBot="1" x14ac:dyDescent="0.3">
      <c r="A25" s="450">
        <v>1</v>
      </c>
      <c r="B25">
        <v>5</v>
      </c>
      <c r="C25" s="445"/>
      <c r="D25" s="445"/>
      <c r="E25" s="445"/>
      <c r="F25" s="445"/>
      <c r="K25" t="s">
        <v>80</v>
      </c>
      <c r="L25" t="s">
        <v>219</v>
      </c>
      <c r="M25">
        <v>9.5897184047914058E-2</v>
      </c>
      <c r="N25">
        <v>8.2837025451926186E-2</v>
      </c>
    </row>
    <row r="26" spans="1:14" ht="16.5" thickTop="1" x14ac:dyDescent="0.25">
      <c r="A26" s="450">
        <v>1</v>
      </c>
      <c r="B26">
        <v>6</v>
      </c>
      <c r="C26" s="445"/>
      <c r="D26" s="445"/>
      <c r="E26" s="445"/>
      <c r="F26" s="445"/>
      <c r="L26" t="s">
        <v>220</v>
      </c>
      <c r="M26">
        <v>0.25491199000000003</v>
      </c>
      <c r="N26">
        <v>0.25068618500000001</v>
      </c>
    </row>
    <row r="27" spans="1:14" ht="15.75" x14ac:dyDescent="0.25">
      <c r="A27" s="449">
        <v>2</v>
      </c>
      <c r="B27">
        <v>1</v>
      </c>
      <c r="C27">
        <v>0.5207227432491538</v>
      </c>
      <c r="D27" s="445"/>
      <c r="E27" s="445"/>
      <c r="F27" s="445"/>
      <c r="L27" t="s">
        <v>225</v>
      </c>
      <c r="M27">
        <v>0.16682077787548935</v>
      </c>
      <c r="N27">
        <v>0.14154750375947045</v>
      </c>
    </row>
    <row r="28" spans="1:14" ht="15.75" x14ac:dyDescent="0.25">
      <c r="A28" s="449">
        <v>2</v>
      </c>
      <c r="B28">
        <v>2</v>
      </c>
      <c r="C28">
        <v>2.3686185000000002E-2</v>
      </c>
      <c r="D28" s="445"/>
      <c r="E28" s="445"/>
      <c r="F28" s="445"/>
      <c r="L28" t="s">
        <v>264</v>
      </c>
      <c r="M28">
        <v>1.8925957915943421E-3</v>
      </c>
      <c r="N28">
        <v>1.606585807769933E-3</v>
      </c>
    </row>
    <row r="29" spans="1:14" ht="15.75" x14ac:dyDescent="0.25">
      <c r="A29" s="449">
        <v>2</v>
      </c>
      <c r="B29">
        <v>3</v>
      </c>
      <c r="C29">
        <v>0.14154750375947045</v>
      </c>
      <c r="D29" s="445"/>
      <c r="E29" s="445"/>
      <c r="F29" s="445"/>
      <c r="K29" t="s">
        <v>81</v>
      </c>
      <c r="L29" t="s">
        <v>219</v>
      </c>
      <c r="M29">
        <v>1.3630421741172278</v>
      </c>
      <c r="N29">
        <v>1.1933309002772279</v>
      </c>
    </row>
    <row r="30" spans="1:14" ht="16.5" thickBot="1" x14ac:dyDescent="0.3">
      <c r="A30" s="449">
        <v>2</v>
      </c>
      <c r="B30">
        <v>4</v>
      </c>
      <c r="C30">
        <v>8.5333044074715537E-4</v>
      </c>
      <c r="D30" s="445"/>
      <c r="E30" s="445"/>
      <c r="F30" s="447"/>
      <c r="L30" t="s">
        <v>220</v>
      </c>
      <c r="M30">
        <v>2.6625340800000001E-2</v>
      </c>
      <c r="N30">
        <v>2.2601194200000001E-2</v>
      </c>
    </row>
    <row r="31" spans="1:14" ht="16.5" thickBot="1" x14ac:dyDescent="0.3">
      <c r="A31" s="449">
        <v>2</v>
      </c>
      <c r="B31">
        <v>5</v>
      </c>
      <c r="D31" s="445"/>
      <c r="E31" s="445"/>
      <c r="F31" s="447"/>
      <c r="L31" t="s">
        <v>225</v>
      </c>
      <c r="M31">
        <v>0.20771775200182244</v>
      </c>
      <c r="N31">
        <v>0.15010659088786374</v>
      </c>
    </row>
    <row r="32" spans="1:14" ht="16.5" thickBot="1" x14ac:dyDescent="0.3">
      <c r="A32" s="449">
        <v>2</v>
      </c>
      <c r="B32">
        <v>6</v>
      </c>
      <c r="D32" s="445"/>
      <c r="E32" s="445"/>
      <c r="F32" s="447"/>
      <c r="L32" t="s">
        <v>264</v>
      </c>
      <c r="M32">
        <v>9.1697303692316282E-2</v>
      </c>
      <c r="N32">
        <v>7.665935988533007E-2</v>
      </c>
    </row>
    <row r="33" spans="1:16" ht="16.5" thickBot="1" x14ac:dyDescent="0.3">
      <c r="A33" s="449">
        <v>3</v>
      </c>
      <c r="B33">
        <v>1</v>
      </c>
      <c r="C33">
        <v>8.2837025451926186E-2</v>
      </c>
      <c r="D33" s="445"/>
      <c r="E33" s="445"/>
      <c r="F33" s="447"/>
      <c r="K33" t="s">
        <v>85</v>
      </c>
      <c r="L33" t="s">
        <v>219</v>
      </c>
      <c r="M33">
        <v>8.0994890400000005E-2</v>
      </c>
      <c r="N33">
        <v>5.1494629600000001E-2</v>
      </c>
    </row>
    <row r="34" spans="1:16" ht="16.5" thickBot="1" x14ac:dyDescent="0.3">
      <c r="A34" s="449">
        <v>3</v>
      </c>
      <c r="B34">
        <v>2</v>
      </c>
      <c r="C34">
        <v>0.25068618500000001</v>
      </c>
      <c r="D34" s="445"/>
      <c r="E34" s="445"/>
      <c r="F34" s="447"/>
      <c r="L34" t="s">
        <v>220</v>
      </c>
      <c r="M34">
        <v>0.81798505020000001</v>
      </c>
      <c r="N34">
        <v>0.69431127120000002</v>
      </c>
    </row>
    <row r="35" spans="1:16" ht="16.5" thickBot="1" x14ac:dyDescent="0.3">
      <c r="A35" s="449">
        <v>3</v>
      </c>
      <c r="B35">
        <v>3</v>
      </c>
      <c r="C35">
        <v>0.14154750375947045</v>
      </c>
      <c r="D35" s="445"/>
      <c r="E35" s="445"/>
      <c r="F35" s="447"/>
      <c r="L35" t="s">
        <v>225</v>
      </c>
      <c r="M35">
        <v>9.1378043069694603E-2</v>
      </c>
      <c r="N35">
        <v>7.7568158966327336E-2</v>
      </c>
    </row>
    <row r="36" spans="1:16" ht="16.5" thickBot="1" x14ac:dyDescent="0.3">
      <c r="A36" s="449">
        <v>3</v>
      </c>
      <c r="B36">
        <v>4</v>
      </c>
      <c r="C36">
        <v>1.606585807769933E-3</v>
      </c>
      <c r="D36" s="445"/>
      <c r="E36" s="445"/>
      <c r="F36" s="447"/>
      <c r="L36" t="s">
        <v>264</v>
      </c>
      <c r="M36">
        <v>7.8796619565780731E-4</v>
      </c>
      <c r="N36">
        <v>6.6889792107308976E-4</v>
      </c>
    </row>
    <row r="37" spans="1:16" ht="16.5" thickBot="1" x14ac:dyDescent="0.3">
      <c r="A37" s="449">
        <v>3</v>
      </c>
      <c r="B37">
        <v>5</v>
      </c>
      <c r="C37" s="446"/>
      <c r="D37" s="445"/>
      <c r="E37" s="445"/>
      <c r="F37" s="447"/>
      <c r="K37" t="s">
        <v>86</v>
      </c>
      <c r="L37" t="s">
        <v>219</v>
      </c>
      <c r="M37">
        <v>5.7168993658699013E-2</v>
      </c>
      <c r="N37">
        <v>4.9340819254926838E-2</v>
      </c>
    </row>
    <row r="38" spans="1:16" ht="16.5" thickBot="1" x14ac:dyDescent="0.3">
      <c r="A38" s="449">
        <v>3</v>
      </c>
      <c r="B38">
        <v>6</v>
      </c>
      <c r="C38" s="446"/>
      <c r="D38" s="445"/>
      <c r="E38" s="445"/>
      <c r="F38" s="447"/>
      <c r="L38" t="s">
        <v>220</v>
      </c>
      <c r="M38">
        <v>0.81773367119999996</v>
      </c>
      <c r="N38">
        <v>0.6940938888</v>
      </c>
    </row>
    <row r="39" spans="1:16" ht="15.75" x14ac:dyDescent="0.25">
      <c r="A39" s="449">
        <v>4</v>
      </c>
      <c r="B39">
        <v>1</v>
      </c>
      <c r="C39">
        <v>1.1933309002772279</v>
      </c>
      <c r="D39" s="445"/>
      <c r="E39" s="445"/>
      <c r="F39" s="445"/>
      <c r="L39" t="s">
        <v>225</v>
      </c>
      <c r="M39">
        <v>0.43537804306969463</v>
      </c>
      <c r="N39">
        <v>0.42156815896632738</v>
      </c>
    </row>
    <row r="40" spans="1:16" ht="15.75" x14ac:dyDescent="0.25">
      <c r="A40" s="449">
        <v>4</v>
      </c>
      <c r="B40">
        <v>2</v>
      </c>
      <c r="C40">
        <v>2.2601194200000001E-2</v>
      </c>
      <c r="D40" s="445"/>
      <c r="E40" s="445"/>
      <c r="F40" s="445"/>
      <c r="L40" t="s">
        <v>264</v>
      </c>
      <c r="M40">
        <v>7.8796619565780731E-4</v>
      </c>
      <c r="N40">
        <v>6.6889792107308976E-4</v>
      </c>
    </row>
    <row r="41" spans="1:16" ht="15.75" x14ac:dyDescent="0.25">
      <c r="A41" s="449">
        <v>4</v>
      </c>
      <c r="B41">
        <v>3</v>
      </c>
      <c r="C41">
        <v>0.15010659088786374</v>
      </c>
      <c r="D41" s="445"/>
      <c r="E41" s="445"/>
      <c r="F41" s="445"/>
      <c r="K41" t="s">
        <v>87</v>
      </c>
      <c r="L41" t="s">
        <v>219</v>
      </c>
      <c r="M41">
        <v>0.20791175844498824</v>
      </c>
      <c r="N41">
        <v>0.18763788768696354</v>
      </c>
    </row>
    <row r="42" spans="1:16" ht="15.75" x14ac:dyDescent="0.25">
      <c r="A42" s="449">
        <v>4</v>
      </c>
      <c r="B42">
        <v>4</v>
      </c>
      <c r="C42">
        <v>7.665935988533007E-2</v>
      </c>
      <c r="D42" s="445"/>
      <c r="E42" s="445"/>
      <c r="F42" s="445"/>
      <c r="L42" t="s">
        <v>220</v>
      </c>
      <c r="M42">
        <v>1.6216539012716049</v>
      </c>
      <c r="N42">
        <v>1.4610218219135804</v>
      </c>
    </row>
    <row r="43" spans="1:16" ht="15.75" x14ac:dyDescent="0.25">
      <c r="A43" s="449">
        <v>4</v>
      </c>
      <c r="B43">
        <v>5</v>
      </c>
      <c r="C43" s="445"/>
      <c r="D43" s="445"/>
      <c r="E43" s="445"/>
      <c r="F43" s="445"/>
      <c r="L43" t="s">
        <v>281</v>
      </c>
      <c r="M43">
        <v>0.29293071459160491</v>
      </c>
      <c r="N43">
        <v>0.25095615237135799</v>
      </c>
    </row>
    <row r="44" spans="1:16" ht="15.75" x14ac:dyDescent="0.25">
      <c r="A44" s="449">
        <v>4</v>
      </c>
      <c r="B44">
        <v>6</v>
      </c>
      <c r="C44" s="445"/>
      <c r="D44" s="445"/>
      <c r="E44" s="445"/>
      <c r="F44" s="445"/>
      <c r="L44" t="s">
        <v>222</v>
      </c>
      <c r="M44">
        <v>3.4652772017382714</v>
      </c>
      <c r="N44">
        <v>2.9436948670024692</v>
      </c>
    </row>
    <row r="45" spans="1:16" ht="16.5" thickBot="1" x14ac:dyDescent="0.3">
      <c r="A45" s="449">
        <v>5</v>
      </c>
      <c r="B45">
        <v>1</v>
      </c>
      <c r="C45">
        <v>5.1494629600000001E-2</v>
      </c>
      <c r="D45" s="445"/>
      <c r="E45" s="445"/>
      <c r="F45" s="445"/>
    </row>
    <row r="46" spans="1:16" ht="17.25" thickTop="1" thickBot="1" x14ac:dyDescent="0.3">
      <c r="A46" s="449">
        <v>5</v>
      </c>
      <c r="B46">
        <v>2</v>
      </c>
      <c r="C46">
        <v>0.69431127120000002</v>
      </c>
      <c r="D46" s="445"/>
      <c r="E46" s="445"/>
      <c r="F46" s="445"/>
      <c r="K46" s="443" t="s">
        <v>862</v>
      </c>
      <c r="M46">
        <v>1</v>
      </c>
    </row>
    <row r="47" spans="1:16" ht="16.5" thickTop="1" x14ac:dyDescent="0.25">
      <c r="A47" s="449">
        <v>5</v>
      </c>
      <c r="B47">
        <v>3</v>
      </c>
      <c r="C47">
        <v>7.7568158966327336E-2</v>
      </c>
      <c r="D47" s="445"/>
      <c r="E47" s="445"/>
      <c r="F47" s="445"/>
      <c r="K47">
        <v>1</v>
      </c>
      <c r="L47">
        <v>5</v>
      </c>
      <c r="M47" s="48">
        <v>1</v>
      </c>
      <c r="N47">
        <f>VLOOKUP(M47,'Environmental Parameters'!$A$3:$C$60,3)</f>
        <v>1.331005585915656</v>
      </c>
      <c r="O47">
        <f>VLOOKUP($M47,Sheet3!$A$3:$I$61,3,0)</f>
        <v>2.4264055555555553</v>
      </c>
      <c r="P47">
        <f>VLOOKUP($M47,Sheet3!$A$3:$I$61,9,0)</f>
        <v>0.67543859649122817</v>
      </c>
    </row>
    <row r="48" spans="1:16" ht="16.5" thickBot="1" x14ac:dyDescent="0.3">
      <c r="A48" s="449">
        <v>5</v>
      </c>
      <c r="B48">
        <v>4</v>
      </c>
      <c r="C48">
        <v>6.6889792107308976E-4</v>
      </c>
      <c r="D48" s="445"/>
      <c r="E48" s="445"/>
      <c r="F48" s="447"/>
      <c r="K48">
        <f>K47</f>
        <v>1</v>
      </c>
      <c r="L48">
        <v>6</v>
      </c>
      <c r="M48" s="48">
        <v>2</v>
      </c>
      <c r="N48">
        <f>VLOOKUP(M48,'Environmental Parameters'!$A$3:$C$60,3)</f>
        <v>1.2386802529501795</v>
      </c>
      <c r="O48">
        <f>VLOOKUP($M48,Sheet3!$A$3:$I$61,3,0)</f>
        <v>0.24720363250905752</v>
      </c>
      <c r="P48">
        <f>VLOOKUP($M48,Sheet3!$A$3:$I$61,9,0)</f>
        <v>1.3993307703260713</v>
      </c>
    </row>
    <row r="49" spans="1:16" ht="16.5" thickBot="1" x14ac:dyDescent="0.3">
      <c r="A49" s="449">
        <v>5</v>
      </c>
      <c r="B49">
        <v>5</v>
      </c>
      <c r="D49" s="445"/>
      <c r="E49" s="445"/>
      <c r="F49" s="447"/>
      <c r="K49">
        <f t="shared" ref="K49:K53" si="1">K48</f>
        <v>1</v>
      </c>
      <c r="L49">
        <v>7</v>
      </c>
      <c r="M49" s="48">
        <v>3</v>
      </c>
      <c r="N49">
        <f>VLOOKUP(M49,'Environmental Parameters'!$A$3:$C$60,3)</f>
        <v>0.64174117076767678</v>
      </c>
      <c r="O49">
        <f>VLOOKUP($M49,Sheet3!$A$3:$I$61,3,0)</f>
        <v>1.7525252525252526</v>
      </c>
      <c r="P49">
        <f>VLOOKUP($M49,Sheet3!$A$3:$I$61,9,0)</f>
        <v>0</v>
      </c>
    </row>
    <row r="50" spans="1:16" ht="16.5" thickBot="1" x14ac:dyDescent="0.3">
      <c r="A50" s="449">
        <v>5</v>
      </c>
      <c r="B50">
        <v>6</v>
      </c>
      <c r="D50" s="445"/>
      <c r="E50" s="445"/>
      <c r="F50" s="447"/>
      <c r="K50">
        <f t="shared" si="1"/>
        <v>1</v>
      </c>
      <c r="L50">
        <v>8</v>
      </c>
      <c r="M50" s="48">
        <v>4</v>
      </c>
      <c r="N50">
        <f>VLOOKUP(M50,'Environmental Parameters'!$A$3:$C$60,3)</f>
        <v>2.0507</v>
      </c>
      <c r="O50">
        <f>VLOOKUP($M50,Sheet3!$A$3:$I$61,3,0)</f>
        <v>0</v>
      </c>
      <c r="P50">
        <f>VLOOKUP($M50,Sheet3!$A$3:$I$61,9,0)</f>
        <v>0</v>
      </c>
    </row>
    <row r="51" spans="1:16" ht="16.5" thickBot="1" x14ac:dyDescent="0.3">
      <c r="A51" s="449">
        <v>6</v>
      </c>
      <c r="B51">
        <v>1</v>
      </c>
      <c r="C51">
        <v>4.9340819254926838E-2</v>
      </c>
      <c r="D51" s="445"/>
      <c r="E51" s="445"/>
      <c r="F51" s="447"/>
      <c r="K51">
        <f t="shared" si="1"/>
        <v>1</v>
      </c>
      <c r="L51">
        <v>9</v>
      </c>
      <c r="M51" s="308">
        <v>5</v>
      </c>
      <c r="N51">
        <f>VLOOKUP(M51,'Environmental Parameters'!$A$3:$C$60,3)</f>
        <v>0.52112142857142851</v>
      </c>
      <c r="O51">
        <f>VLOOKUP($M51,Sheet3!$A$3:$I$61,3,0)</f>
        <v>0</v>
      </c>
      <c r="P51">
        <f>VLOOKUP($M51,Sheet3!$A$3:$I$61,9,0)</f>
        <v>0</v>
      </c>
    </row>
    <row r="52" spans="1:16" ht="16.5" thickBot="1" x14ac:dyDescent="0.3">
      <c r="A52" s="449">
        <v>6</v>
      </c>
      <c r="B52">
        <v>2</v>
      </c>
      <c r="C52">
        <v>0.6940938888</v>
      </c>
      <c r="D52" s="445"/>
      <c r="E52" s="445"/>
      <c r="F52" s="447"/>
      <c r="K52">
        <f t="shared" si="1"/>
        <v>1</v>
      </c>
      <c r="L52">
        <v>10</v>
      </c>
      <c r="M52" s="48">
        <v>6</v>
      </c>
      <c r="N52">
        <f>VLOOKUP(M52,'Environmental Parameters'!$A$3:$C$60,3)</f>
        <v>0.52200439379038255</v>
      </c>
      <c r="O52">
        <f>VLOOKUP($M52,Sheet3!$A$3:$I$61,3,0)</f>
        <v>0</v>
      </c>
      <c r="P52">
        <f>VLOOKUP($M52,Sheet3!$A$3:$I$61,9,0)</f>
        <v>0</v>
      </c>
    </row>
    <row r="53" spans="1:16" ht="16.5" thickBot="1" x14ac:dyDescent="0.3">
      <c r="A53" s="449">
        <v>6</v>
      </c>
      <c r="B53">
        <v>3</v>
      </c>
      <c r="C53">
        <v>0.42156815896632738</v>
      </c>
      <c r="D53" s="445"/>
      <c r="E53" s="445"/>
      <c r="F53" s="447"/>
      <c r="K53">
        <f t="shared" si="1"/>
        <v>1</v>
      </c>
      <c r="L53">
        <v>11</v>
      </c>
      <c r="M53" s="85">
        <v>0</v>
      </c>
      <c r="N53">
        <v>0</v>
      </c>
      <c r="O53">
        <f>VLOOKUP($M53,Sheet3!$A$3:$I$61,3,0)</f>
        <v>0</v>
      </c>
      <c r="P53">
        <f>VLOOKUP($M53,Sheet3!$A$3:$I$61,9,0)</f>
        <v>0</v>
      </c>
    </row>
    <row r="54" spans="1:16" ht="16.5" thickBot="1" x14ac:dyDescent="0.3">
      <c r="A54" s="449">
        <v>6</v>
      </c>
      <c r="B54">
        <v>4</v>
      </c>
      <c r="C54">
        <v>6.6889792107308976E-4</v>
      </c>
      <c r="D54" s="445"/>
      <c r="E54" s="445"/>
      <c r="F54" s="447"/>
      <c r="K54">
        <v>2</v>
      </c>
      <c r="L54">
        <v>5</v>
      </c>
      <c r="M54" s="48">
        <v>7</v>
      </c>
      <c r="N54">
        <f>VLOOKUP(M54,'Environmental Parameters'!$A$3:$C$60,3)</f>
        <v>1.331005585915656</v>
      </c>
      <c r="O54">
        <f>VLOOKUP($M54,Sheet3!$A$3:$I$61,3,0)</f>
        <v>2.4264055555555553</v>
      </c>
      <c r="P54">
        <f>VLOOKUP($M54,Sheet3!$A$3:$I$61,9,0)</f>
        <v>0.67543859649122817</v>
      </c>
    </row>
    <row r="55" spans="1:16" ht="16.5" thickBot="1" x14ac:dyDescent="0.3">
      <c r="A55" s="449">
        <v>6</v>
      </c>
      <c r="B55">
        <v>5</v>
      </c>
      <c r="C55" s="446"/>
      <c r="D55" s="445"/>
      <c r="E55" s="445"/>
      <c r="F55" s="447"/>
      <c r="K55">
        <f>K54</f>
        <v>2</v>
      </c>
      <c r="L55">
        <v>6</v>
      </c>
      <c r="M55" s="48">
        <v>8</v>
      </c>
      <c r="N55">
        <f>VLOOKUP(M55,'Environmental Parameters'!$A$3:$C$60,3)</f>
        <v>1.2386802529501795</v>
      </c>
      <c r="O55">
        <f>VLOOKUP($M55,Sheet3!$A$3:$I$61,3,0)</f>
        <v>0.24720363250905752</v>
      </c>
      <c r="P55">
        <f>VLOOKUP($M55,Sheet3!$A$3:$I$61,9,0)</f>
        <v>1.3993307703260713</v>
      </c>
    </row>
    <row r="56" spans="1:16" ht="16.5" thickBot="1" x14ac:dyDescent="0.3">
      <c r="A56" s="449">
        <v>6</v>
      </c>
      <c r="B56">
        <v>6</v>
      </c>
      <c r="C56" s="446"/>
      <c r="D56" s="445"/>
      <c r="E56" s="445"/>
      <c r="F56" s="447"/>
      <c r="K56">
        <f t="shared" ref="K56:K60" si="2">K55</f>
        <v>2</v>
      </c>
      <c r="L56">
        <v>7</v>
      </c>
      <c r="M56" s="48">
        <v>9</v>
      </c>
      <c r="N56">
        <f>VLOOKUP(M56,'Environmental Parameters'!$A$3:$C$60,3)</f>
        <v>0.64174117076767678</v>
      </c>
      <c r="O56">
        <f>VLOOKUP($M56,Sheet3!$A$3:$I$61,3,0)</f>
        <v>1.7525252525252526</v>
      </c>
      <c r="P56">
        <f>VLOOKUP($M56,Sheet3!$A$3:$I$61,9,0)</f>
        <v>0</v>
      </c>
    </row>
    <row r="57" spans="1:16" ht="15.75" x14ac:dyDescent="0.25">
      <c r="A57" s="449">
        <v>7</v>
      </c>
      <c r="B57">
        <v>1</v>
      </c>
      <c r="C57">
        <v>0.18763788768696354</v>
      </c>
      <c r="D57" s="445"/>
      <c r="E57" s="445"/>
      <c r="F57" s="445"/>
      <c r="K57">
        <f t="shared" si="2"/>
        <v>2</v>
      </c>
      <c r="L57">
        <v>8</v>
      </c>
      <c r="M57" s="48">
        <v>10</v>
      </c>
      <c r="N57">
        <f>VLOOKUP(M57,'Environmental Parameters'!$A$3:$C$60,3)</f>
        <v>2.0507</v>
      </c>
      <c r="O57">
        <f>VLOOKUP($M57,Sheet3!$A$3:$I$61,3,0)</f>
        <v>0</v>
      </c>
      <c r="P57">
        <f>VLOOKUP($M57,Sheet3!$A$3:$I$61,9,0)</f>
        <v>0</v>
      </c>
    </row>
    <row r="58" spans="1:16" ht="16.5" thickBot="1" x14ac:dyDescent="0.3">
      <c r="A58" s="449">
        <v>7</v>
      </c>
      <c r="B58">
        <v>2</v>
      </c>
      <c r="C58">
        <v>1.4610218219135804</v>
      </c>
      <c r="D58" s="445"/>
      <c r="E58" s="445"/>
      <c r="F58" s="445"/>
      <c r="K58">
        <f t="shared" si="2"/>
        <v>2</v>
      </c>
      <c r="L58">
        <v>9</v>
      </c>
      <c r="M58" s="308">
        <v>11</v>
      </c>
      <c r="N58">
        <f>VLOOKUP(M58,'Environmental Parameters'!$A$3:$C$60,3)</f>
        <v>0.52112142857142851</v>
      </c>
      <c r="O58">
        <f>VLOOKUP($M58,Sheet3!$A$3:$I$61,3,0)</f>
        <v>0</v>
      </c>
      <c r="P58">
        <f>VLOOKUP($M58,Sheet3!$A$3:$I$61,9,0)</f>
        <v>0</v>
      </c>
    </row>
    <row r="59" spans="1:16" ht="16.5" thickBot="1" x14ac:dyDescent="0.3">
      <c r="A59" s="449">
        <v>7</v>
      </c>
      <c r="B59">
        <v>3</v>
      </c>
      <c r="C59" s="446"/>
      <c r="D59" s="445"/>
      <c r="E59" s="445"/>
      <c r="F59" s="445"/>
      <c r="K59">
        <f t="shared" si="2"/>
        <v>2</v>
      </c>
      <c r="L59">
        <v>10</v>
      </c>
      <c r="M59" s="48">
        <v>12</v>
      </c>
      <c r="N59">
        <f>VLOOKUP(M59,'Environmental Parameters'!$A$3:$C$60,3)</f>
        <v>0.52200439379038255</v>
      </c>
      <c r="O59">
        <f>VLOOKUP($M59,Sheet3!$A$3:$I$61,3,0)</f>
        <v>0</v>
      </c>
      <c r="P59">
        <f>VLOOKUP($M59,Sheet3!$A$3:$I$61,9,0)</f>
        <v>0</v>
      </c>
    </row>
    <row r="60" spans="1:16" ht="15.75" x14ac:dyDescent="0.25">
      <c r="A60" s="449">
        <v>7</v>
      </c>
      <c r="B60">
        <v>4</v>
      </c>
      <c r="C60" s="446"/>
      <c r="D60" s="445"/>
      <c r="E60" s="445"/>
      <c r="F60" s="445"/>
      <c r="K60">
        <f t="shared" si="2"/>
        <v>2</v>
      </c>
      <c r="L60">
        <v>11</v>
      </c>
      <c r="M60" s="83">
        <v>0</v>
      </c>
      <c r="N60">
        <v>0</v>
      </c>
      <c r="O60">
        <f>VLOOKUP($M60,Sheet3!$A$3:$I$61,3,0)</f>
        <v>0</v>
      </c>
      <c r="P60">
        <f>VLOOKUP($M60,Sheet3!$A$3:$I$61,9,0)</f>
        <v>0</v>
      </c>
    </row>
    <row r="61" spans="1:16" ht="15.75" x14ac:dyDescent="0.25">
      <c r="A61" s="449">
        <v>7</v>
      </c>
      <c r="B61">
        <v>5</v>
      </c>
      <c r="C61">
        <v>0.25095615237135799</v>
      </c>
      <c r="D61" s="445"/>
      <c r="E61" s="445"/>
      <c r="F61" s="445"/>
      <c r="K61">
        <v>3</v>
      </c>
      <c r="L61">
        <v>5</v>
      </c>
      <c r="M61" s="48">
        <v>13</v>
      </c>
      <c r="N61">
        <f>VLOOKUP(M61,'Environmental Parameters'!$A$3:$C$60,3)</f>
        <v>1.331005585915656</v>
      </c>
      <c r="O61">
        <f>VLOOKUP($M61,Sheet3!$A$3:$I$61,3,0)</f>
        <v>2.4264055555555553</v>
      </c>
      <c r="P61">
        <f>VLOOKUP($M61,Sheet3!$A$3:$I$61,9,0)</f>
        <v>0.67543859649122817</v>
      </c>
    </row>
    <row r="62" spans="1:16" ht="16.5" thickBot="1" x14ac:dyDescent="0.3">
      <c r="A62" s="449">
        <v>7</v>
      </c>
      <c r="B62">
        <v>6</v>
      </c>
      <c r="C62">
        <v>2.9436948670024692</v>
      </c>
      <c r="D62" s="445"/>
      <c r="E62" s="445"/>
      <c r="F62" s="445"/>
      <c r="K62">
        <f>K61</f>
        <v>3</v>
      </c>
      <c r="L62">
        <v>6</v>
      </c>
      <c r="M62" s="48">
        <v>14</v>
      </c>
      <c r="N62">
        <f>VLOOKUP(M62,'Environmental Parameters'!$A$3:$C$60,3)</f>
        <v>1.2386802529501795</v>
      </c>
      <c r="O62">
        <f>VLOOKUP($M62,Sheet3!$A$3:$I$61,3,0)</f>
        <v>0.24720363250905752</v>
      </c>
      <c r="P62">
        <f>VLOOKUP($M62,Sheet3!$A$3:$I$61,9,0)</f>
        <v>1.3993307703260713</v>
      </c>
    </row>
    <row r="63" spans="1:16" ht="17.25" thickTop="1" thickBot="1" x14ac:dyDescent="0.3">
      <c r="A63" s="449">
        <v>8</v>
      </c>
      <c r="B63" s="444">
        <v>1</v>
      </c>
      <c r="C63" s="445">
        <v>1.4</v>
      </c>
      <c r="D63" s="445"/>
      <c r="E63" s="445"/>
      <c r="F63" s="445"/>
      <c r="K63">
        <f t="shared" ref="K63:K67" si="3">K62</f>
        <v>3</v>
      </c>
      <c r="L63">
        <v>7</v>
      </c>
      <c r="M63" s="48">
        <v>15</v>
      </c>
      <c r="N63">
        <f>VLOOKUP(M63,'Environmental Parameters'!$A$3:$C$60,3)</f>
        <v>0.64174117076767678</v>
      </c>
      <c r="O63">
        <f>VLOOKUP($M63,Sheet3!$A$3:$I$61,3,0)</f>
        <v>1.7525252525252526</v>
      </c>
      <c r="P63">
        <f>VLOOKUP($M63,Sheet3!$A$3:$I$61,9,0)</f>
        <v>0</v>
      </c>
    </row>
    <row r="64" spans="1:16" ht="17.25" thickTop="1" thickBot="1" x14ac:dyDescent="0.3">
      <c r="A64" s="449">
        <v>9</v>
      </c>
      <c r="B64" s="444">
        <v>1</v>
      </c>
      <c r="C64" s="445">
        <v>2.2000000000000002</v>
      </c>
      <c r="D64" s="445"/>
      <c r="E64" s="445"/>
      <c r="F64" s="445"/>
      <c r="K64">
        <f t="shared" si="3"/>
        <v>3</v>
      </c>
      <c r="L64">
        <v>8</v>
      </c>
      <c r="M64" s="48">
        <v>16</v>
      </c>
      <c r="N64">
        <f>VLOOKUP(M64,'Environmental Parameters'!$A$3:$C$60,3)</f>
        <v>2.0507</v>
      </c>
      <c r="O64">
        <f>VLOOKUP($M64,Sheet3!$A$3:$I$61,3,0)</f>
        <v>0</v>
      </c>
      <c r="P64">
        <f>VLOOKUP($M64,Sheet3!$A$3:$I$61,9,0)</f>
        <v>0</v>
      </c>
    </row>
    <row r="65" spans="1:16" ht="17.25" thickTop="1" thickBot="1" x14ac:dyDescent="0.3">
      <c r="A65" s="449">
        <v>10</v>
      </c>
      <c r="B65" s="444">
        <v>1</v>
      </c>
      <c r="C65" s="445">
        <v>2.2000000000000002</v>
      </c>
      <c r="D65" s="445"/>
      <c r="E65" s="445"/>
      <c r="F65" s="445"/>
      <c r="K65">
        <f t="shared" si="3"/>
        <v>3</v>
      </c>
      <c r="L65">
        <v>9</v>
      </c>
      <c r="M65" s="308">
        <v>17</v>
      </c>
      <c r="N65">
        <f>VLOOKUP(M65,'Environmental Parameters'!$A$3:$C$60,3)</f>
        <v>0.52112142857142851</v>
      </c>
      <c r="O65">
        <f>VLOOKUP($M65,Sheet3!$A$3:$I$61,3,0)</f>
        <v>0</v>
      </c>
      <c r="P65">
        <f>VLOOKUP($M65,Sheet3!$A$3:$I$61,9,0)</f>
        <v>0</v>
      </c>
    </row>
    <row r="66" spans="1:16" ht="17.25" thickTop="1" thickBot="1" x14ac:dyDescent="0.3">
      <c r="B66" s="444"/>
      <c r="C66" s="445"/>
      <c r="D66" s="445"/>
      <c r="E66" s="445"/>
      <c r="F66" s="445"/>
      <c r="K66">
        <f t="shared" si="3"/>
        <v>3</v>
      </c>
      <c r="L66">
        <v>10</v>
      </c>
      <c r="M66" s="84"/>
      <c r="N66">
        <v>0</v>
      </c>
      <c r="O66">
        <f>VLOOKUP($M66,Sheet3!$A$3:$I$61,3,0)</f>
        <v>0</v>
      </c>
      <c r="P66">
        <f>VLOOKUP($M66,Sheet3!$A$3:$I$61,9,0)</f>
        <v>0</v>
      </c>
    </row>
    <row r="67" spans="1:16" ht="17.25" thickTop="1" thickBot="1" x14ac:dyDescent="0.3">
      <c r="B67" s="444"/>
      <c r="C67" s="446"/>
      <c r="D67" s="445"/>
      <c r="E67" s="445"/>
      <c r="F67" s="447"/>
      <c r="K67">
        <f t="shared" si="3"/>
        <v>3</v>
      </c>
      <c r="L67">
        <v>11</v>
      </c>
      <c r="M67" s="85"/>
      <c r="N67">
        <v>0</v>
      </c>
      <c r="O67">
        <f>VLOOKUP($M67,Sheet3!$A$3:$I$61,3,0)</f>
        <v>0</v>
      </c>
      <c r="P67">
        <f>VLOOKUP($M67,Sheet3!$A$3:$I$61,9,0)</f>
        <v>0</v>
      </c>
    </row>
    <row r="68" spans="1:16" ht="17.25" thickTop="1" thickBot="1" x14ac:dyDescent="0.3">
      <c r="B68" s="444"/>
      <c r="C68" s="446"/>
      <c r="D68" s="445"/>
      <c r="E68" s="445"/>
      <c r="F68" s="447"/>
      <c r="K68">
        <v>4</v>
      </c>
      <c r="L68">
        <v>5</v>
      </c>
      <c r="M68" s="84"/>
      <c r="N68">
        <v>0</v>
      </c>
      <c r="O68">
        <f>VLOOKUP($M68,Sheet3!$A$3:$I$61,3,0)</f>
        <v>0</v>
      </c>
      <c r="P68">
        <f>VLOOKUP($M68,Sheet3!$A$3:$I$61,9,0)</f>
        <v>0</v>
      </c>
    </row>
    <row r="69" spans="1:16" ht="17.25" thickTop="1" thickBot="1" x14ac:dyDescent="0.3">
      <c r="B69" s="444"/>
      <c r="C69" s="446"/>
      <c r="D69" s="445"/>
      <c r="E69" s="445"/>
      <c r="F69" s="447"/>
      <c r="K69">
        <f>K68</f>
        <v>4</v>
      </c>
      <c r="L69">
        <v>6</v>
      </c>
      <c r="M69" s="85"/>
      <c r="N69">
        <v>0</v>
      </c>
      <c r="O69">
        <f>VLOOKUP($M69,Sheet3!$A$3:$I$61,3,0)</f>
        <v>0</v>
      </c>
      <c r="P69">
        <f>VLOOKUP($M69,Sheet3!$A$3:$I$61,9,0)</f>
        <v>0</v>
      </c>
    </row>
    <row r="70" spans="1:16" ht="17.25" thickTop="1" thickBot="1" x14ac:dyDescent="0.3">
      <c r="B70" s="444"/>
      <c r="C70" s="446"/>
      <c r="D70" s="445"/>
      <c r="E70" s="445"/>
      <c r="F70" s="447"/>
      <c r="K70">
        <f t="shared" ref="K70:K74" si="4">K69</f>
        <v>4</v>
      </c>
      <c r="L70">
        <v>7</v>
      </c>
      <c r="M70" s="48">
        <v>18</v>
      </c>
      <c r="N70">
        <f>VLOOKUP(M70,'Environmental Parameters'!$A$3:$C$60,3)</f>
        <v>0.335671</v>
      </c>
      <c r="O70">
        <f>VLOOKUP($M70,Sheet3!$A$3:$I$61,3,0)</f>
        <v>0</v>
      </c>
      <c r="P70">
        <f>VLOOKUP($M70,Sheet3!$A$3:$I$61,9,0)</f>
        <v>0</v>
      </c>
    </row>
    <row r="71" spans="1:16" ht="17.25" thickTop="1" thickBot="1" x14ac:dyDescent="0.3">
      <c r="B71" s="444"/>
      <c r="C71" s="446"/>
      <c r="D71" s="445"/>
      <c r="E71" s="445"/>
      <c r="F71" s="447"/>
      <c r="K71">
        <f t="shared" si="4"/>
        <v>4</v>
      </c>
      <c r="L71">
        <v>8</v>
      </c>
      <c r="M71" s="77"/>
      <c r="N71">
        <v>0</v>
      </c>
      <c r="O71">
        <f>VLOOKUP($M71,Sheet3!$A$3:$I$61,3,0)</f>
        <v>0</v>
      </c>
      <c r="P71">
        <f>VLOOKUP($M71,Sheet3!$A$3:$I$61,9,0)</f>
        <v>0</v>
      </c>
    </row>
    <row r="72" spans="1:16" ht="17.25" thickTop="1" thickBot="1" x14ac:dyDescent="0.3">
      <c r="B72" s="444"/>
      <c r="C72" s="446"/>
      <c r="D72" s="445"/>
      <c r="E72" s="445"/>
      <c r="F72" s="447"/>
      <c r="K72">
        <f t="shared" si="4"/>
        <v>4</v>
      </c>
      <c r="L72">
        <v>9</v>
      </c>
      <c r="M72" s="308">
        <v>19</v>
      </c>
      <c r="N72">
        <f>VLOOKUP(M72,'Environmental Parameters'!$A$3:$C$60,3)</f>
        <v>1.8624314285714285</v>
      </c>
      <c r="O72">
        <f>VLOOKUP($M72,Sheet3!$A$3:$I$61,3,0)</f>
        <v>0</v>
      </c>
      <c r="P72">
        <f>VLOOKUP($M72,Sheet3!$A$3:$I$61,9,0)</f>
        <v>0</v>
      </c>
    </row>
    <row r="73" spans="1:16" ht="17.25" thickTop="1" thickBot="1" x14ac:dyDescent="0.3">
      <c r="B73" s="444"/>
      <c r="C73" s="446"/>
      <c r="D73" s="445"/>
      <c r="E73" s="445"/>
      <c r="F73" s="447"/>
      <c r="K73">
        <f t="shared" si="4"/>
        <v>4</v>
      </c>
      <c r="L73">
        <v>10</v>
      </c>
      <c r="M73" s="84"/>
      <c r="N73">
        <v>0</v>
      </c>
      <c r="O73">
        <f>VLOOKUP($M73,Sheet3!$A$3:$I$61,3,0)</f>
        <v>0</v>
      </c>
      <c r="P73">
        <f>VLOOKUP($M73,Sheet3!$A$3:$I$61,9,0)</f>
        <v>0</v>
      </c>
    </row>
    <row r="74" spans="1:16" ht="17.25" thickTop="1" thickBot="1" x14ac:dyDescent="0.3">
      <c r="B74" s="444"/>
      <c r="C74" s="446"/>
      <c r="D74" s="445"/>
      <c r="E74" s="445"/>
      <c r="F74" s="447"/>
      <c r="K74">
        <f t="shared" si="4"/>
        <v>4</v>
      </c>
      <c r="L74">
        <v>11</v>
      </c>
      <c r="M74" s="85"/>
      <c r="N74">
        <v>0</v>
      </c>
      <c r="O74">
        <f>VLOOKUP($M74,Sheet3!$A$3:$I$61,3,0)</f>
        <v>0</v>
      </c>
      <c r="P74">
        <f>VLOOKUP($M74,Sheet3!$A$3:$I$61,9,0)</f>
        <v>0</v>
      </c>
    </row>
    <row r="75" spans="1:16" ht="17.25" thickTop="1" thickBot="1" x14ac:dyDescent="0.3">
      <c r="B75" s="444"/>
      <c r="C75" s="446"/>
      <c r="D75" s="445"/>
      <c r="E75" s="445"/>
      <c r="F75" s="447"/>
      <c r="K75">
        <v>5</v>
      </c>
      <c r="L75">
        <v>5</v>
      </c>
      <c r="M75" s="48">
        <v>20</v>
      </c>
      <c r="N75">
        <f>VLOOKUP(M75,'Environmental Parameters'!$A$3:$C$60,3)</f>
        <v>0.63757547667473413</v>
      </c>
      <c r="O75">
        <f>VLOOKUP($M75,Sheet3!$A$3:$I$61,3,0)</f>
        <v>0</v>
      </c>
      <c r="P75">
        <f>VLOOKUP($M75,Sheet3!$A$3:$I$61,9,0)</f>
        <v>0</v>
      </c>
    </row>
    <row r="76" spans="1:16" ht="17.25" thickTop="1" thickBot="1" x14ac:dyDescent="0.3">
      <c r="B76" s="444"/>
      <c r="C76" s="445"/>
      <c r="D76" s="445"/>
      <c r="E76" s="445"/>
      <c r="F76" s="448"/>
      <c r="K76">
        <f>K75</f>
        <v>5</v>
      </c>
      <c r="L76">
        <v>6</v>
      </c>
      <c r="M76" s="48">
        <v>21</v>
      </c>
      <c r="N76">
        <f>VLOOKUP(M76,'Environmental Parameters'!$A$3:$C$60,3)</f>
        <v>1.8992577587022004</v>
      </c>
      <c r="O76">
        <f>VLOOKUP($M76,Sheet3!$A$3:$I$61,3,0)</f>
        <v>0</v>
      </c>
      <c r="P76">
        <f>VLOOKUP($M76,Sheet3!$A$3:$I$61,9,0)</f>
        <v>0</v>
      </c>
    </row>
    <row r="77" spans="1:16" ht="17.25" thickTop="1" thickBot="1" x14ac:dyDescent="0.3">
      <c r="B77" s="444"/>
      <c r="C77" s="445"/>
      <c r="D77" s="445"/>
      <c r="G77" s="445"/>
      <c r="H77" s="448"/>
      <c r="K77">
        <f t="shared" ref="K77:K81" si="5">K76</f>
        <v>5</v>
      </c>
      <c r="L77">
        <v>7</v>
      </c>
      <c r="M77" s="48">
        <v>22</v>
      </c>
      <c r="N77">
        <f>VLOOKUP(M77,'Environmental Parameters'!$A$3:$C$60,3)</f>
        <v>1.6130662192799998</v>
      </c>
      <c r="O77">
        <f>VLOOKUP($M77,Sheet3!$A$3:$I$61,3,0)</f>
        <v>7.2222222222222202E-2</v>
      </c>
      <c r="P77">
        <f>VLOOKUP($M77,Sheet3!$A$3:$I$61,9,0)</f>
        <v>0</v>
      </c>
    </row>
    <row r="78" spans="1:16" ht="17.25" thickTop="1" thickBot="1" x14ac:dyDescent="0.3">
      <c r="B78" s="444"/>
      <c r="C78" s="445"/>
      <c r="D78" s="445"/>
      <c r="G78" s="445"/>
      <c r="H78" s="448"/>
      <c r="K78">
        <f t="shared" si="5"/>
        <v>5</v>
      </c>
      <c r="L78">
        <v>8</v>
      </c>
      <c r="M78" s="48">
        <v>23</v>
      </c>
      <c r="N78">
        <f>VLOOKUP(M78,'Environmental Parameters'!$A$3:$C$60,3)</f>
        <v>1.7443861363636364</v>
      </c>
      <c r="O78">
        <f>VLOOKUP($M78,Sheet3!$A$3:$I$61,3,0)</f>
        <v>0</v>
      </c>
      <c r="P78">
        <f>VLOOKUP($M78,Sheet3!$A$3:$I$61,9,0)</f>
        <v>0</v>
      </c>
    </row>
    <row r="79" spans="1:16" ht="17.25" thickTop="1" thickBot="1" x14ac:dyDescent="0.3">
      <c r="B79" s="444"/>
      <c r="C79" s="445"/>
      <c r="D79" s="445"/>
      <c r="G79" s="445"/>
      <c r="H79" s="448"/>
      <c r="K79">
        <f t="shared" si="5"/>
        <v>5</v>
      </c>
      <c r="L79">
        <v>9</v>
      </c>
      <c r="M79" s="48">
        <v>24</v>
      </c>
      <c r="N79">
        <f>VLOOKUP(M79,'Environmental Parameters'!$A$3:$C$60,3)</f>
        <v>2.1487857729045889</v>
      </c>
      <c r="O79">
        <f>VLOOKUP($M79,Sheet3!$A$3:$I$61,3,0)</f>
        <v>5.6081974895397492E-2</v>
      </c>
      <c r="P79">
        <f>VLOOKUP($M79,Sheet3!$A$3:$I$61,9,0)</f>
        <v>0.12426778242677826</v>
      </c>
    </row>
    <row r="80" spans="1:16" ht="17.25" thickTop="1" thickBot="1" x14ac:dyDescent="0.3">
      <c r="B80" s="444"/>
      <c r="C80" s="445"/>
      <c r="D80" s="445"/>
      <c r="G80" s="445"/>
      <c r="H80" s="448"/>
      <c r="K80">
        <f t="shared" si="5"/>
        <v>5</v>
      </c>
      <c r="L80">
        <v>10</v>
      </c>
      <c r="M80" s="48">
        <v>25</v>
      </c>
      <c r="N80">
        <f>VLOOKUP(M80,'Environmental Parameters'!$A$3:$C$60,3)</f>
        <v>0.52200439379038255</v>
      </c>
      <c r="O80">
        <f>VLOOKUP($M80,Sheet3!$A$3:$I$61,3,0)</f>
        <v>0</v>
      </c>
      <c r="P80">
        <f>VLOOKUP($M80,Sheet3!$A$3:$I$61,9,0)</f>
        <v>0</v>
      </c>
    </row>
    <row r="81" spans="2:16" ht="17.25" thickTop="1" thickBot="1" x14ac:dyDescent="0.3">
      <c r="B81" s="444"/>
      <c r="C81" s="445"/>
      <c r="D81" s="445"/>
      <c r="G81" s="445"/>
      <c r="H81" s="448"/>
      <c r="K81">
        <f t="shared" si="5"/>
        <v>5</v>
      </c>
      <c r="L81">
        <v>11</v>
      </c>
      <c r="M81" s="85"/>
      <c r="N81">
        <v>0</v>
      </c>
      <c r="O81">
        <f>VLOOKUP($M81,Sheet3!$A$3:$I$61,3,0)</f>
        <v>0</v>
      </c>
      <c r="P81">
        <f>VLOOKUP($M81,Sheet3!$A$3:$I$61,9,0)</f>
        <v>0</v>
      </c>
    </row>
    <row r="82" spans="2:16" ht="17.25" thickTop="1" thickBot="1" x14ac:dyDescent="0.3">
      <c r="B82" s="444"/>
      <c r="C82" s="445"/>
      <c r="D82" s="445"/>
      <c r="G82" s="445"/>
      <c r="H82" s="448"/>
      <c r="K82">
        <v>6</v>
      </c>
      <c r="L82">
        <v>5</v>
      </c>
      <c r="M82" s="48">
        <v>26</v>
      </c>
      <c r="N82">
        <f>VLOOKUP(M82,'Environmental Parameters'!$A$3:$C$60,3)</f>
        <v>1.9937674146721656</v>
      </c>
      <c r="O82">
        <f>VLOOKUP($M82,Sheet3!$A$3:$I$61,3,0)</f>
        <v>0</v>
      </c>
      <c r="P82">
        <f>VLOOKUP($M82,Sheet3!$A$3:$I$61,9,0)</f>
        <v>0</v>
      </c>
    </row>
    <row r="83" spans="2:16" ht="17.25" thickTop="1" thickBot="1" x14ac:dyDescent="0.3">
      <c r="B83" s="444"/>
      <c r="C83" s="445"/>
      <c r="D83" s="445"/>
      <c r="G83" s="445"/>
      <c r="H83" s="448"/>
      <c r="K83">
        <f>K82</f>
        <v>6</v>
      </c>
      <c r="L83">
        <v>6</v>
      </c>
      <c r="M83" s="85"/>
      <c r="N83">
        <v>0</v>
      </c>
      <c r="O83">
        <f>VLOOKUP($M83,Sheet3!$A$3:$I$61,3,0)</f>
        <v>0</v>
      </c>
      <c r="P83">
        <f>VLOOKUP($M83,Sheet3!$A$3:$I$61,9,0)</f>
        <v>0</v>
      </c>
    </row>
    <row r="84" spans="2:16" ht="17.25" thickTop="1" thickBot="1" x14ac:dyDescent="0.3">
      <c r="B84" s="444"/>
      <c r="C84" s="445"/>
      <c r="D84" s="445"/>
      <c r="G84" s="445"/>
      <c r="H84" s="448"/>
      <c r="K84">
        <f t="shared" ref="K84:K88" si="6">K83</f>
        <v>6</v>
      </c>
      <c r="L84">
        <v>7</v>
      </c>
      <c r="M84" s="48">
        <v>27</v>
      </c>
      <c r="N84">
        <f>VLOOKUP(M84,'Environmental Parameters'!$A$3:$C$60,3)</f>
        <v>1.6130662192799998</v>
      </c>
      <c r="O84">
        <f>VLOOKUP($M84,Sheet3!$A$3:$I$61,3,0)</f>
        <v>7.2222222222222202E-2</v>
      </c>
      <c r="P84">
        <f>VLOOKUP($M84,Sheet3!$A$3:$I$61,9,0)</f>
        <v>0</v>
      </c>
    </row>
    <row r="85" spans="2:16" ht="16.5" thickTop="1" x14ac:dyDescent="0.25">
      <c r="B85" s="445"/>
      <c r="K85">
        <f t="shared" si="6"/>
        <v>6</v>
      </c>
      <c r="L85">
        <v>8</v>
      </c>
      <c r="M85" s="48">
        <v>28</v>
      </c>
      <c r="N85">
        <f>VLOOKUP(M85,'Environmental Parameters'!$A$3:$C$60,3)</f>
        <v>1.7443861363636364</v>
      </c>
      <c r="O85">
        <f>VLOOKUP($M85,Sheet3!$A$3:$I$61,3,0)</f>
        <v>0</v>
      </c>
      <c r="P85">
        <f>VLOOKUP($M85,Sheet3!$A$3:$I$61,9,0)</f>
        <v>0</v>
      </c>
    </row>
    <row r="86" spans="2:16" ht="15.75" x14ac:dyDescent="0.25">
      <c r="B86" s="445"/>
      <c r="K86">
        <f t="shared" si="6"/>
        <v>6</v>
      </c>
      <c r="L86">
        <v>9</v>
      </c>
      <c r="M86" s="48">
        <v>29</v>
      </c>
      <c r="N86">
        <f>VLOOKUP(M86,'Environmental Parameters'!$A$3:$C$60,3)</f>
        <v>1.7252457729045889</v>
      </c>
      <c r="O86">
        <f>VLOOKUP($M86,Sheet3!$A$3:$I$61,3,0)</f>
        <v>5.6081974895397492E-2</v>
      </c>
      <c r="P86">
        <f>VLOOKUP($M86,Sheet3!$A$3:$I$61,9,0)</f>
        <v>0.12426778242677826</v>
      </c>
    </row>
    <row r="87" spans="2:16" ht="15.75" x14ac:dyDescent="0.25">
      <c r="B87" s="445"/>
      <c r="K87">
        <f t="shared" si="6"/>
        <v>6</v>
      </c>
      <c r="L87">
        <v>10</v>
      </c>
      <c r="M87" s="48">
        <v>30</v>
      </c>
      <c r="N87">
        <f>VLOOKUP(M87,'Environmental Parameters'!$A$3:$C$60,3)</f>
        <v>0.52200439379038255</v>
      </c>
      <c r="O87">
        <f>VLOOKUP($M87,Sheet3!$A$3:$I$61,3,0)</f>
        <v>0</v>
      </c>
      <c r="P87">
        <f>VLOOKUP($M87,Sheet3!$A$3:$I$61,9,0)</f>
        <v>0</v>
      </c>
    </row>
    <row r="88" spans="2:16" ht="16.5" thickBot="1" x14ac:dyDescent="0.3">
      <c r="B88" s="445"/>
      <c r="K88">
        <f t="shared" si="6"/>
        <v>6</v>
      </c>
      <c r="L88">
        <v>11</v>
      </c>
      <c r="M88" s="85"/>
      <c r="N88">
        <v>0</v>
      </c>
      <c r="O88">
        <f>VLOOKUP($M88,Sheet3!$A$3:$I$61,3,0)</f>
        <v>0</v>
      </c>
      <c r="P88">
        <f>VLOOKUP($M88,Sheet3!$A$3:$I$61,9,0)</f>
        <v>0</v>
      </c>
    </row>
    <row r="89" spans="2:16" ht="17.25" thickTop="1" thickBot="1" x14ac:dyDescent="0.3">
      <c r="B89" s="444"/>
      <c r="K89">
        <v>7</v>
      </c>
      <c r="L89">
        <v>5</v>
      </c>
      <c r="M89" s="86"/>
      <c r="N89">
        <v>0</v>
      </c>
      <c r="O89">
        <f>VLOOKUP($M89,Sheet3!$A$3:$I$61,3,0)</f>
        <v>0</v>
      </c>
      <c r="P89">
        <f>VLOOKUP($M89,Sheet3!$A$3:$I$61,9,0)</f>
        <v>0</v>
      </c>
    </row>
    <row r="90" spans="2:16" ht="17.25" thickTop="1" thickBot="1" x14ac:dyDescent="0.3">
      <c r="B90" s="444"/>
      <c r="K90">
        <f>K89</f>
        <v>7</v>
      </c>
      <c r="L90">
        <v>6</v>
      </c>
      <c r="M90" s="88"/>
      <c r="N90">
        <v>0</v>
      </c>
      <c r="O90">
        <f>VLOOKUP($M90,Sheet3!$A$3:$I$61,3,0)</f>
        <v>0</v>
      </c>
      <c r="P90">
        <f>VLOOKUP($M90,Sheet3!$A$3:$I$61,9,0)</f>
        <v>0</v>
      </c>
    </row>
    <row r="91" spans="2:16" ht="17.25" thickTop="1" thickBot="1" x14ac:dyDescent="0.3">
      <c r="B91" s="444"/>
      <c r="K91">
        <f t="shared" ref="K91:K95" si="7">K90</f>
        <v>7</v>
      </c>
      <c r="L91">
        <v>7</v>
      </c>
      <c r="M91" s="87"/>
      <c r="N91">
        <v>0</v>
      </c>
      <c r="O91">
        <f>VLOOKUP($M91,Sheet3!$A$3:$I$61,3,0)</f>
        <v>0</v>
      </c>
      <c r="P91">
        <f>VLOOKUP($M91,Sheet3!$A$3:$I$61,9,0)</f>
        <v>0</v>
      </c>
    </row>
    <row r="92" spans="2:16" ht="17.25" thickTop="1" thickBot="1" x14ac:dyDescent="0.3">
      <c r="B92" s="444"/>
      <c r="K92">
        <f t="shared" si="7"/>
        <v>7</v>
      </c>
      <c r="L92">
        <v>8</v>
      </c>
      <c r="M92" s="48">
        <v>31</v>
      </c>
      <c r="N92">
        <f>VLOOKUP(M92,'Environmental Parameters'!$A$3:$C$60,3)</f>
        <v>0.25095615237135799</v>
      </c>
      <c r="O92">
        <f>VLOOKUP($M92,Sheet3!$A$3:$I$61,3,0)</f>
        <v>0.57396543209876538</v>
      </c>
      <c r="P92">
        <f>VLOOKUP($M92,Sheet3!$A$3:$I$61,9,0)</f>
        <v>0</v>
      </c>
    </row>
    <row r="93" spans="2:16" ht="17.25" thickTop="1" thickBot="1" x14ac:dyDescent="0.3">
      <c r="B93" s="444"/>
      <c r="K93">
        <f t="shared" si="7"/>
        <v>7</v>
      </c>
      <c r="L93">
        <v>9</v>
      </c>
      <c r="M93" s="48">
        <v>32</v>
      </c>
      <c r="N93">
        <f>VLOOKUP(M93,'Environmental Parameters'!$A$3:$C$60,3)</f>
        <v>2.4626482665564234E-2</v>
      </c>
      <c r="O93">
        <f>VLOOKUP($M93,Sheet3!$A$3:$I$61,3,0)</f>
        <v>6.4340854916754371E-5</v>
      </c>
      <c r="P93">
        <f>VLOOKUP($M93,Sheet3!$A$3:$I$61,9,0)</f>
        <v>3.3168656898629773E-2</v>
      </c>
    </row>
    <row r="94" spans="2:16" ht="17.25" thickTop="1" thickBot="1" x14ac:dyDescent="0.3">
      <c r="B94" s="444"/>
      <c r="K94">
        <f t="shared" si="7"/>
        <v>7</v>
      </c>
      <c r="L94">
        <v>10</v>
      </c>
      <c r="M94" s="84"/>
      <c r="N94">
        <v>0</v>
      </c>
      <c r="O94">
        <f>VLOOKUP($M94,Sheet3!$A$3:$I$61,3,0)</f>
        <v>0</v>
      </c>
      <c r="P94">
        <f>VLOOKUP($M94,Sheet3!$A$3:$I$61,9,0)</f>
        <v>0</v>
      </c>
    </row>
    <row r="95" spans="2:16" ht="17.25" thickTop="1" thickBot="1" x14ac:dyDescent="0.3">
      <c r="B95" s="444"/>
      <c r="K95">
        <f t="shared" si="7"/>
        <v>7</v>
      </c>
      <c r="L95">
        <v>11</v>
      </c>
      <c r="M95" s="85"/>
      <c r="N95">
        <v>0</v>
      </c>
      <c r="O95">
        <f>VLOOKUP($M95,Sheet3!$A$3:$I$61,3,0)</f>
        <v>0</v>
      </c>
      <c r="P95">
        <f>VLOOKUP($M95,Sheet3!$A$3:$I$61,9,0)</f>
        <v>0</v>
      </c>
    </row>
    <row r="96" spans="2:16" ht="17.25" thickTop="1" thickBot="1" x14ac:dyDescent="0.3">
      <c r="B96" s="444"/>
    </row>
    <row r="97" spans="2:16" ht="17.25" thickTop="1" thickBot="1" x14ac:dyDescent="0.3">
      <c r="B97" s="444"/>
      <c r="K97" s="443" t="s">
        <v>863</v>
      </c>
      <c r="M97">
        <v>1</v>
      </c>
    </row>
    <row r="98" spans="2:16" ht="17.25" thickTop="1" thickBot="1" x14ac:dyDescent="0.3">
      <c r="B98" s="444"/>
      <c r="K98">
        <v>1</v>
      </c>
      <c r="L98">
        <v>8</v>
      </c>
      <c r="M98" s="48">
        <v>52</v>
      </c>
      <c r="N98">
        <f>VLOOKUP(M98,'Environmental Parameters'!$A$2:$C$60,3)</f>
        <v>0.91348606533514798</v>
      </c>
      <c r="O98">
        <f>VLOOKUP($M98,Sheet3!$A$3:$I$61,3,0)</f>
        <v>5.4539025611321498E-2</v>
      </c>
      <c r="P98">
        <f>VLOOKUP($M98,Sheet3!$A$3:$I$61,9,0)</f>
        <v>0.33053954915952422</v>
      </c>
    </row>
    <row r="99" spans="2:16" ht="15.75" thickTop="1" x14ac:dyDescent="0.25">
      <c r="K99">
        <f>K98</f>
        <v>1</v>
      </c>
      <c r="L99">
        <v>9</v>
      </c>
      <c r="M99" s="48">
        <v>0</v>
      </c>
      <c r="N99">
        <f>VLOOKUP(M99,'Environmental Parameters'!$A$2:$C$60,3)</f>
        <v>0</v>
      </c>
      <c r="O99">
        <f>VLOOKUP($M99,Sheet3!$A$3:$I$61,3,0)</f>
        <v>0</v>
      </c>
      <c r="P99">
        <f>VLOOKUP($M99,Sheet3!$A$3:$I$61,9,0)</f>
        <v>0</v>
      </c>
    </row>
    <row r="100" spans="2:16" ht="15.75" thickBot="1" x14ac:dyDescent="0.3">
      <c r="K100">
        <f t="shared" ref="K100:K101" si="8">K99</f>
        <v>1</v>
      </c>
      <c r="L100">
        <v>12</v>
      </c>
      <c r="M100" s="48">
        <v>56</v>
      </c>
      <c r="N100">
        <f>VLOOKUP(M100,'Environmental Parameters'!$A$2:$C$60,3)</f>
        <v>2.9651299999999998</v>
      </c>
      <c r="O100">
        <f>VLOOKUP($M100,Sheet3!$A$3:$I$61,3,0)</f>
        <v>0</v>
      </c>
      <c r="P100">
        <f>VLOOKUP($M100,Sheet3!$A$3:$I$61,9,0)</f>
        <v>0</v>
      </c>
    </row>
    <row r="101" spans="2:16" x14ac:dyDescent="0.25">
      <c r="K101">
        <f t="shared" si="8"/>
        <v>1</v>
      </c>
      <c r="L101">
        <v>13</v>
      </c>
      <c r="M101" s="191">
        <v>57</v>
      </c>
      <c r="N101">
        <f>VLOOKUP(M101,'Environmental Parameters'!$A$2:$C$60,3)</f>
        <v>2.3276300000000001</v>
      </c>
      <c r="O101">
        <f>VLOOKUP($M101,Sheet3!$A$3:$I$61,3,0)</f>
        <v>0</v>
      </c>
      <c r="P101">
        <f>VLOOKUP($M101,Sheet3!$A$3:$I$61,9,0)</f>
        <v>0</v>
      </c>
    </row>
    <row r="102" spans="2:16" ht="15.75" thickBot="1" x14ac:dyDescent="0.3">
      <c r="K102">
        <f>K101</f>
        <v>1</v>
      </c>
      <c r="L102">
        <v>14</v>
      </c>
      <c r="M102" s="48">
        <v>58</v>
      </c>
      <c r="N102">
        <f>VLOOKUP(M102,'Environmental Parameters'!$A$2:$C$60,3)</f>
        <v>3.0084499999999998</v>
      </c>
      <c r="O102">
        <f>VLOOKUP($M102,Sheet3!$A$3:$I$61,3,0)</f>
        <v>0</v>
      </c>
      <c r="P102">
        <f>VLOOKUP($M102,Sheet3!$A$3:$I$61,9,0)</f>
        <v>0</v>
      </c>
    </row>
    <row r="103" spans="2:16" x14ac:dyDescent="0.25">
      <c r="K103">
        <f t="shared" ref="K103:K105" si="9">K102</f>
        <v>1</v>
      </c>
      <c r="L103">
        <v>15</v>
      </c>
      <c r="M103" s="191">
        <v>59</v>
      </c>
      <c r="N103">
        <f>VLOOKUP(M103,'Environmental Parameters'!$A$2:$C$60,3)</f>
        <v>2.4819399999999998</v>
      </c>
      <c r="O103">
        <f>VLOOKUP($M103,Sheet3!$A$3:$I$61,3,0)</f>
        <v>0</v>
      </c>
      <c r="P103">
        <f>VLOOKUP($M103,Sheet3!$A$3:$I$61,9,0)</f>
        <v>0</v>
      </c>
    </row>
    <row r="104" spans="2:16" ht="15.75" thickBot="1" x14ac:dyDescent="0.3">
      <c r="K104">
        <f t="shared" si="9"/>
        <v>1</v>
      </c>
      <c r="L104">
        <v>16</v>
      </c>
      <c r="M104" s="48">
        <v>60</v>
      </c>
      <c r="N104">
        <f>VLOOKUP(M104,'Environmental Parameters'!$A$2:$C$60,3)</f>
        <v>3.2003599999999999</v>
      </c>
      <c r="O104">
        <f>VLOOKUP($M104,Sheet3!$A$3:$I$61,3,0)</f>
        <v>0</v>
      </c>
      <c r="P104">
        <f>VLOOKUP($M104,Sheet3!$A$3:$I$61,9,0)</f>
        <v>0</v>
      </c>
    </row>
    <row r="105" spans="2:16" ht="15.75" thickBot="1" x14ac:dyDescent="0.3">
      <c r="K105">
        <f t="shared" si="9"/>
        <v>1</v>
      </c>
      <c r="L105">
        <v>17</v>
      </c>
      <c r="M105" s="191">
        <v>61</v>
      </c>
      <c r="N105">
        <f>VLOOKUP(M105,'Environmental Parameters'!$A$2:$C$60,3)</f>
        <v>2.29637</v>
      </c>
      <c r="O105">
        <f>VLOOKUP($M105,Sheet3!$A$3:$I$61,3,0)</f>
        <v>0</v>
      </c>
      <c r="P105">
        <f>VLOOKUP($M105,Sheet3!$A$3:$I$61,9,0)</f>
        <v>0</v>
      </c>
    </row>
    <row r="106" spans="2:16" ht="15.75" thickBot="1" x14ac:dyDescent="0.3">
      <c r="K106">
        <f>K105</f>
        <v>1</v>
      </c>
      <c r="L106">
        <v>18</v>
      </c>
      <c r="M106" s="191">
        <v>62</v>
      </c>
      <c r="N106">
        <f>VLOOKUP(M106,'Environmental Parameters'!$A$2:$C$60,3)</f>
        <v>3.6629999999999998</v>
      </c>
      <c r="O106">
        <f>VLOOKUP($M106,Sheet3!$A$3:$I$61,3,0)</f>
        <v>0</v>
      </c>
      <c r="P106">
        <f>VLOOKUP($M106,Sheet3!$A$3:$I$61,9,0)</f>
        <v>0</v>
      </c>
    </row>
    <row r="107" spans="2:16" x14ac:dyDescent="0.25">
      <c r="K107">
        <f t="shared" ref="K107" si="10">K106</f>
        <v>1</v>
      </c>
      <c r="L107">
        <v>19</v>
      </c>
      <c r="M107" s="191">
        <v>63</v>
      </c>
      <c r="N107">
        <f>VLOOKUP(M107,'Environmental Parameters'!$A$2:$C$60,3)</f>
        <v>2.848982857142857</v>
      </c>
      <c r="O107">
        <f>VLOOKUP($M107,Sheet3!$A$3:$I$61,3,0)</f>
        <v>0</v>
      </c>
      <c r="P107">
        <f>VLOOKUP($M107,Sheet3!$A$3:$I$61,9,0)</f>
        <v>0</v>
      </c>
    </row>
    <row r="108" spans="2:16" x14ac:dyDescent="0.25">
      <c r="K108">
        <v>2</v>
      </c>
      <c r="L108">
        <f>L98</f>
        <v>8</v>
      </c>
      <c r="N108">
        <f>VLOOKUP(M108,'Environmental Parameters'!$A$2:$C$60,3)</f>
        <v>0</v>
      </c>
      <c r="O108">
        <f>VLOOKUP($M108,Sheet3!$A$3:$I$61,3,0)</f>
        <v>0</v>
      </c>
      <c r="P108">
        <f>VLOOKUP($M108,Sheet3!$A$3:$I$61,9,0)</f>
        <v>0</v>
      </c>
    </row>
    <row r="109" spans="2:16" x14ac:dyDescent="0.25">
      <c r="K109">
        <f>K108</f>
        <v>2</v>
      </c>
      <c r="L109">
        <f t="shared" ref="L109:L172" si="11">L99</f>
        <v>9</v>
      </c>
      <c r="N109">
        <f>VLOOKUP(M109,'Environmental Parameters'!$A$2:$C$60,3)</f>
        <v>0</v>
      </c>
      <c r="O109">
        <f>VLOOKUP($M109,Sheet3!$A$3:$I$61,3,0)</f>
        <v>0</v>
      </c>
      <c r="P109">
        <f>VLOOKUP($M109,Sheet3!$A$3:$I$61,9,0)</f>
        <v>0</v>
      </c>
    </row>
    <row r="110" spans="2:16" ht="15.75" thickBot="1" x14ac:dyDescent="0.3">
      <c r="K110">
        <f t="shared" ref="K110:K111" si="12">K109</f>
        <v>2</v>
      </c>
      <c r="L110">
        <f t="shared" si="11"/>
        <v>12</v>
      </c>
      <c r="M110" s="48">
        <v>56</v>
      </c>
      <c r="N110">
        <v>1.9767533333333331</v>
      </c>
      <c r="O110">
        <f>VLOOKUP($M110,Sheet3!$A$3:$I$61,3,0)</f>
        <v>0</v>
      </c>
      <c r="P110">
        <f>VLOOKUP($M110,Sheet3!$A$3:$I$61,9,0)</f>
        <v>0</v>
      </c>
    </row>
    <row r="111" spans="2:16" x14ac:dyDescent="0.25">
      <c r="K111">
        <f t="shared" si="12"/>
        <v>2</v>
      </c>
      <c r="L111">
        <f t="shared" si="11"/>
        <v>13</v>
      </c>
      <c r="M111" s="191">
        <v>57</v>
      </c>
      <c r="N111">
        <v>1.5517533333333333</v>
      </c>
      <c r="O111">
        <f>VLOOKUP($M111,Sheet3!$A$3:$I$61,3,0)</f>
        <v>0</v>
      </c>
      <c r="P111">
        <f>VLOOKUP($M111,Sheet3!$A$3:$I$61,9,0)</f>
        <v>0</v>
      </c>
    </row>
    <row r="112" spans="2:16" ht="15.75" thickBot="1" x14ac:dyDescent="0.3">
      <c r="K112">
        <f>K111</f>
        <v>2</v>
      </c>
      <c r="L112">
        <f t="shared" si="11"/>
        <v>14</v>
      </c>
      <c r="M112" s="48">
        <v>58</v>
      </c>
      <c r="N112">
        <v>2.0056333333333334</v>
      </c>
      <c r="O112">
        <f>VLOOKUP($M112,Sheet3!$A$3:$I$61,3,0)</f>
        <v>0</v>
      </c>
      <c r="P112">
        <f>VLOOKUP($M112,Sheet3!$A$3:$I$61,9,0)</f>
        <v>0</v>
      </c>
    </row>
    <row r="113" spans="11:16" x14ac:dyDescent="0.25">
      <c r="K113">
        <f t="shared" ref="K113:K115" si="13">K112</f>
        <v>2</v>
      </c>
      <c r="L113">
        <f t="shared" si="11"/>
        <v>15</v>
      </c>
      <c r="M113" s="191">
        <v>59</v>
      </c>
      <c r="N113">
        <v>1.6546266666666665</v>
      </c>
      <c r="O113">
        <f>VLOOKUP($M113,Sheet3!$A$3:$I$61,3,0)</f>
        <v>0</v>
      </c>
      <c r="P113">
        <f>VLOOKUP($M113,Sheet3!$A$3:$I$61,9,0)</f>
        <v>0</v>
      </c>
    </row>
    <row r="114" spans="11:16" ht="15.75" thickBot="1" x14ac:dyDescent="0.3">
      <c r="K114">
        <f t="shared" si="13"/>
        <v>2</v>
      </c>
      <c r="L114">
        <f t="shared" si="11"/>
        <v>16</v>
      </c>
      <c r="M114" s="48">
        <v>60</v>
      </c>
      <c r="N114">
        <v>2.1335733333333331</v>
      </c>
      <c r="O114">
        <f>VLOOKUP($M114,Sheet3!$A$3:$I$61,3,0)</f>
        <v>0</v>
      </c>
      <c r="P114">
        <f>VLOOKUP($M114,Sheet3!$A$3:$I$61,9,0)</f>
        <v>0</v>
      </c>
    </row>
    <row r="115" spans="11:16" ht="15.75" thickBot="1" x14ac:dyDescent="0.3">
      <c r="K115">
        <f t="shared" si="13"/>
        <v>2</v>
      </c>
      <c r="L115">
        <f t="shared" si="11"/>
        <v>17</v>
      </c>
      <c r="M115" s="191">
        <v>61</v>
      </c>
      <c r="N115">
        <v>1.5309133333333333</v>
      </c>
      <c r="O115">
        <f>VLOOKUP($M115,Sheet3!$A$3:$I$61,3,0)</f>
        <v>0</v>
      </c>
      <c r="P115">
        <f>VLOOKUP($M115,Sheet3!$A$3:$I$61,9,0)</f>
        <v>0</v>
      </c>
    </row>
    <row r="116" spans="11:16" ht="15.75" thickBot="1" x14ac:dyDescent="0.3">
      <c r="K116">
        <f>K115</f>
        <v>2</v>
      </c>
      <c r="L116">
        <f t="shared" si="11"/>
        <v>18</v>
      </c>
      <c r="M116" s="191">
        <v>62</v>
      </c>
      <c r="N116">
        <v>2.4419999999999997</v>
      </c>
      <c r="O116">
        <f>VLOOKUP($M116,Sheet3!$A$3:$I$61,3,0)</f>
        <v>0</v>
      </c>
      <c r="P116">
        <f>VLOOKUP($M116,Sheet3!$A$3:$I$61,9,0)</f>
        <v>0</v>
      </c>
    </row>
    <row r="117" spans="11:16" x14ac:dyDescent="0.25">
      <c r="K117">
        <f t="shared" ref="K117" si="14">K116</f>
        <v>2</v>
      </c>
      <c r="L117">
        <f t="shared" si="11"/>
        <v>19</v>
      </c>
      <c r="M117" s="191">
        <v>63</v>
      </c>
      <c r="N117">
        <v>1.8993219047619048</v>
      </c>
      <c r="O117">
        <f>VLOOKUP($M117,Sheet3!$A$3:$I$61,3,0)</f>
        <v>0</v>
      </c>
      <c r="P117">
        <f>VLOOKUP($M117,Sheet3!$A$3:$I$61,9,0)</f>
        <v>0</v>
      </c>
    </row>
    <row r="118" spans="11:16" x14ac:dyDescent="0.25">
      <c r="K118">
        <v>3</v>
      </c>
      <c r="L118">
        <f t="shared" si="11"/>
        <v>8</v>
      </c>
      <c r="O118">
        <f>VLOOKUP($M118,Sheet3!$A$3:$I$61,3,0)</f>
        <v>0</v>
      </c>
      <c r="P118">
        <f>VLOOKUP($M118,Sheet3!$A$3:$I$61,9,0)</f>
        <v>0</v>
      </c>
    </row>
    <row r="119" spans="11:16" x14ac:dyDescent="0.25">
      <c r="K119">
        <f>K118</f>
        <v>3</v>
      </c>
      <c r="L119">
        <f t="shared" si="11"/>
        <v>9</v>
      </c>
      <c r="O119">
        <f>VLOOKUP($M119,Sheet3!$A$3:$I$61,3,0)</f>
        <v>0</v>
      </c>
      <c r="P119">
        <f>VLOOKUP($M119,Sheet3!$A$3:$I$61,9,0)</f>
        <v>0</v>
      </c>
    </row>
    <row r="120" spans="11:16" ht="15.75" thickBot="1" x14ac:dyDescent="0.3">
      <c r="K120">
        <f t="shared" ref="K120:K121" si="15">K119</f>
        <v>3</v>
      </c>
      <c r="L120">
        <f t="shared" si="11"/>
        <v>12</v>
      </c>
      <c r="M120" s="48">
        <v>56</v>
      </c>
      <c r="N120">
        <v>1.4825649999999999</v>
      </c>
      <c r="O120">
        <f>VLOOKUP($M120,Sheet3!$A$3:$I$61,3,0)</f>
        <v>0</v>
      </c>
      <c r="P120">
        <f>VLOOKUP($M120,Sheet3!$A$3:$I$61,9,0)</f>
        <v>0</v>
      </c>
    </row>
    <row r="121" spans="11:16" x14ac:dyDescent="0.25">
      <c r="K121">
        <f t="shared" si="15"/>
        <v>3</v>
      </c>
      <c r="L121">
        <f t="shared" si="11"/>
        <v>13</v>
      </c>
      <c r="M121" s="191">
        <v>57</v>
      </c>
      <c r="N121">
        <v>1.163815</v>
      </c>
      <c r="O121">
        <f>VLOOKUP($M121,Sheet3!$A$3:$I$61,3,0)</f>
        <v>0</v>
      </c>
      <c r="P121">
        <f>VLOOKUP($M121,Sheet3!$A$3:$I$61,9,0)</f>
        <v>0</v>
      </c>
    </row>
    <row r="122" spans="11:16" ht="15.75" thickBot="1" x14ac:dyDescent="0.3">
      <c r="K122">
        <f>K121</f>
        <v>3</v>
      </c>
      <c r="L122">
        <f t="shared" si="11"/>
        <v>14</v>
      </c>
      <c r="M122" s="48">
        <v>58</v>
      </c>
      <c r="N122">
        <v>1.5042249999999999</v>
      </c>
      <c r="O122">
        <f>VLOOKUP($M122,Sheet3!$A$3:$I$61,3,0)</f>
        <v>0</v>
      </c>
      <c r="P122">
        <f>VLOOKUP($M122,Sheet3!$A$3:$I$61,9,0)</f>
        <v>0</v>
      </c>
    </row>
    <row r="123" spans="11:16" x14ac:dyDescent="0.25">
      <c r="K123">
        <f t="shared" ref="K123:K125" si="16">K122</f>
        <v>3</v>
      </c>
      <c r="L123">
        <f t="shared" si="11"/>
        <v>15</v>
      </c>
      <c r="M123" s="191">
        <v>59</v>
      </c>
      <c r="N123">
        <v>1.2409699999999999</v>
      </c>
      <c r="O123">
        <f>VLOOKUP($M123,Sheet3!$A$3:$I$61,3,0)</f>
        <v>0</v>
      </c>
      <c r="P123">
        <f>VLOOKUP($M123,Sheet3!$A$3:$I$61,9,0)</f>
        <v>0</v>
      </c>
    </row>
    <row r="124" spans="11:16" ht="15.75" thickBot="1" x14ac:dyDescent="0.3">
      <c r="K124">
        <f t="shared" si="16"/>
        <v>3</v>
      </c>
      <c r="L124">
        <f t="shared" si="11"/>
        <v>16</v>
      </c>
      <c r="M124" s="48">
        <v>60</v>
      </c>
      <c r="N124">
        <v>1.6001799999999999</v>
      </c>
      <c r="O124">
        <f>VLOOKUP($M124,Sheet3!$A$3:$I$61,3,0)</f>
        <v>0</v>
      </c>
      <c r="P124">
        <f>VLOOKUP($M124,Sheet3!$A$3:$I$61,9,0)</f>
        <v>0</v>
      </c>
    </row>
    <row r="125" spans="11:16" ht="15.75" thickBot="1" x14ac:dyDescent="0.3">
      <c r="K125">
        <f t="shared" si="16"/>
        <v>3</v>
      </c>
      <c r="L125">
        <f t="shared" si="11"/>
        <v>17</v>
      </c>
      <c r="M125" s="191">
        <v>61</v>
      </c>
      <c r="N125">
        <v>1.148185</v>
      </c>
      <c r="O125">
        <f>VLOOKUP($M125,Sheet3!$A$3:$I$61,3,0)</f>
        <v>0</v>
      </c>
      <c r="P125">
        <f>VLOOKUP($M125,Sheet3!$A$3:$I$61,9,0)</f>
        <v>0</v>
      </c>
    </row>
    <row r="126" spans="11:16" ht="15.75" thickBot="1" x14ac:dyDescent="0.3">
      <c r="K126">
        <f>K125</f>
        <v>3</v>
      </c>
      <c r="L126">
        <f t="shared" si="11"/>
        <v>18</v>
      </c>
      <c r="M126" s="191">
        <v>62</v>
      </c>
      <c r="N126">
        <v>1.8314999999999999</v>
      </c>
      <c r="O126">
        <f>VLOOKUP($M126,Sheet3!$A$3:$I$61,3,0)</f>
        <v>0</v>
      </c>
      <c r="P126">
        <f>VLOOKUP($M126,Sheet3!$A$3:$I$61,9,0)</f>
        <v>0</v>
      </c>
    </row>
    <row r="127" spans="11:16" x14ac:dyDescent="0.25">
      <c r="K127">
        <f t="shared" ref="K127" si="17">K126</f>
        <v>3</v>
      </c>
      <c r="L127">
        <f t="shared" si="11"/>
        <v>19</v>
      </c>
      <c r="M127" s="191">
        <v>63</v>
      </c>
      <c r="N127">
        <v>1.4244914285714285</v>
      </c>
      <c r="O127">
        <f>VLOOKUP($M127,Sheet3!$A$3:$I$61,3,0)</f>
        <v>0</v>
      </c>
      <c r="P127">
        <f>VLOOKUP($M127,Sheet3!$A$3:$I$61,9,0)</f>
        <v>0</v>
      </c>
    </row>
    <row r="128" spans="11:16" x14ac:dyDescent="0.25">
      <c r="K128">
        <v>4</v>
      </c>
      <c r="L128">
        <f t="shared" si="11"/>
        <v>8</v>
      </c>
      <c r="O128">
        <f>VLOOKUP($M128,Sheet3!$A$3:$I$61,3,0)</f>
        <v>0</v>
      </c>
      <c r="P128">
        <f>VLOOKUP($M128,Sheet3!$A$3:$I$61,9,0)</f>
        <v>0</v>
      </c>
    </row>
    <row r="129" spans="11:16" x14ac:dyDescent="0.25">
      <c r="K129">
        <f>K128</f>
        <v>4</v>
      </c>
      <c r="L129">
        <f t="shared" si="11"/>
        <v>9</v>
      </c>
      <c r="M129" s="48">
        <v>54</v>
      </c>
      <c r="O129">
        <f>VLOOKUP($M129,Sheet3!$A$3:$I$61,3,0)</f>
        <v>0.48055555555555551</v>
      </c>
      <c r="P129">
        <f>VLOOKUP($M129,Sheet3!$A$3:$I$61,9,0)</f>
        <v>0</v>
      </c>
    </row>
    <row r="130" spans="11:16" ht="15.75" thickBot="1" x14ac:dyDescent="0.3">
      <c r="K130">
        <f t="shared" ref="K130:K131" si="18">K129</f>
        <v>4</v>
      </c>
      <c r="L130">
        <f t="shared" si="11"/>
        <v>12</v>
      </c>
      <c r="M130" s="48">
        <v>56</v>
      </c>
      <c r="N130">
        <v>1.1860519999999999</v>
      </c>
      <c r="O130">
        <f>VLOOKUP($M130,Sheet3!$A$3:$I$61,3,0)</f>
        <v>0</v>
      </c>
      <c r="P130">
        <f>VLOOKUP($M130,Sheet3!$A$3:$I$61,9,0)</f>
        <v>0</v>
      </c>
    </row>
    <row r="131" spans="11:16" x14ac:dyDescent="0.25">
      <c r="K131">
        <f t="shared" si="18"/>
        <v>4</v>
      </c>
      <c r="L131">
        <f t="shared" si="11"/>
        <v>13</v>
      </c>
      <c r="M131" s="191">
        <v>57</v>
      </c>
      <c r="N131">
        <v>0.93105199999999999</v>
      </c>
      <c r="O131">
        <f>VLOOKUP($M131,Sheet3!$A$3:$I$61,3,0)</f>
        <v>0</v>
      </c>
      <c r="P131">
        <f>VLOOKUP($M131,Sheet3!$A$3:$I$61,9,0)</f>
        <v>0</v>
      </c>
    </row>
    <row r="132" spans="11:16" ht="15.75" thickBot="1" x14ac:dyDescent="0.3">
      <c r="K132">
        <f>K131</f>
        <v>4</v>
      </c>
      <c r="L132">
        <f t="shared" si="11"/>
        <v>14</v>
      </c>
      <c r="M132" s="48">
        <v>58</v>
      </c>
      <c r="N132">
        <v>1.2033799999999999</v>
      </c>
      <c r="O132">
        <f>VLOOKUP($M132,Sheet3!$A$3:$I$61,3,0)</f>
        <v>0</v>
      </c>
      <c r="P132">
        <f>VLOOKUP($M132,Sheet3!$A$3:$I$61,9,0)</f>
        <v>0</v>
      </c>
    </row>
    <row r="133" spans="11:16" x14ac:dyDescent="0.25">
      <c r="K133">
        <f t="shared" ref="K133:K135" si="19">K132</f>
        <v>4</v>
      </c>
      <c r="L133">
        <f t="shared" si="11"/>
        <v>15</v>
      </c>
      <c r="M133" s="191">
        <v>59</v>
      </c>
      <c r="N133">
        <v>0.99277599999999988</v>
      </c>
      <c r="O133">
        <f>VLOOKUP($M133,Sheet3!$A$3:$I$61,3,0)</f>
        <v>0</v>
      </c>
      <c r="P133">
        <f>VLOOKUP($M133,Sheet3!$A$3:$I$61,9,0)</f>
        <v>0</v>
      </c>
    </row>
    <row r="134" spans="11:16" ht="15.75" thickBot="1" x14ac:dyDescent="0.3">
      <c r="K134">
        <f t="shared" si="19"/>
        <v>4</v>
      </c>
      <c r="L134">
        <f t="shared" si="11"/>
        <v>16</v>
      </c>
      <c r="M134" s="48">
        <v>60</v>
      </c>
      <c r="N134">
        <v>1.2801439999999999</v>
      </c>
      <c r="O134">
        <f>VLOOKUP($M134,Sheet3!$A$3:$I$61,3,0)</f>
        <v>0</v>
      </c>
      <c r="P134">
        <f>VLOOKUP($M134,Sheet3!$A$3:$I$61,9,0)</f>
        <v>0</v>
      </c>
    </row>
    <row r="135" spans="11:16" ht="15.75" thickBot="1" x14ac:dyDescent="0.3">
      <c r="K135">
        <f t="shared" si="19"/>
        <v>4</v>
      </c>
      <c r="L135">
        <f t="shared" si="11"/>
        <v>17</v>
      </c>
      <c r="M135" s="191">
        <v>61</v>
      </c>
      <c r="N135">
        <v>0.91854800000000003</v>
      </c>
      <c r="O135">
        <f>VLOOKUP($M135,Sheet3!$A$3:$I$61,3,0)</f>
        <v>0</v>
      </c>
      <c r="P135">
        <f>VLOOKUP($M135,Sheet3!$A$3:$I$61,9,0)</f>
        <v>0</v>
      </c>
    </row>
    <row r="136" spans="11:16" ht="15.75" thickBot="1" x14ac:dyDescent="0.3">
      <c r="K136">
        <f>K135</f>
        <v>4</v>
      </c>
      <c r="L136">
        <f t="shared" si="11"/>
        <v>18</v>
      </c>
      <c r="M136" s="191">
        <v>62</v>
      </c>
      <c r="N136">
        <v>1.4651999999999998</v>
      </c>
      <c r="O136">
        <f>VLOOKUP($M136,Sheet3!$A$3:$I$61,3,0)</f>
        <v>0</v>
      </c>
      <c r="P136">
        <f>VLOOKUP($M136,Sheet3!$A$3:$I$61,9,0)</f>
        <v>0</v>
      </c>
    </row>
    <row r="137" spans="11:16" x14ac:dyDescent="0.25">
      <c r="K137">
        <f t="shared" ref="K137" si="20">K136</f>
        <v>4</v>
      </c>
      <c r="L137">
        <f t="shared" si="11"/>
        <v>19</v>
      </c>
      <c r="M137" s="191">
        <v>63</v>
      </c>
      <c r="N137">
        <v>1.1395931428571429</v>
      </c>
      <c r="O137">
        <f>VLOOKUP($M137,Sheet3!$A$3:$I$61,3,0)</f>
        <v>0</v>
      </c>
      <c r="P137">
        <f>VLOOKUP($M137,Sheet3!$A$3:$I$61,9,0)</f>
        <v>0</v>
      </c>
    </row>
    <row r="138" spans="11:16" x14ac:dyDescent="0.25">
      <c r="K138">
        <v>5</v>
      </c>
      <c r="L138">
        <f t="shared" si="11"/>
        <v>8</v>
      </c>
      <c r="O138">
        <f>VLOOKUP($M138,Sheet3!$A$3:$I$61,3,0)</f>
        <v>0</v>
      </c>
      <c r="P138">
        <f>VLOOKUP($M138,Sheet3!$A$3:$I$61,9,0)</f>
        <v>0</v>
      </c>
    </row>
    <row r="139" spans="11:16" x14ac:dyDescent="0.25">
      <c r="K139">
        <f>K138</f>
        <v>5</v>
      </c>
      <c r="L139">
        <f t="shared" si="11"/>
        <v>9</v>
      </c>
      <c r="O139">
        <f>VLOOKUP($M139,Sheet3!$A$3:$I$61,3,0)</f>
        <v>0</v>
      </c>
      <c r="P139">
        <f>VLOOKUP($M139,Sheet3!$A$3:$I$61,9,0)</f>
        <v>0</v>
      </c>
    </row>
    <row r="140" spans="11:16" ht="15.75" thickBot="1" x14ac:dyDescent="0.3">
      <c r="K140">
        <f t="shared" ref="K140:K141" si="21">K139</f>
        <v>5</v>
      </c>
      <c r="L140">
        <f t="shared" si="11"/>
        <v>12</v>
      </c>
      <c r="M140" s="48">
        <v>56</v>
      </c>
      <c r="N140">
        <v>0.98837666666666657</v>
      </c>
      <c r="O140">
        <f>VLOOKUP($M140,Sheet3!$A$3:$I$61,3,0)</f>
        <v>0</v>
      </c>
      <c r="P140">
        <f>VLOOKUP($M140,Sheet3!$A$3:$I$61,9,0)</f>
        <v>0</v>
      </c>
    </row>
    <row r="141" spans="11:16" x14ac:dyDescent="0.25">
      <c r="K141">
        <f t="shared" si="21"/>
        <v>5</v>
      </c>
      <c r="L141">
        <f t="shared" si="11"/>
        <v>13</v>
      </c>
      <c r="M141" s="191">
        <v>57</v>
      </c>
      <c r="N141">
        <v>0.77587666666666666</v>
      </c>
      <c r="O141">
        <f>VLOOKUP($M141,Sheet3!$A$3:$I$61,3,0)</f>
        <v>0</v>
      </c>
      <c r="P141">
        <f>VLOOKUP($M141,Sheet3!$A$3:$I$61,9,0)</f>
        <v>0</v>
      </c>
    </row>
    <row r="142" spans="11:16" ht="15.75" thickBot="1" x14ac:dyDescent="0.3">
      <c r="K142">
        <f>K141</f>
        <v>5</v>
      </c>
      <c r="L142">
        <f t="shared" si="11"/>
        <v>14</v>
      </c>
      <c r="M142" s="48">
        <v>58</v>
      </c>
      <c r="N142">
        <v>1.0028166666666667</v>
      </c>
      <c r="O142">
        <f>VLOOKUP($M142,Sheet3!$A$3:$I$61,3,0)</f>
        <v>0</v>
      </c>
      <c r="P142">
        <f>VLOOKUP($M142,Sheet3!$A$3:$I$61,9,0)</f>
        <v>0</v>
      </c>
    </row>
    <row r="143" spans="11:16" x14ac:dyDescent="0.25">
      <c r="K143">
        <f t="shared" ref="K143:K145" si="22">K142</f>
        <v>5</v>
      </c>
      <c r="L143">
        <f t="shared" si="11"/>
        <v>15</v>
      </c>
      <c r="M143" s="191">
        <v>59</v>
      </c>
      <c r="N143">
        <v>0.82731333333333323</v>
      </c>
      <c r="O143">
        <f>VLOOKUP($M143,Sheet3!$A$3:$I$61,3,0)</f>
        <v>0</v>
      </c>
      <c r="P143">
        <f>VLOOKUP($M143,Sheet3!$A$3:$I$61,9,0)</f>
        <v>0</v>
      </c>
    </row>
    <row r="144" spans="11:16" ht="15.75" thickBot="1" x14ac:dyDescent="0.3">
      <c r="K144">
        <f t="shared" si="22"/>
        <v>5</v>
      </c>
      <c r="L144">
        <f t="shared" si="11"/>
        <v>16</v>
      </c>
      <c r="M144" s="48">
        <v>60</v>
      </c>
      <c r="N144">
        <v>1.0667866666666665</v>
      </c>
      <c r="O144">
        <f>VLOOKUP($M144,Sheet3!$A$3:$I$61,3,0)</f>
        <v>0</v>
      </c>
      <c r="P144">
        <f>VLOOKUP($M144,Sheet3!$A$3:$I$61,9,0)</f>
        <v>0</v>
      </c>
    </row>
    <row r="145" spans="11:16" ht="15.75" thickBot="1" x14ac:dyDescent="0.3">
      <c r="K145">
        <f t="shared" si="22"/>
        <v>5</v>
      </c>
      <c r="L145">
        <f t="shared" si="11"/>
        <v>17</v>
      </c>
      <c r="M145" s="191">
        <v>61</v>
      </c>
      <c r="N145">
        <v>0.76545666666666667</v>
      </c>
      <c r="O145">
        <f>VLOOKUP($M145,Sheet3!$A$3:$I$61,3,0)</f>
        <v>0</v>
      </c>
      <c r="P145">
        <f>VLOOKUP($M145,Sheet3!$A$3:$I$61,9,0)</f>
        <v>0</v>
      </c>
    </row>
    <row r="146" spans="11:16" ht="15.75" thickBot="1" x14ac:dyDescent="0.3">
      <c r="K146">
        <f>K145</f>
        <v>5</v>
      </c>
      <c r="L146">
        <f t="shared" si="11"/>
        <v>18</v>
      </c>
      <c r="M146" s="191">
        <v>62</v>
      </c>
      <c r="N146">
        <v>1.2209999999999999</v>
      </c>
      <c r="O146">
        <f>VLOOKUP($M146,Sheet3!$A$3:$I$61,3,0)</f>
        <v>0</v>
      </c>
      <c r="P146">
        <f>VLOOKUP($M146,Sheet3!$A$3:$I$61,9,0)</f>
        <v>0</v>
      </c>
    </row>
    <row r="147" spans="11:16" x14ac:dyDescent="0.25">
      <c r="K147">
        <f t="shared" ref="K147" si="23">K146</f>
        <v>5</v>
      </c>
      <c r="L147">
        <f t="shared" si="11"/>
        <v>19</v>
      </c>
      <c r="M147" s="191">
        <v>63</v>
      </c>
      <c r="N147">
        <v>0.94966095238095238</v>
      </c>
      <c r="O147">
        <f>VLOOKUP($M147,Sheet3!$A$3:$I$61,3,0)</f>
        <v>0</v>
      </c>
      <c r="P147">
        <f>VLOOKUP($M147,Sheet3!$A$3:$I$61,9,0)</f>
        <v>0</v>
      </c>
    </row>
    <row r="148" spans="11:16" x14ac:dyDescent="0.25">
      <c r="K148">
        <v>6</v>
      </c>
      <c r="L148">
        <f t="shared" si="11"/>
        <v>8</v>
      </c>
      <c r="N148">
        <f>VLOOKUP(M148,'Environmental Parameters'!$A$2:$C$60,3)</f>
        <v>0</v>
      </c>
      <c r="O148">
        <f>VLOOKUP($M148,Sheet3!$A$3:$I$61,3,0)</f>
        <v>0</v>
      </c>
      <c r="P148">
        <f>VLOOKUP($M148,Sheet3!$A$3:$I$61,9,0)</f>
        <v>0</v>
      </c>
    </row>
    <row r="149" spans="11:16" x14ac:dyDescent="0.25">
      <c r="K149">
        <f>K148</f>
        <v>6</v>
      </c>
      <c r="L149">
        <f t="shared" si="11"/>
        <v>9</v>
      </c>
      <c r="N149">
        <f>VLOOKUP(M149,'Environmental Parameters'!$A$2:$C$60,3)</f>
        <v>0</v>
      </c>
      <c r="O149">
        <f>VLOOKUP($M149,Sheet3!$A$3:$I$61,3,0)</f>
        <v>0</v>
      </c>
      <c r="P149">
        <f>VLOOKUP($M149,Sheet3!$A$3:$I$61,9,0)</f>
        <v>0</v>
      </c>
    </row>
    <row r="150" spans="11:16" x14ac:dyDescent="0.25">
      <c r="K150">
        <f t="shared" ref="K150:K151" si="24">K149</f>
        <v>6</v>
      </c>
      <c r="L150">
        <f t="shared" si="11"/>
        <v>12</v>
      </c>
      <c r="N150">
        <f>VLOOKUP(M150,'Environmental Parameters'!$A$2:$C$60,3)</f>
        <v>0</v>
      </c>
      <c r="O150">
        <f>VLOOKUP($M150,Sheet3!$A$3:$I$61,3,0)</f>
        <v>0</v>
      </c>
      <c r="P150">
        <f>VLOOKUP($M150,Sheet3!$A$3:$I$61,9,0)</f>
        <v>0</v>
      </c>
    </row>
    <row r="151" spans="11:16" x14ac:dyDescent="0.25">
      <c r="K151">
        <f t="shared" si="24"/>
        <v>6</v>
      </c>
      <c r="L151">
        <f t="shared" si="11"/>
        <v>13</v>
      </c>
      <c r="M151" s="48">
        <v>38</v>
      </c>
      <c r="N151">
        <f>VLOOKUP(M151,'Environmental Parameters'!$A$2:$C$60,3)</f>
        <v>0.43939585216374821</v>
      </c>
      <c r="O151">
        <f>VLOOKUP($M151,Sheet3!$A$3:$I$61,3,0)</f>
        <v>7.9712849664319532E-2</v>
      </c>
      <c r="P151">
        <f>VLOOKUP($M151,Sheet3!$A$3:$I$61,9,0)</f>
        <v>0.55468478071293581</v>
      </c>
    </row>
    <row r="152" spans="11:16" x14ac:dyDescent="0.25">
      <c r="K152">
        <f>K151</f>
        <v>6</v>
      </c>
      <c r="L152">
        <f t="shared" si="11"/>
        <v>14</v>
      </c>
      <c r="M152" s="48">
        <v>39</v>
      </c>
      <c r="N152">
        <f>VLOOKUP(M152,'Environmental Parameters'!$A$2:$C$60,3)</f>
        <v>0.51329187511840435</v>
      </c>
      <c r="O152">
        <f>VLOOKUP($M152,Sheet3!$A$3:$I$61,3,0)</f>
        <v>0.14251496590532742</v>
      </c>
      <c r="P152">
        <f>VLOOKUP($M152,Sheet3!$A$3:$I$61,9,0)</f>
        <v>0.55468478071293581</v>
      </c>
    </row>
    <row r="153" spans="11:16" x14ac:dyDescent="0.25">
      <c r="K153">
        <f t="shared" ref="K153:K155" si="25">K152</f>
        <v>6</v>
      </c>
      <c r="L153">
        <f t="shared" si="11"/>
        <v>15</v>
      </c>
      <c r="M153" s="48">
        <v>38</v>
      </c>
      <c r="N153">
        <f>VLOOKUP(M153,'Environmental Parameters'!$A$2:$C$60,3)</f>
        <v>0.43939585216374821</v>
      </c>
      <c r="O153">
        <f>VLOOKUP($M153,Sheet3!$A$3:$I$61,3,0)</f>
        <v>7.9712849664319532E-2</v>
      </c>
      <c r="P153">
        <f>VLOOKUP($M153,Sheet3!$A$3:$I$61,9,0)</f>
        <v>0.55468478071293581</v>
      </c>
    </row>
    <row r="154" spans="11:16" x14ac:dyDescent="0.25">
      <c r="K154">
        <f t="shared" si="25"/>
        <v>6</v>
      </c>
      <c r="L154">
        <f t="shared" si="11"/>
        <v>16</v>
      </c>
      <c r="M154" s="48">
        <v>49</v>
      </c>
      <c r="N154">
        <f>VLOOKUP(M154,'Environmental Parameters'!$A$2:$C$60,3)</f>
        <v>0.48023038321986761</v>
      </c>
      <c r="O154">
        <f>VLOOKUP($M154,Sheet3!$A$3:$I$61,3,0)</f>
        <v>0</v>
      </c>
      <c r="P154">
        <f>VLOOKUP($M154,Sheet3!$A$3:$I$61,9,0)</f>
        <v>0</v>
      </c>
    </row>
    <row r="155" spans="11:16" x14ac:dyDescent="0.25">
      <c r="K155">
        <f t="shared" si="25"/>
        <v>6</v>
      </c>
      <c r="L155">
        <f t="shared" si="11"/>
        <v>17</v>
      </c>
      <c r="M155" s="48">
        <v>41</v>
      </c>
      <c r="N155">
        <f>VLOOKUP(M155,'Environmental Parameters'!$A$2:$C$60,3)</f>
        <v>0.38290073988389006</v>
      </c>
      <c r="O155">
        <f>VLOOKUP($M155,Sheet3!$A$3:$I$61,3,0)</f>
        <v>6.5228423273900105E-2</v>
      </c>
      <c r="P155">
        <f>VLOOKUP($M155,Sheet3!$A$3:$I$61,9,0)</f>
        <v>0.45389436975716357</v>
      </c>
    </row>
    <row r="156" spans="11:16" x14ac:dyDescent="0.25">
      <c r="K156">
        <f>K155</f>
        <v>6</v>
      </c>
      <c r="L156">
        <f t="shared" si="11"/>
        <v>18</v>
      </c>
      <c r="N156">
        <f>VLOOKUP(M156,'Environmental Parameters'!$A$2:$C$60,3)</f>
        <v>0</v>
      </c>
      <c r="O156">
        <f>VLOOKUP($M156,Sheet3!$A$3:$I$61,3,0)</f>
        <v>0</v>
      </c>
      <c r="P156">
        <f>VLOOKUP($M156,Sheet3!$A$3:$I$61,9,0)</f>
        <v>0</v>
      </c>
    </row>
    <row r="157" spans="11:16" x14ac:dyDescent="0.25">
      <c r="K157">
        <f t="shared" ref="K157" si="26">K156</f>
        <v>6</v>
      </c>
      <c r="L157">
        <f t="shared" si="11"/>
        <v>19</v>
      </c>
      <c r="N157">
        <f>AVERAGE(N151:N155)</f>
        <v>0.45104294050993171</v>
      </c>
      <c r="O157">
        <f t="shared" ref="O157:P157" si="27">AVERAGE(O151:O155)</f>
        <v>7.3433817701573312E-2</v>
      </c>
      <c r="P157">
        <f t="shared" si="27"/>
        <v>0.42358974237919417</v>
      </c>
    </row>
    <row r="158" spans="11:16" x14ac:dyDescent="0.25">
      <c r="K158">
        <v>7</v>
      </c>
      <c r="L158">
        <f t="shared" si="11"/>
        <v>8</v>
      </c>
      <c r="N158">
        <f>VLOOKUP(M158,'Environmental Parameters'!$A$2:$C$60,3)</f>
        <v>0</v>
      </c>
      <c r="O158">
        <f>VLOOKUP($M158,Sheet3!$A$3:$I$61,3,0)</f>
        <v>0</v>
      </c>
      <c r="P158">
        <f>VLOOKUP($M158,Sheet3!$A$3:$I$61,9,0)</f>
        <v>0</v>
      </c>
    </row>
    <row r="159" spans="11:16" x14ac:dyDescent="0.25">
      <c r="K159">
        <f>K158</f>
        <v>7</v>
      </c>
      <c r="L159">
        <f t="shared" si="11"/>
        <v>9</v>
      </c>
      <c r="N159">
        <f>VLOOKUP(M159,'Environmental Parameters'!$A$2:$C$60,3)</f>
        <v>0</v>
      </c>
      <c r="O159">
        <f>VLOOKUP($M159,Sheet3!$A$3:$I$61,3,0)</f>
        <v>0</v>
      </c>
      <c r="P159">
        <f>VLOOKUP($M159,Sheet3!$A$3:$I$61,9,0)</f>
        <v>0</v>
      </c>
    </row>
    <row r="160" spans="11:16" x14ac:dyDescent="0.25">
      <c r="K160">
        <f t="shared" ref="K160:K161" si="28">K159</f>
        <v>7</v>
      </c>
      <c r="L160">
        <f t="shared" si="11"/>
        <v>12</v>
      </c>
      <c r="M160" s="179">
        <v>42</v>
      </c>
      <c r="N160">
        <f>VLOOKUP(M160,'Environmental Parameters'!$A$2:$C$60,3)</f>
        <v>0.38290073988389006</v>
      </c>
      <c r="O160">
        <f>VLOOKUP($M160,Sheet3!$A$3:$I$61,3,0)</f>
        <v>6.5228423273900105E-2</v>
      </c>
      <c r="P160">
        <f>VLOOKUP($M160,Sheet3!$A$3:$I$61,9,0)</f>
        <v>0.45389436975716357</v>
      </c>
    </row>
    <row r="161" spans="11:16" x14ac:dyDescent="0.25">
      <c r="K161">
        <f t="shared" si="28"/>
        <v>7</v>
      </c>
      <c r="L161">
        <f t="shared" si="11"/>
        <v>13</v>
      </c>
      <c r="M161" s="48">
        <v>43</v>
      </c>
      <c r="N161">
        <f>VLOOKUP(M161,'Environmental Parameters'!$A$2:$C$60,3)</f>
        <v>0.43109108057683687</v>
      </c>
      <c r="O161">
        <f>VLOOKUP($M161,Sheet3!$A$3:$I$61,3,0)</f>
        <v>0</v>
      </c>
      <c r="P161">
        <f>VLOOKUP($M161,Sheet3!$A$3:$I$61,9,0)</f>
        <v>0.99217391304347813</v>
      </c>
    </row>
    <row r="162" spans="11:16" x14ac:dyDescent="0.25">
      <c r="K162">
        <f>K161</f>
        <v>7</v>
      </c>
      <c r="L162">
        <f t="shared" si="11"/>
        <v>14</v>
      </c>
      <c r="M162" s="48">
        <v>44</v>
      </c>
      <c r="N162">
        <f>VLOOKUP(M162,'Environmental Parameters'!$A$2:$C$60,3)</f>
        <v>0.89693888459647098</v>
      </c>
      <c r="O162">
        <f>VLOOKUP($M162,Sheet3!$A$3:$I$61,3,0)</f>
        <v>0.10043478260869565</v>
      </c>
      <c r="P162">
        <f>VLOOKUP($M162,Sheet3!$A$3:$I$61,9,0)</f>
        <v>0.99217391304347813</v>
      </c>
    </row>
    <row r="163" spans="11:16" x14ac:dyDescent="0.25">
      <c r="K163">
        <f t="shared" ref="K163:K165" si="29">K162</f>
        <v>7</v>
      </c>
      <c r="L163">
        <f t="shared" si="11"/>
        <v>15</v>
      </c>
      <c r="M163" s="48">
        <v>43</v>
      </c>
      <c r="N163">
        <f>VLOOKUP(M163,'Environmental Parameters'!$A$2:$C$60,3)</f>
        <v>0.43109108057683687</v>
      </c>
      <c r="O163">
        <f>VLOOKUP($M163,Sheet3!$A$3:$I$61,3,0)</f>
        <v>0</v>
      </c>
      <c r="P163">
        <f>VLOOKUP($M163,Sheet3!$A$3:$I$61,9,0)</f>
        <v>0.99217391304347813</v>
      </c>
    </row>
    <row r="164" spans="11:16" x14ac:dyDescent="0.25">
      <c r="K164">
        <f t="shared" si="29"/>
        <v>7</v>
      </c>
      <c r="L164">
        <f t="shared" si="11"/>
        <v>16</v>
      </c>
      <c r="M164" s="48">
        <v>49</v>
      </c>
      <c r="N164">
        <f>VLOOKUP(M164,'Environmental Parameters'!$A$2:$C$60,3)</f>
        <v>0.48023038321986761</v>
      </c>
      <c r="O164">
        <f>VLOOKUP($M164,Sheet3!$A$3:$I$61,3,0)</f>
        <v>0</v>
      </c>
      <c r="P164">
        <f>VLOOKUP($M164,Sheet3!$A$3:$I$61,9,0)</f>
        <v>0</v>
      </c>
    </row>
    <row r="165" spans="11:16" x14ac:dyDescent="0.25">
      <c r="K165">
        <f t="shared" si="29"/>
        <v>7</v>
      </c>
      <c r="L165">
        <f t="shared" si="11"/>
        <v>17</v>
      </c>
      <c r="M165" s="48">
        <v>45</v>
      </c>
      <c r="N165">
        <f>VLOOKUP(M165,'Environmental Parameters'!$A$2:$C$60,3)</f>
        <v>2.4534842546301472</v>
      </c>
      <c r="O165">
        <f>VLOOKUP($M165,Sheet3!$A$3:$I$61,3,0)</f>
        <v>2.3979554437657202</v>
      </c>
      <c r="P165">
        <f>VLOOKUP($M165,Sheet3!$A$3:$I$61,9,0)</f>
        <v>4.6037441609773628</v>
      </c>
    </row>
    <row r="166" spans="11:16" x14ac:dyDescent="0.25">
      <c r="K166">
        <f>K165</f>
        <v>7</v>
      </c>
      <c r="L166">
        <f t="shared" si="11"/>
        <v>18</v>
      </c>
      <c r="N166">
        <f>VLOOKUP(M166,'Environmental Parameters'!$A$2:$C$60,3)</f>
        <v>0</v>
      </c>
      <c r="O166">
        <f>VLOOKUP($M166,Sheet3!$A$3:$I$61,3,0)</f>
        <v>0</v>
      </c>
      <c r="P166">
        <f>VLOOKUP($M166,Sheet3!$A$3:$I$61,9,0)</f>
        <v>0</v>
      </c>
    </row>
    <row r="167" spans="11:16" x14ac:dyDescent="0.25">
      <c r="K167">
        <f t="shared" ref="K167" si="30">K166</f>
        <v>7</v>
      </c>
      <c r="L167">
        <f t="shared" si="11"/>
        <v>19</v>
      </c>
      <c r="N167">
        <f>AVERAGE(N160:N165)</f>
        <v>0.8459560705806749</v>
      </c>
      <c r="O167">
        <f t="shared" ref="O167:P167" si="31">AVERAGE(O160:O165)</f>
        <v>0.42726977494138602</v>
      </c>
      <c r="P167">
        <f t="shared" si="31"/>
        <v>1.3390267116441601</v>
      </c>
    </row>
    <row r="168" spans="11:16" x14ac:dyDescent="0.25">
      <c r="K168">
        <v>8</v>
      </c>
      <c r="L168">
        <f t="shared" si="11"/>
        <v>8</v>
      </c>
      <c r="N168">
        <f>VLOOKUP(M168,'Environmental Parameters'!$A$2:$C$60,3)</f>
        <v>0</v>
      </c>
      <c r="O168">
        <f>VLOOKUP($M168,Sheet3!$A$3:$I$61,3,0)</f>
        <v>0</v>
      </c>
      <c r="P168">
        <f>VLOOKUP($M168,Sheet3!$A$3:$I$61,9,0)</f>
        <v>0</v>
      </c>
    </row>
    <row r="169" spans="11:16" x14ac:dyDescent="0.25">
      <c r="K169">
        <f>K168</f>
        <v>8</v>
      </c>
      <c r="L169">
        <f t="shared" si="11"/>
        <v>9</v>
      </c>
      <c r="M169" s="48">
        <v>49</v>
      </c>
      <c r="N169">
        <f>VLOOKUP(M169,'Environmental Parameters'!$A$2:$C$60,3)</f>
        <v>0.48023038321986761</v>
      </c>
      <c r="O169">
        <f>VLOOKUP($M169,Sheet3!$A$3:$I$61,3,0)</f>
        <v>0</v>
      </c>
      <c r="P169">
        <f>VLOOKUP($M169,Sheet3!$A$3:$I$61,9,0)</f>
        <v>0</v>
      </c>
    </row>
    <row r="170" spans="11:16" x14ac:dyDescent="0.25">
      <c r="K170">
        <f t="shared" ref="K170:K171" si="32">K169</f>
        <v>8</v>
      </c>
      <c r="L170">
        <f t="shared" si="11"/>
        <v>12</v>
      </c>
      <c r="N170">
        <f>VLOOKUP(M170,'Environmental Parameters'!$A$2:$C$60,3)</f>
        <v>0</v>
      </c>
      <c r="O170">
        <f>VLOOKUP($M170,Sheet3!$A$3:$I$61,3,0)</f>
        <v>0</v>
      </c>
      <c r="P170">
        <f>VLOOKUP($M170,Sheet3!$A$3:$I$61,9,0)</f>
        <v>0</v>
      </c>
    </row>
    <row r="171" spans="11:16" x14ac:dyDescent="0.25">
      <c r="K171">
        <f t="shared" si="32"/>
        <v>8</v>
      </c>
      <c r="L171">
        <f t="shared" si="11"/>
        <v>13</v>
      </c>
      <c r="M171" s="48">
        <v>47</v>
      </c>
      <c r="N171">
        <f>VLOOKUP(M171,'Environmental Parameters'!$A$2:$C$60,3)</f>
        <v>1.2776393255510663</v>
      </c>
      <c r="O171">
        <f>VLOOKUP($M171,Sheet3!$A$3:$I$61,3,0)</f>
        <v>0.46120571096191976</v>
      </c>
      <c r="P171">
        <f>VLOOKUP($M171,Sheet3!$A$3:$I$61,9,0)</f>
        <v>1.9087487914279715</v>
      </c>
    </row>
    <row r="172" spans="11:16" x14ac:dyDescent="0.25">
      <c r="K172">
        <f>K171</f>
        <v>8</v>
      </c>
      <c r="L172">
        <f t="shared" si="11"/>
        <v>14</v>
      </c>
      <c r="M172" s="48">
        <v>48</v>
      </c>
      <c r="N172">
        <f>VLOOKUP(M172,'Environmental Parameters'!$A$2:$C$60,3)</f>
        <v>0.47769846038044644</v>
      </c>
      <c r="O172">
        <f>VLOOKUP($M172,Sheet3!$A$3:$I$61,3,0)</f>
        <v>0.48911776262458989</v>
      </c>
      <c r="P172">
        <f>VLOOKUP($M172,Sheet3!$A$3:$I$61,9,0)</f>
        <v>1.9087487914279715</v>
      </c>
    </row>
    <row r="173" spans="11:16" x14ac:dyDescent="0.25">
      <c r="K173">
        <f t="shared" ref="K173:K175" si="33">K172</f>
        <v>8</v>
      </c>
      <c r="L173">
        <f t="shared" ref="L173:L187" si="34">L163</f>
        <v>15</v>
      </c>
      <c r="M173" s="48">
        <v>47</v>
      </c>
      <c r="N173">
        <f>VLOOKUP(M173,'Environmental Parameters'!$A$2:$C$60,3)</f>
        <v>1.2776393255510663</v>
      </c>
      <c r="O173">
        <f>VLOOKUP($M173,Sheet3!$A$3:$I$61,3,0)</f>
        <v>0.46120571096191976</v>
      </c>
      <c r="P173">
        <f>VLOOKUP($M173,Sheet3!$A$3:$I$61,9,0)</f>
        <v>1.9087487914279715</v>
      </c>
    </row>
    <row r="174" spans="11:16" x14ac:dyDescent="0.25">
      <c r="K174">
        <f t="shared" si="33"/>
        <v>8</v>
      </c>
      <c r="L174">
        <f t="shared" si="34"/>
        <v>16</v>
      </c>
      <c r="M174" s="48">
        <v>49</v>
      </c>
      <c r="N174">
        <f>VLOOKUP(M174,'Environmental Parameters'!$A$2:$C$60,3)</f>
        <v>0.48023038321986761</v>
      </c>
      <c r="O174">
        <f>VLOOKUP($M174,Sheet3!$A$3:$I$61,3,0)</f>
        <v>0</v>
      </c>
      <c r="P174">
        <f>VLOOKUP($M174,Sheet3!$A$3:$I$61,9,0)</f>
        <v>0</v>
      </c>
    </row>
    <row r="175" spans="11:16" x14ac:dyDescent="0.25">
      <c r="K175">
        <f t="shared" si="33"/>
        <v>8</v>
      </c>
      <c r="L175">
        <f t="shared" si="34"/>
        <v>17</v>
      </c>
      <c r="M175" s="48">
        <v>50</v>
      </c>
      <c r="N175">
        <f>VLOOKUP(M175,'Environmental Parameters'!$A$2:$C$60,3)</f>
        <v>0.41974684472066226</v>
      </c>
      <c r="O175">
        <f>VLOOKUP($M175,Sheet3!$A$3:$I$61,3,0)</f>
        <v>0.45476818812173331</v>
      </c>
      <c r="P175">
        <f>VLOOKUP($M175,Sheet3!$A$3:$I$61,9,0)</f>
        <v>1.8639530532254061</v>
      </c>
    </row>
    <row r="176" spans="11:16" x14ac:dyDescent="0.25">
      <c r="K176">
        <f>K175</f>
        <v>8</v>
      </c>
      <c r="L176">
        <f t="shared" si="34"/>
        <v>18</v>
      </c>
      <c r="N176">
        <f>VLOOKUP(M176,'Environmental Parameters'!$A$2:$C$60,3)</f>
        <v>0</v>
      </c>
      <c r="O176">
        <f>VLOOKUP($M176,Sheet3!$A$3:$I$61,3,0)</f>
        <v>0</v>
      </c>
      <c r="P176">
        <f>VLOOKUP($M176,Sheet3!$A$3:$I$61,9,0)</f>
        <v>0</v>
      </c>
    </row>
    <row r="177" spans="11:16" x14ac:dyDescent="0.25">
      <c r="K177">
        <f t="shared" ref="K177" si="35">K176</f>
        <v>8</v>
      </c>
      <c r="L177">
        <f t="shared" si="34"/>
        <v>19</v>
      </c>
      <c r="N177">
        <f>AVERAGE(N171:N175)</f>
        <v>0.78659086788462174</v>
      </c>
      <c r="O177">
        <f t="shared" ref="O177:P177" si="36">AVERAGE(O171:O175)</f>
        <v>0.37325947453403252</v>
      </c>
      <c r="P177">
        <f t="shared" si="36"/>
        <v>1.5180398855018642</v>
      </c>
    </row>
    <row r="178" spans="11:16" x14ac:dyDescent="0.25">
      <c r="K178">
        <v>9</v>
      </c>
      <c r="L178">
        <f t="shared" si="34"/>
        <v>8</v>
      </c>
      <c r="N178">
        <f>VLOOKUP(M178,'Environmental Parameters'!$A$2:$C$60,3)</f>
        <v>0</v>
      </c>
      <c r="O178">
        <f>VLOOKUP($M178,Sheet3!$A$3:$I$61,3,0)</f>
        <v>0</v>
      </c>
      <c r="P178">
        <f>VLOOKUP($M178,Sheet3!$A$3:$I$61,9,0)</f>
        <v>0</v>
      </c>
    </row>
    <row r="179" spans="11:16" x14ac:dyDescent="0.25">
      <c r="K179">
        <f>K178</f>
        <v>9</v>
      </c>
      <c r="L179">
        <f t="shared" si="34"/>
        <v>9</v>
      </c>
      <c r="N179">
        <f>VLOOKUP(M179,'Environmental Parameters'!$A$2:$C$60,3)</f>
        <v>0</v>
      </c>
      <c r="O179">
        <f>VLOOKUP($M179,Sheet3!$A$3:$I$61,3,0)</f>
        <v>0</v>
      </c>
      <c r="P179">
        <f>VLOOKUP($M179,Sheet3!$A$3:$I$61,9,0)</f>
        <v>0</v>
      </c>
    </row>
    <row r="180" spans="11:16" x14ac:dyDescent="0.25">
      <c r="K180">
        <f t="shared" ref="K180:K181" si="37">K179</f>
        <v>9</v>
      </c>
      <c r="L180">
        <f t="shared" si="34"/>
        <v>12</v>
      </c>
      <c r="N180">
        <f>VLOOKUP(M180,'Environmental Parameters'!$A$2:$C$60,3)</f>
        <v>0</v>
      </c>
      <c r="O180">
        <f>VLOOKUP($M180,Sheet3!$A$3:$I$61,3,0)</f>
        <v>0</v>
      </c>
      <c r="P180">
        <f>VLOOKUP($M180,Sheet3!$A$3:$I$61,9,0)</f>
        <v>0</v>
      </c>
    </row>
    <row r="181" spans="11:16" x14ac:dyDescent="0.25">
      <c r="K181">
        <f t="shared" si="37"/>
        <v>9</v>
      </c>
      <c r="L181">
        <f t="shared" si="34"/>
        <v>13</v>
      </c>
      <c r="N181">
        <f>VLOOKUP(M181,'Environmental Parameters'!$A$2:$C$60,3)</f>
        <v>0</v>
      </c>
      <c r="O181">
        <f>VLOOKUP($M181,Sheet3!$A$3:$I$61,3,0)</f>
        <v>0</v>
      </c>
      <c r="P181">
        <f>VLOOKUP($M181,Sheet3!$A$3:$I$61,9,0)</f>
        <v>0</v>
      </c>
    </row>
    <row r="182" spans="11:16" x14ac:dyDescent="0.25">
      <c r="K182">
        <f>K181</f>
        <v>9</v>
      </c>
      <c r="L182">
        <f t="shared" si="34"/>
        <v>14</v>
      </c>
      <c r="N182">
        <f>VLOOKUP(M182,'Environmental Parameters'!$A$2:$C$60,3)</f>
        <v>0</v>
      </c>
      <c r="O182">
        <f>VLOOKUP($M182,Sheet3!$A$3:$I$61,3,0)</f>
        <v>0</v>
      </c>
      <c r="P182">
        <f>VLOOKUP($M182,Sheet3!$A$3:$I$61,9,0)</f>
        <v>0</v>
      </c>
    </row>
    <row r="183" spans="11:16" x14ac:dyDescent="0.25">
      <c r="K183">
        <f t="shared" ref="K183:K185" si="38">K182</f>
        <v>9</v>
      </c>
      <c r="L183">
        <f t="shared" si="34"/>
        <v>15</v>
      </c>
      <c r="N183">
        <f>VLOOKUP(M183,'Environmental Parameters'!$A$2:$C$60,3)</f>
        <v>0</v>
      </c>
      <c r="O183">
        <f>VLOOKUP($M183,Sheet3!$A$3:$I$61,3,0)</f>
        <v>0</v>
      </c>
      <c r="P183">
        <f>VLOOKUP($M183,Sheet3!$A$3:$I$61,9,0)</f>
        <v>0</v>
      </c>
    </row>
    <row r="184" spans="11:16" x14ac:dyDescent="0.25">
      <c r="K184">
        <f t="shared" si="38"/>
        <v>9</v>
      </c>
      <c r="L184">
        <f t="shared" si="34"/>
        <v>16</v>
      </c>
      <c r="N184">
        <f>VLOOKUP(M184,'Environmental Parameters'!$A$2:$C$60,3)</f>
        <v>0</v>
      </c>
      <c r="O184">
        <f>VLOOKUP($M184,Sheet3!$A$3:$I$61,3,0)</f>
        <v>0</v>
      </c>
      <c r="P184">
        <f>VLOOKUP($M184,Sheet3!$A$3:$I$61,9,0)</f>
        <v>0</v>
      </c>
    </row>
    <row r="185" spans="11:16" x14ac:dyDescent="0.25">
      <c r="K185">
        <f t="shared" si="38"/>
        <v>9</v>
      </c>
      <c r="L185">
        <f t="shared" si="34"/>
        <v>17</v>
      </c>
      <c r="N185">
        <f>VLOOKUP(M185,'Environmental Parameters'!$A$2:$C$60,3)</f>
        <v>0</v>
      </c>
      <c r="O185">
        <f>VLOOKUP($M185,Sheet3!$A$3:$I$61,3,0)</f>
        <v>0</v>
      </c>
      <c r="P185">
        <f>VLOOKUP($M185,Sheet3!$A$3:$I$61,9,0)</f>
        <v>0</v>
      </c>
    </row>
    <row r="186" spans="11:16" x14ac:dyDescent="0.25">
      <c r="K186">
        <f>K185</f>
        <v>9</v>
      </c>
      <c r="L186">
        <f t="shared" si="34"/>
        <v>18</v>
      </c>
      <c r="N186">
        <f>VLOOKUP(M186,'Environmental Parameters'!$A$2:$C$60,3)</f>
        <v>0</v>
      </c>
      <c r="O186">
        <f>VLOOKUP($M186,Sheet3!$A$3:$I$61,3,0)</f>
        <v>0</v>
      </c>
      <c r="P186">
        <f>VLOOKUP($M186,Sheet3!$A$3:$I$61,9,0)</f>
        <v>0</v>
      </c>
    </row>
    <row r="187" spans="11:16" x14ac:dyDescent="0.25">
      <c r="K187">
        <f t="shared" ref="K187" si="39">K186</f>
        <v>9</v>
      </c>
      <c r="L187">
        <f t="shared" si="34"/>
        <v>19</v>
      </c>
      <c r="N187">
        <f>AVERAGE(N157,N167,N177)</f>
        <v>0.69452995965840947</v>
      </c>
      <c r="O187">
        <f t="shared" ref="O187" si="40">AVERAGE(O157,O167,O177)</f>
        <v>0.2913210223923306</v>
      </c>
      <c r="P187">
        <f>AVERAGE(P157,P167,P177)</f>
        <v>1.0935521131750727</v>
      </c>
    </row>
  </sheetData>
  <hyperlinks>
    <hyperlink ref="M48" r:id="rId1" display="https://www.sciencedirect.com/science/article/pii/S0098135418304721" xr:uid="{80F6C3BD-DB6E-448F-8829-833721AC7327}"/>
    <hyperlink ref="M49" r:id="rId2" display="https://www.sciencedirect.com/science/article/pii/S0960852423003814" xr:uid="{EAD8370D-B22D-4914-B402-81F576F8F62F}"/>
    <hyperlink ref="M50" r:id="rId3" display="https://www.sciencedirect.com/science/article/pii/S2352550919300715" xr:uid="{D743E928-9813-4B8E-B615-2F081A8B76E0}"/>
    <hyperlink ref="M51" r:id="rId4" display="https://www.sciencedirect.com/science/article/pii/S1364032123006974" xr:uid="{282616CE-8A3F-4D45-87DF-B4DE01B9C121}"/>
    <hyperlink ref="M52" r:id="rId5" display="https://onlinelibrary.wiley.com/doi/full/10.1002/bbb.2054" xr:uid="{BDBCD0A3-F7E8-441E-82F7-0B59AB48E66A}"/>
    <hyperlink ref="M47" r:id="rId6" display="https://www.mdpi.com/2079-9276/12/2/22" xr:uid="{679E6118-59EE-4C1C-8E52-851FD5091E0D}"/>
    <hyperlink ref="M55" r:id="rId7" display="https://www.sciencedirect.com/science/article/pii/S0098135418304721" xr:uid="{86C3DC81-BE47-4726-B650-70800197150E}"/>
    <hyperlink ref="M56" r:id="rId8" display="https://www.sciencedirect.com/science/article/pii/S0960852423003814" xr:uid="{03F49CE4-ACFD-45DB-9CB6-0F827138E040}"/>
    <hyperlink ref="M57" r:id="rId9" display="https://www.sciencedirect.com/science/article/pii/S2352550919300715" xr:uid="{9F168B3E-FD22-4E35-BE9F-B16372581718}"/>
    <hyperlink ref="M58" r:id="rId10" display="https://www.sciencedirect.com/science/article/pii/S1364032123006974" xr:uid="{99F66578-2AED-489C-9FF4-88B58ACEB352}"/>
    <hyperlink ref="M59" r:id="rId11" display="https://onlinelibrary.wiley.com/doi/full/10.1002/bbb.2054" xr:uid="{EDAA5B93-8AA5-421F-A38C-A39C9DE19D42}"/>
    <hyperlink ref="M54" r:id="rId12" display="https://www.mdpi.com/2079-9276/12/2/22" xr:uid="{381E4A71-7743-42E3-82D1-F27B69F95CC9}"/>
    <hyperlink ref="M62" r:id="rId13" display="https://www.sciencedirect.com/science/article/pii/S0098135418304721" xr:uid="{85E63192-1915-430D-B417-40020FCA2424}"/>
    <hyperlink ref="M63" r:id="rId14" display="https://www.sciencedirect.com/science/article/pii/S0263876220305839" xr:uid="{ACF9BC15-6FBE-41D3-B3DD-35520F804F4B}"/>
    <hyperlink ref="M64" r:id="rId15" display="https://www.sciencedirect.com/science/article/pii/S2352550919300715" xr:uid="{CC8E10CA-40FC-4946-868E-CC0231CBB18A}"/>
    <hyperlink ref="M65" r:id="rId16" display="https://www.sciencedirect.com/science/article/pii/S1364032123006974" xr:uid="{235334D2-8E1A-432C-B70F-D1C795ED93D5}"/>
    <hyperlink ref="M61" r:id="rId17" display="https://www.mdpi.com/2079-9276/12/2/22" xr:uid="{79DADEB2-5CEC-4351-8763-235FF113DEAA}"/>
    <hyperlink ref="M70" r:id="rId18" display="https://www.sciencedirect.com/science/article/pii/S0263876220305839" xr:uid="{93B7486E-D3C4-42C1-AF9D-A3FB51639011}"/>
    <hyperlink ref="M72" r:id="rId19" display="https://www.mdpi.com/2311-5637/9/7/641" xr:uid="{E09A5254-CA94-463F-A8DE-0275E2A726B8}"/>
    <hyperlink ref="M75" r:id="rId20" display="https://www.researchgate.net/profile/Mercy-Manyuchi/publication/301337968_Techno-Economic_Analysis_for_Papermaking_from_Bagasse_as_a_Value_Addition_Strategy/links/5712476e08ae39beb87a41b0/Techno-Economic-Analysis-for-Papermaking-from-Bagasse-as-a-Value-Addition-Strategy.pdf" xr:uid="{A0EF64D8-F70C-4FB9-AE09-006A50AA87C7}"/>
    <hyperlink ref="M76" r:id="rId21" display="https://www.researchgate.net/profile/Mercy-Manyuchi/publication/281714541_TECHNO-ECONOMIC_ANALYSIS_FOR_VIRGIN_PAPER_PRODUCTION_FROM_BAGASSE/links/55f594b108ae63926cf4e444/TECHNO-ECONOMIC-ANALYSIS-FOR-VIRGIN-PAPER-PRODUCTION-FROM-BAGASSE.pdf" xr:uid="{CD6C4B4C-0F44-41A7-8819-B61E65D4D890}"/>
    <hyperlink ref="M77" r:id="rId22" display="https://www.sciencedirect.com/science/article/pii/S095965261934212X" xr:uid="{FE8CBFE2-7D37-471B-BDA0-35D32D04015F}"/>
    <hyperlink ref="M78" r:id="rId23" display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xr:uid="{FBAC7FFA-0644-4434-AA3C-EA56321B0A5B}"/>
    <hyperlink ref="M79" r:id="rId24" display="https://www.sciencedirect.com/science/article/pii/S0956053X21001215" xr:uid="{556C4FE8-B114-4F24-9071-071A9833E098}"/>
    <hyperlink ref="M80" r:id="rId25" display="https://onlinelibrary.wiley.com/doi/full/10.1002/bbb.2054" xr:uid="{F0CA1F3B-E743-453A-8CB5-F58A663EBE7B}"/>
    <hyperlink ref="M82" r:id="rId26" display="https://ihempwa.org/paper-cardboard/" xr:uid="{A164E7B1-F2D2-4AA7-B1AC-CC62D59213A3}"/>
    <hyperlink ref="M84" r:id="rId27" display="https://pubs.acs.org/doi/epdf/10.1021/es401326a" xr:uid="{FA18831B-E5B0-4918-A173-FC92F8A4AD5B}"/>
    <hyperlink ref="M85" r:id="rId28" display="https://www.sciencedirect.com/science/article/pii/S2352550919300715" xr:uid="{01EF2C43-D5B2-45B3-9AD6-0E9959A21DA7}"/>
    <hyperlink ref="M87" r:id="rId29" display="https://onlinelibrary.wiley.com/doi/full/10.1002/bbb.2054" xr:uid="{CD1C7AF4-A95F-4B64-BB5B-8F36D3E86D9C}"/>
    <hyperlink ref="M86" r:id="rId30" display="https://onlinelibrary.wiley.com/doi/full/10.1002/mame.202300100" xr:uid="{94A2872B-29C1-48BD-A1F7-0BB052504FA0}"/>
    <hyperlink ref="M92" r:id="rId31" display="https://www.nature.com/articles/s41598-023-37156-3" xr:uid="{A9596182-8218-48DD-934D-979A4F9FD28C}"/>
    <hyperlink ref="M93" r:id="rId32" display="https://onlinelibrary.wiley.com/doi/full/10.1002/bbb.2160" xr:uid="{A286BDED-503A-405C-B137-F81E9F90AD1B}"/>
    <hyperlink ref="M99" r:id="rId33" display="https://www.sciencedirect.com/science/article/pii/S0098135418304721" xr:uid="{8ED4B9C2-A14B-4C59-9568-C923853627DE}"/>
    <hyperlink ref="M98" r:id="rId34" display="https://www.sciencedirect.com/science/article/pii/S0959652621036040" xr:uid="{157FC0B8-3555-44C0-9724-748829D24D28}"/>
    <hyperlink ref="M129" r:id="rId35" display="https://onlinelibrary.wiley.com/doi/full/10.1002/mame.202300100" xr:uid="{8FC1636E-BD49-41EC-AF83-73DCBCA91F18}"/>
    <hyperlink ref="M169" r:id="rId36" display="https://link.springer.com/article/10.1007/s12010-009-8560-9" xr:uid="{3F4E3C5F-8ED4-41AE-A5BD-95478BEBF6B7}"/>
    <hyperlink ref="M101" r:id="rId37" display="https://eippcb.jrc.ec.europa.eu/sites/default/files/2019-11/pol_bref_0807.pdf" xr:uid="{DFA98812-B4C8-42CD-81A1-C24874769BF4}"/>
    <hyperlink ref="M100" r:id="rId38" display="https://www.sciencedirect.com/science/article/pii/S2213343723013246" xr:uid="{FD3CBDC3-383E-49C2-86C5-8368543EB093}"/>
    <hyperlink ref="M103" r:id="rId39" display="https://eippcb.jrc.ec.europa.eu/sites/default/files/2019-11/pol_bref_0807.pdf" xr:uid="{78B9CD85-CCD4-4BBC-84DC-25C0045A743E}"/>
    <hyperlink ref="M105" r:id="rId40" display="https://eippcb.jrc.ec.europa.eu/sites/default/files/2019-11/pol_bref_0807.pdf" xr:uid="{7EF787A7-F79E-4000-B40F-BC3B079648E5}"/>
    <hyperlink ref="M102" r:id="rId41" display="https://repository.au.edu/server/api/core/bitstreams/c87d31ef-93f7-46af-9ea9-360452dda639/content" xr:uid="{346089F0-C873-45DC-8054-739E601BDBCF}"/>
    <hyperlink ref="M104" r:id="rId42" display="https://www.econstor.eu/bitstream/10419/235600/1/1762542986.pdf" xr:uid="{29423D64-0770-4950-849E-EDE9BE4D6927}"/>
    <hyperlink ref="M107" r:id="rId43" display="https://eippcb.jrc.ec.europa.eu/sites/default/files/2019-11/pol_bref_0807.pdf" xr:uid="{A0EE3301-C3E6-4352-994E-F18FB6068FF8}"/>
    <hyperlink ref="M106" r:id="rId44" display="https://eippcb.jrc.ec.europa.eu/sites/default/files/2019-11/pol_bref_0807.pdf" xr:uid="{011E2497-0A1B-4299-A799-353D9D8FD734}"/>
    <hyperlink ref="M111" r:id="rId45" display="https://eippcb.jrc.ec.europa.eu/sites/default/files/2019-11/pol_bref_0807.pdf" xr:uid="{F23B093E-712A-4339-9C2C-F3A0116F746F}"/>
    <hyperlink ref="M110" r:id="rId46" display="https://www.sciencedirect.com/science/article/pii/S2213343723013246" xr:uid="{32FEFDB7-C272-4433-B12A-A443742D6347}"/>
    <hyperlink ref="M113" r:id="rId47" display="https://eippcb.jrc.ec.europa.eu/sites/default/files/2019-11/pol_bref_0807.pdf" xr:uid="{A686F5E9-B246-44CC-839B-1324C645B2D0}"/>
    <hyperlink ref="M115" r:id="rId48" display="https://eippcb.jrc.ec.europa.eu/sites/default/files/2019-11/pol_bref_0807.pdf" xr:uid="{7F0A0B2C-25CA-4A83-BFA4-8EE10788B765}"/>
    <hyperlink ref="M112" r:id="rId49" display="https://repository.au.edu/server/api/core/bitstreams/c87d31ef-93f7-46af-9ea9-360452dda639/content" xr:uid="{6BA5A32E-0993-438C-803A-74A9BEB10EF2}"/>
    <hyperlink ref="M114" r:id="rId50" display="https://www.econstor.eu/bitstream/10419/235600/1/1762542986.pdf" xr:uid="{0D082A42-39B2-4DB9-9686-16FDCB8D68FD}"/>
    <hyperlink ref="M117" r:id="rId51" display="https://eippcb.jrc.ec.europa.eu/sites/default/files/2019-11/pol_bref_0807.pdf" xr:uid="{21BD7015-248A-4BB2-9E31-217C64B18F0D}"/>
    <hyperlink ref="M116" r:id="rId52" display="https://eippcb.jrc.ec.europa.eu/sites/default/files/2019-11/pol_bref_0807.pdf" xr:uid="{744EC77C-EAC9-4AB9-96CA-0D9B69EA0258}"/>
    <hyperlink ref="M121" r:id="rId53" display="https://eippcb.jrc.ec.europa.eu/sites/default/files/2019-11/pol_bref_0807.pdf" xr:uid="{36B7D1C8-0982-4D5D-AD77-B8E5FC32C038}"/>
    <hyperlink ref="M120" r:id="rId54" display="https://www.sciencedirect.com/science/article/pii/S2213343723013246" xr:uid="{86155AE4-372A-4110-8D83-2BAC1507A4E8}"/>
    <hyperlink ref="M123" r:id="rId55" display="https://eippcb.jrc.ec.europa.eu/sites/default/files/2019-11/pol_bref_0807.pdf" xr:uid="{AA64D629-FC5D-423B-9A7F-6AE739BE8684}"/>
    <hyperlink ref="M125" r:id="rId56" display="https://eippcb.jrc.ec.europa.eu/sites/default/files/2019-11/pol_bref_0807.pdf" xr:uid="{6BE0E875-FAC9-4564-AB95-5494ABCEFD13}"/>
    <hyperlink ref="M122" r:id="rId57" display="https://repository.au.edu/server/api/core/bitstreams/c87d31ef-93f7-46af-9ea9-360452dda639/content" xr:uid="{31282EF3-9B2E-4F00-90F0-D78D0E127A2E}"/>
    <hyperlink ref="M124" r:id="rId58" display="https://www.econstor.eu/bitstream/10419/235600/1/1762542986.pdf" xr:uid="{39C924AA-E274-402D-B84A-55B5E49B8BAD}"/>
    <hyperlink ref="M127" r:id="rId59" display="https://eippcb.jrc.ec.europa.eu/sites/default/files/2019-11/pol_bref_0807.pdf" xr:uid="{4C2E33B8-7DB6-4BAD-9E21-9C466B571458}"/>
    <hyperlink ref="M126" r:id="rId60" display="https://eippcb.jrc.ec.europa.eu/sites/default/files/2019-11/pol_bref_0807.pdf" xr:uid="{39713191-7FFE-4353-AF12-D0B565ECFEB4}"/>
    <hyperlink ref="M131" r:id="rId61" display="https://eippcb.jrc.ec.europa.eu/sites/default/files/2019-11/pol_bref_0807.pdf" xr:uid="{DFCC46A4-0E9F-4196-91E2-775A4C287CEC}"/>
    <hyperlink ref="M130" r:id="rId62" display="https://www.sciencedirect.com/science/article/pii/S2213343723013246" xr:uid="{13B01EA3-37B4-465F-BCA0-34D99758FB5C}"/>
    <hyperlink ref="M133" r:id="rId63" display="https://eippcb.jrc.ec.europa.eu/sites/default/files/2019-11/pol_bref_0807.pdf" xr:uid="{5782894B-3708-44AC-9097-2192E49D85EC}"/>
    <hyperlink ref="M135" r:id="rId64" display="https://eippcb.jrc.ec.europa.eu/sites/default/files/2019-11/pol_bref_0807.pdf" xr:uid="{D32F28E3-C36E-4004-8B04-12A76E6B7D9C}"/>
    <hyperlink ref="M132" r:id="rId65" display="https://repository.au.edu/server/api/core/bitstreams/c87d31ef-93f7-46af-9ea9-360452dda639/content" xr:uid="{ED931AF2-956C-47FD-ADBA-21C8E56CA03F}"/>
    <hyperlink ref="M134" r:id="rId66" display="https://www.econstor.eu/bitstream/10419/235600/1/1762542986.pdf" xr:uid="{DA0AFCCB-B0CD-4ED5-9391-CB5ECE9AA574}"/>
    <hyperlink ref="M137" r:id="rId67" display="https://eippcb.jrc.ec.europa.eu/sites/default/files/2019-11/pol_bref_0807.pdf" xr:uid="{85A598FE-7BEF-4A8F-AE11-D7C77437150F}"/>
    <hyperlink ref="M136" r:id="rId68" display="https://eippcb.jrc.ec.europa.eu/sites/default/files/2019-11/pol_bref_0807.pdf" xr:uid="{A913A888-AADD-4FC5-8E50-2F09DE4F1AC0}"/>
    <hyperlink ref="M141" r:id="rId69" display="https://eippcb.jrc.ec.europa.eu/sites/default/files/2019-11/pol_bref_0807.pdf" xr:uid="{99FECB7F-99BE-4DA7-86B0-C2350D3A5689}"/>
    <hyperlink ref="M140" r:id="rId70" display="https://www.sciencedirect.com/science/article/pii/S2213343723013246" xr:uid="{167F7053-8E8B-4F5D-BDE6-B7C6CC4EA198}"/>
    <hyperlink ref="M143" r:id="rId71" display="https://eippcb.jrc.ec.europa.eu/sites/default/files/2019-11/pol_bref_0807.pdf" xr:uid="{07233EBB-0934-417B-B70D-7CA8AC466D0E}"/>
    <hyperlink ref="M145" r:id="rId72" display="https://eippcb.jrc.ec.europa.eu/sites/default/files/2019-11/pol_bref_0807.pdf" xr:uid="{47786502-79EC-41A4-A8AE-CCBAF745DF80}"/>
    <hyperlink ref="M142" r:id="rId73" display="https://repository.au.edu/server/api/core/bitstreams/c87d31ef-93f7-46af-9ea9-360452dda639/content" xr:uid="{1BDDD51F-C3A7-41A8-A48B-EC5A5A62FFFA}"/>
    <hyperlink ref="M144" r:id="rId74" display="https://www.econstor.eu/bitstream/10419/235600/1/1762542986.pdf" xr:uid="{4528BB0E-728D-43F8-9480-76D3C761E9B2}"/>
    <hyperlink ref="M147" r:id="rId75" display="https://eippcb.jrc.ec.europa.eu/sites/default/files/2019-11/pol_bref_0807.pdf" xr:uid="{69E362DA-662E-464C-A65D-F231245E162F}"/>
    <hyperlink ref="M146" r:id="rId76" display="https://eippcb.jrc.ec.europa.eu/sites/default/files/2019-11/pol_bref_0807.pdf" xr:uid="{A0D5B30B-EEF9-45C0-BC98-1A54DD8DF227}"/>
    <hyperlink ref="M160" r:id="rId77" location="appsec1" display="https://www.sciencedirect.com/science/article/pii/S0959652616309908 - appsec1" xr:uid="{E915643D-4EA7-401A-A8B1-47440194A68C}"/>
    <hyperlink ref="M151" r:id="rId78" location="s0010" display="https://www.sciencedirect.com/science/article/pii/S0048969723022489 - s0010" xr:uid="{39C62E29-35A3-4763-9613-1E6C58EA0372}"/>
    <hyperlink ref="M153" r:id="rId79" location="s0010" display="https://www.sciencedirect.com/science/article/pii/S0048969723022489 - s0010" xr:uid="{2E62AA33-4376-415A-983A-74A95DAD242A}"/>
    <hyperlink ref="M161" r:id="rId80" display="https://www.sciencedirect.com/science/article/pii/S0959652617319121" xr:uid="{D2A71988-773A-42C9-B4EF-E4B6931B3C4C}"/>
    <hyperlink ref="M163" r:id="rId81" display="https://www.sciencedirect.com/science/article/pii/S0959652617319121" xr:uid="{D3538655-F8BC-46C8-B097-94F4E7235722}"/>
    <hyperlink ref="M171" r:id="rId82" display="https://www.sciencedirect.com/science/article/pii/S0959652617319121" xr:uid="{AF9924ED-17E8-42BF-A6DA-74D2FB717445}"/>
    <hyperlink ref="M173" r:id="rId83" display="https://www.sciencedirect.com/science/article/pii/S0959652617319121" xr:uid="{2AA3C0E8-C843-48BB-9B3D-1647345742C8}"/>
    <hyperlink ref="M152" r:id="rId84" display="https://pure.au.dk/portal/files/13386408/pvc-final_report_lca.pdf" xr:uid="{968A7E5C-0F27-4FF0-922C-5F48F9B000AD}"/>
    <hyperlink ref="M162" r:id="rId85" display="https://pure.au.dk/portal/files/13386408/pvc-final_report_lca.pdf" xr:uid="{2E3C051C-C655-4F1C-A352-954807AE1DF3}"/>
    <hyperlink ref="M172" r:id="rId86" display="https://pure.au.dk/portal/files/13386408/pvc-final_report_lca.pdf" xr:uid="{6FF03132-B95C-48C3-B532-64DAF353D312}"/>
    <hyperlink ref="M174" r:id="rId87" display="https://www.sciencedirect.com/science/article/pii/S1369703X20300152" xr:uid="{AC43F42D-609A-44CD-9EDC-C5EDFDADD7DC}"/>
    <hyperlink ref="M164" r:id="rId88" display="https://www.sciencedirect.com/science/article/pii/S1369703X20300152" xr:uid="{BDADAE7B-B932-4720-BD89-B698EF4038CC}"/>
    <hyperlink ref="M154" r:id="rId89" display="https://www.sciencedirect.com/science/article/pii/S1369703X20300152" xr:uid="{D5983192-2DBE-48F0-A7CC-18E8FD23D77B}"/>
    <hyperlink ref="M155" r:id="rId90" display="https://pubs.rsc.org/en/content/articlehtml/2021/gc/d1gc01791h" xr:uid="{C98083B9-0CD5-4F07-959C-0115690BBF4C}"/>
    <hyperlink ref="M165" r:id="rId91" display="https://www.sciencedirect.com/science/article/pii/S0959652617319121" xr:uid="{9FDB977F-85BD-4EE7-90DA-DAB2D25F757A}"/>
    <hyperlink ref="M175" r:id="rId92" display="https://www.sciencedirect.com/science/article/pii/S0959652617319121" xr:uid="{589FB7B1-B6DD-4CEA-81F9-51A4BCDB338B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3E2A5-87DA-476A-8109-6A862DA89350}">
  <sheetPr codeName="Sheet8"/>
  <dimension ref="A1:JV268"/>
  <sheetViews>
    <sheetView topLeftCell="A29" zoomScale="85" zoomScaleNormal="85" workbookViewId="0">
      <pane xSplit="1" topLeftCell="B1" activePane="topRight" state="frozen"/>
      <selection activeCell="A40" sqref="A40"/>
      <selection pane="topRight" activeCell="I50" sqref="I50"/>
    </sheetView>
  </sheetViews>
  <sheetFormatPr defaultColWidth="8.7109375" defaultRowHeight="15" x14ac:dyDescent="0.25"/>
  <cols>
    <col min="1" max="1" width="81.42578125" style="77" bestFit="1" customWidth="1"/>
    <col min="2" max="2" width="30.7109375" style="77" bestFit="1" customWidth="1"/>
    <col min="3" max="3" width="22.28515625" style="77" bestFit="1" customWidth="1"/>
    <col min="4" max="4" width="15.42578125" style="77" customWidth="1"/>
    <col min="5" max="5" width="19" style="77" bestFit="1" customWidth="1"/>
    <col min="6" max="6" width="30.7109375" style="77" bestFit="1" customWidth="1"/>
    <col min="7" max="7" width="22.28515625" style="77" bestFit="1" customWidth="1"/>
    <col min="8" max="9" width="20" style="77" bestFit="1" customWidth="1"/>
    <col min="10" max="10" width="20.140625" style="77" bestFit="1" customWidth="1"/>
    <col min="11" max="11" width="23" bestFit="1" customWidth="1"/>
    <col min="12" max="13" width="9.140625" customWidth="1"/>
    <col min="14" max="15" width="21.28515625" style="77" bestFit="1" customWidth="1"/>
    <col min="16" max="16" width="13" style="77" bestFit="1" customWidth="1"/>
    <col min="17" max="18" width="8.85546875" style="230" bestFit="1" customWidth="1"/>
    <col min="19" max="21" width="8.85546875" style="77" bestFit="1" customWidth="1"/>
    <col min="22" max="22" width="9.5703125" style="77" bestFit="1" customWidth="1"/>
    <col min="23" max="34" width="8.85546875" style="77" bestFit="1" customWidth="1"/>
    <col min="35" max="36" width="12.5703125" style="77" bestFit="1" customWidth="1"/>
    <col min="37" max="37" width="8.85546875" style="77" bestFit="1" customWidth="1"/>
    <col min="38" max="38" width="12.5703125" style="77" bestFit="1" customWidth="1"/>
    <col min="39" max="41" width="8.85546875" style="77" bestFit="1" customWidth="1"/>
    <col min="42" max="42" width="12.5703125" style="77" bestFit="1" customWidth="1"/>
    <col min="43" max="44" width="8.85546875" style="77" bestFit="1" customWidth="1"/>
    <col min="45" max="45" width="12.5703125" style="77" bestFit="1" customWidth="1"/>
    <col min="46" max="52" width="8.85546875" style="77" bestFit="1" customWidth="1"/>
    <col min="53" max="54" width="12.5703125" style="77" bestFit="1" customWidth="1"/>
    <col min="55" max="56" width="8.85546875" style="77" bestFit="1" customWidth="1"/>
    <col min="57" max="57" width="12.5703125" style="77" bestFit="1" customWidth="1"/>
    <col min="58" max="65" width="8.85546875" style="77" bestFit="1" customWidth="1"/>
    <col min="66" max="66" width="14.85546875" style="77" bestFit="1" customWidth="1"/>
    <col min="67" max="80" width="8.85546875" style="77" bestFit="1" customWidth="1"/>
    <col min="81" max="81" width="8.85546875" style="266" bestFit="1" customWidth="1"/>
    <col min="82" max="83" width="8.85546875" style="77" bestFit="1" customWidth="1"/>
    <col min="84" max="84" width="12.5703125" style="77" bestFit="1" customWidth="1"/>
    <col min="85" max="85" width="8.85546875" style="230" bestFit="1" customWidth="1"/>
    <col min="86" max="88" width="8.85546875" style="77" bestFit="1" customWidth="1"/>
    <col min="89" max="96" width="8.7109375" style="77"/>
    <col min="97" max="97" width="9" style="77" bestFit="1" customWidth="1"/>
    <col min="98" max="189" width="8.7109375" style="77"/>
    <col min="190" max="190" width="11" style="77" bestFit="1" customWidth="1"/>
    <col min="191" max="16384" width="8.7109375" style="77"/>
  </cols>
  <sheetData>
    <row r="1" spans="1:14" ht="15.75" thickBot="1" x14ac:dyDescent="0.3">
      <c r="B1" s="468" t="s">
        <v>838</v>
      </c>
      <c r="C1" s="474" t="s">
        <v>90</v>
      </c>
      <c r="D1" s="475"/>
      <c r="E1" s="475"/>
      <c r="F1" s="475"/>
      <c r="G1" s="475"/>
      <c r="H1" s="475"/>
      <c r="I1" s="476"/>
      <c r="L1" s="77"/>
    </row>
    <row r="2" spans="1:14" ht="15.75" thickBot="1" x14ac:dyDescent="0.3">
      <c r="B2" s="470"/>
      <c r="C2" s="62" t="s">
        <v>70</v>
      </c>
      <c r="D2" s="59" t="s">
        <v>71</v>
      </c>
      <c r="E2" s="62" t="s">
        <v>74</v>
      </c>
      <c r="F2" s="59" t="s">
        <v>75</v>
      </c>
      <c r="G2" s="95" t="s">
        <v>76</v>
      </c>
      <c r="H2" s="59" t="s">
        <v>63</v>
      </c>
      <c r="I2" s="95" t="s">
        <v>64</v>
      </c>
      <c r="L2" s="48"/>
    </row>
    <row r="3" spans="1:14" ht="15.75" thickBot="1" x14ac:dyDescent="0.3">
      <c r="A3" s="490" t="s">
        <v>77</v>
      </c>
      <c r="B3" s="78" t="s">
        <v>78</v>
      </c>
      <c r="C3" s="48">
        <v>1</v>
      </c>
      <c r="D3" s="48">
        <v>2</v>
      </c>
      <c r="E3" s="48">
        <v>3</v>
      </c>
      <c r="F3" s="48">
        <v>4</v>
      </c>
      <c r="G3" s="308">
        <v>5</v>
      </c>
      <c r="H3" s="48">
        <v>6</v>
      </c>
      <c r="I3" s="85" t="s">
        <v>89</v>
      </c>
      <c r="L3" s="48"/>
    </row>
    <row r="4" spans="1:14" x14ac:dyDescent="0.25">
      <c r="A4" s="491"/>
      <c r="B4" s="79" t="s">
        <v>79</v>
      </c>
      <c r="C4" s="48">
        <v>7</v>
      </c>
      <c r="D4" s="48">
        <v>8</v>
      </c>
      <c r="E4" s="48">
        <v>9</v>
      </c>
      <c r="F4" s="48">
        <v>10</v>
      </c>
      <c r="G4" s="308">
        <v>11</v>
      </c>
      <c r="H4" s="48">
        <v>12</v>
      </c>
      <c r="I4" s="83" t="s">
        <v>89</v>
      </c>
    </row>
    <row r="5" spans="1:14" x14ac:dyDescent="0.25">
      <c r="A5" s="491"/>
      <c r="B5" s="79" t="s">
        <v>80</v>
      </c>
      <c r="C5" s="48">
        <v>13</v>
      </c>
      <c r="D5" s="48">
        <v>14</v>
      </c>
      <c r="E5" s="48">
        <v>15</v>
      </c>
      <c r="F5" s="48">
        <v>16</v>
      </c>
      <c r="G5" s="308">
        <v>17</v>
      </c>
      <c r="H5" s="84"/>
      <c r="I5" s="85"/>
    </row>
    <row r="6" spans="1:14" x14ac:dyDescent="0.25">
      <c r="A6" s="491"/>
      <c r="B6" s="79" t="s">
        <v>81</v>
      </c>
      <c r="C6" s="84"/>
      <c r="D6" s="85"/>
      <c r="E6" s="48">
        <v>18</v>
      </c>
      <c r="G6" s="308">
        <v>19</v>
      </c>
      <c r="H6" s="84"/>
      <c r="I6" s="85"/>
    </row>
    <row r="7" spans="1:14" x14ac:dyDescent="0.25">
      <c r="A7" s="491"/>
      <c r="B7" s="79" t="s">
        <v>85</v>
      </c>
      <c r="C7" s="48">
        <v>20</v>
      </c>
      <c r="D7" s="48">
        <v>21</v>
      </c>
      <c r="E7" s="48">
        <v>22</v>
      </c>
      <c r="F7" s="48">
        <v>23</v>
      </c>
      <c r="G7" s="48">
        <v>24</v>
      </c>
      <c r="H7" s="48">
        <v>25</v>
      </c>
      <c r="I7" s="85"/>
    </row>
    <row r="8" spans="1:14" x14ac:dyDescent="0.25">
      <c r="A8" s="491"/>
      <c r="B8" s="79" t="s">
        <v>86</v>
      </c>
      <c r="C8" s="48">
        <v>26</v>
      </c>
      <c r="D8" s="85"/>
      <c r="E8" s="48">
        <v>27</v>
      </c>
      <c r="F8" s="48">
        <v>28</v>
      </c>
      <c r="G8" s="48">
        <v>29</v>
      </c>
      <c r="H8" s="48">
        <v>30</v>
      </c>
      <c r="I8" s="85"/>
    </row>
    <row r="9" spans="1:14" ht="15.75" thickBot="1" x14ac:dyDescent="0.3">
      <c r="A9" s="491"/>
      <c r="B9" s="80" t="s">
        <v>87</v>
      </c>
      <c r="C9" s="86"/>
      <c r="D9" s="88"/>
      <c r="E9" s="87"/>
      <c r="F9" s="48">
        <v>31</v>
      </c>
      <c r="G9" s="48">
        <v>32</v>
      </c>
      <c r="H9" s="84"/>
      <c r="I9" s="85"/>
    </row>
    <row r="10" spans="1:14" ht="15.75" thickBot="1" x14ac:dyDescent="0.3">
      <c r="A10" s="491"/>
      <c r="B10" s="468" t="s">
        <v>839</v>
      </c>
      <c r="C10" s="474" t="s">
        <v>100</v>
      </c>
      <c r="D10" s="475"/>
      <c r="E10" s="475"/>
      <c r="F10" s="475"/>
      <c r="G10" s="476"/>
      <c r="H10" s="474" t="s">
        <v>101</v>
      </c>
      <c r="I10" s="475"/>
      <c r="J10" s="475"/>
      <c r="K10" s="476"/>
    </row>
    <row r="11" spans="1:14" ht="15.75" thickBot="1" x14ac:dyDescent="0.3">
      <c r="A11" s="491"/>
      <c r="B11" s="470"/>
      <c r="C11" s="62" t="s">
        <v>91</v>
      </c>
      <c r="D11" s="59" t="s">
        <v>92</v>
      </c>
      <c r="E11" s="89" t="s">
        <v>94</v>
      </c>
      <c r="F11" s="89" t="s">
        <v>98</v>
      </c>
      <c r="G11" s="59" t="s">
        <v>93</v>
      </c>
      <c r="H11" s="90" t="s">
        <v>95</v>
      </c>
      <c r="I11" s="91" t="s">
        <v>97</v>
      </c>
      <c r="J11" s="91" t="s">
        <v>99</v>
      </c>
      <c r="K11" s="92" t="s">
        <v>96</v>
      </c>
    </row>
    <row r="12" spans="1:14" x14ac:dyDescent="0.25">
      <c r="A12" s="486"/>
      <c r="B12" s="78" t="s">
        <v>78</v>
      </c>
      <c r="C12" s="581" t="s">
        <v>616</v>
      </c>
      <c r="D12" s="582"/>
      <c r="E12" s="582"/>
      <c r="F12" s="582"/>
      <c r="G12" s="582"/>
      <c r="H12" s="582"/>
      <c r="I12" s="582"/>
      <c r="J12" s="582"/>
      <c r="K12" s="583"/>
      <c r="N12"/>
    </row>
    <row r="13" spans="1:14" x14ac:dyDescent="0.25">
      <c r="A13" s="486"/>
      <c r="B13" s="79" t="s">
        <v>79</v>
      </c>
      <c r="C13" s="584"/>
      <c r="D13" s="585"/>
      <c r="E13" s="585"/>
      <c r="F13" s="585"/>
      <c r="G13" s="585"/>
      <c r="H13" s="585"/>
      <c r="I13" s="585"/>
      <c r="J13" s="585"/>
      <c r="K13" s="586"/>
      <c r="N13"/>
    </row>
    <row r="14" spans="1:14" x14ac:dyDescent="0.25">
      <c r="A14" s="486"/>
      <c r="B14" s="79" t="s">
        <v>80</v>
      </c>
      <c r="C14" s="584"/>
      <c r="D14" s="585"/>
      <c r="E14" s="585"/>
      <c r="F14" s="585"/>
      <c r="G14" s="585"/>
      <c r="H14" s="585"/>
      <c r="I14" s="585"/>
      <c r="J14" s="585"/>
      <c r="K14" s="586"/>
      <c r="N14"/>
    </row>
    <row r="15" spans="1:14" x14ac:dyDescent="0.25">
      <c r="A15" s="486"/>
      <c r="B15" s="79" t="s">
        <v>81</v>
      </c>
      <c r="C15" s="584"/>
      <c r="D15" s="585"/>
      <c r="E15" s="585"/>
      <c r="F15" s="585"/>
      <c r="G15" s="585"/>
      <c r="H15" s="585"/>
      <c r="I15" s="585"/>
      <c r="J15" s="585"/>
      <c r="K15" s="586"/>
      <c r="N15"/>
    </row>
    <row r="16" spans="1:14" x14ac:dyDescent="0.25">
      <c r="A16" s="486"/>
      <c r="B16" s="79" t="s">
        <v>85</v>
      </c>
      <c r="C16" s="584"/>
      <c r="D16" s="585"/>
      <c r="E16" s="585"/>
      <c r="F16" s="585"/>
      <c r="G16" s="585"/>
      <c r="H16" s="585"/>
      <c r="I16" s="585"/>
      <c r="J16" s="585"/>
      <c r="K16" s="586"/>
      <c r="N16"/>
    </row>
    <row r="17" spans="1:85" x14ac:dyDescent="0.25">
      <c r="A17" s="486"/>
      <c r="B17" s="79" t="s">
        <v>86</v>
      </c>
      <c r="C17" s="584"/>
      <c r="D17" s="585"/>
      <c r="E17" s="585"/>
      <c r="F17" s="585"/>
      <c r="G17" s="585"/>
      <c r="H17" s="585"/>
      <c r="I17" s="585"/>
      <c r="J17" s="585"/>
      <c r="K17" s="586"/>
      <c r="N17"/>
    </row>
    <row r="18" spans="1:85" ht="15.75" thickBot="1" x14ac:dyDescent="0.3">
      <c r="A18" s="487"/>
      <c r="B18" s="80" t="s">
        <v>87</v>
      </c>
      <c r="C18" s="587"/>
      <c r="D18" s="588"/>
      <c r="E18" s="588"/>
      <c r="F18" s="588"/>
      <c r="G18" s="588"/>
      <c r="H18" s="588"/>
      <c r="I18" s="588"/>
      <c r="J18" s="588"/>
      <c r="K18" s="589"/>
      <c r="N18"/>
    </row>
    <row r="19" spans="1:85" ht="15.75" thickBot="1" x14ac:dyDescent="0.3">
      <c r="A19" s="93"/>
      <c r="K19" s="77"/>
      <c r="N19"/>
    </row>
    <row r="20" spans="1:85" ht="15.75" thickBot="1" x14ac:dyDescent="0.3">
      <c r="A20" s="93"/>
      <c r="B20" s="503" t="s">
        <v>840</v>
      </c>
      <c r="C20" s="527" t="s">
        <v>104</v>
      </c>
      <c r="D20" s="528"/>
      <c r="E20" s="528"/>
      <c r="F20" s="528"/>
      <c r="G20" s="528"/>
      <c r="H20" s="527" t="s">
        <v>116</v>
      </c>
      <c r="I20" s="528"/>
      <c r="J20" s="528"/>
      <c r="K20" s="529"/>
      <c r="N20"/>
    </row>
    <row r="21" spans="1:85" ht="15.75" thickBot="1" x14ac:dyDescent="0.3">
      <c r="A21" s="93"/>
      <c r="B21" s="504"/>
      <c r="C21" s="62" t="s">
        <v>112</v>
      </c>
      <c r="D21" s="59" t="s">
        <v>113</v>
      </c>
      <c r="E21" s="59" t="s">
        <v>114</v>
      </c>
      <c r="F21" s="59" t="s">
        <v>115</v>
      </c>
      <c r="G21" s="59"/>
      <c r="H21" s="90" t="s">
        <v>95</v>
      </c>
      <c r="I21" s="91" t="s">
        <v>118</v>
      </c>
      <c r="J21" s="91" t="s">
        <v>117</v>
      </c>
      <c r="K21" t="s">
        <v>283</v>
      </c>
    </row>
    <row r="22" spans="1:85" ht="28.5" customHeight="1" thickBot="1" x14ac:dyDescent="0.3">
      <c r="B22" s="478"/>
      <c r="C22" s="149">
        <v>33</v>
      </c>
      <c r="D22" s="151">
        <v>34</v>
      </c>
      <c r="E22" s="150">
        <v>35</v>
      </c>
      <c r="F22" s="150">
        <v>36</v>
      </c>
      <c r="G22" s="101"/>
      <c r="H22" s="134"/>
      <c r="I22" s="134"/>
      <c r="J22" s="134"/>
      <c r="K22" s="148">
        <v>37</v>
      </c>
      <c r="O22" s="48"/>
    </row>
    <row r="23" spans="1:85" ht="15.75" thickBot="1" x14ac:dyDescent="0.3">
      <c r="A23" s="93"/>
    </row>
    <row r="24" spans="1:85" ht="15.75" thickBot="1" x14ac:dyDescent="0.3">
      <c r="A24" s="93"/>
      <c r="B24" s="389" t="s">
        <v>841</v>
      </c>
      <c r="C24" s="14" t="s">
        <v>22</v>
      </c>
      <c r="D24" s="14" t="s">
        <v>110</v>
      </c>
      <c r="E24" s="14" t="s">
        <v>24</v>
      </c>
      <c r="F24" s="14" t="s">
        <v>26</v>
      </c>
      <c r="G24" s="14" t="s">
        <v>27</v>
      </c>
      <c r="H24" s="14" t="s">
        <v>28</v>
      </c>
      <c r="I24" s="14" t="s">
        <v>29</v>
      </c>
      <c r="K24" s="77"/>
      <c r="N24"/>
    </row>
    <row r="25" spans="1:85" x14ac:dyDescent="0.25">
      <c r="A25" s="93"/>
      <c r="B25" s="103" t="s">
        <v>112</v>
      </c>
      <c r="C25" s="78"/>
      <c r="D25" s="48">
        <v>38</v>
      </c>
      <c r="E25" s="48">
        <v>39</v>
      </c>
      <c r="F25" s="580" t="s">
        <v>692</v>
      </c>
      <c r="G25" s="48">
        <v>41</v>
      </c>
      <c r="H25" s="79"/>
      <c r="I25" s="503" t="s">
        <v>324</v>
      </c>
      <c r="K25" s="77"/>
      <c r="N25"/>
    </row>
    <row r="26" spans="1:85" x14ac:dyDescent="0.25">
      <c r="A26" s="93"/>
      <c r="B26" s="103" t="s">
        <v>113</v>
      </c>
      <c r="C26" s="179">
        <v>42</v>
      </c>
      <c r="D26" s="48">
        <v>43</v>
      </c>
      <c r="E26" s="48">
        <v>44</v>
      </c>
      <c r="F26" s="491"/>
      <c r="G26" s="48">
        <v>45</v>
      </c>
      <c r="H26" s="48"/>
      <c r="I26" s="504"/>
      <c r="K26" s="77"/>
      <c r="N26"/>
    </row>
    <row r="27" spans="1:85" x14ac:dyDescent="0.25">
      <c r="A27" s="93"/>
      <c r="B27" s="103" t="s">
        <v>114</v>
      </c>
      <c r="C27" s="79"/>
      <c r="D27" s="48">
        <v>47</v>
      </c>
      <c r="E27" s="48">
        <v>48</v>
      </c>
      <c r="F27" s="48">
        <v>49</v>
      </c>
      <c r="G27" s="48">
        <v>50</v>
      </c>
      <c r="H27" s="48"/>
      <c r="I27" s="504"/>
      <c r="K27" s="77"/>
      <c r="N27"/>
    </row>
    <row r="28" spans="1:85" ht="15.75" thickBot="1" x14ac:dyDescent="0.3">
      <c r="A28" s="93"/>
      <c r="B28" s="104" t="s">
        <v>115</v>
      </c>
      <c r="C28" s="80"/>
      <c r="D28" s="88"/>
      <c r="E28" s="80"/>
      <c r="F28" s="80"/>
      <c r="G28" s="80"/>
      <c r="H28" s="80"/>
      <c r="I28" s="478"/>
      <c r="K28" s="77"/>
      <c r="N28"/>
    </row>
    <row r="29" spans="1:85" ht="15.75" thickBot="1" x14ac:dyDescent="0.3">
      <c r="A29" s="93"/>
      <c r="B29" s="2"/>
      <c r="K29" s="77"/>
      <c r="N29"/>
    </row>
    <row r="30" spans="1:85" ht="15.75" thickBot="1" x14ac:dyDescent="0.3">
      <c r="B30" s="468" t="s">
        <v>842</v>
      </c>
      <c r="C30" s="474" t="s">
        <v>288</v>
      </c>
      <c r="D30" s="475"/>
      <c r="E30" s="475"/>
      <c r="F30" s="475"/>
      <c r="G30" s="475"/>
      <c r="H30" s="475"/>
      <c r="I30" s="476"/>
      <c r="K30" s="77"/>
      <c r="N30"/>
    </row>
    <row r="31" spans="1:85" s="176" customFormat="1" ht="45.75" thickBot="1" x14ac:dyDescent="0.3">
      <c r="B31" s="469"/>
      <c r="C31" s="270" t="s">
        <v>70</v>
      </c>
      <c r="D31" s="271" t="s">
        <v>71</v>
      </c>
      <c r="E31" s="270" t="s">
        <v>74</v>
      </c>
      <c r="F31" s="272" t="s">
        <v>75</v>
      </c>
      <c r="G31" s="273" t="s">
        <v>695</v>
      </c>
      <c r="H31" s="272" t="s">
        <v>63</v>
      </c>
      <c r="I31" s="273" t="s">
        <v>64</v>
      </c>
      <c r="K31" s="176">
        <f>86/28</f>
        <v>3.0714285714285716</v>
      </c>
      <c r="L31" s="274"/>
      <c r="M31" s="274"/>
      <c r="N31" s="274"/>
      <c r="Q31" s="277"/>
      <c r="R31" s="277"/>
      <c r="CC31" s="275"/>
      <c r="CG31" s="277"/>
    </row>
    <row r="32" spans="1:85" ht="15" customHeight="1" x14ac:dyDescent="0.25">
      <c r="A32" s="505" t="s">
        <v>104</v>
      </c>
      <c r="B32" s="152" t="s">
        <v>91</v>
      </c>
      <c r="C32" s="518" t="s">
        <v>289</v>
      </c>
      <c r="D32" s="519"/>
      <c r="E32" s="520"/>
      <c r="F32" s="48">
        <v>52</v>
      </c>
      <c r="G32" s="48"/>
      <c r="H32" s="515" t="s">
        <v>289</v>
      </c>
      <c r="I32" s="515" t="s">
        <v>289</v>
      </c>
      <c r="K32" s="77"/>
      <c r="N32"/>
    </row>
    <row r="33" spans="1:25" ht="15" customHeight="1" x14ac:dyDescent="0.25">
      <c r="A33" s="486"/>
      <c r="B33" s="153" t="s">
        <v>92</v>
      </c>
      <c r="C33" s="521"/>
      <c r="D33" s="522"/>
      <c r="E33" s="523"/>
      <c r="H33" s="516"/>
      <c r="I33" s="516"/>
      <c r="K33" s="77"/>
      <c r="N33"/>
    </row>
    <row r="34" spans="1:25" ht="15" customHeight="1" x14ac:dyDescent="0.25">
      <c r="A34" s="486"/>
      <c r="B34" s="154" t="s">
        <v>94</v>
      </c>
      <c r="C34" s="521"/>
      <c r="D34" s="522"/>
      <c r="E34" s="523"/>
      <c r="H34" s="516"/>
      <c r="I34" s="516"/>
      <c r="K34" s="77"/>
      <c r="N34"/>
    </row>
    <row r="35" spans="1:25" ht="15" customHeight="1" x14ac:dyDescent="0.25">
      <c r="A35" s="486"/>
      <c r="B35" s="154" t="s">
        <v>98</v>
      </c>
      <c r="C35" s="521"/>
      <c r="D35" s="522"/>
      <c r="E35" s="523"/>
      <c r="G35" s="48">
        <v>54</v>
      </c>
      <c r="H35" s="516"/>
      <c r="I35" s="516"/>
      <c r="K35" s="77"/>
      <c r="N35"/>
    </row>
    <row r="36" spans="1:25" ht="15" customHeight="1" x14ac:dyDescent="0.25">
      <c r="A36" s="486"/>
      <c r="B36" s="153" t="s">
        <v>93</v>
      </c>
      <c r="C36" s="521"/>
      <c r="D36" s="522"/>
      <c r="E36" s="523"/>
      <c r="G36" s="85"/>
      <c r="H36" s="516"/>
      <c r="I36" s="516"/>
      <c r="K36" s="77"/>
      <c r="N36"/>
    </row>
    <row r="37" spans="1:25" ht="15" customHeight="1" x14ac:dyDescent="0.25">
      <c r="A37" s="486"/>
      <c r="B37" s="155" t="s">
        <v>114</v>
      </c>
      <c r="C37" s="521"/>
      <c r="D37" s="522"/>
      <c r="E37" s="523"/>
      <c r="G37" s="48">
        <v>49</v>
      </c>
      <c r="H37" s="516"/>
      <c r="I37" s="516"/>
      <c r="K37" s="77"/>
      <c r="N37"/>
    </row>
    <row r="38" spans="1:25" ht="15" customHeight="1" x14ac:dyDescent="0.25">
      <c r="A38" s="486"/>
      <c r="B38" s="155" t="s">
        <v>118</v>
      </c>
      <c r="C38" s="521"/>
      <c r="D38" s="522"/>
      <c r="E38" s="523"/>
      <c r="G38" s="85"/>
      <c r="H38" s="516"/>
      <c r="I38" s="516"/>
      <c r="K38" s="77"/>
      <c r="N38"/>
    </row>
    <row r="39" spans="1:25" ht="15" customHeight="1" x14ac:dyDescent="0.25">
      <c r="A39" s="486"/>
      <c r="B39" s="155" t="s">
        <v>117</v>
      </c>
      <c r="C39" s="521"/>
      <c r="D39" s="522"/>
      <c r="E39" s="523"/>
      <c r="G39" s="85"/>
      <c r="H39" s="516"/>
      <c r="I39" s="516"/>
      <c r="K39" s="77"/>
    </row>
    <row r="40" spans="1:25" ht="15.75" customHeight="1" thickBot="1" x14ac:dyDescent="0.3">
      <c r="A40" s="486"/>
      <c r="B40" s="156" t="s">
        <v>119</v>
      </c>
      <c r="C40" s="524"/>
      <c r="D40" s="525"/>
      <c r="E40" s="526"/>
      <c r="F40" s="87"/>
      <c r="G40" s="88"/>
      <c r="H40" s="517"/>
      <c r="I40" s="517"/>
    </row>
    <row r="41" spans="1:25" ht="15.75" thickBot="1" x14ac:dyDescent="0.3">
      <c r="A41" s="491"/>
      <c r="B41" s="469" t="s">
        <v>844</v>
      </c>
      <c r="C41" s="474" t="s">
        <v>120</v>
      </c>
      <c r="D41" s="475"/>
      <c r="E41" s="475"/>
      <c r="F41" s="475"/>
      <c r="G41" s="475"/>
      <c r="H41" s="475" t="s">
        <v>121</v>
      </c>
      <c r="I41" s="476"/>
      <c r="J41" s="53"/>
      <c r="K41" s="41"/>
    </row>
    <row r="42" spans="1:25" ht="15.75" thickBot="1" x14ac:dyDescent="0.3">
      <c r="A42" s="491"/>
      <c r="B42" s="470"/>
      <c r="C42" s="62" t="s">
        <v>91</v>
      </c>
      <c r="D42" s="59" t="s">
        <v>92</v>
      </c>
      <c r="E42" s="89" t="s">
        <v>94</v>
      </c>
      <c r="F42" s="89" t="s">
        <v>98</v>
      </c>
      <c r="G42" s="59" t="s">
        <v>93</v>
      </c>
      <c r="H42" s="90" t="s">
        <v>95</v>
      </c>
      <c r="I42" s="91" t="s">
        <v>118</v>
      </c>
      <c r="J42" s="98" t="s">
        <v>117</v>
      </c>
      <c r="K42" s="99" t="s">
        <v>119</v>
      </c>
    </row>
    <row r="43" spans="1:25" x14ac:dyDescent="0.25">
      <c r="A43" s="491"/>
      <c r="B43" s="83" t="s">
        <v>105</v>
      </c>
      <c r="C43" s="48"/>
      <c r="D43" s="48"/>
      <c r="E43" s="48"/>
      <c r="F43" s="48"/>
      <c r="G43" s="48"/>
      <c r="H43" s="48"/>
      <c r="I43" s="48"/>
      <c r="J43" s="48"/>
      <c r="K43" s="83"/>
    </row>
    <row r="44" spans="1:25" ht="15.75" thickBot="1" x14ac:dyDescent="0.3">
      <c r="A44" s="492"/>
      <c r="B44" s="88" t="s">
        <v>106</v>
      </c>
      <c r="C44" s="86"/>
      <c r="D44" s="87"/>
      <c r="E44" s="87"/>
      <c r="F44" s="87"/>
      <c r="G44" s="87"/>
      <c r="H44" s="86"/>
      <c r="I44" s="87"/>
      <c r="J44" s="87"/>
      <c r="K44" s="88"/>
    </row>
    <row r="45" spans="1:25" ht="15.75" thickBot="1" x14ac:dyDescent="0.3">
      <c r="A45" s="93"/>
      <c r="B45" s="87"/>
      <c r="C45" s="87"/>
      <c r="D45" s="87"/>
      <c r="E45" s="87"/>
      <c r="F45" s="87"/>
      <c r="G45" s="87"/>
      <c r="H45" s="87"/>
      <c r="I45" s="87"/>
      <c r="J45" s="87"/>
      <c r="K45" s="77"/>
      <c r="M45" s="77"/>
    </row>
    <row r="46" spans="1:25" ht="15.75" thickBot="1" x14ac:dyDescent="0.3">
      <c r="B46" s="468" t="s">
        <v>845</v>
      </c>
      <c r="C46" s="474" t="s">
        <v>108</v>
      </c>
      <c r="D46" s="475"/>
      <c r="E46" s="475"/>
      <c r="F46" s="475"/>
      <c r="G46" s="476"/>
      <c r="H46" s="474" t="s">
        <v>109</v>
      </c>
      <c r="I46" s="475"/>
      <c r="J46" s="475"/>
      <c r="K46" s="476"/>
      <c r="M46" s="77"/>
    </row>
    <row r="47" spans="1:25" ht="15.75" thickBot="1" x14ac:dyDescent="0.3">
      <c r="B47" s="469"/>
      <c r="C47" s="73" t="s">
        <v>91</v>
      </c>
      <c r="D47" s="74" t="s">
        <v>92</v>
      </c>
      <c r="E47" s="96" t="s">
        <v>94</v>
      </c>
      <c r="F47" s="96" t="s">
        <v>98</v>
      </c>
      <c r="G47" s="74" t="s">
        <v>93</v>
      </c>
      <c r="H47" s="97" t="s">
        <v>95</v>
      </c>
      <c r="I47" s="91" t="s">
        <v>118</v>
      </c>
      <c r="J47" s="98" t="s">
        <v>117</v>
      </c>
      <c r="K47" s="99" t="s">
        <v>119</v>
      </c>
      <c r="M47" s="141"/>
      <c r="N47" s="48"/>
      <c r="Y47" s="48"/>
    </row>
    <row r="48" spans="1:25" x14ac:dyDescent="0.25">
      <c r="A48" s="490" t="s">
        <v>43</v>
      </c>
      <c r="B48" s="18" t="s">
        <v>22</v>
      </c>
      <c r="C48" s="493" t="s">
        <v>219</v>
      </c>
      <c r="D48" s="494"/>
      <c r="E48" s="494"/>
      <c r="F48" s="494"/>
      <c r="G48" s="495"/>
      <c r="H48" s="81"/>
      <c r="I48" s="82"/>
      <c r="J48" s="82"/>
      <c r="K48" s="83"/>
      <c r="L48" s="77"/>
      <c r="M48" s="77"/>
      <c r="N48" s="48"/>
    </row>
    <row r="49" spans="1:25" x14ac:dyDescent="0.25">
      <c r="A49" s="491"/>
      <c r="B49" s="45" t="s">
        <v>110</v>
      </c>
      <c r="C49" s="496"/>
      <c r="D49" s="497"/>
      <c r="E49" s="497"/>
      <c r="F49" s="497"/>
      <c r="G49" s="498"/>
      <c r="H49" s="84"/>
      <c r="K49" s="85"/>
      <c r="L49" s="77"/>
      <c r="M49" s="77"/>
    </row>
    <row r="50" spans="1:25" x14ac:dyDescent="0.25">
      <c r="A50" s="491"/>
      <c r="B50" s="45" t="s">
        <v>24</v>
      </c>
      <c r="C50" s="496"/>
      <c r="D50" s="497"/>
      <c r="E50" s="497"/>
      <c r="F50" s="497"/>
      <c r="G50" s="498"/>
      <c r="H50" s="84"/>
      <c r="I50" s="48" t="s">
        <v>400</v>
      </c>
      <c r="K50" s="85"/>
      <c r="M50" s="77"/>
    </row>
    <row r="51" spans="1:25" x14ac:dyDescent="0.25">
      <c r="A51" s="491"/>
      <c r="B51" s="45" t="s">
        <v>26</v>
      </c>
      <c r="C51" s="496"/>
      <c r="D51" s="497"/>
      <c r="E51" s="497"/>
      <c r="F51" s="497"/>
      <c r="G51" s="498"/>
      <c r="H51" s="84"/>
      <c r="I51" s="48" t="s">
        <v>402</v>
      </c>
      <c r="K51" s="85"/>
      <c r="M51" s="77"/>
    </row>
    <row r="52" spans="1:25" x14ac:dyDescent="0.25">
      <c r="A52" s="491"/>
      <c r="B52" s="45" t="s">
        <v>27</v>
      </c>
      <c r="C52" s="496"/>
      <c r="D52" s="497"/>
      <c r="E52" s="497"/>
      <c r="F52" s="497"/>
      <c r="G52" s="498"/>
      <c r="H52" s="84"/>
      <c r="K52" s="85"/>
      <c r="L52" s="77"/>
      <c r="M52" s="77"/>
    </row>
    <row r="53" spans="1:25" x14ac:dyDescent="0.25">
      <c r="A53" s="491"/>
      <c r="B53" s="45" t="s">
        <v>28</v>
      </c>
      <c r="C53" s="496"/>
      <c r="D53" s="497"/>
      <c r="E53" s="497"/>
      <c r="F53" s="497"/>
      <c r="G53" s="498"/>
      <c r="H53" s="84"/>
      <c r="K53" s="85"/>
      <c r="L53" s="77"/>
      <c r="M53" s="77"/>
      <c r="N53" s="48"/>
    </row>
    <row r="54" spans="1:25" ht="15.75" thickBot="1" x14ac:dyDescent="0.3">
      <c r="A54" s="492"/>
      <c r="B54" s="46" t="s">
        <v>29</v>
      </c>
      <c r="C54" s="499"/>
      <c r="D54" s="500"/>
      <c r="E54" s="500"/>
      <c r="F54" s="500"/>
      <c r="G54" s="501"/>
      <c r="H54" s="86"/>
      <c r="I54" s="87"/>
      <c r="J54" s="87"/>
      <c r="K54" s="88"/>
      <c r="L54" s="77"/>
      <c r="M54" s="77"/>
      <c r="N54" s="48"/>
    </row>
    <row r="55" spans="1:25" ht="15.75" thickBot="1" x14ac:dyDescent="0.3">
      <c r="B55" s="503" t="s">
        <v>846</v>
      </c>
      <c r="C55" s="474" t="s">
        <v>108</v>
      </c>
      <c r="D55" s="475"/>
      <c r="E55" s="475"/>
      <c r="F55" s="475"/>
      <c r="G55" s="476"/>
      <c r="H55" s="474" t="s">
        <v>109</v>
      </c>
      <c r="I55" s="475"/>
      <c r="J55" s="475"/>
      <c r="K55" s="476"/>
    </row>
    <row r="56" spans="1:25" ht="15.75" thickBot="1" x14ac:dyDescent="0.3">
      <c r="B56" s="504"/>
      <c r="C56" s="62" t="s">
        <v>91</v>
      </c>
      <c r="D56" s="59" t="s">
        <v>92</v>
      </c>
      <c r="E56" s="89" t="s">
        <v>94</v>
      </c>
      <c r="F56" s="89" t="s">
        <v>98</v>
      </c>
      <c r="G56" s="95" t="s">
        <v>93</v>
      </c>
      <c r="H56" s="97" t="s">
        <v>95</v>
      </c>
      <c r="I56" s="91" t="s">
        <v>118</v>
      </c>
      <c r="J56" s="98" t="s">
        <v>117</v>
      </c>
      <c r="K56" s="99" t="s">
        <v>119</v>
      </c>
    </row>
    <row r="57" spans="1:25" x14ac:dyDescent="0.25">
      <c r="A57" s="505" t="s">
        <v>43</v>
      </c>
      <c r="B57" s="135" t="s">
        <v>70</v>
      </c>
      <c r="C57" s="493" t="s">
        <v>219</v>
      </c>
      <c r="D57" s="494"/>
      <c r="E57" s="494"/>
      <c r="F57" s="494"/>
      <c r="G57" s="495"/>
      <c r="H57" s="81"/>
      <c r="I57" s="82"/>
      <c r="J57" s="82"/>
      <c r="K57" s="83"/>
      <c r="R57" s="279"/>
    </row>
    <row r="58" spans="1:25" x14ac:dyDescent="0.25">
      <c r="A58" s="486"/>
      <c r="B58" s="136" t="s">
        <v>71</v>
      </c>
      <c r="C58" s="496"/>
      <c r="D58" s="497"/>
      <c r="E58" s="497"/>
      <c r="F58" s="497"/>
      <c r="G58" s="498"/>
      <c r="H58" s="84"/>
      <c r="K58" s="85"/>
      <c r="Y58" s="48"/>
    </row>
    <row r="59" spans="1:25" x14ac:dyDescent="0.25">
      <c r="A59" s="486"/>
      <c r="B59" s="136" t="s">
        <v>74</v>
      </c>
      <c r="C59" s="496"/>
      <c r="D59" s="497"/>
      <c r="E59" s="497"/>
      <c r="F59" s="497"/>
      <c r="G59" s="498"/>
      <c r="H59" s="84"/>
      <c r="K59" s="85"/>
    </row>
    <row r="60" spans="1:25" x14ac:dyDescent="0.25">
      <c r="A60" s="486"/>
      <c r="B60" s="136" t="s">
        <v>75</v>
      </c>
      <c r="C60" s="496"/>
      <c r="D60" s="497"/>
      <c r="E60" s="497"/>
      <c r="F60" s="497"/>
      <c r="G60" s="498"/>
      <c r="H60" s="84"/>
      <c r="K60" s="85"/>
    </row>
    <row r="61" spans="1:25" x14ac:dyDescent="0.25">
      <c r="A61" s="486"/>
      <c r="B61" s="136" t="s">
        <v>76</v>
      </c>
      <c r="C61" s="496"/>
      <c r="D61" s="497"/>
      <c r="E61" s="497"/>
      <c r="F61" s="497"/>
      <c r="G61" s="498"/>
      <c r="H61" s="84"/>
      <c r="K61" s="85"/>
    </row>
    <row r="62" spans="1:25" x14ac:dyDescent="0.25">
      <c r="A62" s="486"/>
      <c r="B62" s="136" t="s">
        <v>63</v>
      </c>
      <c r="C62" s="496"/>
      <c r="D62" s="497"/>
      <c r="E62" s="497"/>
      <c r="F62" s="497"/>
      <c r="G62" s="498"/>
      <c r="H62" s="84"/>
      <c r="K62" s="85"/>
    </row>
    <row r="63" spans="1:25" ht="15.75" thickBot="1" x14ac:dyDescent="0.3">
      <c r="A63" s="487"/>
      <c r="B63" s="137" t="s">
        <v>64</v>
      </c>
      <c r="C63" s="499"/>
      <c r="D63" s="500"/>
      <c r="E63" s="500"/>
      <c r="F63" s="500"/>
      <c r="G63" s="501"/>
      <c r="H63" s="86"/>
      <c r="I63" s="87"/>
      <c r="J63" s="87"/>
      <c r="K63" s="88"/>
    </row>
    <row r="64" spans="1:25" ht="15.75" thickBot="1" x14ac:dyDescent="0.3"/>
    <row r="65" spans="1:97" ht="15.75" thickBot="1" x14ac:dyDescent="0.3">
      <c r="A65" s="479" t="s">
        <v>843</v>
      </c>
      <c r="B65" s="502"/>
      <c r="C65" s="14" t="s">
        <v>22</v>
      </c>
      <c r="D65" s="14" t="s">
        <v>23</v>
      </c>
      <c r="E65" s="14" t="s">
        <v>24</v>
      </c>
      <c r="F65" s="14" t="s">
        <v>25</v>
      </c>
      <c r="G65" s="14" t="s">
        <v>26</v>
      </c>
      <c r="H65" s="14" t="s">
        <v>27</v>
      </c>
      <c r="I65" s="14" t="s">
        <v>28</v>
      </c>
      <c r="J65" s="14" t="s">
        <v>29</v>
      </c>
    </row>
    <row r="66" spans="1:97" ht="15" customHeight="1" x14ac:dyDescent="0.25">
      <c r="A66" s="490" t="s">
        <v>102</v>
      </c>
      <c r="B66" s="20" t="s">
        <v>91</v>
      </c>
      <c r="C66" s="48">
        <v>56</v>
      </c>
      <c r="D66" s="191">
        <v>57</v>
      </c>
      <c r="E66" s="48">
        <v>58</v>
      </c>
      <c r="F66" s="191">
        <v>59</v>
      </c>
      <c r="G66" s="48">
        <v>60</v>
      </c>
      <c r="H66" s="191">
        <v>61</v>
      </c>
      <c r="I66" s="191">
        <v>62</v>
      </c>
      <c r="J66" s="191">
        <v>63</v>
      </c>
    </row>
    <row r="67" spans="1:97" ht="15" customHeight="1" x14ac:dyDescent="0.25">
      <c r="A67" s="491"/>
      <c r="B67" s="25" t="s">
        <v>92</v>
      </c>
      <c r="C67" s="192"/>
      <c r="D67" s="193"/>
      <c r="E67" s="193"/>
      <c r="F67" s="193"/>
      <c r="G67" s="193"/>
      <c r="H67" s="193"/>
      <c r="I67" s="193"/>
      <c r="J67" s="194"/>
    </row>
    <row r="68" spans="1:97" ht="15" customHeight="1" x14ac:dyDescent="0.25">
      <c r="A68" s="491"/>
      <c r="B68" s="85" t="s">
        <v>94</v>
      </c>
      <c r="C68" s="192"/>
      <c r="D68" s="193"/>
      <c r="E68" s="193"/>
      <c r="F68" s="193"/>
      <c r="G68" s="193"/>
      <c r="H68" s="193"/>
      <c r="I68" s="193"/>
      <c r="J68" s="194"/>
    </row>
    <row r="69" spans="1:97" ht="15" customHeight="1" x14ac:dyDescent="0.25">
      <c r="A69" s="491"/>
      <c r="B69" s="85" t="s">
        <v>98</v>
      </c>
      <c r="C69" s="192"/>
      <c r="D69" s="193"/>
      <c r="E69" s="193"/>
      <c r="F69" s="193"/>
      <c r="G69" s="193"/>
      <c r="H69" s="193"/>
      <c r="I69" s="193"/>
      <c r="J69" s="194"/>
    </row>
    <row r="70" spans="1:97" ht="15.75" customHeight="1" thickBot="1" x14ac:dyDescent="0.3">
      <c r="A70" s="492"/>
      <c r="B70" s="28" t="s">
        <v>93</v>
      </c>
      <c r="C70" s="195"/>
      <c r="D70" s="196"/>
      <c r="E70" s="196"/>
      <c r="F70" s="196"/>
      <c r="G70" s="196"/>
      <c r="H70" s="196"/>
      <c r="I70" s="196"/>
      <c r="J70" s="197"/>
    </row>
    <row r="71" spans="1:97" x14ac:dyDescent="0.25">
      <c r="A71" s="157"/>
      <c r="B71" s="2"/>
    </row>
    <row r="72" spans="1:97" ht="15.75" thickBot="1" x14ac:dyDescent="0.3"/>
    <row r="73" spans="1:97" ht="28.5" customHeight="1" thickBot="1" x14ac:dyDescent="0.3">
      <c r="A73" s="530" t="s">
        <v>42</v>
      </c>
      <c r="B73" s="531"/>
      <c r="C73" s="510" t="s">
        <v>294</v>
      </c>
      <c r="D73" s="507" t="s">
        <v>295</v>
      </c>
    </row>
    <row r="74" spans="1:97" ht="15.75" thickBot="1" x14ac:dyDescent="0.3">
      <c r="A74" s="530" t="s">
        <v>296</v>
      </c>
      <c r="B74" s="531"/>
      <c r="C74" s="511"/>
      <c r="D74" s="508"/>
    </row>
    <row r="75" spans="1:97" ht="15.75" thickBot="1" x14ac:dyDescent="0.3">
      <c r="A75" s="530" t="s">
        <v>126</v>
      </c>
      <c r="B75" s="531"/>
      <c r="C75" s="511"/>
      <c r="D75" s="508"/>
    </row>
    <row r="76" spans="1:97" ht="15.75" thickBot="1" x14ac:dyDescent="0.3">
      <c r="A76" s="530" t="s">
        <v>127</v>
      </c>
      <c r="B76" s="531"/>
      <c r="C76" s="512"/>
      <c r="D76" s="509"/>
    </row>
    <row r="77" spans="1:97" ht="15.75" thickBot="1" x14ac:dyDescent="0.3">
      <c r="K77" s="77"/>
      <c r="L77" s="77"/>
      <c r="M77" s="77"/>
      <c r="Q77" s="77"/>
      <c r="R77" s="77"/>
      <c r="AN77" s="266"/>
      <c r="AR77" s="266"/>
      <c r="AV77" s="266"/>
      <c r="CC77" s="77"/>
      <c r="CG77" s="77"/>
    </row>
    <row r="78" spans="1:97" ht="15.75" thickBot="1" x14ac:dyDescent="0.3">
      <c r="C78" s="160" t="s">
        <v>617</v>
      </c>
      <c r="D78" s="101">
        <v>2</v>
      </c>
      <c r="E78" s="101">
        <v>3</v>
      </c>
      <c r="F78" s="101">
        <v>4</v>
      </c>
      <c r="G78" s="101">
        <v>5</v>
      </c>
      <c r="H78" s="101">
        <v>6</v>
      </c>
      <c r="I78" s="101">
        <v>7</v>
      </c>
      <c r="J78" s="101">
        <v>8</v>
      </c>
      <c r="K78" s="101">
        <v>9</v>
      </c>
      <c r="L78" s="101">
        <v>10</v>
      </c>
      <c r="M78" s="101">
        <v>11</v>
      </c>
      <c r="N78" s="101">
        <v>12</v>
      </c>
      <c r="O78" s="89">
        <v>14</v>
      </c>
      <c r="P78" s="89">
        <v>15</v>
      </c>
      <c r="Q78" s="101">
        <v>16</v>
      </c>
      <c r="R78" s="101">
        <v>17</v>
      </c>
      <c r="S78" s="101">
        <v>18</v>
      </c>
      <c r="T78" s="101">
        <v>19</v>
      </c>
      <c r="U78" s="101">
        <v>20</v>
      </c>
      <c r="V78" s="101">
        <v>21</v>
      </c>
      <c r="W78" s="101">
        <v>22</v>
      </c>
      <c r="X78" s="101">
        <v>23</v>
      </c>
      <c r="Y78" s="101">
        <v>24</v>
      </c>
      <c r="Z78" s="101">
        <v>25</v>
      </c>
      <c r="AA78" s="101">
        <v>26</v>
      </c>
      <c r="AB78" s="101">
        <v>27</v>
      </c>
      <c r="AC78" s="101">
        <v>28</v>
      </c>
      <c r="AD78" s="101">
        <v>29</v>
      </c>
      <c r="AE78" s="101">
        <v>30</v>
      </c>
      <c r="AF78" s="101">
        <v>31</v>
      </c>
      <c r="AG78" s="101">
        <v>32</v>
      </c>
      <c r="AH78" s="101">
        <v>33</v>
      </c>
      <c r="AI78" s="101">
        <v>34</v>
      </c>
      <c r="AJ78" s="101">
        <v>35</v>
      </c>
      <c r="AK78" s="101">
        <v>36</v>
      </c>
      <c r="AL78" s="101">
        <v>37</v>
      </c>
      <c r="AM78" s="101">
        <v>38</v>
      </c>
      <c r="AN78" s="101">
        <v>39</v>
      </c>
      <c r="AO78" s="101">
        <v>40</v>
      </c>
      <c r="AP78" s="101">
        <v>41</v>
      </c>
      <c r="AQ78" s="101">
        <v>42</v>
      </c>
      <c r="AR78" s="101">
        <v>43</v>
      </c>
      <c r="AS78" s="101">
        <v>44</v>
      </c>
      <c r="AT78" s="101">
        <v>45</v>
      </c>
      <c r="AU78" s="101">
        <v>46</v>
      </c>
      <c r="AV78" s="101">
        <v>47</v>
      </c>
      <c r="AW78" s="101">
        <v>48</v>
      </c>
      <c r="AX78" s="101">
        <v>49</v>
      </c>
      <c r="AY78" s="101">
        <v>50</v>
      </c>
      <c r="AZ78" s="101">
        <v>51</v>
      </c>
      <c r="BA78" s="101">
        <v>52</v>
      </c>
      <c r="BB78" s="101">
        <v>53</v>
      </c>
      <c r="BC78" s="101">
        <v>54</v>
      </c>
      <c r="BD78" s="102">
        <v>55</v>
      </c>
      <c r="BE78" s="101">
        <v>56</v>
      </c>
      <c r="BF78" s="101">
        <v>57</v>
      </c>
      <c r="BG78" s="101">
        <v>58</v>
      </c>
      <c r="BH78" s="101">
        <v>59</v>
      </c>
      <c r="BI78" s="102">
        <v>60</v>
      </c>
      <c r="BJ78" s="101">
        <v>61</v>
      </c>
      <c r="BK78" s="101">
        <v>62</v>
      </c>
      <c r="BL78" s="101">
        <v>63</v>
      </c>
      <c r="BM78" s="101">
        <v>64</v>
      </c>
      <c r="BN78" s="102">
        <v>65</v>
      </c>
      <c r="BO78" s="101">
        <v>66</v>
      </c>
      <c r="BP78" s="101">
        <v>67</v>
      </c>
      <c r="BQ78" s="101">
        <v>68</v>
      </c>
      <c r="BR78" s="101">
        <v>69</v>
      </c>
      <c r="BS78" s="102">
        <v>70</v>
      </c>
      <c r="BT78" s="101">
        <v>71</v>
      </c>
      <c r="BU78" s="101">
        <v>72</v>
      </c>
      <c r="BV78" s="101">
        <v>73</v>
      </c>
      <c r="BW78" s="101">
        <v>74</v>
      </c>
      <c r="BX78" s="102">
        <v>75</v>
      </c>
      <c r="BY78" s="101">
        <v>76</v>
      </c>
      <c r="BZ78" s="101">
        <v>77</v>
      </c>
      <c r="CA78" s="268">
        <v>78</v>
      </c>
      <c r="CB78" s="101">
        <v>79</v>
      </c>
      <c r="CC78" s="102">
        <v>80</v>
      </c>
      <c r="CD78" s="101">
        <v>81</v>
      </c>
      <c r="CE78" s="89">
        <v>82</v>
      </c>
      <c r="CF78" s="101">
        <v>83</v>
      </c>
      <c r="CG78" s="102">
        <v>84</v>
      </c>
      <c r="CH78" s="101">
        <v>85</v>
      </c>
      <c r="CI78" s="298">
        <v>86</v>
      </c>
      <c r="CJ78" s="295">
        <v>87</v>
      </c>
      <c r="CK78" s="92">
        <v>88</v>
      </c>
      <c r="CL78" s="295">
        <v>89</v>
      </c>
      <c r="CM78" s="299">
        <v>90</v>
      </c>
      <c r="CN78" s="92">
        <v>91</v>
      </c>
      <c r="CO78" s="295">
        <v>92</v>
      </c>
      <c r="CP78" s="295">
        <v>93</v>
      </c>
      <c r="CQ78" s="92">
        <v>94</v>
      </c>
      <c r="CR78" s="99">
        <v>95</v>
      </c>
      <c r="CS78" s="77">
        <v>1</v>
      </c>
    </row>
    <row r="79" spans="1:97" x14ac:dyDescent="0.25">
      <c r="A79" s="282" t="s">
        <v>567</v>
      </c>
      <c r="B79" s="77">
        <v>1</v>
      </c>
      <c r="C79" s="79">
        <v>1</v>
      </c>
      <c r="D79" s="77">
        <v>1.0526315789473686E-2</v>
      </c>
      <c r="E79" s="77">
        <v>0</v>
      </c>
      <c r="F79" s="77">
        <v>0</v>
      </c>
      <c r="G79" s="230">
        <v>2.4264055555555553</v>
      </c>
      <c r="H79" s="77">
        <v>0</v>
      </c>
      <c r="I79" s="77">
        <v>0</v>
      </c>
      <c r="J79" s="77">
        <v>0</v>
      </c>
      <c r="K79" s="77">
        <v>0</v>
      </c>
      <c r="L79" s="77">
        <v>0</v>
      </c>
      <c r="M79" s="77">
        <v>7.8947368421052634E-3</v>
      </c>
      <c r="N79" s="77">
        <v>0</v>
      </c>
      <c r="O79" s="230">
        <v>0</v>
      </c>
      <c r="P79" s="230">
        <v>0</v>
      </c>
      <c r="Q79" s="77">
        <v>0</v>
      </c>
      <c r="R79" s="77">
        <v>0</v>
      </c>
      <c r="S79" s="77">
        <v>0</v>
      </c>
      <c r="T79" s="77">
        <v>0</v>
      </c>
      <c r="U79" s="77">
        <v>27.105263157894736</v>
      </c>
      <c r="V79" s="77">
        <v>0</v>
      </c>
      <c r="W79" s="77">
        <v>0</v>
      </c>
      <c r="X79" s="77">
        <v>0</v>
      </c>
      <c r="Y79" s="77">
        <v>0</v>
      </c>
      <c r="Z79" s="77">
        <v>25.105263157894775</v>
      </c>
      <c r="AA79" s="77">
        <v>0.67543859649122817</v>
      </c>
      <c r="AB79" s="77">
        <v>0</v>
      </c>
      <c r="AC79" s="77">
        <v>0</v>
      </c>
      <c r="AD79" s="77">
        <v>0</v>
      </c>
      <c r="AE79" s="77">
        <v>0</v>
      </c>
      <c r="AF79" s="77">
        <v>0</v>
      </c>
      <c r="AG79" s="77">
        <v>1.0087719298245614E-3</v>
      </c>
      <c r="AH79" s="77">
        <v>1.3684210526315791E-3</v>
      </c>
      <c r="AI79" s="77">
        <v>0</v>
      </c>
      <c r="AJ79" s="77">
        <v>4.3947368421052636E-5</v>
      </c>
      <c r="AK79" s="77">
        <v>1.08157894736842E-3</v>
      </c>
      <c r="AL79" s="77">
        <v>2.2543859649122811E-4</v>
      </c>
      <c r="AM79" s="77">
        <v>0</v>
      </c>
      <c r="AN79" s="77">
        <v>5.3596491228070182E-4</v>
      </c>
      <c r="AO79" s="77">
        <v>1.1754385964912282E-3</v>
      </c>
      <c r="AP79" s="77">
        <v>1.3692982456140323</v>
      </c>
      <c r="AQ79" s="77">
        <v>0</v>
      </c>
      <c r="AR79" s="77">
        <v>0</v>
      </c>
      <c r="AS79" s="77">
        <v>0.5</v>
      </c>
      <c r="AT79" s="77">
        <v>6.6666666666666671E-3</v>
      </c>
      <c r="AU79" s="77">
        <v>2.3684210526315791E-3</v>
      </c>
      <c r="AV79" s="77">
        <v>4.7368421052631582E-3</v>
      </c>
      <c r="AW79" s="77">
        <v>3.1578947368421056E-3</v>
      </c>
      <c r="AX79" s="77">
        <v>-1.4912280701754399E-2</v>
      </c>
      <c r="AY79" s="77">
        <v>6.7631578947368429E-5</v>
      </c>
      <c r="AZ79" s="77">
        <v>3.6929824561403516E-6</v>
      </c>
      <c r="BA79" s="77">
        <v>8.5350877192982464E-4</v>
      </c>
      <c r="BB79" s="77">
        <v>1.7894736842105264E-4</v>
      </c>
      <c r="BC79" s="77">
        <v>3.0263157894736844E-5</v>
      </c>
      <c r="BD79" s="77">
        <v>0.10000000000000006</v>
      </c>
      <c r="CA79" s="266"/>
      <c r="CC79" s="77"/>
      <c r="CE79" s="230"/>
      <c r="CG79" s="77"/>
      <c r="CI79" s="300"/>
      <c r="CJ79" s="287"/>
      <c r="CK79" s="287"/>
      <c r="CL79" s="287"/>
      <c r="CM79" s="287"/>
      <c r="CN79" s="287"/>
      <c r="CO79" s="287"/>
      <c r="CP79" s="287"/>
      <c r="CQ79" s="287"/>
      <c r="CR79" s="301"/>
      <c r="CS79" s="77">
        <v>2</v>
      </c>
    </row>
    <row r="80" spans="1:97" x14ac:dyDescent="0.25">
      <c r="A80" s="199" t="s">
        <v>584</v>
      </c>
      <c r="B80" s="77">
        <v>2</v>
      </c>
      <c r="C80" s="79">
        <v>2</v>
      </c>
      <c r="D80" s="77">
        <v>0</v>
      </c>
      <c r="E80" s="77">
        <v>0</v>
      </c>
      <c r="F80" s="77">
        <v>0</v>
      </c>
      <c r="G80" s="230">
        <v>0.24720363250905752</v>
      </c>
      <c r="H80" s="77">
        <v>0</v>
      </c>
      <c r="I80" s="77">
        <v>0</v>
      </c>
      <c r="J80" s="77">
        <v>0</v>
      </c>
      <c r="K80" s="77">
        <v>0</v>
      </c>
      <c r="L80" s="77">
        <v>0</v>
      </c>
      <c r="M80" s="77">
        <v>0.12103089847643457</v>
      </c>
      <c r="N80" s="77">
        <v>0</v>
      </c>
      <c r="O80" s="230">
        <v>0</v>
      </c>
      <c r="P80" s="230">
        <v>0</v>
      </c>
      <c r="Q80" s="77">
        <v>0</v>
      </c>
      <c r="R80" s="77">
        <v>0</v>
      </c>
      <c r="S80" s="77">
        <v>0</v>
      </c>
      <c r="T80" s="77">
        <v>0</v>
      </c>
      <c r="U80" s="77">
        <v>0</v>
      </c>
      <c r="V80" s="77">
        <v>0.39869001851060798</v>
      </c>
      <c r="W80" s="77">
        <v>0</v>
      </c>
      <c r="X80" s="77">
        <v>0</v>
      </c>
      <c r="Y80" s="77">
        <v>0</v>
      </c>
      <c r="Z80" s="77">
        <v>0</v>
      </c>
      <c r="AA80" s="77">
        <v>1.3099814893919977</v>
      </c>
      <c r="AB80" s="77">
        <v>0</v>
      </c>
      <c r="AC80" s="77">
        <v>0</v>
      </c>
      <c r="AD80" s="77">
        <v>0</v>
      </c>
      <c r="AE80" s="77">
        <v>0</v>
      </c>
      <c r="AF80" s="77">
        <v>0</v>
      </c>
      <c r="AG80" s="77">
        <v>0</v>
      </c>
      <c r="AH80" s="77">
        <v>0</v>
      </c>
      <c r="AI80" s="77">
        <v>0</v>
      </c>
      <c r="AJ80" s="77">
        <v>0</v>
      </c>
      <c r="AK80" s="77">
        <v>0</v>
      </c>
      <c r="AL80" s="77">
        <v>0</v>
      </c>
      <c r="AM80" s="77">
        <v>0</v>
      </c>
      <c r="AN80" s="77">
        <v>0</v>
      </c>
      <c r="AO80" s="77">
        <v>0</v>
      </c>
      <c r="AP80" s="77">
        <v>0</v>
      </c>
      <c r="AQ80" s="77">
        <v>0</v>
      </c>
      <c r="AR80" s="77">
        <v>0</v>
      </c>
      <c r="AS80" s="77">
        <v>0</v>
      </c>
      <c r="AT80" s="77">
        <v>0</v>
      </c>
      <c r="AU80" s="77">
        <v>0</v>
      </c>
      <c r="AV80" s="77">
        <v>0</v>
      </c>
      <c r="AW80" s="77">
        <v>0</v>
      </c>
      <c r="AX80" s="77">
        <v>0</v>
      </c>
      <c r="AY80" s="77">
        <v>0</v>
      </c>
      <c r="AZ80" s="77">
        <v>0</v>
      </c>
      <c r="BA80" s="77">
        <v>0</v>
      </c>
      <c r="BB80" s="77">
        <v>0</v>
      </c>
      <c r="BC80" s="77">
        <v>0</v>
      </c>
      <c r="BD80" s="77">
        <v>0</v>
      </c>
      <c r="BE80" s="77">
        <v>8.9349280934073752E-2</v>
      </c>
      <c r="BF80" s="77">
        <v>0.12103089847643457</v>
      </c>
      <c r="BG80" s="77">
        <v>2.8477858465043429E-2</v>
      </c>
      <c r="BH80" s="77">
        <v>1.1604727324505197</v>
      </c>
      <c r="CA80" s="266"/>
      <c r="CC80" s="77"/>
      <c r="CE80" s="230"/>
      <c r="CG80" s="77"/>
      <c r="CI80" s="300"/>
      <c r="CJ80" s="287"/>
      <c r="CK80" s="287"/>
      <c r="CL80" s="287"/>
      <c r="CM80" s="287"/>
      <c r="CN80" s="287"/>
      <c r="CO80" s="287"/>
      <c r="CP80" s="287"/>
      <c r="CQ80" s="287"/>
      <c r="CR80" s="301"/>
      <c r="CS80" s="77">
        <v>3</v>
      </c>
    </row>
    <row r="81" spans="1:97" x14ac:dyDescent="0.25">
      <c r="A81" s="220" t="s">
        <v>585</v>
      </c>
      <c r="B81" s="77">
        <v>3</v>
      </c>
      <c r="C81" s="296">
        <v>3</v>
      </c>
      <c r="D81" s="77">
        <v>0.8737373737373737</v>
      </c>
      <c r="E81" s="77">
        <v>0</v>
      </c>
      <c r="F81" s="77">
        <v>0</v>
      </c>
      <c r="G81" s="230">
        <v>1.7525252525252526</v>
      </c>
      <c r="H81" s="77">
        <v>0</v>
      </c>
      <c r="I81" s="77">
        <v>0</v>
      </c>
      <c r="J81" s="77">
        <v>0</v>
      </c>
      <c r="K81" s="77">
        <v>0</v>
      </c>
      <c r="L81" s="77">
        <v>0</v>
      </c>
      <c r="M81" s="77">
        <v>0</v>
      </c>
      <c r="N81" s="77">
        <v>0</v>
      </c>
      <c r="O81" s="230">
        <v>0</v>
      </c>
      <c r="P81" s="230">
        <v>0</v>
      </c>
      <c r="Q81" s="77">
        <v>0</v>
      </c>
      <c r="R81" s="77">
        <v>0</v>
      </c>
      <c r="S81" s="77">
        <v>0</v>
      </c>
      <c r="T81" s="77">
        <v>0</v>
      </c>
      <c r="U81" s="77">
        <v>48.424242424242422</v>
      </c>
      <c r="V81" s="77">
        <v>0</v>
      </c>
      <c r="W81" s="77">
        <v>0</v>
      </c>
      <c r="X81" s="77">
        <v>0</v>
      </c>
      <c r="Y81" s="77">
        <v>0</v>
      </c>
      <c r="Z81" s="77">
        <v>0</v>
      </c>
      <c r="AA81" s="77">
        <v>0</v>
      </c>
      <c r="AB81" s="77">
        <v>0</v>
      </c>
      <c r="AC81" s="77">
        <v>0</v>
      </c>
      <c r="AD81" s="77">
        <v>0</v>
      </c>
      <c r="AE81" s="77">
        <v>0</v>
      </c>
      <c r="AF81" s="77">
        <v>0</v>
      </c>
      <c r="AG81" s="77">
        <v>0</v>
      </c>
      <c r="AH81" s="77">
        <v>0</v>
      </c>
      <c r="AI81" s="77">
        <v>0</v>
      </c>
      <c r="AJ81" s="77">
        <v>0</v>
      </c>
      <c r="AK81" s="77">
        <v>0</v>
      </c>
      <c r="AL81" s="77">
        <v>0</v>
      </c>
      <c r="AM81" s="77">
        <v>0</v>
      </c>
      <c r="AN81" s="77">
        <v>0</v>
      </c>
      <c r="AO81" s="77">
        <v>0</v>
      </c>
      <c r="AP81" s="77">
        <v>0</v>
      </c>
      <c r="AQ81" s="77">
        <v>0</v>
      </c>
      <c r="AR81" s="77">
        <v>14.893939393939393</v>
      </c>
      <c r="AS81" s="77">
        <v>0</v>
      </c>
      <c r="AT81" s="77">
        <v>1.0101010101010102E-2</v>
      </c>
      <c r="AU81" s="77">
        <v>0</v>
      </c>
      <c r="AV81" s="77">
        <v>0</v>
      </c>
      <c r="AW81" s="77">
        <v>0</v>
      </c>
      <c r="AX81" s="77">
        <v>0</v>
      </c>
      <c r="AY81" s="77">
        <v>0</v>
      </c>
      <c r="AZ81" s="77">
        <v>0</v>
      </c>
      <c r="BA81" s="77">
        <v>0</v>
      </c>
      <c r="BB81" s="77">
        <v>0</v>
      </c>
      <c r="BC81" s="77">
        <v>0</v>
      </c>
      <c r="BD81" s="77">
        <v>0</v>
      </c>
      <c r="BE81" s="77">
        <v>0</v>
      </c>
      <c r="BF81" s="77">
        <v>0</v>
      </c>
      <c r="BG81" s="77">
        <v>0</v>
      </c>
      <c r="BH81" s="77">
        <v>0</v>
      </c>
      <c r="BI81" s="77">
        <v>0.48484848484848486</v>
      </c>
      <c r="BJ81" s="77">
        <v>5.0505050505050509E-3</v>
      </c>
      <c r="CA81" s="266"/>
      <c r="CC81" s="77"/>
      <c r="CE81" s="230"/>
      <c r="CG81" s="77"/>
      <c r="CI81" s="300"/>
      <c r="CJ81" s="287"/>
      <c r="CK81" s="287"/>
      <c r="CL81" s="287"/>
      <c r="CM81" s="287"/>
      <c r="CN81" s="287"/>
      <c r="CO81" s="287"/>
      <c r="CP81" s="287"/>
      <c r="CQ81" s="287"/>
      <c r="CR81" s="301"/>
      <c r="CS81" s="77">
        <v>4</v>
      </c>
    </row>
    <row r="82" spans="1:97" ht="15.95" customHeight="1" thickBot="1" x14ac:dyDescent="0.3">
      <c r="A82" s="218" t="s">
        <v>568</v>
      </c>
      <c r="B82" s="77">
        <v>4</v>
      </c>
      <c r="C82" s="296">
        <v>4</v>
      </c>
      <c r="G82" s="230"/>
      <c r="K82" s="77"/>
      <c r="L82" s="77"/>
      <c r="M82" s="77"/>
      <c r="O82" s="230"/>
      <c r="P82" s="230"/>
      <c r="Q82" s="77"/>
      <c r="R82" s="77"/>
      <c r="AS82" s="85"/>
      <c r="CA82" s="266"/>
      <c r="CC82" s="77"/>
      <c r="CE82" s="230"/>
      <c r="CG82" s="77"/>
      <c r="CI82" s="300"/>
      <c r="CJ82" s="287"/>
      <c r="CK82" s="287"/>
      <c r="CL82" s="287"/>
      <c r="CM82" s="287"/>
      <c r="CN82" s="287"/>
      <c r="CO82" s="287"/>
      <c r="CP82" s="287"/>
      <c r="CQ82" s="287">
        <v>1</v>
      </c>
      <c r="CR82" s="301"/>
      <c r="CS82" s="77">
        <v>5</v>
      </c>
    </row>
    <row r="83" spans="1:97" s="230" customFormat="1" x14ac:dyDescent="0.25">
      <c r="A83" s="453" t="s">
        <v>594</v>
      </c>
      <c r="B83" s="230">
        <v>5</v>
      </c>
      <c r="C83" s="154">
        <v>5</v>
      </c>
      <c r="AS83" s="451"/>
      <c r="CI83" s="452"/>
      <c r="CK83" s="230">
        <f>1/1.4</f>
        <v>0.7142857142857143</v>
      </c>
      <c r="CR83" s="451"/>
      <c r="CS83" s="230">
        <v>6</v>
      </c>
    </row>
    <row r="84" spans="1:97" x14ac:dyDescent="0.25">
      <c r="A84" s="220" t="s">
        <v>569</v>
      </c>
      <c r="B84" s="77">
        <v>6</v>
      </c>
      <c r="C84" s="79">
        <v>6</v>
      </c>
      <c r="G84" s="230"/>
      <c r="K84" s="77"/>
      <c r="L84" s="77"/>
      <c r="M84" s="77"/>
      <c r="O84" s="230"/>
      <c r="P84" s="230"/>
      <c r="Q84" s="77"/>
      <c r="R84" s="77"/>
      <c r="AS84" s="85"/>
      <c r="CA84" s="266"/>
      <c r="CC84" s="77"/>
      <c r="CE84" s="230"/>
      <c r="CG84" s="77"/>
      <c r="CI84" s="300"/>
      <c r="CJ84" s="287"/>
      <c r="CK84" s="287"/>
      <c r="CL84" s="287"/>
      <c r="CM84" s="287">
        <f>1/(7.94123/1.76183)</f>
        <v>0.22185857858291474</v>
      </c>
      <c r="CN84" s="287"/>
      <c r="CO84" s="287"/>
      <c r="CP84" s="287"/>
      <c r="CQ84" s="287"/>
      <c r="CR84" s="301"/>
      <c r="CS84" s="77">
        <v>7</v>
      </c>
    </row>
    <row r="85" spans="1:97" x14ac:dyDescent="0.25">
      <c r="A85" s="220" t="s">
        <v>586</v>
      </c>
      <c r="B85" s="77">
        <v>7</v>
      </c>
      <c r="C85" s="79">
        <v>7</v>
      </c>
      <c r="D85" s="77">
        <v>1.0526315789473686E-2</v>
      </c>
      <c r="E85" s="77">
        <v>0</v>
      </c>
      <c r="F85" s="77">
        <v>0</v>
      </c>
      <c r="G85" s="230">
        <v>2.4264055555555553</v>
      </c>
      <c r="H85" s="77">
        <v>0</v>
      </c>
      <c r="I85" s="77">
        <v>0</v>
      </c>
      <c r="J85" s="77">
        <v>0</v>
      </c>
      <c r="K85" s="77">
        <v>0</v>
      </c>
      <c r="L85" s="77">
        <v>0</v>
      </c>
      <c r="M85" s="77">
        <v>7.8947368421052634E-3</v>
      </c>
      <c r="N85" s="77">
        <v>0</v>
      </c>
      <c r="O85" s="230">
        <v>0</v>
      </c>
      <c r="P85" s="230">
        <v>0</v>
      </c>
      <c r="Q85" s="77">
        <v>0</v>
      </c>
      <c r="R85" s="77">
        <v>0</v>
      </c>
      <c r="S85" s="77">
        <v>0</v>
      </c>
      <c r="T85" s="77">
        <v>0</v>
      </c>
      <c r="U85" s="77">
        <v>27.105263157894736</v>
      </c>
      <c r="V85" s="77">
        <v>0</v>
      </c>
      <c r="W85" s="77">
        <v>0</v>
      </c>
      <c r="X85" s="77">
        <v>0</v>
      </c>
      <c r="Y85" s="77">
        <v>0</v>
      </c>
      <c r="Z85" s="77">
        <v>25.105263157894775</v>
      </c>
      <c r="AA85" s="77">
        <v>0.67543859649122817</v>
      </c>
      <c r="AB85" s="77">
        <v>0</v>
      </c>
      <c r="AC85" s="77">
        <v>0</v>
      </c>
      <c r="AD85" s="77">
        <v>0</v>
      </c>
      <c r="AE85" s="77">
        <v>0</v>
      </c>
      <c r="AF85" s="77">
        <v>0</v>
      </c>
      <c r="AG85" s="77">
        <v>1.0087719298245614E-3</v>
      </c>
      <c r="AH85" s="77">
        <v>1.3684210526315791E-3</v>
      </c>
      <c r="AI85" s="77">
        <v>0</v>
      </c>
      <c r="AJ85" s="77">
        <v>4.3947368421052636E-5</v>
      </c>
      <c r="AK85" s="77">
        <v>1.08157894736842E-3</v>
      </c>
      <c r="AL85" s="77">
        <v>2.2543859649122811E-4</v>
      </c>
      <c r="AM85" s="77">
        <v>0</v>
      </c>
      <c r="AN85" s="77">
        <v>5.3596491228070182E-4</v>
      </c>
      <c r="AO85" s="77">
        <v>1.1754385964912282E-3</v>
      </c>
      <c r="AP85" s="77">
        <v>1.3692982456140323</v>
      </c>
      <c r="AQ85" s="77">
        <v>0</v>
      </c>
      <c r="AR85" s="77">
        <v>0</v>
      </c>
      <c r="AS85" s="77">
        <v>0.5</v>
      </c>
      <c r="AT85" s="77">
        <v>6.6666666666666671E-3</v>
      </c>
      <c r="AU85" s="77">
        <v>2.3684210526315791E-3</v>
      </c>
      <c r="AV85" s="77">
        <v>4.7368421052631582E-3</v>
      </c>
      <c r="AW85" s="77">
        <v>3.1578947368421056E-3</v>
      </c>
      <c r="AX85" s="77">
        <v>-1.4912280701754399E-2</v>
      </c>
      <c r="AY85" s="77">
        <v>6.7631578947368429E-5</v>
      </c>
      <c r="AZ85" s="77">
        <v>3.6929824561403516E-6</v>
      </c>
      <c r="BA85" s="77">
        <v>8.5350877192982464E-4</v>
      </c>
      <c r="BB85" s="77">
        <v>1.7894736842105264E-4</v>
      </c>
      <c r="BC85" s="77">
        <v>3.0263157894736844E-5</v>
      </c>
      <c r="BD85" s="77">
        <v>0.10000000000000006</v>
      </c>
      <c r="CA85" s="266"/>
      <c r="CC85" s="77"/>
      <c r="CE85" s="230"/>
      <c r="CG85" s="77"/>
      <c r="CI85" s="300"/>
      <c r="CJ85" s="287"/>
      <c r="CK85" s="287"/>
      <c r="CL85" s="287"/>
      <c r="CM85" s="287"/>
      <c r="CN85" s="287"/>
      <c r="CO85" s="287"/>
      <c r="CP85" s="287"/>
      <c r="CQ85" s="287"/>
      <c r="CR85" s="301"/>
      <c r="CS85" s="77">
        <v>8</v>
      </c>
    </row>
    <row r="86" spans="1:97" x14ac:dyDescent="0.25">
      <c r="A86" s="283" t="s">
        <v>587</v>
      </c>
      <c r="B86" s="77">
        <v>8</v>
      </c>
      <c r="C86" s="79">
        <v>8</v>
      </c>
      <c r="D86" s="77">
        <v>0</v>
      </c>
      <c r="E86" s="77">
        <v>0</v>
      </c>
      <c r="F86" s="77">
        <v>0</v>
      </c>
      <c r="G86" s="230">
        <v>0.24720363250905752</v>
      </c>
      <c r="H86" s="77">
        <v>0</v>
      </c>
      <c r="I86" s="77">
        <v>0</v>
      </c>
      <c r="J86" s="77">
        <v>0</v>
      </c>
      <c r="K86" s="77">
        <v>0</v>
      </c>
      <c r="L86" s="77">
        <v>0</v>
      </c>
      <c r="M86" s="77">
        <v>0.12103089847643457</v>
      </c>
      <c r="N86" s="77">
        <v>0</v>
      </c>
      <c r="O86" s="230">
        <v>0</v>
      </c>
      <c r="P86" s="230">
        <v>0</v>
      </c>
      <c r="Q86" s="77">
        <v>0</v>
      </c>
      <c r="R86" s="77">
        <v>0</v>
      </c>
      <c r="S86" s="77">
        <v>0</v>
      </c>
      <c r="T86" s="77">
        <v>0</v>
      </c>
      <c r="U86" s="77">
        <v>0</v>
      </c>
      <c r="V86" s="77">
        <v>0.39869001851060798</v>
      </c>
      <c r="W86" s="77">
        <v>0</v>
      </c>
      <c r="X86" s="77">
        <v>0</v>
      </c>
      <c r="Y86" s="77">
        <v>0</v>
      </c>
      <c r="Z86" s="77">
        <v>0</v>
      </c>
      <c r="AA86" s="77">
        <v>1.3099814893919977</v>
      </c>
      <c r="AB86" s="77">
        <v>0</v>
      </c>
      <c r="AC86" s="77">
        <v>0</v>
      </c>
      <c r="AD86" s="77">
        <v>0</v>
      </c>
      <c r="AE86" s="77">
        <v>0</v>
      </c>
      <c r="AF86" s="77">
        <v>0</v>
      </c>
      <c r="AG86" s="77">
        <v>0</v>
      </c>
      <c r="AH86" s="77">
        <v>0</v>
      </c>
      <c r="AI86" s="77">
        <v>0</v>
      </c>
      <c r="AJ86" s="77">
        <v>0</v>
      </c>
      <c r="AK86" s="77">
        <v>0</v>
      </c>
      <c r="AL86" s="77">
        <v>0</v>
      </c>
      <c r="AM86" s="77">
        <v>0</v>
      </c>
      <c r="AN86" s="77">
        <v>0</v>
      </c>
      <c r="AO86" s="77">
        <v>0</v>
      </c>
      <c r="AP86" s="77">
        <v>0</v>
      </c>
      <c r="AQ86" s="77">
        <v>0</v>
      </c>
      <c r="AR86" s="77">
        <v>0</v>
      </c>
      <c r="AS86" s="77">
        <v>0</v>
      </c>
      <c r="AT86" s="77">
        <v>0</v>
      </c>
      <c r="AU86" s="77">
        <v>0</v>
      </c>
      <c r="AV86" s="77">
        <v>0</v>
      </c>
      <c r="AW86" s="77">
        <v>0</v>
      </c>
      <c r="AX86" s="77">
        <v>0</v>
      </c>
      <c r="AY86" s="77">
        <v>0</v>
      </c>
      <c r="AZ86" s="77">
        <v>0</v>
      </c>
      <c r="BA86" s="77">
        <v>0</v>
      </c>
      <c r="BB86" s="77">
        <v>0</v>
      </c>
      <c r="BC86" s="77">
        <v>0</v>
      </c>
      <c r="BD86" s="77">
        <v>0</v>
      </c>
      <c r="BE86" s="77">
        <v>8.9349280934073752E-2</v>
      </c>
      <c r="BF86" s="77">
        <v>0.12103089847643457</v>
      </c>
      <c r="BG86" s="77">
        <v>2.8477858465043429E-2</v>
      </c>
      <c r="BH86" s="77">
        <v>1.1604727324505197</v>
      </c>
      <c r="CA86" s="266"/>
      <c r="CC86" s="77"/>
      <c r="CE86" s="230"/>
      <c r="CG86" s="77"/>
      <c r="CI86" s="300"/>
      <c r="CJ86" s="287"/>
      <c r="CK86" s="287"/>
      <c r="CL86" s="287"/>
      <c r="CM86" s="287"/>
      <c r="CN86" s="287"/>
      <c r="CO86" s="287"/>
      <c r="CP86" s="287"/>
      <c r="CQ86" s="287"/>
      <c r="CR86" s="301"/>
      <c r="CS86" s="77">
        <v>9</v>
      </c>
    </row>
    <row r="87" spans="1:97" ht="15.75" thickBot="1" x14ac:dyDescent="0.3">
      <c r="A87" s="220" t="s">
        <v>588</v>
      </c>
      <c r="B87" s="77">
        <v>9</v>
      </c>
      <c r="C87" s="296">
        <v>9</v>
      </c>
      <c r="D87" s="77">
        <v>0.8737373737373737</v>
      </c>
      <c r="E87" s="77">
        <v>0</v>
      </c>
      <c r="F87" s="77">
        <v>0</v>
      </c>
      <c r="G87" s="230">
        <v>1.7525252525252526</v>
      </c>
      <c r="H87" s="77">
        <v>0</v>
      </c>
      <c r="I87" s="77">
        <v>0</v>
      </c>
      <c r="J87" s="77">
        <v>0</v>
      </c>
      <c r="K87" s="77">
        <v>0</v>
      </c>
      <c r="L87" s="77">
        <v>0</v>
      </c>
      <c r="M87" s="77">
        <v>0</v>
      </c>
      <c r="N87" s="77">
        <v>0</v>
      </c>
      <c r="O87" s="230">
        <v>0</v>
      </c>
      <c r="P87" s="230">
        <v>0</v>
      </c>
      <c r="Q87" s="77">
        <v>0</v>
      </c>
      <c r="R87" s="77">
        <v>0</v>
      </c>
      <c r="S87" s="77">
        <v>0</v>
      </c>
      <c r="T87" s="77">
        <v>0</v>
      </c>
      <c r="U87" s="77">
        <v>48.424242424242422</v>
      </c>
      <c r="V87" s="77">
        <v>0</v>
      </c>
      <c r="W87" s="77">
        <v>0</v>
      </c>
      <c r="X87" s="77">
        <v>0</v>
      </c>
      <c r="Y87" s="77">
        <v>0</v>
      </c>
      <c r="Z87" s="77">
        <v>0</v>
      </c>
      <c r="AA87" s="77">
        <v>0</v>
      </c>
      <c r="AB87" s="77">
        <v>0</v>
      </c>
      <c r="AC87" s="77">
        <v>0</v>
      </c>
      <c r="AD87" s="77">
        <v>0</v>
      </c>
      <c r="AE87" s="77">
        <v>0</v>
      </c>
      <c r="AF87" s="77">
        <v>0</v>
      </c>
      <c r="AG87" s="77">
        <v>0</v>
      </c>
      <c r="AH87" s="77">
        <v>0</v>
      </c>
      <c r="AI87" s="77">
        <v>0</v>
      </c>
      <c r="AJ87" s="77">
        <v>0</v>
      </c>
      <c r="AK87" s="77">
        <v>0</v>
      </c>
      <c r="AL87" s="77">
        <v>0</v>
      </c>
      <c r="AM87" s="77">
        <v>0</v>
      </c>
      <c r="AN87" s="77">
        <v>0</v>
      </c>
      <c r="AO87" s="77">
        <v>0</v>
      </c>
      <c r="AP87" s="77">
        <v>0</v>
      </c>
      <c r="AQ87" s="77">
        <v>0</v>
      </c>
      <c r="AR87" s="77">
        <v>14.893939393939393</v>
      </c>
      <c r="AS87" s="77">
        <v>0</v>
      </c>
      <c r="AT87" s="77">
        <v>1.0101010101010102E-2</v>
      </c>
      <c r="AU87" s="77">
        <v>0</v>
      </c>
      <c r="AV87" s="77">
        <v>0</v>
      </c>
      <c r="AW87" s="77">
        <v>0</v>
      </c>
      <c r="AX87" s="77">
        <v>0</v>
      </c>
      <c r="AY87" s="77">
        <v>0</v>
      </c>
      <c r="AZ87" s="77">
        <v>0</v>
      </c>
      <c r="BA87" s="77">
        <v>0</v>
      </c>
      <c r="BB87" s="77">
        <v>0</v>
      </c>
      <c r="BC87" s="77">
        <v>0</v>
      </c>
      <c r="BD87" s="77">
        <v>0</v>
      </c>
      <c r="BE87" s="77">
        <v>0</v>
      </c>
      <c r="BF87" s="77">
        <v>0</v>
      </c>
      <c r="BG87" s="77">
        <v>0</v>
      </c>
      <c r="BH87" s="77">
        <v>0</v>
      </c>
      <c r="BI87" s="77">
        <v>0.48484848484848486</v>
      </c>
      <c r="BJ87" s="77">
        <v>5.0505050505050509E-3</v>
      </c>
      <c r="CA87" s="266"/>
      <c r="CC87" s="77"/>
      <c r="CE87" s="230"/>
      <c r="CG87" s="77"/>
      <c r="CI87" s="300"/>
      <c r="CJ87" s="287"/>
      <c r="CK87" s="287"/>
      <c r="CL87" s="287"/>
      <c r="CM87" s="287"/>
      <c r="CN87" s="287"/>
      <c r="CO87" s="287"/>
      <c r="CP87" s="287"/>
      <c r="CQ87" s="287"/>
      <c r="CR87" s="301"/>
      <c r="CS87" s="77">
        <v>10</v>
      </c>
    </row>
    <row r="88" spans="1:97" s="230" customFormat="1" x14ac:dyDescent="0.25">
      <c r="A88" s="453" t="s">
        <v>597</v>
      </c>
      <c r="B88" s="230">
        <v>10</v>
      </c>
      <c r="C88" s="154">
        <v>10</v>
      </c>
      <c r="AS88" s="451"/>
      <c r="CI88" s="452"/>
      <c r="CQ88" s="230">
        <v>1</v>
      </c>
      <c r="CR88" s="451"/>
      <c r="CS88" s="230">
        <v>11</v>
      </c>
    </row>
    <row r="89" spans="1:97" ht="15.75" thickBot="1" x14ac:dyDescent="0.3">
      <c r="A89" s="199" t="s">
        <v>589</v>
      </c>
      <c r="B89" s="77">
        <v>11</v>
      </c>
      <c r="C89" s="79">
        <v>11</v>
      </c>
      <c r="G89" s="230"/>
      <c r="K89" s="77"/>
      <c r="L89" s="77"/>
      <c r="M89" s="77"/>
      <c r="O89" s="230"/>
      <c r="P89" s="230"/>
      <c r="Q89" s="77"/>
      <c r="R89" s="77"/>
      <c r="AS89" s="85"/>
      <c r="CA89" s="266"/>
      <c r="CC89" s="77"/>
      <c r="CE89" s="230"/>
      <c r="CG89" s="77"/>
      <c r="CI89" s="300"/>
      <c r="CJ89" s="287"/>
      <c r="CK89" s="287">
        <f>1/1.4</f>
        <v>0.7142857142857143</v>
      </c>
      <c r="CL89" s="287"/>
      <c r="CM89" s="287"/>
      <c r="CN89" s="287"/>
      <c r="CO89" s="287"/>
      <c r="CP89" s="287"/>
      <c r="CQ89" s="287"/>
      <c r="CR89" s="301"/>
      <c r="CS89" s="77">
        <v>12</v>
      </c>
    </row>
    <row r="90" spans="1:97" ht="15.75" thickBot="1" x14ac:dyDescent="0.3">
      <c r="A90" s="226" t="s">
        <v>570</v>
      </c>
      <c r="B90" s="77">
        <v>12</v>
      </c>
      <c r="C90" s="79">
        <v>12</v>
      </c>
      <c r="G90" s="230"/>
      <c r="K90" s="77"/>
      <c r="L90" s="77"/>
      <c r="M90" s="77"/>
      <c r="O90" s="230"/>
      <c r="P90" s="230"/>
      <c r="Q90" s="77"/>
      <c r="R90" s="77"/>
      <c r="AS90" s="85"/>
      <c r="CA90" s="266"/>
      <c r="CC90" s="77"/>
      <c r="CE90" s="230"/>
      <c r="CG90" s="77"/>
      <c r="CI90" s="300"/>
      <c r="CJ90" s="287"/>
      <c r="CK90" s="287"/>
      <c r="CL90" s="287"/>
      <c r="CM90" s="287">
        <f>1/(7.94123/1.76183)</f>
        <v>0.22185857858291474</v>
      </c>
      <c r="CN90" s="287"/>
      <c r="CO90" s="287"/>
      <c r="CP90" s="287"/>
      <c r="CQ90" s="287"/>
      <c r="CR90" s="301"/>
      <c r="CS90" s="77">
        <v>13</v>
      </c>
    </row>
    <row r="91" spans="1:97" x14ac:dyDescent="0.25">
      <c r="A91" s="199" t="s">
        <v>697</v>
      </c>
      <c r="B91" s="77">
        <v>14</v>
      </c>
      <c r="C91" s="79">
        <v>13</v>
      </c>
      <c r="D91" s="77">
        <v>1.0526315789473686E-2</v>
      </c>
      <c r="E91" s="77">
        <v>0</v>
      </c>
      <c r="F91" s="77">
        <v>0</v>
      </c>
      <c r="G91" s="230">
        <v>2.4264055555555553</v>
      </c>
      <c r="H91" s="77">
        <v>0</v>
      </c>
      <c r="I91" s="77">
        <v>0</v>
      </c>
      <c r="J91" s="77">
        <v>0</v>
      </c>
      <c r="K91" s="77">
        <v>0</v>
      </c>
      <c r="L91" s="77">
        <v>0</v>
      </c>
      <c r="M91" s="77">
        <v>7.8947368421052634E-3</v>
      </c>
      <c r="N91" s="77">
        <v>0</v>
      </c>
      <c r="O91" s="230">
        <v>0</v>
      </c>
      <c r="P91" s="230">
        <v>0</v>
      </c>
      <c r="Q91" s="77">
        <v>0</v>
      </c>
      <c r="R91" s="77">
        <v>0</v>
      </c>
      <c r="S91" s="77">
        <v>0</v>
      </c>
      <c r="T91" s="77">
        <v>0</v>
      </c>
      <c r="U91" s="77">
        <v>27.105263157894736</v>
      </c>
      <c r="V91" s="77">
        <v>0</v>
      </c>
      <c r="W91" s="77">
        <v>0</v>
      </c>
      <c r="X91" s="77">
        <v>0</v>
      </c>
      <c r="Y91" s="77">
        <v>0</v>
      </c>
      <c r="Z91" s="77">
        <v>25.105263157894775</v>
      </c>
      <c r="AA91" s="77">
        <v>0.67543859649122817</v>
      </c>
      <c r="AB91" s="77">
        <v>0</v>
      </c>
      <c r="AC91" s="77">
        <v>0</v>
      </c>
      <c r="AD91" s="77">
        <v>0</v>
      </c>
      <c r="AE91" s="77">
        <v>0</v>
      </c>
      <c r="AF91" s="77">
        <v>0</v>
      </c>
      <c r="AG91" s="77">
        <v>1.0087719298245614E-3</v>
      </c>
      <c r="AH91" s="77">
        <v>1.3684210526315791E-3</v>
      </c>
      <c r="AI91" s="77">
        <v>0</v>
      </c>
      <c r="AJ91" s="77">
        <v>4.3947368421052636E-5</v>
      </c>
      <c r="AK91" s="77">
        <v>1.08157894736842E-3</v>
      </c>
      <c r="AL91" s="77">
        <v>2.2543859649122811E-4</v>
      </c>
      <c r="AM91" s="77">
        <v>0</v>
      </c>
      <c r="AN91" s="77">
        <v>5.3596491228070182E-4</v>
      </c>
      <c r="AO91" s="77">
        <v>1.1754385964912282E-3</v>
      </c>
      <c r="AP91" s="77">
        <v>1.3692982456140323</v>
      </c>
      <c r="AQ91" s="77">
        <v>0</v>
      </c>
      <c r="AR91" s="77">
        <v>0</v>
      </c>
      <c r="AS91" s="77">
        <v>0.5</v>
      </c>
      <c r="AT91" s="77">
        <v>6.6666666666666671E-3</v>
      </c>
      <c r="AU91" s="77">
        <v>2.3684210526315791E-3</v>
      </c>
      <c r="AV91" s="77">
        <v>4.7368421052631582E-3</v>
      </c>
      <c r="AW91" s="77">
        <v>3.1578947368421056E-3</v>
      </c>
      <c r="AX91" s="77">
        <v>-1.4912280701754399E-2</v>
      </c>
      <c r="AY91" s="77">
        <v>6.7631578947368429E-5</v>
      </c>
      <c r="AZ91" s="77">
        <v>3.6929824561403516E-6</v>
      </c>
      <c r="BA91" s="77">
        <v>8.5350877192982464E-4</v>
      </c>
      <c r="BB91" s="77">
        <v>1.7894736842105264E-4</v>
      </c>
      <c r="BC91" s="77">
        <v>3.0263157894736844E-5</v>
      </c>
      <c r="BD91" s="77">
        <v>0.10000000000000006</v>
      </c>
      <c r="CA91" s="266"/>
      <c r="CC91" s="77"/>
      <c r="CE91" s="230"/>
      <c r="CG91" s="77"/>
      <c r="CI91" s="300"/>
      <c r="CJ91" s="287"/>
      <c r="CK91" s="287"/>
      <c r="CL91" s="287"/>
      <c r="CM91" s="287"/>
      <c r="CN91" s="287"/>
      <c r="CO91" s="287"/>
      <c r="CP91" s="287"/>
      <c r="CQ91" s="287"/>
      <c r="CR91" s="301"/>
      <c r="CS91" s="77">
        <v>14</v>
      </c>
    </row>
    <row r="92" spans="1:97" x14ac:dyDescent="0.25">
      <c r="A92" s="220" t="s">
        <v>573</v>
      </c>
      <c r="B92" s="77">
        <v>15</v>
      </c>
      <c r="C92" s="79">
        <v>14</v>
      </c>
      <c r="D92" s="77">
        <v>0</v>
      </c>
      <c r="E92" s="77">
        <v>0</v>
      </c>
      <c r="F92" s="77">
        <v>0</v>
      </c>
      <c r="G92" s="230">
        <v>0.24720363250905752</v>
      </c>
      <c r="H92" s="77">
        <v>0</v>
      </c>
      <c r="I92" s="77">
        <v>0</v>
      </c>
      <c r="J92" s="77">
        <v>0</v>
      </c>
      <c r="K92" s="77">
        <v>0</v>
      </c>
      <c r="L92" s="77">
        <v>0</v>
      </c>
      <c r="M92" s="77">
        <v>0.12103089847643457</v>
      </c>
      <c r="N92" s="77">
        <v>0</v>
      </c>
      <c r="O92" s="230">
        <v>0</v>
      </c>
      <c r="P92" s="230">
        <v>0</v>
      </c>
      <c r="Q92" s="77">
        <v>0</v>
      </c>
      <c r="R92" s="77">
        <v>0</v>
      </c>
      <c r="S92" s="77">
        <v>0</v>
      </c>
      <c r="T92" s="77">
        <v>0</v>
      </c>
      <c r="U92" s="77">
        <v>0</v>
      </c>
      <c r="V92" s="77">
        <v>0.39869001851060798</v>
      </c>
      <c r="W92" s="77">
        <v>0</v>
      </c>
      <c r="X92" s="77">
        <v>0</v>
      </c>
      <c r="Y92" s="77">
        <v>0</v>
      </c>
      <c r="Z92" s="77">
        <v>0</v>
      </c>
      <c r="AA92" s="77">
        <v>1.3099814893919977</v>
      </c>
      <c r="AB92" s="77">
        <v>0</v>
      </c>
      <c r="AC92" s="77">
        <v>0</v>
      </c>
      <c r="AD92" s="77">
        <v>0</v>
      </c>
      <c r="AE92" s="77">
        <v>0</v>
      </c>
      <c r="AF92" s="77">
        <v>0</v>
      </c>
      <c r="AG92" s="77">
        <v>0</v>
      </c>
      <c r="AH92" s="77">
        <v>0</v>
      </c>
      <c r="AI92" s="77">
        <v>0</v>
      </c>
      <c r="AJ92" s="77">
        <v>0</v>
      </c>
      <c r="AK92" s="77">
        <v>0</v>
      </c>
      <c r="AL92" s="77">
        <v>0</v>
      </c>
      <c r="AM92" s="77">
        <v>0</v>
      </c>
      <c r="AN92" s="77">
        <v>0</v>
      </c>
      <c r="AO92" s="77">
        <v>0</v>
      </c>
      <c r="AP92" s="77">
        <v>0</v>
      </c>
      <c r="AQ92" s="77">
        <v>0</v>
      </c>
      <c r="AR92" s="77">
        <v>0</v>
      </c>
      <c r="AS92" s="77">
        <v>0</v>
      </c>
      <c r="AT92" s="77">
        <v>0</v>
      </c>
      <c r="AU92" s="77">
        <v>0</v>
      </c>
      <c r="AV92" s="77">
        <v>0</v>
      </c>
      <c r="AW92" s="77">
        <v>0</v>
      </c>
      <c r="AX92" s="77">
        <v>0</v>
      </c>
      <c r="AY92" s="77">
        <v>0</v>
      </c>
      <c r="AZ92" s="77">
        <v>0</v>
      </c>
      <c r="BA92" s="77">
        <v>0</v>
      </c>
      <c r="BB92" s="77">
        <v>0</v>
      </c>
      <c r="BC92" s="77">
        <v>0</v>
      </c>
      <c r="BD92" s="77">
        <v>0</v>
      </c>
      <c r="BE92" s="77">
        <v>8.9349280934073752E-2</v>
      </c>
      <c r="BF92" s="77">
        <v>0.12103089847643457</v>
      </c>
      <c r="BG92" s="77">
        <v>2.8477858465043429E-2</v>
      </c>
      <c r="BH92" s="77">
        <v>1.1604727324505197</v>
      </c>
      <c r="CA92" s="266"/>
      <c r="CC92" s="77"/>
      <c r="CE92" s="230"/>
      <c r="CG92" s="77"/>
      <c r="CI92" s="300"/>
      <c r="CJ92" s="287"/>
      <c r="CK92" s="287"/>
      <c r="CL92" s="287"/>
      <c r="CM92" s="287"/>
      <c r="CN92" s="287"/>
      <c r="CO92" s="287"/>
      <c r="CP92" s="287"/>
      <c r="CQ92" s="287"/>
      <c r="CR92" s="301"/>
      <c r="CS92" s="77">
        <v>15</v>
      </c>
    </row>
    <row r="93" spans="1:97" x14ac:dyDescent="0.25">
      <c r="A93" s="220" t="s">
        <v>574</v>
      </c>
      <c r="B93" s="77">
        <v>16</v>
      </c>
      <c r="C93" s="79">
        <v>15</v>
      </c>
      <c r="D93" s="77">
        <v>0.8737373737373737</v>
      </c>
      <c r="E93" s="77">
        <v>0</v>
      </c>
      <c r="F93" s="77">
        <v>0</v>
      </c>
      <c r="G93" s="230">
        <v>1.7525252525252526</v>
      </c>
      <c r="H93" s="77">
        <v>0</v>
      </c>
      <c r="I93" s="77">
        <v>0</v>
      </c>
      <c r="J93" s="77">
        <v>0</v>
      </c>
      <c r="K93" s="77">
        <v>0</v>
      </c>
      <c r="L93" s="77">
        <v>0</v>
      </c>
      <c r="M93" s="77">
        <v>0</v>
      </c>
      <c r="N93" s="77">
        <v>0</v>
      </c>
      <c r="O93" s="230">
        <v>0</v>
      </c>
      <c r="P93" s="230">
        <v>0</v>
      </c>
      <c r="Q93" s="77">
        <v>0</v>
      </c>
      <c r="R93" s="77">
        <v>0</v>
      </c>
      <c r="S93" s="77">
        <v>0</v>
      </c>
      <c r="T93" s="77">
        <v>0</v>
      </c>
      <c r="U93" s="77">
        <v>48.424242424242422</v>
      </c>
      <c r="V93" s="77">
        <v>0</v>
      </c>
      <c r="W93" s="77">
        <v>0</v>
      </c>
      <c r="X93" s="77">
        <v>0</v>
      </c>
      <c r="Y93" s="77">
        <v>0</v>
      </c>
      <c r="Z93" s="77">
        <v>0</v>
      </c>
      <c r="AA93" s="77">
        <v>0</v>
      </c>
      <c r="AB93" s="77">
        <v>0</v>
      </c>
      <c r="AC93" s="77">
        <v>0</v>
      </c>
      <c r="AD93" s="77">
        <v>0</v>
      </c>
      <c r="AE93" s="77">
        <v>0</v>
      </c>
      <c r="AF93" s="77">
        <v>0</v>
      </c>
      <c r="AG93" s="77">
        <v>0</v>
      </c>
      <c r="AH93" s="77">
        <v>0</v>
      </c>
      <c r="AI93" s="77">
        <v>0</v>
      </c>
      <c r="AJ93" s="77">
        <v>0</v>
      </c>
      <c r="AK93" s="77">
        <v>0</v>
      </c>
      <c r="AL93" s="77">
        <v>0</v>
      </c>
      <c r="AM93" s="77">
        <v>0</v>
      </c>
      <c r="AN93" s="77">
        <v>0</v>
      </c>
      <c r="AO93" s="77">
        <v>0</v>
      </c>
      <c r="AP93" s="77">
        <v>0</v>
      </c>
      <c r="AQ93" s="77">
        <v>0</v>
      </c>
      <c r="AR93" s="77">
        <v>14.893939393939393</v>
      </c>
      <c r="AS93" s="77">
        <v>0</v>
      </c>
      <c r="AT93" s="77">
        <v>1.0101010101010102E-2</v>
      </c>
      <c r="AU93" s="77">
        <v>0</v>
      </c>
      <c r="AV93" s="77">
        <v>0</v>
      </c>
      <c r="AW93" s="77">
        <v>0</v>
      </c>
      <c r="AX93" s="77">
        <v>0</v>
      </c>
      <c r="AY93" s="77">
        <v>0</v>
      </c>
      <c r="AZ93" s="77">
        <v>0</v>
      </c>
      <c r="BA93" s="77">
        <v>0</v>
      </c>
      <c r="BB93" s="77">
        <v>0</v>
      </c>
      <c r="BC93" s="77">
        <v>0</v>
      </c>
      <c r="BD93" s="77">
        <v>0</v>
      </c>
      <c r="BE93" s="77">
        <v>0</v>
      </c>
      <c r="BF93" s="77">
        <v>0</v>
      </c>
      <c r="BG93" s="77">
        <v>0</v>
      </c>
      <c r="BH93" s="77">
        <v>0</v>
      </c>
      <c r="BI93" s="77">
        <v>0.48484848484848486</v>
      </c>
      <c r="BJ93" s="77">
        <v>5.0505050505050509E-3</v>
      </c>
      <c r="CA93" s="266"/>
      <c r="CC93" s="77"/>
      <c r="CE93" s="230"/>
      <c r="CG93" s="77"/>
      <c r="CI93" s="300"/>
      <c r="CJ93" s="287"/>
      <c r="CK93" s="287"/>
      <c r="CL93" s="287"/>
      <c r="CM93" s="287"/>
      <c r="CN93" s="287"/>
      <c r="CO93" s="287"/>
      <c r="CP93" s="287"/>
      <c r="CQ93" s="287"/>
      <c r="CR93" s="301"/>
      <c r="CS93" s="77">
        <v>16</v>
      </c>
    </row>
    <row r="94" spans="1:97" x14ac:dyDescent="0.25">
      <c r="A94" s="220" t="s">
        <v>575</v>
      </c>
      <c r="B94" s="77">
        <v>17</v>
      </c>
      <c r="C94" s="79">
        <v>16</v>
      </c>
      <c r="G94" s="230"/>
      <c r="K94" s="77"/>
      <c r="L94" s="77"/>
      <c r="M94" s="77"/>
      <c r="O94" s="230"/>
      <c r="P94" s="230"/>
      <c r="Q94" s="77"/>
      <c r="R94" s="77"/>
      <c r="AS94" s="85"/>
      <c r="CA94" s="266"/>
      <c r="CC94" s="77"/>
      <c r="CE94" s="230"/>
      <c r="CG94" s="77"/>
      <c r="CI94" s="300"/>
      <c r="CJ94" s="287"/>
      <c r="CK94" s="287"/>
      <c r="CL94" s="287"/>
      <c r="CM94" s="287"/>
      <c r="CN94" s="287"/>
      <c r="CO94" s="287"/>
      <c r="CP94" s="287"/>
      <c r="CQ94" s="287">
        <v>1</v>
      </c>
      <c r="CR94" s="301"/>
      <c r="CS94" s="77">
        <v>17</v>
      </c>
    </row>
    <row r="95" spans="1:97" x14ac:dyDescent="0.25">
      <c r="A95" s="220" t="s">
        <v>576</v>
      </c>
      <c r="B95" s="77">
        <v>18</v>
      </c>
      <c r="C95" s="79">
        <v>17</v>
      </c>
      <c r="G95" s="230"/>
      <c r="K95" s="77"/>
      <c r="L95" s="77"/>
      <c r="M95" s="77"/>
      <c r="O95" s="230"/>
      <c r="P95" s="230"/>
      <c r="Q95" s="77"/>
      <c r="R95" s="77"/>
      <c r="AS95" s="85"/>
      <c r="CA95" s="266"/>
      <c r="CC95" s="77"/>
      <c r="CE95" s="230"/>
      <c r="CG95" s="77"/>
      <c r="CI95" s="300"/>
      <c r="CJ95" s="287"/>
      <c r="CK95" s="287">
        <f>1/1.4</f>
        <v>0.7142857142857143</v>
      </c>
      <c r="CL95" s="287"/>
      <c r="CM95" s="287"/>
      <c r="CN95" s="287"/>
      <c r="CO95" s="287"/>
      <c r="CP95" s="287"/>
      <c r="CQ95" s="287"/>
      <c r="CR95" s="301"/>
      <c r="CS95" s="77">
        <v>18</v>
      </c>
    </row>
    <row r="96" spans="1:97" ht="15.75" thickBot="1" x14ac:dyDescent="0.3">
      <c r="A96" s="199" t="s">
        <v>577</v>
      </c>
      <c r="B96" s="77">
        <v>19</v>
      </c>
      <c r="C96" s="79">
        <v>18</v>
      </c>
      <c r="G96" s="230"/>
      <c r="K96" s="77"/>
      <c r="L96" s="77"/>
      <c r="M96" s="77"/>
      <c r="O96" s="230"/>
      <c r="P96" s="230"/>
      <c r="Q96" s="77"/>
      <c r="R96" s="77"/>
      <c r="AS96" s="85"/>
      <c r="CA96" s="266"/>
      <c r="CC96" s="77"/>
      <c r="CE96" s="230"/>
      <c r="CG96" s="77"/>
      <c r="CI96" s="300"/>
      <c r="CJ96" s="287"/>
      <c r="CK96" s="287"/>
      <c r="CL96" s="287"/>
      <c r="CM96" s="287"/>
      <c r="CN96" s="287"/>
      <c r="CO96" s="287"/>
      <c r="CP96" s="287">
        <v>1</v>
      </c>
      <c r="CQ96" s="287"/>
      <c r="CR96" s="301"/>
      <c r="CS96" s="77">
        <v>19</v>
      </c>
    </row>
    <row r="97" spans="1:97" x14ac:dyDescent="0.25">
      <c r="A97" s="225" t="s">
        <v>578</v>
      </c>
      <c r="B97" s="77">
        <v>20</v>
      </c>
      <c r="C97" s="79">
        <v>19</v>
      </c>
      <c r="G97" s="230"/>
      <c r="K97" s="77"/>
      <c r="L97" s="77"/>
      <c r="M97" s="77"/>
      <c r="O97" s="230"/>
      <c r="P97" s="230"/>
      <c r="Q97" s="77"/>
      <c r="R97" s="77"/>
      <c r="AS97" s="85"/>
      <c r="CA97" s="266"/>
      <c r="CC97" s="77"/>
      <c r="CE97" s="230"/>
      <c r="CG97" s="77"/>
      <c r="CI97" s="300"/>
      <c r="CJ97" s="287"/>
      <c r="CK97" s="287">
        <f>1/1.4</f>
        <v>0.7142857142857143</v>
      </c>
      <c r="CL97" s="287"/>
      <c r="CM97" s="287"/>
      <c r="CN97" s="287"/>
      <c r="CO97" s="287"/>
      <c r="CP97" s="287"/>
      <c r="CQ97" s="287"/>
      <c r="CR97" s="301"/>
      <c r="CS97" s="77">
        <v>20</v>
      </c>
    </row>
    <row r="98" spans="1:97" ht="15.75" thickBot="1" x14ac:dyDescent="0.3">
      <c r="A98" s="228" t="s">
        <v>579</v>
      </c>
      <c r="B98" s="77">
        <v>21</v>
      </c>
      <c r="C98" s="79">
        <v>20</v>
      </c>
      <c r="G98" s="230"/>
      <c r="K98" s="77"/>
      <c r="L98" s="77"/>
      <c r="M98" s="77"/>
      <c r="O98" s="230"/>
      <c r="P98" s="230"/>
      <c r="Q98" s="77"/>
      <c r="R98" s="77"/>
      <c r="AS98" s="85"/>
      <c r="CA98" s="266"/>
      <c r="CC98" s="77"/>
      <c r="CE98" s="230"/>
      <c r="CG98" s="77"/>
      <c r="CI98" s="300"/>
      <c r="CJ98" s="287"/>
      <c r="CK98" s="287"/>
      <c r="CL98" s="287"/>
      <c r="CM98" s="287"/>
      <c r="CN98" s="287"/>
      <c r="CO98" s="287">
        <f>1/(3.81820959095943/1.76)</f>
        <v>0.46094902809087329</v>
      </c>
      <c r="CP98" s="287"/>
      <c r="CQ98" s="287"/>
      <c r="CR98" s="301"/>
      <c r="CS98" s="77">
        <v>21</v>
      </c>
    </row>
    <row r="99" spans="1:97" x14ac:dyDescent="0.25">
      <c r="A99" s="225" t="s">
        <v>580</v>
      </c>
      <c r="B99" s="77">
        <v>22</v>
      </c>
      <c r="C99" s="79">
        <v>21</v>
      </c>
      <c r="G99" s="230"/>
      <c r="K99" s="77"/>
      <c r="L99" s="77"/>
      <c r="M99" s="77"/>
      <c r="O99" s="230"/>
      <c r="P99" s="230"/>
      <c r="Q99" s="77"/>
      <c r="R99" s="77"/>
      <c r="AS99" s="85"/>
      <c r="CA99" s="266"/>
      <c r="CC99" s="77"/>
      <c r="CE99" s="230"/>
      <c r="CG99" s="77"/>
      <c r="CI99" s="300"/>
      <c r="CJ99" s="287"/>
      <c r="CK99" s="287"/>
      <c r="CL99" s="287"/>
      <c r="CM99" s="287"/>
      <c r="CN99" s="287">
        <f>1/(1.84758/1.76)</f>
        <v>0.95259745180181643</v>
      </c>
      <c r="CO99" s="287"/>
      <c r="CP99" s="287"/>
      <c r="CQ99" s="287"/>
      <c r="CR99" s="301"/>
      <c r="CS99" s="77">
        <v>22</v>
      </c>
    </row>
    <row r="100" spans="1:97" x14ac:dyDescent="0.25">
      <c r="A100" s="227" t="s">
        <v>581</v>
      </c>
      <c r="B100" s="77">
        <v>23</v>
      </c>
      <c r="C100" s="79">
        <v>22</v>
      </c>
      <c r="D100" s="77">
        <v>8.0000000000000002E-3</v>
      </c>
      <c r="E100" s="77">
        <v>0</v>
      </c>
      <c r="F100" s="77">
        <v>0</v>
      </c>
      <c r="G100" s="230">
        <f>72.2222222222222/1000</f>
        <v>7.2222222222222202E-2</v>
      </c>
      <c r="H100" s="77">
        <v>0</v>
      </c>
      <c r="I100" s="77">
        <v>0</v>
      </c>
      <c r="J100" s="77">
        <v>0</v>
      </c>
      <c r="K100" s="77">
        <v>0</v>
      </c>
      <c r="L100" s="77">
        <v>0</v>
      </c>
      <c r="M100" s="77">
        <v>0</v>
      </c>
      <c r="N100" s="77">
        <v>0</v>
      </c>
      <c r="O100" s="230">
        <v>0</v>
      </c>
      <c r="P100" s="230">
        <v>0</v>
      </c>
      <c r="Q100" s="77">
        <v>0</v>
      </c>
      <c r="R100" s="77">
        <v>0</v>
      </c>
      <c r="S100" s="77">
        <v>0</v>
      </c>
      <c r="T100" s="77">
        <v>0</v>
      </c>
      <c r="U100" s="77">
        <v>0</v>
      </c>
      <c r="V100" s="77">
        <v>0</v>
      </c>
      <c r="W100" s="77">
        <v>500.8</v>
      </c>
      <c r="X100" s="77">
        <v>0</v>
      </c>
      <c r="Y100" s="77">
        <v>0</v>
      </c>
      <c r="Z100" s="77">
        <v>510</v>
      </c>
      <c r="AA100" s="77">
        <v>0</v>
      </c>
      <c r="AB100" s="77">
        <v>0</v>
      </c>
      <c r="AC100" s="77">
        <v>0</v>
      </c>
      <c r="AD100" s="77">
        <v>0</v>
      </c>
      <c r="AE100" s="77">
        <v>0</v>
      </c>
      <c r="AF100" s="77">
        <v>0</v>
      </c>
      <c r="AG100" s="77">
        <v>0</v>
      </c>
      <c r="AH100" s="77">
        <v>0</v>
      </c>
      <c r="AI100" s="77">
        <v>0</v>
      </c>
      <c r="AJ100" s="77">
        <v>0</v>
      </c>
      <c r="AK100" s="77">
        <v>0</v>
      </c>
      <c r="AL100" s="77">
        <v>0</v>
      </c>
      <c r="AM100" s="77">
        <v>0</v>
      </c>
      <c r="AN100" s="77">
        <v>0</v>
      </c>
      <c r="AO100" s="77">
        <v>0</v>
      </c>
      <c r="AP100" s="77">
        <v>0</v>
      </c>
      <c r="AQ100" s="77">
        <v>0</v>
      </c>
      <c r="AR100" s="77">
        <v>0</v>
      </c>
      <c r="AS100" s="77">
        <v>0</v>
      </c>
      <c r="AT100" s="77">
        <v>0.32</v>
      </c>
      <c r="AU100" s="77">
        <v>0</v>
      </c>
      <c r="AV100" s="77">
        <v>0</v>
      </c>
      <c r="AW100" s="77">
        <v>0</v>
      </c>
      <c r="AX100" s="77">
        <v>0</v>
      </c>
      <c r="AY100" s="77">
        <v>0</v>
      </c>
      <c r="AZ100" s="77">
        <v>0</v>
      </c>
      <c r="BA100" s="77">
        <v>0</v>
      </c>
      <c r="BB100" s="77">
        <v>0</v>
      </c>
      <c r="BC100" s="77">
        <v>0</v>
      </c>
      <c r="BD100" s="77">
        <v>0</v>
      </c>
      <c r="BE100" s="77">
        <v>0</v>
      </c>
      <c r="BF100" s="77">
        <v>0</v>
      </c>
      <c r="BG100" s="77">
        <v>0</v>
      </c>
      <c r="BH100" s="77">
        <v>0</v>
      </c>
      <c r="BI100" s="77">
        <v>0</v>
      </c>
      <c r="BJ100" s="77">
        <v>0.11120000000000001</v>
      </c>
      <c r="BK100" s="77">
        <v>0.3</v>
      </c>
      <c r="BL100" s="77">
        <v>0.10600000000000001</v>
      </c>
      <c r="BM100" s="77">
        <v>0.28999999999999998</v>
      </c>
      <c r="CA100" s="266"/>
      <c r="CC100" s="77"/>
      <c r="CE100" s="230"/>
      <c r="CG100" s="77"/>
      <c r="CI100" s="300"/>
      <c r="CJ100" s="287"/>
      <c r="CK100" s="287"/>
      <c r="CL100" s="287"/>
      <c r="CM100" s="287"/>
      <c r="CN100" s="287"/>
      <c r="CO100" s="287"/>
      <c r="CP100" s="287"/>
      <c r="CQ100" s="287"/>
      <c r="CR100" s="301"/>
      <c r="CS100" s="77">
        <v>23</v>
      </c>
    </row>
    <row r="101" spans="1:97" x14ac:dyDescent="0.25">
      <c r="A101" s="199" t="s">
        <v>582</v>
      </c>
      <c r="B101" s="77">
        <v>24</v>
      </c>
      <c r="C101" s="296">
        <v>23</v>
      </c>
      <c r="G101" s="230"/>
      <c r="K101" s="77"/>
      <c r="L101" s="77"/>
      <c r="M101" s="77"/>
      <c r="O101" s="230"/>
      <c r="P101" s="230"/>
      <c r="Q101" s="77"/>
      <c r="R101" s="77"/>
      <c r="AS101" s="85"/>
      <c r="CA101" s="266"/>
      <c r="CC101" s="77"/>
      <c r="CE101" s="230"/>
      <c r="CG101" s="77"/>
      <c r="CI101" s="300"/>
      <c r="CJ101" s="287"/>
      <c r="CK101" s="287"/>
      <c r="CL101" s="287"/>
      <c r="CM101" s="287"/>
      <c r="CN101" s="287"/>
      <c r="CO101" s="287"/>
      <c r="CP101" s="287"/>
      <c r="CQ101" s="287">
        <v>1</v>
      </c>
      <c r="CR101" s="301"/>
      <c r="CS101" s="77">
        <v>24</v>
      </c>
    </row>
    <row r="102" spans="1:97" ht="15.75" thickBot="1" x14ac:dyDescent="0.3">
      <c r="A102" s="199" t="s">
        <v>583</v>
      </c>
      <c r="B102" s="77">
        <v>25</v>
      </c>
      <c r="C102" s="79">
        <v>24</v>
      </c>
      <c r="D102" s="77">
        <v>0</v>
      </c>
      <c r="E102" s="77">
        <v>0.13782426778242676</v>
      </c>
      <c r="F102" s="77">
        <v>8.6400000000000018E-4</v>
      </c>
      <c r="G102" s="230">
        <v>5.6081974895397492E-2</v>
      </c>
      <c r="H102" s="77">
        <v>0</v>
      </c>
      <c r="I102" s="77">
        <v>0</v>
      </c>
      <c r="J102" s="77">
        <v>0</v>
      </c>
      <c r="K102" s="77">
        <v>0</v>
      </c>
      <c r="L102" s="77">
        <v>0</v>
      </c>
      <c r="M102" s="77">
        <v>0</v>
      </c>
      <c r="N102" s="77">
        <v>0</v>
      </c>
      <c r="O102" s="230">
        <v>0</v>
      </c>
      <c r="P102" s="230">
        <v>0</v>
      </c>
      <c r="Q102" s="77">
        <v>0</v>
      </c>
      <c r="R102" s="77">
        <v>0</v>
      </c>
      <c r="S102" s="77">
        <v>0</v>
      </c>
      <c r="T102" s="77">
        <v>0</v>
      </c>
      <c r="U102" s="77">
        <v>3.6150627615062763</v>
      </c>
      <c r="V102" s="77">
        <v>0</v>
      </c>
      <c r="W102" s="77">
        <v>0</v>
      </c>
      <c r="X102" s="77">
        <v>0</v>
      </c>
      <c r="Y102" s="77">
        <v>0</v>
      </c>
      <c r="Z102" s="77">
        <v>109.59062761506277</v>
      </c>
      <c r="AA102" s="77">
        <v>0.12426778242677826</v>
      </c>
      <c r="AB102" s="77">
        <v>0</v>
      </c>
      <c r="AC102" s="77">
        <v>0.12652719665271969</v>
      </c>
      <c r="AD102" s="77">
        <v>0</v>
      </c>
      <c r="AE102" s="77">
        <v>0</v>
      </c>
      <c r="AF102" s="77">
        <v>0</v>
      </c>
      <c r="AG102" s="77">
        <v>0</v>
      </c>
      <c r="AH102" s="77">
        <v>4.3200000000000009E-4</v>
      </c>
      <c r="AI102" s="77">
        <v>0</v>
      </c>
      <c r="AJ102" s="77">
        <v>2.1600000000000005E-4</v>
      </c>
      <c r="AK102" s="77">
        <v>0</v>
      </c>
      <c r="AL102" s="77">
        <v>0</v>
      </c>
      <c r="AM102" s="77">
        <v>0</v>
      </c>
      <c r="AN102" s="77">
        <v>0</v>
      </c>
      <c r="AO102" s="77">
        <v>0</v>
      </c>
      <c r="AP102" s="77">
        <v>6.235983263598327E-2</v>
      </c>
      <c r="AQ102" s="77">
        <v>0</v>
      </c>
      <c r="AR102" s="77">
        <v>0</v>
      </c>
      <c r="AS102" s="77">
        <v>0</v>
      </c>
      <c r="AT102" s="77">
        <v>0.42928870292887028</v>
      </c>
      <c r="AU102" s="77">
        <v>0</v>
      </c>
      <c r="AV102" s="77">
        <v>0</v>
      </c>
      <c r="AW102" s="77">
        <v>0</v>
      </c>
      <c r="AX102" s="77">
        <v>0</v>
      </c>
      <c r="AY102" s="77">
        <v>0</v>
      </c>
      <c r="AZ102" s="77">
        <v>0</v>
      </c>
      <c r="BA102" s="77">
        <v>0</v>
      </c>
      <c r="BB102" s="77">
        <v>7.5600000000000005E-4</v>
      </c>
      <c r="BC102" s="77">
        <v>1.0800000000000002E-4</v>
      </c>
      <c r="BD102" s="77">
        <v>0</v>
      </c>
      <c r="BE102" s="77">
        <v>0</v>
      </c>
      <c r="BF102" s="77">
        <v>0</v>
      </c>
      <c r="BG102" s="77">
        <v>0</v>
      </c>
      <c r="BH102" s="77">
        <v>0</v>
      </c>
      <c r="BI102" s="77">
        <v>0</v>
      </c>
      <c r="BJ102" s="77">
        <v>0</v>
      </c>
      <c r="BK102" s="77">
        <v>0</v>
      </c>
      <c r="BL102" s="77">
        <v>0</v>
      </c>
      <c r="BM102" s="77">
        <v>0</v>
      </c>
      <c r="BN102" s="77">
        <v>0.21238493723849372</v>
      </c>
      <c r="BO102" s="77">
        <v>0.29598326359832638</v>
      </c>
      <c r="BP102" s="77">
        <v>0.18527196652719666</v>
      </c>
      <c r="BQ102" s="77">
        <v>8.6400000000000018E-3</v>
      </c>
      <c r="BR102" s="77">
        <v>9.7199999999999995E-3</v>
      </c>
      <c r="BS102" s="77">
        <v>1.0800000000000002E-4</v>
      </c>
      <c r="BT102" s="77">
        <v>2.5920000000000001E-3</v>
      </c>
      <c r="CA102" s="266"/>
      <c r="CC102" s="77"/>
      <c r="CE102" s="230"/>
      <c r="CG102" s="77"/>
      <c r="CI102" s="300"/>
      <c r="CJ102" s="287"/>
      <c r="CK102" s="287"/>
      <c r="CL102" s="287"/>
      <c r="CM102" s="287"/>
      <c r="CN102" s="287"/>
      <c r="CO102" s="287"/>
      <c r="CP102" s="287"/>
      <c r="CQ102" s="287"/>
      <c r="CR102" s="301"/>
      <c r="CS102" s="77">
        <v>25</v>
      </c>
    </row>
    <row r="103" spans="1:97" s="230" customFormat="1" ht="15.75" thickBot="1" x14ac:dyDescent="0.3">
      <c r="A103" s="453" t="s">
        <v>593</v>
      </c>
      <c r="B103" s="230">
        <v>26</v>
      </c>
      <c r="C103" s="154">
        <v>25</v>
      </c>
      <c r="AS103" s="451"/>
      <c r="CI103" s="452"/>
      <c r="CM103" s="230">
        <f>1/(7.94123/1.76183)</f>
        <v>0.22185857858291474</v>
      </c>
      <c r="CR103" s="451"/>
      <c r="CS103" s="230">
        <v>26</v>
      </c>
    </row>
    <row r="104" spans="1:97" ht="15.75" thickBot="1" x14ac:dyDescent="0.3">
      <c r="A104" s="224" t="s">
        <v>598</v>
      </c>
      <c r="B104" s="77">
        <v>27</v>
      </c>
      <c r="C104" s="79">
        <v>26</v>
      </c>
      <c r="G104" s="230"/>
      <c r="K104" s="77"/>
      <c r="L104" s="77"/>
      <c r="M104" s="77"/>
      <c r="O104" s="230"/>
      <c r="P104" s="230"/>
      <c r="Q104" s="77"/>
      <c r="R104" s="77"/>
      <c r="AS104" s="85"/>
      <c r="CA104" s="266"/>
      <c r="CC104" s="77"/>
      <c r="CE104" s="230"/>
      <c r="CG104" s="77"/>
      <c r="CI104" s="300"/>
      <c r="CJ104" s="287"/>
      <c r="CK104" s="287"/>
      <c r="CL104" s="287"/>
      <c r="CM104" s="287"/>
      <c r="CN104" s="287">
        <f>1/(1.84758/1.76)</f>
        <v>0.95259745180181643</v>
      </c>
      <c r="CO104" s="287"/>
      <c r="CP104" s="287"/>
      <c r="CQ104" s="287"/>
      <c r="CR104" s="301"/>
      <c r="CS104" s="77">
        <v>27</v>
      </c>
    </row>
    <row r="105" spans="1:97" ht="15.75" thickBot="1" x14ac:dyDescent="0.3">
      <c r="A105" s="224" t="s">
        <v>599</v>
      </c>
      <c r="B105" s="77">
        <v>28</v>
      </c>
      <c r="C105" s="79">
        <v>27</v>
      </c>
      <c r="D105" s="77">
        <v>8.0000000000000002E-3</v>
      </c>
      <c r="E105" s="77">
        <v>0</v>
      </c>
      <c r="F105" s="77">
        <v>0</v>
      </c>
      <c r="G105" s="230">
        <f>72.2222222222222/1000</f>
        <v>7.2222222222222202E-2</v>
      </c>
      <c r="H105" s="77">
        <v>0</v>
      </c>
      <c r="I105" s="77">
        <v>0</v>
      </c>
      <c r="J105" s="77">
        <v>0</v>
      </c>
      <c r="K105" s="77">
        <v>0</v>
      </c>
      <c r="L105" s="77">
        <v>0</v>
      </c>
      <c r="M105" s="77">
        <v>0</v>
      </c>
      <c r="N105" s="77">
        <v>0</v>
      </c>
      <c r="O105" s="230">
        <v>0</v>
      </c>
      <c r="P105" s="230">
        <v>0</v>
      </c>
      <c r="Q105" s="77">
        <v>0</v>
      </c>
      <c r="R105" s="77">
        <v>0</v>
      </c>
      <c r="S105" s="77">
        <v>0</v>
      </c>
      <c r="T105" s="77">
        <v>0</v>
      </c>
      <c r="U105" s="77">
        <v>0</v>
      </c>
      <c r="V105" s="77">
        <v>0</v>
      </c>
      <c r="W105" s="77">
        <v>500.8</v>
      </c>
      <c r="X105" s="77">
        <v>0</v>
      </c>
      <c r="Y105" s="77">
        <v>0</v>
      </c>
      <c r="Z105" s="77">
        <v>510</v>
      </c>
      <c r="AA105" s="77">
        <v>0</v>
      </c>
      <c r="AB105" s="77">
        <v>0</v>
      </c>
      <c r="AC105" s="77">
        <v>0</v>
      </c>
      <c r="AD105" s="77">
        <v>0</v>
      </c>
      <c r="AE105" s="77">
        <v>0</v>
      </c>
      <c r="AF105" s="77">
        <v>0</v>
      </c>
      <c r="AG105" s="77">
        <v>0</v>
      </c>
      <c r="AH105" s="77">
        <v>0</v>
      </c>
      <c r="AI105" s="77">
        <v>0</v>
      </c>
      <c r="AJ105" s="77">
        <v>0</v>
      </c>
      <c r="AK105" s="77">
        <v>0</v>
      </c>
      <c r="AL105" s="77">
        <v>0</v>
      </c>
      <c r="AM105" s="77">
        <v>0</v>
      </c>
      <c r="AN105" s="77">
        <v>0</v>
      </c>
      <c r="AO105" s="77">
        <v>0</v>
      </c>
      <c r="AP105" s="77">
        <v>0</v>
      </c>
      <c r="AQ105" s="77">
        <v>0</v>
      </c>
      <c r="AR105" s="77">
        <v>0</v>
      </c>
      <c r="AS105" s="77">
        <v>0</v>
      </c>
      <c r="AT105" s="77">
        <v>0.32</v>
      </c>
      <c r="AU105" s="77">
        <v>0</v>
      </c>
      <c r="AV105" s="77">
        <v>0</v>
      </c>
      <c r="AW105" s="77">
        <v>0</v>
      </c>
      <c r="AX105" s="77">
        <v>0</v>
      </c>
      <c r="AY105" s="77">
        <v>0</v>
      </c>
      <c r="AZ105" s="77">
        <v>0</v>
      </c>
      <c r="BA105" s="77">
        <v>0</v>
      </c>
      <c r="BB105" s="77">
        <v>0</v>
      </c>
      <c r="BC105" s="77">
        <v>0</v>
      </c>
      <c r="BD105" s="77">
        <v>0</v>
      </c>
      <c r="BE105" s="77">
        <v>0</v>
      </c>
      <c r="BF105" s="77">
        <v>0</v>
      </c>
      <c r="BG105" s="77">
        <v>0</v>
      </c>
      <c r="BH105" s="77">
        <v>0</v>
      </c>
      <c r="BI105" s="77">
        <v>0</v>
      </c>
      <c r="BJ105" s="77">
        <v>0.11120000000000001</v>
      </c>
      <c r="BK105" s="77">
        <v>0.3</v>
      </c>
      <c r="BL105" s="77">
        <v>0.10600000000000001</v>
      </c>
      <c r="BM105" s="77">
        <v>0.28999999999999998</v>
      </c>
      <c r="CA105" s="266"/>
      <c r="CC105" s="77"/>
      <c r="CE105" s="230"/>
      <c r="CG105" s="77"/>
      <c r="CI105" s="300"/>
      <c r="CJ105" s="287"/>
      <c r="CK105" s="287"/>
      <c r="CL105" s="287"/>
      <c r="CM105" s="287"/>
      <c r="CN105" s="287"/>
      <c r="CO105" s="287"/>
      <c r="CP105" s="287"/>
      <c r="CQ105" s="287"/>
      <c r="CR105" s="301"/>
      <c r="CS105" s="77">
        <v>28</v>
      </c>
    </row>
    <row r="106" spans="1:97" ht="15.75" thickBot="1" x14ac:dyDescent="0.3">
      <c r="A106" s="224" t="s">
        <v>600</v>
      </c>
      <c r="B106" s="77">
        <v>29</v>
      </c>
      <c r="C106" s="296">
        <v>28</v>
      </c>
      <c r="G106" s="230"/>
      <c r="K106" s="77"/>
      <c r="L106" s="77"/>
      <c r="M106" s="77"/>
      <c r="O106" s="230"/>
      <c r="P106" s="230"/>
      <c r="Q106" s="77"/>
      <c r="R106" s="77"/>
      <c r="AS106" s="85"/>
      <c r="CA106" s="266"/>
      <c r="CC106" s="77"/>
      <c r="CE106" s="230"/>
      <c r="CG106" s="77"/>
      <c r="CI106" s="300"/>
      <c r="CJ106" s="287"/>
      <c r="CK106" s="287"/>
      <c r="CL106" s="287"/>
      <c r="CM106" s="287"/>
      <c r="CN106" s="287"/>
      <c r="CO106" s="287"/>
      <c r="CP106" s="287"/>
      <c r="CQ106" s="287">
        <v>1</v>
      </c>
      <c r="CR106" s="301"/>
      <c r="CS106" s="77">
        <v>29</v>
      </c>
    </row>
    <row r="107" spans="1:97" ht="15.75" thickBot="1" x14ac:dyDescent="0.3">
      <c r="A107" s="224" t="s">
        <v>601</v>
      </c>
      <c r="B107" s="77">
        <v>30</v>
      </c>
      <c r="C107" s="79">
        <v>29</v>
      </c>
      <c r="D107" s="77">
        <v>0</v>
      </c>
      <c r="E107" s="77">
        <v>0.13782426778242676</v>
      </c>
      <c r="F107" s="77">
        <v>8.6400000000000018E-4</v>
      </c>
      <c r="G107" s="230">
        <v>5.6081974895397492E-2</v>
      </c>
      <c r="H107" s="77">
        <v>0</v>
      </c>
      <c r="I107" s="77">
        <v>0</v>
      </c>
      <c r="J107" s="77">
        <v>0</v>
      </c>
      <c r="K107" s="77">
        <v>0</v>
      </c>
      <c r="L107" s="77">
        <v>0</v>
      </c>
      <c r="M107" s="77">
        <v>0</v>
      </c>
      <c r="N107" s="77">
        <v>0</v>
      </c>
      <c r="O107" s="230">
        <v>0</v>
      </c>
      <c r="P107" s="230">
        <v>0</v>
      </c>
      <c r="Q107" s="77">
        <v>0</v>
      </c>
      <c r="R107" s="77">
        <v>0</v>
      </c>
      <c r="S107" s="77">
        <v>0</v>
      </c>
      <c r="T107" s="77">
        <v>0</v>
      </c>
      <c r="U107" s="77">
        <v>3.6150627615062763</v>
      </c>
      <c r="V107" s="77">
        <v>0</v>
      </c>
      <c r="W107" s="77">
        <v>0</v>
      </c>
      <c r="X107" s="77">
        <v>0</v>
      </c>
      <c r="Y107" s="77">
        <v>0</v>
      </c>
      <c r="Z107" s="77">
        <v>109.59062761506277</v>
      </c>
      <c r="AA107" s="77">
        <v>0.12426778242677826</v>
      </c>
      <c r="AB107" s="77">
        <v>0</v>
      </c>
      <c r="AC107" s="77">
        <v>0.12652719665271969</v>
      </c>
      <c r="AD107" s="77">
        <v>0</v>
      </c>
      <c r="AE107" s="77">
        <v>0</v>
      </c>
      <c r="AF107" s="77">
        <v>0</v>
      </c>
      <c r="AG107" s="77">
        <v>0</v>
      </c>
      <c r="AH107" s="77">
        <v>4.3200000000000009E-4</v>
      </c>
      <c r="AI107" s="77">
        <v>0</v>
      </c>
      <c r="AJ107" s="77">
        <v>2.1600000000000005E-4</v>
      </c>
      <c r="AK107" s="77">
        <v>0</v>
      </c>
      <c r="AL107" s="77">
        <v>0</v>
      </c>
      <c r="AM107" s="77">
        <v>0</v>
      </c>
      <c r="AN107" s="77">
        <v>0</v>
      </c>
      <c r="AO107" s="77">
        <v>0</v>
      </c>
      <c r="AP107" s="77">
        <v>6.235983263598327E-2</v>
      </c>
      <c r="AQ107" s="77">
        <v>0</v>
      </c>
      <c r="AR107" s="77">
        <v>0</v>
      </c>
      <c r="AS107" s="77">
        <v>0</v>
      </c>
      <c r="AT107" s="77">
        <v>0.42928870292887028</v>
      </c>
      <c r="AU107" s="77">
        <v>0</v>
      </c>
      <c r="AV107" s="77">
        <v>0</v>
      </c>
      <c r="AW107" s="77">
        <v>0</v>
      </c>
      <c r="AX107" s="77">
        <v>0</v>
      </c>
      <c r="AY107" s="77">
        <v>0</v>
      </c>
      <c r="AZ107" s="77">
        <v>0</v>
      </c>
      <c r="BA107" s="77">
        <v>0</v>
      </c>
      <c r="BB107" s="77">
        <v>7.5600000000000005E-4</v>
      </c>
      <c r="BC107" s="77">
        <v>1.0800000000000002E-4</v>
      </c>
      <c r="BD107" s="77">
        <v>0</v>
      </c>
      <c r="BE107" s="77">
        <v>0</v>
      </c>
      <c r="BF107" s="77">
        <v>0</v>
      </c>
      <c r="BG107" s="77">
        <v>0</v>
      </c>
      <c r="BH107" s="77">
        <v>0</v>
      </c>
      <c r="BI107" s="77">
        <v>0</v>
      </c>
      <c r="BJ107" s="77">
        <v>0</v>
      </c>
      <c r="BK107" s="77">
        <v>0</v>
      </c>
      <c r="BL107" s="77">
        <v>0</v>
      </c>
      <c r="BM107" s="77">
        <v>0</v>
      </c>
      <c r="BN107" s="77">
        <v>0.21238493723849372</v>
      </c>
      <c r="BO107" s="77">
        <v>0.29598326359832638</v>
      </c>
      <c r="BP107" s="77">
        <v>0.18527196652719666</v>
      </c>
      <c r="BQ107" s="77">
        <v>8.6400000000000018E-3</v>
      </c>
      <c r="BR107" s="77">
        <v>9.7199999999999995E-3</v>
      </c>
      <c r="BS107" s="77">
        <v>1.0800000000000002E-4</v>
      </c>
      <c r="BT107" s="77">
        <v>2.5920000000000001E-3</v>
      </c>
      <c r="CA107" s="266"/>
      <c r="CC107" s="77"/>
      <c r="CE107" s="230"/>
      <c r="CG107" s="77"/>
      <c r="CI107" s="300"/>
      <c r="CJ107" s="287"/>
      <c r="CK107" s="287"/>
      <c r="CL107" s="287"/>
      <c r="CM107" s="287"/>
      <c r="CN107" s="287"/>
      <c r="CO107" s="287"/>
      <c r="CP107" s="287"/>
      <c r="CQ107" s="287"/>
      <c r="CR107" s="301"/>
      <c r="CS107" s="77">
        <v>30</v>
      </c>
    </row>
    <row r="108" spans="1:97" x14ac:dyDescent="0.25">
      <c r="A108" s="224" t="s">
        <v>602</v>
      </c>
      <c r="B108" s="77">
        <v>31</v>
      </c>
      <c r="C108" s="79">
        <v>30</v>
      </c>
      <c r="G108" s="230"/>
      <c r="K108" s="77"/>
      <c r="L108" s="77"/>
      <c r="M108" s="77"/>
      <c r="O108" s="230"/>
      <c r="P108" s="230"/>
      <c r="Q108" s="77"/>
      <c r="R108" s="77"/>
      <c r="AS108" s="85"/>
      <c r="CA108" s="266"/>
      <c r="CC108" s="77"/>
      <c r="CE108" s="230"/>
      <c r="CG108" s="77"/>
      <c r="CI108" s="300"/>
      <c r="CJ108" s="287"/>
      <c r="CK108" s="287"/>
      <c r="CL108" s="287"/>
      <c r="CM108" s="287">
        <f>1/(7.94123/1.76183)</f>
        <v>0.22185857858291474</v>
      </c>
      <c r="CN108" s="287"/>
      <c r="CO108" s="287"/>
      <c r="CP108" s="287"/>
      <c r="CQ108" s="287"/>
      <c r="CR108" s="301"/>
      <c r="CS108" s="77">
        <v>31</v>
      </c>
    </row>
    <row r="109" spans="1:97" x14ac:dyDescent="0.25">
      <c r="A109" s="199" t="s">
        <v>603</v>
      </c>
      <c r="B109" s="77">
        <v>32</v>
      </c>
      <c r="C109" s="79">
        <v>31</v>
      </c>
      <c r="D109" s="77">
        <v>0</v>
      </c>
      <c r="E109" s="77">
        <v>1.7580246913580247E-2</v>
      </c>
      <c r="F109" s="77">
        <v>0</v>
      </c>
      <c r="G109" s="230">
        <v>0.57396543209876538</v>
      </c>
      <c r="H109" s="77">
        <v>0</v>
      </c>
      <c r="I109" s="77">
        <v>8.8493827160493824E-3</v>
      </c>
      <c r="J109" s="77">
        <v>0</v>
      </c>
      <c r="K109" s="77">
        <v>0</v>
      </c>
      <c r="L109" s="77">
        <v>0</v>
      </c>
      <c r="M109" s="77">
        <v>0</v>
      </c>
      <c r="N109" s="77">
        <v>0</v>
      </c>
      <c r="O109" s="230">
        <v>0</v>
      </c>
      <c r="P109" s="230">
        <v>0</v>
      </c>
      <c r="Q109" s="77">
        <v>0</v>
      </c>
      <c r="R109" s="77">
        <v>0</v>
      </c>
      <c r="S109" s="77">
        <v>0</v>
      </c>
      <c r="T109" s="77">
        <v>0</v>
      </c>
      <c r="U109" s="77">
        <v>34.820740740740739</v>
      </c>
      <c r="V109" s="77">
        <v>0</v>
      </c>
      <c r="W109" s="77">
        <v>0</v>
      </c>
      <c r="X109" s="77">
        <v>0</v>
      </c>
      <c r="Y109" s="77">
        <v>0</v>
      </c>
      <c r="Z109" s="77">
        <v>11.866666666666665</v>
      </c>
      <c r="AA109" s="77">
        <v>0</v>
      </c>
      <c r="AB109" s="77">
        <v>0</v>
      </c>
      <c r="AC109" s="77">
        <v>0</v>
      </c>
      <c r="AD109" s="77">
        <v>0</v>
      </c>
      <c r="AE109" s="77">
        <v>0</v>
      </c>
      <c r="AF109" s="77">
        <v>0</v>
      </c>
      <c r="AG109" s="77">
        <v>0</v>
      </c>
      <c r="AH109" s="77">
        <v>0</v>
      </c>
      <c r="AI109" s="77">
        <v>0</v>
      </c>
      <c r="AJ109" s="77">
        <v>0</v>
      </c>
      <c r="AK109" s="77">
        <v>0</v>
      </c>
      <c r="AL109" s="77">
        <v>0</v>
      </c>
      <c r="AM109" s="77">
        <v>0</v>
      </c>
      <c r="AN109" s="77">
        <v>0</v>
      </c>
      <c r="AO109" s="77">
        <v>0</v>
      </c>
      <c r="AP109" s="77">
        <v>-2.1102024691358023</v>
      </c>
      <c r="AQ109" s="77">
        <v>0</v>
      </c>
      <c r="AR109" s="77">
        <v>0</v>
      </c>
      <c r="AS109" s="77">
        <v>3.9703703703703706E-3</v>
      </c>
      <c r="CA109" s="266"/>
      <c r="CC109" s="77"/>
      <c r="CE109" s="230"/>
      <c r="CG109" s="77"/>
      <c r="CI109" s="300"/>
      <c r="CJ109" s="287"/>
      <c r="CK109" s="287"/>
      <c r="CL109" s="287"/>
      <c r="CM109" s="287"/>
      <c r="CN109" s="287"/>
      <c r="CO109" s="287"/>
      <c r="CP109" s="287"/>
      <c r="CQ109" s="287"/>
      <c r="CR109" s="301"/>
      <c r="CS109" s="77">
        <v>32</v>
      </c>
    </row>
    <row r="110" spans="1:97" x14ac:dyDescent="0.25">
      <c r="A110" s="199" t="s">
        <v>604</v>
      </c>
      <c r="B110" s="77">
        <v>33</v>
      </c>
      <c r="C110" s="79">
        <v>32</v>
      </c>
      <c r="D110" s="77">
        <v>1.5815035314362434E-2</v>
      </c>
      <c r="E110" s="77">
        <v>1.5758305414868908E-3</v>
      </c>
      <c r="F110" s="77">
        <v>0</v>
      </c>
      <c r="G110" s="230">
        <v>6.4340854916754371E-5</v>
      </c>
      <c r="H110" s="77">
        <v>0</v>
      </c>
      <c r="I110" s="77">
        <v>2.2061627580816469E-4</v>
      </c>
      <c r="J110" s="77">
        <v>0</v>
      </c>
      <c r="K110" s="77">
        <v>0</v>
      </c>
      <c r="L110" s="77">
        <v>0</v>
      </c>
      <c r="M110" s="77">
        <v>0</v>
      </c>
      <c r="N110" s="77">
        <v>0</v>
      </c>
      <c r="O110" s="230">
        <v>0</v>
      </c>
      <c r="P110" s="230">
        <v>0</v>
      </c>
      <c r="Q110" s="77">
        <v>0</v>
      </c>
      <c r="R110" s="77">
        <v>0</v>
      </c>
      <c r="S110" s="77">
        <v>0</v>
      </c>
      <c r="T110" s="77">
        <v>0</v>
      </c>
      <c r="U110" s="77">
        <v>1.5836687226002464</v>
      </c>
      <c r="V110" s="77">
        <v>0</v>
      </c>
      <c r="W110" s="77">
        <v>0</v>
      </c>
      <c r="X110" s="77">
        <v>0</v>
      </c>
      <c r="Y110" s="77">
        <v>0</v>
      </c>
      <c r="Z110" s="77">
        <v>8.8741321113292762E-2</v>
      </c>
      <c r="AA110" s="77">
        <v>1.9969319750266192E-2</v>
      </c>
      <c r="AB110" s="77">
        <v>0</v>
      </c>
      <c r="AC110" s="77">
        <v>4.8535580677796234E-4</v>
      </c>
      <c r="AD110" s="77">
        <v>0</v>
      </c>
      <c r="AE110" s="77">
        <v>0</v>
      </c>
      <c r="AF110" s="77">
        <v>0</v>
      </c>
      <c r="AG110" s="77">
        <v>0</v>
      </c>
      <c r="AH110" s="77">
        <v>0</v>
      </c>
      <c r="AI110" s="77">
        <v>0</v>
      </c>
      <c r="AJ110" s="77">
        <v>0</v>
      </c>
      <c r="AK110" s="77">
        <v>0</v>
      </c>
      <c r="AL110" s="77">
        <v>0</v>
      </c>
      <c r="AM110" s="77">
        <v>0</v>
      </c>
      <c r="AN110" s="77">
        <v>0</v>
      </c>
      <c r="AO110" s="77">
        <v>0</v>
      </c>
      <c r="AP110" s="77">
        <v>0</v>
      </c>
      <c r="AQ110" s="77">
        <v>0</v>
      </c>
      <c r="AR110" s="77">
        <v>0</v>
      </c>
      <c r="AS110" s="77">
        <v>0</v>
      </c>
      <c r="AT110" s="77">
        <v>0</v>
      </c>
      <c r="AU110" s="77">
        <v>0</v>
      </c>
      <c r="AV110" s="77">
        <v>0</v>
      </c>
      <c r="AW110" s="77">
        <v>0</v>
      </c>
      <c r="AX110" s="77">
        <v>0</v>
      </c>
      <c r="AY110" s="77">
        <v>0</v>
      </c>
      <c r="AZ110" s="77">
        <v>0</v>
      </c>
      <c r="BA110" s="77">
        <v>0</v>
      </c>
      <c r="BB110" s="77">
        <v>0</v>
      </c>
      <c r="BC110" s="77">
        <v>0</v>
      </c>
      <c r="BD110" s="77">
        <v>0</v>
      </c>
      <c r="BE110" s="77">
        <v>0</v>
      </c>
      <c r="BF110" s="77">
        <v>0</v>
      </c>
      <c r="BG110" s="77">
        <v>0</v>
      </c>
      <c r="BH110" s="77">
        <v>0</v>
      </c>
      <c r="BI110" s="77">
        <v>0</v>
      </c>
      <c r="BJ110" s="77">
        <v>0</v>
      </c>
      <c r="BK110" s="77">
        <v>0</v>
      </c>
      <c r="BL110" s="77">
        <v>0</v>
      </c>
      <c r="BM110" s="77">
        <v>0</v>
      </c>
      <c r="BN110" s="77">
        <v>1.0920505652504152E-2</v>
      </c>
      <c r="BO110" s="77">
        <v>0</v>
      </c>
      <c r="BP110" s="77">
        <v>0</v>
      </c>
      <c r="BQ110" s="77">
        <v>0</v>
      </c>
      <c r="BR110" s="77">
        <v>0</v>
      </c>
      <c r="BS110" s="77">
        <v>0</v>
      </c>
      <c r="BT110" s="77">
        <v>0</v>
      </c>
      <c r="BU110" s="77">
        <v>1.2499487855074017E-2</v>
      </c>
      <c r="BV110" s="77">
        <v>3.1167467072910132E-3</v>
      </c>
      <c r="BW110" s="77">
        <v>1.319933714836358E-2</v>
      </c>
      <c r="CA110" s="266"/>
      <c r="CC110" s="77"/>
      <c r="CE110" s="230"/>
      <c r="CG110" s="77"/>
      <c r="CI110" s="300"/>
      <c r="CJ110" s="287"/>
      <c r="CK110" s="287"/>
      <c r="CL110" s="287"/>
      <c r="CM110" s="287"/>
      <c r="CN110" s="287"/>
      <c r="CO110" s="287"/>
      <c r="CP110" s="287"/>
      <c r="CQ110" s="287"/>
      <c r="CR110" s="301"/>
      <c r="CS110" s="77">
        <v>33</v>
      </c>
    </row>
    <row r="111" spans="1:97" x14ac:dyDescent="0.25">
      <c r="A111" s="199" t="s">
        <v>605</v>
      </c>
      <c r="B111" s="77">
        <v>34</v>
      </c>
      <c r="C111" s="79">
        <v>33</v>
      </c>
      <c r="D111" s="77">
        <v>0</v>
      </c>
      <c r="E111" s="77">
        <v>0</v>
      </c>
      <c r="F111" s="77">
        <v>0</v>
      </c>
      <c r="G111" s="230">
        <v>8.077027027027027</v>
      </c>
      <c r="H111" s="77">
        <v>0</v>
      </c>
      <c r="I111" s="77">
        <v>0</v>
      </c>
      <c r="J111" s="77">
        <v>0</v>
      </c>
      <c r="K111" s="77">
        <v>0</v>
      </c>
      <c r="L111" s="77">
        <v>0</v>
      </c>
      <c r="M111" s="77">
        <v>0</v>
      </c>
      <c r="N111" s="77">
        <v>0</v>
      </c>
      <c r="O111" s="230">
        <v>0</v>
      </c>
      <c r="P111" s="230">
        <v>0</v>
      </c>
      <c r="Q111" s="77">
        <v>0</v>
      </c>
      <c r="R111" s="77">
        <v>0</v>
      </c>
      <c r="S111" s="77">
        <v>0</v>
      </c>
      <c r="T111" s="77">
        <v>0</v>
      </c>
      <c r="U111" s="77">
        <v>0</v>
      </c>
      <c r="V111" s="77">
        <v>0</v>
      </c>
      <c r="W111" s="77">
        <v>0</v>
      </c>
      <c r="X111" s="77">
        <v>0</v>
      </c>
      <c r="Y111" s="77">
        <v>0</v>
      </c>
      <c r="Z111" s="77">
        <v>0</v>
      </c>
      <c r="AA111" s="77">
        <v>1.0678378378378379</v>
      </c>
      <c r="AB111" s="77">
        <v>0</v>
      </c>
      <c r="AC111" s="77">
        <v>0</v>
      </c>
      <c r="AD111" s="77">
        <v>0</v>
      </c>
      <c r="AE111" s="77">
        <v>0</v>
      </c>
      <c r="AF111" s="77">
        <v>0</v>
      </c>
      <c r="AG111" s="77">
        <v>0</v>
      </c>
      <c r="AH111" s="77">
        <v>0</v>
      </c>
      <c r="AI111" s="77">
        <v>0</v>
      </c>
      <c r="AJ111" s="77">
        <v>0</v>
      </c>
      <c r="AK111" s="77">
        <v>0</v>
      </c>
      <c r="AL111" s="77">
        <v>0</v>
      </c>
      <c r="AM111" s="77">
        <v>0</v>
      </c>
      <c r="AN111" s="77">
        <v>0</v>
      </c>
      <c r="AO111" s="77">
        <v>0</v>
      </c>
      <c r="AP111" s="77">
        <v>-0.86486486486486491</v>
      </c>
      <c r="AQ111" s="77">
        <v>0</v>
      </c>
      <c r="AR111" s="77">
        <v>0</v>
      </c>
      <c r="AS111" s="77">
        <v>0</v>
      </c>
      <c r="AT111" s="77">
        <v>0</v>
      </c>
      <c r="AU111" s="77">
        <v>0</v>
      </c>
      <c r="AV111" s="77">
        <v>0</v>
      </c>
      <c r="AW111" s="77">
        <v>0</v>
      </c>
      <c r="AX111" s="77">
        <v>0</v>
      </c>
      <c r="AY111" s="77">
        <v>0</v>
      </c>
      <c r="AZ111" s="77">
        <v>0</v>
      </c>
      <c r="BA111" s="77">
        <v>0</v>
      </c>
      <c r="BB111" s="77">
        <v>0</v>
      </c>
      <c r="BC111" s="77">
        <v>0</v>
      </c>
      <c r="BD111" s="77">
        <v>0</v>
      </c>
      <c r="BE111" s="77">
        <v>0</v>
      </c>
      <c r="BF111" s="77">
        <v>0</v>
      </c>
      <c r="BG111" s="77">
        <v>0</v>
      </c>
      <c r="BH111" s="77">
        <v>0</v>
      </c>
      <c r="BI111" s="77">
        <v>0</v>
      </c>
      <c r="BJ111" s="77">
        <v>0</v>
      </c>
      <c r="BK111" s="77">
        <v>0</v>
      </c>
      <c r="BL111" s="77">
        <v>0</v>
      </c>
      <c r="BM111" s="77">
        <v>0</v>
      </c>
      <c r="BN111" s="77">
        <v>0</v>
      </c>
      <c r="BO111" s="77">
        <v>0</v>
      </c>
      <c r="BP111" s="77">
        <v>0</v>
      </c>
      <c r="BQ111" s="77">
        <v>0</v>
      </c>
      <c r="BR111" s="77">
        <v>0</v>
      </c>
      <c r="BS111" s="77">
        <v>0</v>
      </c>
      <c r="BT111" s="77">
        <v>0</v>
      </c>
      <c r="BU111" s="77">
        <v>0</v>
      </c>
      <c r="BV111" s="77">
        <v>2.0967567567567569</v>
      </c>
      <c r="BW111" s="77">
        <v>0</v>
      </c>
      <c r="CA111" s="266"/>
      <c r="CC111" s="77"/>
      <c r="CE111" s="230"/>
      <c r="CG111" s="77"/>
      <c r="CI111" s="300"/>
      <c r="CJ111" s="287"/>
      <c r="CK111" s="287"/>
      <c r="CL111" s="287"/>
      <c r="CM111" s="287"/>
      <c r="CN111" s="287"/>
      <c r="CO111" s="287"/>
      <c r="CP111" s="287"/>
      <c r="CQ111" s="287"/>
      <c r="CR111" s="301"/>
      <c r="CS111" s="77">
        <v>34</v>
      </c>
    </row>
    <row r="112" spans="1:97" x14ac:dyDescent="0.25">
      <c r="A112" s="199" t="s">
        <v>606</v>
      </c>
      <c r="B112" s="77">
        <v>35</v>
      </c>
      <c r="C112" s="79">
        <v>34</v>
      </c>
      <c r="D112" s="77">
        <v>0</v>
      </c>
      <c r="E112" s="77">
        <v>0</v>
      </c>
      <c r="F112" s="77">
        <v>0</v>
      </c>
      <c r="G112" s="230">
        <v>2.9301814183617374</v>
      </c>
      <c r="H112" s="77">
        <v>0</v>
      </c>
      <c r="I112" s="77">
        <v>0</v>
      </c>
      <c r="J112" s="77">
        <v>0</v>
      </c>
      <c r="K112" s="77">
        <v>0</v>
      </c>
      <c r="L112" s="77">
        <v>0</v>
      </c>
      <c r="M112" s="77">
        <v>0</v>
      </c>
      <c r="N112" s="77">
        <v>0</v>
      </c>
      <c r="O112" s="230">
        <v>0</v>
      </c>
      <c r="P112" s="230">
        <v>0</v>
      </c>
      <c r="Q112" s="77">
        <v>0</v>
      </c>
      <c r="R112" s="77">
        <v>0</v>
      </c>
      <c r="S112" s="77">
        <v>0</v>
      </c>
      <c r="T112" s="77">
        <v>0</v>
      </c>
      <c r="U112" s="77">
        <v>0</v>
      </c>
      <c r="V112" s="77">
        <v>0</v>
      </c>
      <c r="W112" s="77">
        <v>1.4120670698185818</v>
      </c>
      <c r="X112" s="77">
        <v>0</v>
      </c>
      <c r="Y112" s="77">
        <v>0</v>
      </c>
      <c r="Z112" s="77">
        <v>0</v>
      </c>
      <c r="AA112" s="77">
        <v>1.2529741616272678</v>
      </c>
      <c r="AB112" s="77">
        <v>0</v>
      </c>
      <c r="AC112" s="77">
        <v>0</v>
      </c>
      <c r="AD112" s="77">
        <v>0</v>
      </c>
      <c r="AE112" s="77">
        <v>0</v>
      </c>
      <c r="AF112" s="77">
        <v>0</v>
      </c>
      <c r="AG112" s="77">
        <v>0</v>
      </c>
      <c r="AH112" s="77">
        <v>0</v>
      </c>
      <c r="AI112" s="77">
        <v>0</v>
      </c>
      <c r="AJ112" s="77">
        <v>0</v>
      </c>
      <c r="AK112" s="77">
        <v>0</v>
      </c>
      <c r="AL112" s="77">
        <v>0</v>
      </c>
      <c r="AM112" s="77">
        <v>0</v>
      </c>
      <c r="AN112" s="77">
        <v>0</v>
      </c>
      <c r="AO112" s="77">
        <v>0</v>
      </c>
      <c r="AP112" s="77">
        <v>-0.95</v>
      </c>
      <c r="AQ112" s="77">
        <v>0</v>
      </c>
      <c r="AR112" s="77">
        <v>0</v>
      </c>
      <c r="AS112" s="77">
        <v>0</v>
      </c>
      <c r="AT112" s="77">
        <v>0</v>
      </c>
      <c r="AU112" s="77">
        <v>0</v>
      </c>
      <c r="AV112" s="77">
        <v>0</v>
      </c>
      <c r="AW112" s="77">
        <v>0</v>
      </c>
      <c r="AX112" s="77">
        <v>0</v>
      </c>
      <c r="AY112" s="77">
        <v>0</v>
      </c>
      <c r="AZ112" s="77">
        <v>0</v>
      </c>
      <c r="BA112" s="77">
        <v>0</v>
      </c>
      <c r="BB112" s="77">
        <v>0</v>
      </c>
      <c r="BC112" s="77">
        <v>0</v>
      </c>
      <c r="BD112" s="77">
        <v>0</v>
      </c>
      <c r="BE112" s="77">
        <v>0</v>
      </c>
      <c r="BF112" s="77">
        <v>0</v>
      </c>
      <c r="BG112" s="77">
        <v>0</v>
      </c>
      <c r="BH112" s="77">
        <v>0</v>
      </c>
      <c r="BI112" s="77">
        <v>0</v>
      </c>
      <c r="BJ112" s="77">
        <v>0</v>
      </c>
      <c r="BK112" s="77">
        <v>0</v>
      </c>
      <c r="BL112" s="77">
        <v>0</v>
      </c>
      <c r="BM112" s="77">
        <v>0</v>
      </c>
      <c r="BN112" s="77">
        <v>0</v>
      </c>
      <c r="BO112" s="77">
        <v>0</v>
      </c>
      <c r="BP112" s="77">
        <v>0</v>
      </c>
      <c r="BQ112" s="77">
        <v>0</v>
      </c>
      <c r="BR112" s="77">
        <v>0</v>
      </c>
      <c r="BS112" s="77">
        <v>0</v>
      </c>
      <c r="BT112" s="77">
        <v>0</v>
      </c>
      <c r="BU112" s="77">
        <v>0</v>
      </c>
      <c r="BV112" s="77">
        <v>0</v>
      </c>
      <c r="BW112" s="77">
        <v>0</v>
      </c>
      <c r="CA112" s="266"/>
      <c r="CC112" s="77"/>
      <c r="CE112" s="230"/>
      <c r="CG112" s="77"/>
      <c r="CI112" s="300"/>
      <c r="CJ112" s="287"/>
      <c r="CK112" s="287"/>
      <c r="CL112" s="287"/>
      <c r="CM112" s="287"/>
      <c r="CN112" s="287"/>
      <c r="CO112" s="287"/>
      <c r="CP112" s="287"/>
      <c r="CQ112" s="287"/>
      <c r="CR112" s="301"/>
      <c r="CS112" s="77">
        <v>35</v>
      </c>
    </row>
    <row r="113" spans="1:97" x14ac:dyDescent="0.25">
      <c r="A113" s="199" t="s">
        <v>607</v>
      </c>
      <c r="B113" s="77">
        <v>36</v>
      </c>
      <c r="C113" s="79">
        <v>35</v>
      </c>
      <c r="G113" s="230">
        <f>31.75/3.6/1.38</f>
        <v>6.390901771336555</v>
      </c>
      <c r="K113" s="77"/>
      <c r="L113" s="77"/>
      <c r="M113" s="77"/>
      <c r="O113" s="230"/>
      <c r="P113" s="230"/>
      <c r="Q113" s="77"/>
      <c r="R113" s="77"/>
      <c r="W113" s="77">
        <f>1.13/1.38</f>
        <v>0.8188405797101449</v>
      </c>
      <c r="AP113" s="77">
        <v>-1</v>
      </c>
      <c r="AS113" s="85"/>
      <c r="CA113" s="266"/>
      <c r="CC113" s="77"/>
      <c r="CE113" s="230"/>
      <c r="CG113" s="77"/>
      <c r="CI113" s="300"/>
      <c r="CJ113" s="287"/>
      <c r="CK113" s="287"/>
      <c r="CL113" s="287"/>
      <c r="CM113" s="287"/>
      <c r="CN113" s="287"/>
      <c r="CO113" s="287"/>
      <c r="CP113" s="287"/>
      <c r="CQ113" s="287"/>
      <c r="CR113" s="301"/>
      <c r="CS113" s="77">
        <v>36</v>
      </c>
    </row>
    <row r="114" spans="1:97" x14ac:dyDescent="0.25">
      <c r="A114" s="199" t="s">
        <v>608</v>
      </c>
      <c r="B114" s="77">
        <v>37</v>
      </c>
      <c r="C114" s="79">
        <v>36</v>
      </c>
      <c r="D114" s="77">
        <v>0</v>
      </c>
      <c r="E114" s="77">
        <v>0</v>
      </c>
      <c r="F114" s="77">
        <v>0</v>
      </c>
      <c r="G114" s="230">
        <v>4.8609112709832143</v>
      </c>
      <c r="H114" s="77">
        <v>0</v>
      </c>
      <c r="I114" s="77">
        <v>0</v>
      </c>
      <c r="J114" s="77">
        <v>0</v>
      </c>
      <c r="K114" s="77">
        <v>0</v>
      </c>
      <c r="L114" s="77">
        <v>0</v>
      </c>
      <c r="M114" s="77">
        <v>0</v>
      </c>
      <c r="N114" s="77">
        <v>0</v>
      </c>
      <c r="O114" s="230">
        <v>0</v>
      </c>
      <c r="P114" s="230">
        <v>0</v>
      </c>
      <c r="Q114" s="77">
        <v>0</v>
      </c>
      <c r="R114" s="77">
        <v>0</v>
      </c>
      <c r="S114" s="77">
        <v>0</v>
      </c>
      <c r="T114" s="77">
        <v>0</v>
      </c>
      <c r="U114" s="77">
        <v>0</v>
      </c>
      <c r="V114" s="77">
        <v>0</v>
      </c>
      <c r="W114" s="77">
        <v>0.71342925659472423</v>
      </c>
      <c r="X114" s="77">
        <v>0</v>
      </c>
      <c r="Y114" s="77">
        <v>0</v>
      </c>
      <c r="Z114" s="77">
        <v>0</v>
      </c>
      <c r="AA114" s="77">
        <v>12.01294964028777</v>
      </c>
      <c r="AB114" s="77">
        <v>0</v>
      </c>
      <c r="AC114" s="77">
        <v>0</v>
      </c>
      <c r="AD114" s="77">
        <v>0</v>
      </c>
      <c r="AE114" s="77">
        <v>0</v>
      </c>
      <c r="AF114" s="77">
        <v>0</v>
      </c>
      <c r="AG114" s="77">
        <v>0</v>
      </c>
      <c r="AH114" s="77">
        <v>0</v>
      </c>
      <c r="AI114" s="77">
        <v>0</v>
      </c>
      <c r="AJ114" s="77">
        <v>0</v>
      </c>
      <c r="AK114" s="77">
        <v>0</v>
      </c>
      <c r="AL114" s="77">
        <v>0</v>
      </c>
      <c r="AM114" s="77">
        <v>0</v>
      </c>
      <c r="AN114" s="77">
        <v>0</v>
      </c>
      <c r="AO114" s="77">
        <v>0</v>
      </c>
      <c r="AP114" s="77">
        <v>-0.800959232613909</v>
      </c>
      <c r="AQ114" s="77">
        <v>0</v>
      </c>
      <c r="AR114" s="77">
        <v>0</v>
      </c>
      <c r="AS114" s="77">
        <v>0</v>
      </c>
      <c r="AT114" s="77">
        <v>0</v>
      </c>
      <c r="AU114" s="77">
        <v>0</v>
      </c>
      <c r="AV114" s="77">
        <v>0</v>
      </c>
      <c r="AW114" s="77">
        <v>0</v>
      </c>
      <c r="AX114" s="77">
        <v>0</v>
      </c>
      <c r="AY114" s="77">
        <v>0</v>
      </c>
      <c r="AZ114" s="77">
        <v>0</v>
      </c>
      <c r="BA114" s="77">
        <v>0</v>
      </c>
      <c r="BB114" s="77">
        <v>0</v>
      </c>
      <c r="BC114" s="77">
        <v>0</v>
      </c>
      <c r="BD114" s="77">
        <v>0</v>
      </c>
      <c r="BE114" s="77">
        <v>0</v>
      </c>
      <c r="BF114" s="77">
        <v>0</v>
      </c>
      <c r="BG114" s="77">
        <v>0</v>
      </c>
      <c r="BH114" s="77">
        <v>0</v>
      </c>
      <c r="BI114" s="77">
        <v>0</v>
      </c>
      <c r="BJ114" s="77">
        <v>0</v>
      </c>
      <c r="BK114" s="77">
        <v>0</v>
      </c>
      <c r="BL114" s="77">
        <v>0</v>
      </c>
      <c r="BM114" s="77">
        <v>0</v>
      </c>
      <c r="BN114" s="77">
        <v>0</v>
      </c>
      <c r="BO114" s="77">
        <v>0</v>
      </c>
      <c r="BP114" s="77">
        <v>0</v>
      </c>
      <c r="BQ114" s="77">
        <v>0</v>
      </c>
      <c r="BR114" s="77">
        <v>0</v>
      </c>
      <c r="BS114" s="77">
        <v>0</v>
      </c>
      <c r="BT114" s="77">
        <v>0</v>
      </c>
      <c r="BU114" s="77">
        <v>0</v>
      </c>
      <c r="BV114" s="77">
        <v>0</v>
      </c>
      <c r="BW114" s="77">
        <v>0</v>
      </c>
      <c r="BX114" s="77">
        <v>0</v>
      </c>
      <c r="CA114" s="266"/>
      <c r="CC114" s="77"/>
      <c r="CE114" s="230"/>
      <c r="CG114" s="77"/>
      <c r="CI114" s="300"/>
      <c r="CJ114" s="287"/>
      <c r="CK114" s="287"/>
      <c r="CL114" s="287"/>
      <c r="CM114" s="287"/>
      <c r="CN114" s="287"/>
      <c r="CO114" s="287"/>
      <c r="CP114" s="287"/>
      <c r="CQ114" s="287"/>
      <c r="CR114" s="301"/>
      <c r="CS114" s="77">
        <v>37</v>
      </c>
    </row>
    <row r="115" spans="1:97" x14ac:dyDescent="0.25">
      <c r="A115" s="199" t="s">
        <v>609</v>
      </c>
      <c r="B115" s="266">
        <v>38</v>
      </c>
      <c r="C115" s="79">
        <v>37</v>
      </c>
      <c r="D115">
        <v>0</v>
      </c>
      <c r="E115">
        <v>0</v>
      </c>
      <c r="F115">
        <v>0</v>
      </c>
      <c r="G115" s="186">
        <v>0.5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5.4</v>
      </c>
      <c r="AB115">
        <v>0</v>
      </c>
      <c r="AC115">
        <v>5.3E-3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-1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 s="302">
        <v>0</v>
      </c>
      <c r="CJ115" s="303">
        <v>0</v>
      </c>
      <c r="CK115" s="303">
        <v>0</v>
      </c>
      <c r="CL115" s="303">
        <v>0</v>
      </c>
      <c r="CM115" s="303">
        <v>0</v>
      </c>
      <c r="CN115" s="303">
        <v>0</v>
      </c>
      <c r="CO115" s="303">
        <v>0</v>
      </c>
      <c r="CP115" s="303">
        <v>0</v>
      </c>
      <c r="CQ115" s="303">
        <v>0</v>
      </c>
      <c r="CR115" s="304">
        <v>-5.3E-3</v>
      </c>
      <c r="CS115" s="77">
        <v>38</v>
      </c>
    </row>
    <row r="116" spans="1:97" s="266" customFormat="1" x14ac:dyDescent="0.25">
      <c r="A116" s="199" t="s">
        <v>610</v>
      </c>
      <c r="B116" s="77">
        <v>39</v>
      </c>
      <c r="C116" s="267">
        <v>38</v>
      </c>
      <c r="D116" s="266">
        <v>0</v>
      </c>
      <c r="E116" s="266">
        <v>0</v>
      </c>
      <c r="F116" s="266">
        <v>0</v>
      </c>
      <c r="G116" s="230">
        <v>7.9712849664319532E-2</v>
      </c>
      <c r="H116" s="266">
        <v>0</v>
      </c>
      <c r="I116" s="266">
        <v>0</v>
      </c>
      <c r="J116" s="266">
        <v>0</v>
      </c>
      <c r="K116" s="266">
        <v>0</v>
      </c>
      <c r="L116" s="266">
        <v>0</v>
      </c>
      <c r="M116" s="266">
        <v>0</v>
      </c>
      <c r="N116" s="266">
        <v>0</v>
      </c>
      <c r="O116" s="230">
        <v>0</v>
      </c>
      <c r="P116" s="230">
        <v>0</v>
      </c>
      <c r="Q116" s="266">
        <v>0</v>
      </c>
      <c r="R116" s="266">
        <v>0</v>
      </c>
      <c r="S116" s="266">
        <v>0</v>
      </c>
      <c r="T116" s="266">
        <v>0</v>
      </c>
      <c r="U116" s="266">
        <v>0</v>
      </c>
      <c r="V116" s="266">
        <v>0</v>
      </c>
      <c r="W116" s="266">
        <v>0</v>
      </c>
      <c r="X116" s="266">
        <v>0</v>
      </c>
      <c r="Y116" s="266">
        <v>0</v>
      </c>
      <c r="Z116" s="266">
        <v>0</v>
      </c>
      <c r="AA116" s="266">
        <v>0.55468478071293581</v>
      </c>
      <c r="AB116" s="266">
        <v>0</v>
      </c>
      <c r="AC116" s="266">
        <v>0</v>
      </c>
      <c r="AD116" s="266">
        <v>0</v>
      </c>
      <c r="AE116" s="266">
        <v>0</v>
      </c>
      <c r="AF116" s="266">
        <v>0</v>
      </c>
      <c r="AG116" s="266">
        <v>0</v>
      </c>
      <c r="AH116" s="266">
        <v>0</v>
      </c>
      <c r="AI116" s="266">
        <v>0</v>
      </c>
      <c r="AJ116" s="266">
        <v>0</v>
      </c>
      <c r="AK116" s="266">
        <v>0</v>
      </c>
      <c r="AL116" s="266">
        <v>0</v>
      </c>
      <c r="AM116" s="266">
        <v>0</v>
      </c>
      <c r="AN116" s="266">
        <v>0</v>
      </c>
      <c r="AO116" s="266">
        <v>0</v>
      </c>
      <c r="AP116" s="266">
        <v>0</v>
      </c>
      <c r="AQ116" s="266">
        <v>0</v>
      </c>
      <c r="AR116" s="266">
        <v>0</v>
      </c>
      <c r="AS116" s="266">
        <v>0</v>
      </c>
      <c r="AT116" s="266">
        <v>0</v>
      </c>
      <c r="AU116" s="266">
        <v>0</v>
      </c>
      <c r="AV116" s="266">
        <v>0</v>
      </c>
      <c r="AW116" s="266">
        <v>0</v>
      </c>
      <c r="AX116" s="266">
        <v>0</v>
      </c>
      <c r="AY116" s="266">
        <v>0</v>
      </c>
      <c r="AZ116" s="266">
        <v>0</v>
      </c>
      <c r="BA116" s="266">
        <v>0</v>
      </c>
      <c r="BB116" s="266">
        <v>0</v>
      </c>
      <c r="BC116" s="266">
        <v>0</v>
      </c>
      <c r="BD116" s="266">
        <v>0</v>
      </c>
      <c r="BE116" s="266">
        <v>0</v>
      </c>
      <c r="BF116" s="266">
        <v>0</v>
      </c>
      <c r="BG116" s="266">
        <v>0</v>
      </c>
      <c r="BH116" s="266">
        <v>0</v>
      </c>
      <c r="BI116" s="266">
        <v>0</v>
      </c>
      <c r="BJ116" s="266">
        <v>0</v>
      </c>
      <c r="BK116" s="266">
        <v>0</v>
      </c>
      <c r="BL116" s="266">
        <v>0</v>
      </c>
      <c r="BM116" s="266">
        <v>0</v>
      </c>
      <c r="BN116" s="266">
        <v>0</v>
      </c>
      <c r="BO116" s="266">
        <v>0</v>
      </c>
      <c r="BP116" s="266">
        <v>0</v>
      </c>
      <c r="BQ116" s="266">
        <v>0</v>
      </c>
      <c r="BR116" s="266">
        <v>0</v>
      </c>
      <c r="BS116" s="266">
        <v>0</v>
      </c>
      <c r="BT116" s="266">
        <v>0</v>
      </c>
      <c r="BU116" s="266">
        <v>0</v>
      </c>
      <c r="BV116" s="266">
        <v>0</v>
      </c>
      <c r="BW116" s="266">
        <v>0</v>
      </c>
      <c r="BX116" s="266">
        <v>0</v>
      </c>
      <c r="BY116" s="266">
        <f>0.980392156862745/5.59</f>
        <v>0.17538321231891682</v>
      </c>
      <c r="CE116" s="230"/>
      <c r="CI116" s="300"/>
      <c r="CJ116" s="287"/>
      <c r="CK116" s="287"/>
      <c r="CL116" s="287"/>
      <c r="CM116" s="287"/>
      <c r="CN116" s="287"/>
      <c r="CO116" s="287"/>
      <c r="CP116" s="287"/>
      <c r="CQ116" s="287"/>
      <c r="CR116" s="301"/>
      <c r="CS116" s="77">
        <v>39</v>
      </c>
    </row>
    <row r="117" spans="1:97" x14ac:dyDescent="0.25">
      <c r="A117" s="199" t="s">
        <v>611</v>
      </c>
      <c r="B117" s="77">
        <v>40</v>
      </c>
      <c r="C117" s="79">
        <v>39</v>
      </c>
      <c r="D117" s="77">
        <v>0</v>
      </c>
      <c r="E117" s="77">
        <v>0</v>
      </c>
      <c r="F117" s="77">
        <v>0</v>
      </c>
      <c r="G117" s="230">
        <v>0.14251496590532742</v>
      </c>
      <c r="H117" s="77">
        <v>0</v>
      </c>
      <c r="I117" s="77">
        <v>0</v>
      </c>
      <c r="J117" s="77">
        <v>0</v>
      </c>
      <c r="K117" s="77">
        <v>0</v>
      </c>
      <c r="L117" s="77">
        <v>0</v>
      </c>
      <c r="M117" s="77">
        <v>1.0173942831043278E-5</v>
      </c>
      <c r="N117" s="77">
        <v>0</v>
      </c>
      <c r="O117" s="230">
        <v>0</v>
      </c>
      <c r="P117" s="230">
        <v>0</v>
      </c>
      <c r="Q117" s="77">
        <v>0</v>
      </c>
      <c r="R117" s="77">
        <v>0</v>
      </c>
      <c r="S117" s="77">
        <v>0</v>
      </c>
      <c r="T117" s="77">
        <v>0</v>
      </c>
      <c r="U117" s="77">
        <v>0</v>
      </c>
      <c r="V117" s="77">
        <v>0</v>
      </c>
      <c r="W117" s="77">
        <v>7.9929966124919122E-2</v>
      </c>
      <c r="X117" s="77">
        <v>0</v>
      </c>
      <c r="Y117" s="77">
        <v>0</v>
      </c>
      <c r="Z117" s="77">
        <v>0.55570357401134252</v>
      </c>
      <c r="AA117" s="77">
        <v>0.55468478071293581</v>
      </c>
      <c r="AB117" s="77">
        <v>0</v>
      </c>
      <c r="AC117" s="77">
        <v>0</v>
      </c>
      <c r="AD117" s="77">
        <v>0</v>
      </c>
      <c r="AE117" s="77">
        <v>0</v>
      </c>
      <c r="AF117" s="77">
        <v>0</v>
      </c>
      <c r="AG117" s="77">
        <v>1.6366612111292964E-4</v>
      </c>
      <c r="AH117" s="77">
        <v>1.6366612111292964E-4</v>
      </c>
      <c r="AI117" s="77">
        <v>0</v>
      </c>
      <c r="AJ117" s="77">
        <v>0</v>
      </c>
      <c r="AK117" s="77">
        <v>0</v>
      </c>
      <c r="AL117" s="77">
        <v>0</v>
      </c>
      <c r="AM117" s="77">
        <v>0</v>
      </c>
      <c r="AN117" s="77">
        <v>7.992996612491912E-5</v>
      </c>
      <c r="AO117" s="77">
        <v>0</v>
      </c>
      <c r="AP117" s="77">
        <v>0</v>
      </c>
      <c r="AQ117" s="77">
        <v>1.1037947702965022E-4</v>
      </c>
      <c r="AR117" s="77">
        <v>0.48338598561260615</v>
      </c>
      <c r="AS117" s="77">
        <v>0</v>
      </c>
      <c r="AT117" s="77">
        <v>0</v>
      </c>
      <c r="AU117" s="77">
        <v>0</v>
      </c>
      <c r="AV117" s="77">
        <v>0</v>
      </c>
      <c r="AW117" s="77">
        <v>0</v>
      </c>
      <c r="AX117" s="77">
        <v>0</v>
      </c>
      <c r="AY117" s="77">
        <v>0</v>
      </c>
      <c r="AZ117" s="77">
        <v>0</v>
      </c>
      <c r="BA117" s="77">
        <v>0</v>
      </c>
      <c r="BB117" s="77">
        <v>0</v>
      </c>
      <c r="BC117" s="77">
        <v>0</v>
      </c>
      <c r="BD117" s="77">
        <v>0</v>
      </c>
      <c r="BE117" s="77">
        <v>0</v>
      </c>
      <c r="BF117" s="77">
        <v>0</v>
      </c>
      <c r="BG117" s="77">
        <v>0</v>
      </c>
      <c r="BH117" s="77">
        <v>0</v>
      </c>
      <c r="BI117" s="77">
        <v>0</v>
      </c>
      <c r="BJ117" s="77">
        <v>4.5450372894561865E-3</v>
      </c>
      <c r="BK117" s="77">
        <v>0</v>
      </c>
      <c r="BL117" s="77">
        <v>0</v>
      </c>
      <c r="BM117" s="77">
        <v>0</v>
      </c>
      <c r="BN117" s="77">
        <v>0</v>
      </c>
      <c r="BO117" s="77">
        <v>0</v>
      </c>
      <c r="BP117" s="77">
        <v>0</v>
      </c>
      <c r="BQ117" s="77">
        <v>0</v>
      </c>
      <c r="BR117" s="77">
        <v>0</v>
      </c>
      <c r="BS117" s="77">
        <v>0</v>
      </c>
      <c r="BT117" s="77">
        <v>0</v>
      </c>
      <c r="BU117" s="77">
        <v>0</v>
      </c>
      <c r="BV117" s="77">
        <v>0</v>
      </c>
      <c r="BW117" s="77">
        <v>0</v>
      </c>
      <c r="BX117" s="77">
        <v>0</v>
      </c>
      <c r="BY117" s="77">
        <v>0</v>
      </c>
      <c r="BZ117" s="77">
        <v>0</v>
      </c>
      <c r="CA117" s="266">
        <v>0.22837133178548322</v>
      </c>
      <c r="CB117" s="77">
        <v>5.3286644083279419E-2</v>
      </c>
      <c r="CC117" s="77">
        <v>1.1270125223613597E-2</v>
      </c>
      <c r="CD117" s="77">
        <v>7.395424960986565E-6</v>
      </c>
      <c r="CE117" s="230"/>
      <c r="CG117" s="77"/>
      <c r="CI117" s="300"/>
      <c r="CJ117" s="287"/>
      <c r="CK117" s="287"/>
      <c r="CL117" s="287"/>
      <c r="CM117" s="287"/>
      <c r="CN117" s="287"/>
      <c r="CO117" s="287"/>
      <c r="CP117" s="287"/>
      <c r="CQ117" s="287"/>
      <c r="CR117" s="301"/>
      <c r="CS117" s="77">
        <v>40</v>
      </c>
    </row>
    <row r="118" spans="1:97" x14ac:dyDescent="0.25">
      <c r="A118" s="199" t="s">
        <v>612</v>
      </c>
      <c r="B118" s="77">
        <v>41</v>
      </c>
      <c r="C118" s="79">
        <v>41</v>
      </c>
      <c r="D118" s="77">
        <v>0</v>
      </c>
      <c r="E118" s="77">
        <v>0</v>
      </c>
      <c r="F118" s="77">
        <v>0</v>
      </c>
      <c r="G118" s="230">
        <v>6.5228423273900105E-2</v>
      </c>
      <c r="H118" s="77">
        <v>0</v>
      </c>
      <c r="I118" s="77">
        <v>0</v>
      </c>
      <c r="J118" s="77">
        <v>0</v>
      </c>
      <c r="K118" s="77">
        <v>0</v>
      </c>
      <c r="L118" s="77">
        <v>0</v>
      </c>
      <c r="M118" s="77">
        <v>0</v>
      </c>
      <c r="N118" s="77">
        <v>0</v>
      </c>
      <c r="O118" s="230">
        <v>0</v>
      </c>
      <c r="P118" s="230">
        <v>0</v>
      </c>
      <c r="Q118" s="77">
        <v>0</v>
      </c>
      <c r="R118" s="77">
        <v>0</v>
      </c>
      <c r="S118" s="77">
        <v>0</v>
      </c>
      <c r="T118" s="77">
        <v>0</v>
      </c>
      <c r="U118" s="77">
        <v>0</v>
      </c>
      <c r="V118" s="77">
        <v>0</v>
      </c>
      <c r="W118" s="77">
        <v>0</v>
      </c>
      <c r="X118" s="77">
        <v>0</v>
      </c>
      <c r="Y118" s="77">
        <v>0</v>
      </c>
      <c r="Z118" s="77">
        <v>0</v>
      </c>
      <c r="AA118" s="77">
        <v>0.45389436975716357</v>
      </c>
      <c r="AB118" s="77">
        <v>0</v>
      </c>
      <c r="AC118" s="77">
        <v>0</v>
      </c>
      <c r="AD118" s="77">
        <v>0</v>
      </c>
      <c r="AE118" s="77">
        <v>0</v>
      </c>
      <c r="AF118" s="77">
        <v>0</v>
      </c>
      <c r="AG118" s="77">
        <v>0</v>
      </c>
      <c r="AH118" s="77">
        <v>0</v>
      </c>
      <c r="AI118" s="77">
        <v>0</v>
      </c>
      <c r="AJ118" s="77">
        <v>0</v>
      </c>
      <c r="AK118" s="77">
        <v>0</v>
      </c>
      <c r="AL118" s="77">
        <v>0</v>
      </c>
      <c r="AM118" s="77">
        <v>0</v>
      </c>
      <c r="AN118" s="77">
        <v>0</v>
      </c>
      <c r="AO118" s="77">
        <v>0</v>
      </c>
      <c r="AP118" s="77">
        <v>0</v>
      </c>
      <c r="AQ118" s="77">
        <v>0</v>
      </c>
      <c r="AR118" s="77">
        <v>0</v>
      </c>
      <c r="AS118" s="77">
        <v>0</v>
      </c>
      <c r="AT118" s="77">
        <v>0</v>
      </c>
      <c r="AU118" s="77">
        <v>0</v>
      </c>
      <c r="AV118" s="77">
        <v>0</v>
      </c>
      <c r="AW118" s="77">
        <v>0</v>
      </c>
      <c r="AX118" s="77">
        <v>0</v>
      </c>
      <c r="AY118" s="77">
        <v>0</v>
      </c>
      <c r="AZ118" s="77">
        <v>0</v>
      </c>
      <c r="BA118" s="77">
        <v>0</v>
      </c>
      <c r="BB118" s="77">
        <v>0</v>
      </c>
      <c r="BC118" s="77">
        <v>0</v>
      </c>
      <c r="BD118" s="77">
        <v>0</v>
      </c>
      <c r="BE118" s="77">
        <v>0</v>
      </c>
      <c r="BF118" s="77">
        <v>0</v>
      </c>
      <c r="BG118" s="77">
        <v>0</v>
      </c>
      <c r="BH118" s="77">
        <v>0</v>
      </c>
      <c r="BI118" s="77">
        <v>0</v>
      </c>
      <c r="BJ118" s="77">
        <v>0</v>
      </c>
      <c r="BK118" s="77">
        <v>0</v>
      </c>
      <c r="BL118" s="77">
        <v>0</v>
      </c>
      <c r="BM118" s="77">
        <v>0</v>
      </c>
      <c r="BN118" s="77">
        <v>0</v>
      </c>
      <c r="BO118" s="77">
        <v>0</v>
      </c>
      <c r="BP118" s="77">
        <v>0</v>
      </c>
      <c r="BQ118" s="77">
        <v>0</v>
      </c>
      <c r="BR118" s="77">
        <v>0</v>
      </c>
      <c r="BS118" s="77">
        <v>0</v>
      </c>
      <c r="BT118" s="77">
        <v>0</v>
      </c>
      <c r="BU118" s="77">
        <v>0</v>
      </c>
      <c r="BV118" s="77">
        <v>0</v>
      </c>
      <c r="BW118" s="77">
        <v>0</v>
      </c>
      <c r="BX118" s="77">
        <v>0</v>
      </c>
      <c r="BY118" s="77">
        <v>0</v>
      </c>
      <c r="BZ118" s="77">
        <v>0</v>
      </c>
      <c r="CA118" s="266">
        <v>0</v>
      </c>
      <c r="CB118" s="77">
        <v>0</v>
      </c>
      <c r="CC118" s="77">
        <v>0</v>
      </c>
      <c r="CD118" s="77">
        <v>0</v>
      </c>
      <c r="CE118" s="230">
        <v>0.15563506261180679</v>
      </c>
      <c r="CG118" s="77"/>
      <c r="CI118" s="300"/>
      <c r="CJ118" s="287"/>
      <c r="CK118" s="287"/>
      <c r="CL118" s="287"/>
      <c r="CM118" s="287"/>
      <c r="CN118" s="287"/>
      <c r="CO118" s="287"/>
      <c r="CP118" s="287"/>
      <c r="CQ118" s="287"/>
      <c r="CR118" s="301"/>
      <c r="CS118" s="77">
        <v>41</v>
      </c>
    </row>
    <row r="119" spans="1:97" x14ac:dyDescent="0.25">
      <c r="A119" s="199" t="s">
        <v>613</v>
      </c>
      <c r="B119" s="266">
        <v>42</v>
      </c>
      <c r="C119" s="79">
        <v>42</v>
      </c>
      <c r="D119" s="77">
        <v>0</v>
      </c>
      <c r="E119" s="77">
        <v>0</v>
      </c>
      <c r="F119" s="77">
        <v>0</v>
      </c>
      <c r="G119" s="230">
        <v>6.5228423273900105E-2</v>
      </c>
      <c r="H119" s="77">
        <v>0</v>
      </c>
      <c r="I119" s="77">
        <v>0</v>
      </c>
      <c r="J119" s="77">
        <v>0</v>
      </c>
      <c r="K119" s="77">
        <v>0</v>
      </c>
      <c r="L119" s="77">
        <v>0</v>
      </c>
      <c r="M119" s="77">
        <v>0</v>
      </c>
      <c r="N119" s="77">
        <v>0</v>
      </c>
      <c r="O119" s="230">
        <v>0</v>
      </c>
      <c r="P119" s="230">
        <v>0</v>
      </c>
      <c r="Q119" s="77">
        <v>0</v>
      </c>
      <c r="R119" s="77">
        <v>0</v>
      </c>
      <c r="S119" s="77">
        <v>0</v>
      </c>
      <c r="T119" s="77">
        <v>0</v>
      </c>
      <c r="U119" s="77">
        <v>0</v>
      </c>
      <c r="V119" s="77">
        <v>0</v>
      </c>
      <c r="W119" s="77">
        <v>0</v>
      </c>
      <c r="X119" s="77">
        <v>0</v>
      </c>
      <c r="Y119" s="77">
        <v>0</v>
      </c>
      <c r="Z119" s="77">
        <v>0</v>
      </c>
      <c r="AA119" s="77">
        <v>0.45389436975716357</v>
      </c>
      <c r="AB119" s="77">
        <v>0</v>
      </c>
      <c r="AC119" s="77">
        <v>0</v>
      </c>
      <c r="AD119" s="77">
        <v>0</v>
      </c>
      <c r="AE119" s="77">
        <v>0</v>
      </c>
      <c r="AF119" s="77">
        <v>0</v>
      </c>
      <c r="AG119" s="77">
        <v>0</v>
      </c>
      <c r="AH119" s="77">
        <v>0</v>
      </c>
      <c r="AI119" s="77">
        <v>0</v>
      </c>
      <c r="AJ119" s="77">
        <v>0</v>
      </c>
      <c r="AK119" s="77">
        <v>0</v>
      </c>
      <c r="AL119" s="77">
        <v>0</v>
      </c>
      <c r="AM119" s="77">
        <v>0</v>
      </c>
      <c r="AN119" s="77">
        <v>0</v>
      </c>
      <c r="AO119" s="77">
        <v>0</v>
      </c>
      <c r="AP119" s="77">
        <v>0</v>
      </c>
      <c r="AQ119" s="77">
        <v>0</v>
      </c>
      <c r="AR119" s="77">
        <v>0</v>
      </c>
      <c r="AS119" s="77">
        <v>0</v>
      </c>
      <c r="AT119" s="77">
        <v>0</v>
      </c>
      <c r="AU119" s="77">
        <v>0</v>
      </c>
      <c r="AV119" s="77">
        <v>0</v>
      </c>
      <c r="AW119" s="77">
        <v>0</v>
      </c>
      <c r="AX119" s="77">
        <v>0</v>
      </c>
      <c r="AY119" s="77">
        <v>0</v>
      </c>
      <c r="AZ119" s="77">
        <v>0</v>
      </c>
      <c r="BA119" s="77">
        <v>0</v>
      </c>
      <c r="BB119" s="77">
        <v>0</v>
      </c>
      <c r="BC119" s="77">
        <v>0</v>
      </c>
      <c r="BD119" s="77">
        <v>0</v>
      </c>
      <c r="BE119" s="77">
        <v>0</v>
      </c>
      <c r="BF119" s="77">
        <v>0</v>
      </c>
      <c r="BG119" s="77">
        <v>0</v>
      </c>
      <c r="BH119" s="77">
        <v>0</v>
      </c>
      <c r="BI119" s="77">
        <v>0</v>
      </c>
      <c r="BJ119" s="77">
        <v>0</v>
      </c>
      <c r="BK119" s="77">
        <v>0</v>
      </c>
      <c r="BL119" s="77">
        <v>0</v>
      </c>
      <c r="BM119" s="77">
        <v>0</v>
      </c>
      <c r="BN119" s="77">
        <v>0</v>
      </c>
      <c r="BO119" s="77">
        <v>0</v>
      </c>
      <c r="BP119" s="77">
        <v>0</v>
      </c>
      <c r="BQ119" s="77">
        <v>0</v>
      </c>
      <c r="BR119" s="77">
        <v>0</v>
      </c>
      <c r="BS119" s="77">
        <v>0</v>
      </c>
      <c r="BT119" s="77">
        <v>0</v>
      </c>
      <c r="BU119" s="77">
        <v>0</v>
      </c>
      <c r="BV119" s="77">
        <v>0</v>
      </c>
      <c r="BW119" s="77">
        <v>0</v>
      </c>
      <c r="BX119" s="77">
        <v>0</v>
      </c>
      <c r="BY119" s="77">
        <v>0</v>
      </c>
      <c r="BZ119" s="77">
        <v>0</v>
      </c>
      <c r="CA119" s="266">
        <v>0</v>
      </c>
      <c r="CB119" s="77">
        <v>0</v>
      </c>
      <c r="CC119" s="77">
        <v>0</v>
      </c>
      <c r="CD119" s="77">
        <v>0</v>
      </c>
      <c r="CE119" s="230">
        <v>0.15563506261180679</v>
      </c>
      <c r="CG119" s="77"/>
      <c r="CI119" s="300"/>
      <c r="CJ119" s="287"/>
      <c r="CK119" s="287"/>
      <c r="CL119" s="287"/>
      <c r="CM119" s="287"/>
      <c r="CN119" s="287"/>
      <c r="CO119" s="287"/>
      <c r="CP119" s="287"/>
      <c r="CQ119" s="287"/>
      <c r="CR119" s="301"/>
      <c r="CS119" s="77">
        <v>42</v>
      </c>
    </row>
    <row r="120" spans="1:97" s="266" customFormat="1" x14ac:dyDescent="0.25">
      <c r="A120" s="199" t="s">
        <v>614</v>
      </c>
      <c r="B120" s="77">
        <v>43</v>
      </c>
      <c r="C120" s="267">
        <v>43</v>
      </c>
      <c r="D120" s="266">
        <v>0</v>
      </c>
      <c r="E120" s="266">
        <v>0</v>
      </c>
      <c r="F120" s="266">
        <v>0</v>
      </c>
      <c r="G120" s="230">
        <v>0</v>
      </c>
      <c r="H120" s="266">
        <v>0</v>
      </c>
      <c r="I120" s="266">
        <v>0</v>
      </c>
      <c r="J120" s="266">
        <v>0</v>
      </c>
      <c r="K120" s="266">
        <v>0</v>
      </c>
      <c r="L120" s="266">
        <v>0</v>
      </c>
      <c r="M120" s="266">
        <v>0</v>
      </c>
      <c r="N120" s="266">
        <v>0</v>
      </c>
      <c r="O120" s="230">
        <v>0</v>
      </c>
      <c r="P120" s="230">
        <v>0</v>
      </c>
      <c r="Q120" s="266">
        <v>0</v>
      </c>
      <c r="R120" s="266">
        <v>0</v>
      </c>
      <c r="S120" s="266">
        <v>0</v>
      </c>
      <c r="T120" s="266">
        <v>0</v>
      </c>
      <c r="U120" s="266">
        <v>0</v>
      </c>
      <c r="V120" s="266">
        <v>0</v>
      </c>
      <c r="W120" s="266">
        <v>0</v>
      </c>
      <c r="X120" s="266">
        <v>0</v>
      </c>
      <c r="Y120" s="266">
        <v>0</v>
      </c>
      <c r="Z120" s="266">
        <v>0.39130434782608692</v>
      </c>
      <c r="AA120" s="266">
        <v>0.99217391304347813</v>
      </c>
      <c r="AB120" s="266">
        <v>0</v>
      </c>
      <c r="AC120" s="266">
        <v>0</v>
      </c>
      <c r="AD120" s="266">
        <v>0</v>
      </c>
      <c r="AE120" s="266">
        <v>0</v>
      </c>
      <c r="AF120" s="266">
        <v>0</v>
      </c>
      <c r="AG120" s="266">
        <v>0</v>
      </c>
      <c r="AH120" s="266">
        <v>0</v>
      </c>
      <c r="AI120" s="266">
        <v>0</v>
      </c>
      <c r="AJ120" s="266">
        <v>0</v>
      </c>
      <c r="AK120" s="266">
        <v>0</v>
      </c>
      <c r="AL120" s="266">
        <v>0</v>
      </c>
      <c r="AM120" s="266">
        <v>0</v>
      </c>
      <c r="AN120" s="266">
        <v>0</v>
      </c>
      <c r="AO120" s="266">
        <v>0</v>
      </c>
      <c r="AP120" s="266">
        <v>0</v>
      </c>
      <c r="AQ120" s="266">
        <v>0</v>
      </c>
      <c r="AR120" s="266">
        <v>0</v>
      </c>
      <c r="AS120" s="266">
        <v>0</v>
      </c>
      <c r="AT120" s="266">
        <v>0</v>
      </c>
      <c r="AU120" s="266">
        <v>0</v>
      </c>
      <c r="AV120" s="266">
        <v>0</v>
      </c>
      <c r="AW120" s="266">
        <v>0</v>
      </c>
      <c r="AX120" s="266">
        <v>0</v>
      </c>
      <c r="AY120" s="266">
        <v>0</v>
      </c>
      <c r="AZ120" s="266">
        <v>0</v>
      </c>
      <c r="BA120" s="266">
        <v>0</v>
      </c>
      <c r="BB120" s="266">
        <v>0</v>
      </c>
      <c r="BC120" s="266">
        <v>0</v>
      </c>
      <c r="BD120" s="266">
        <v>0</v>
      </c>
      <c r="BE120" s="266">
        <v>0</v>
      </c>
      <c r="BF120" s="266">
        <v>0</v>
      </c>
      <c r="BG120" s="266">
        <v>0</v>
      </c>
      <c r="BH120" s="266">
        <v>0</v>
      </c>
      <c r="BI120" s="266">
        <v>0</v>
      </c>
      <c r="BJ120" s="266">
        <v>0</v>
      </c>
      <c r="BK120" s="266">
        <v>0</v>
      </c>
      <c r="BL120" s="266">
        <v>0</v>
      </c>
      <c r="BM120" s="266">
        <v>0</v>
      </c>
      <c r="BN120" s="266">
        <v>0</v>
      </c>
      <c r="BO120" s="266">
        <v>0</v>
      </c>
      <c r="BP120" s="266">
        <v>0</v>
      </c>
      <c r="BQ120" s="266">
        <v>0</v>
      </c>
      <c r="BR120" s="266">
        <v>0</v>
      </c>
      <c r="BS120" s="266">
        <v>0</v>
      </c>
      <c r="BT120" s="266">
        <v>0</v>
      </c>
      <c r="BU120" s="266">
        <v>0</v>
      </c>
      <c r="BV120" s="266">
        <v>0</v>
      </c>
      <c r="BW120" s="266">
        <v>0</v>
      </c>
      <c r="BX120" s="266">
        <v>0</v>
      </c>
      <c r="BY120" s="266">
        <f>0.980392156862745/5.59</f>
        <v>0.17538321231891682</v>
      </c>
      <c r="CE120" s="230"/>
      <c r="CI120" s="300"/>
      <c r="CJ120" s="287"/>
      <c r="CK120" s="287"/>
      <c r="CL120" s="287"/>
      <c r="CM120" s="287"/>
      <c r="CN120" s="287"/>
      <c r="CO120" s="287"/>
      <c r="CP120" s="287"/>
      <c r="CQ120" s="287"/>
      <c r="CR120" s="301"/>
      <c r="CS120" s="77">
        <v>43</v>
      </c>
    </row>
    <row r="121" spans="1:97" x14ac:dyDescent="0.25">
      <c r="A121" s="199" t="s">
        <v>618</v>
      </c>
      <c r="B121" s="77">
        <v>44</v>
      </c>
      <c r="C121" s="79">
        <v>44</v>
      </c>
      <c r="D121" s="77">
        <v>0</v>
      </c>
      <c r="E121" s="77">
        <v>0</v>
      </c>
      <c r="F121" s="77">
        <v>0</v>
      </c>
      <c r="G121" s="230">
        <v>0.10043478260869565</v>
      </c>
      <c r="H121" s="77">
        <v>0</v>
      </c>
      <c r="I121" s="77">
        <v>0</v>
      </c>
      <c r="J121" s="77">
        <v>0</v>
      </c>
      <c r="K121" s="77">
        <v>0</v>
      </c>
      <c r="L121" s="77">
        <v>0.99217391304347813</v>
      </c>
      <c r="M121" s="77">
        <v>1.6270434782608701E-5</v>
      </c>
      <c r="N121" s="77">
        <v>0</v>
      </c>
      <c r="O121" s="230">
        <v>0</v>
      </c>
      <c r="P121" s="230">
        <v>0</v>
      </c>
      <c r="Q121" s="77">
        <v>0</v>
      </c>
      <c r="R121" s="77">
        <v>0</v>
      </c>
      <c r="S121" s="77">
        <v>0</v>
      </c>
      <c r="T121" s="77">
        <v>0</v>
      </c>
      <c r="U121" s="77">
        <v>0</v>
      </c>
      <c r="V121" s="77">
        <v>0</v>
      </c>
      <c r="W121" s="77">
        <v>0.12782608695652173</v>
      </c>
      <c r="X121" s="77">
        <v>0</v>
      </c>
      <c r="Y121" s="77">
        <v>0</v>
      </c>
      <c r="Z121" s="77">
        <v>1.28</v>
      </c>
      <c r="AA121" s="77">
        <v>0</v>
      </c>
      <c r="AB121" s="77">
        <v>0</v>
      </c>
      <c r="AC121" s="77">
        <v>0</v>
      </c>
      <c r="AD121" s="77">
        <v>0</v>
      </c>
      <c r="AE121" s="77">
        <v>0</v>
      </c>
      <c r="AF121" s="77">
        <v>0</v>
      </c>
      <c r="AG121" s="77">
        <v>2.6173913043478264E-4</v>
      </c>
      <c r="AH121" s="77">
        <v>2.6173913043478264E-4</v>
      </c>
      <c r="AI121" s="77">
        <v>0</v>
      </c>
      <c r="AJ121" s="77">
        <v>0</v>
      </c>
      <c r="AK121" s="77">
        <v>0</v>
      </c>
      <c r="AL121" s="77">
        <v>0</v>
      </c>
      <c r="AM121" s="77">
        <v>0</v>
      </c>
      <c r="AN121" s="77">
        <v>1.2782608695652173E-4</v>
      </c>
      <c r="AO121" s="77">
        <v>0</v>
      </c>
      <c r="AP121" s="77">
        <v>0</v>
      </c>
      <c r="AQ121" s="77">
        <v>1.7652173913043479E-4</v>
      </c>
      <c r="AR121" s="77">
        <v>0.77304347826086961</v>
      </c>
      <c r="AS121" s="77">
        <v>0</v>
      </c>
      <c r="AT121" s="77">
        <v>0</v>
      </c>
      <c r="AU121" s="77">
        <v>0</v>
      </c>
      <c r="AV121" s="77">
        <v>0</v>
      </c>
      <c r="AW121" s="77">
        <v>0</v>
      </c>
      <c r="AX121" s="77">
        <v>0</v>
      </c>
      <c r="AY121" s="77">
        <v>0</v>
      </c>
      <c r="AZ121" s="77">
        <v>0</v>
      </c>
      <c r="BA121" s="77">
        <v>0</v>
      </c>
      <c r="BB121" s="77">
        <v>0</v>
      </c>
      <c r="BC121" s="77">
        <v>0</v>
      </c>
      <c r="BD121" s="77">
        <v>0</v>
      </c>
      <c r="BE121" s="77">
        <v>0</v>
      </c>
      <c r="BF121" s="77">
        <v>0</v>
      </c>
      <c r="BG121" s="77">
        <v>0</v>
      </c>
      <c r="BH121" s="77">
        <v>0</v>
      </c>
      <c r="BI121" s="77">
        <v>0</v>
      </c>
      <c r="BJ121" s="77">
        <v>7.2685421994884928E-3</v>
      </c>
      <c r="BK121" s="77">
        <v>0</v>
      </c>
      <c r="BL121" s="77">
        <v>0</v>
      </c>
      <c r="BM121" s="77">
        <v>0</v>
      </c>
      <c r="BN121" s="77">
        <v>0</v>
      </c>
      <c r="BO121" s="77">
        <v>0</v>
      </c>
      <c r="BP121" s="77">
        <v>0</v>
      </c>
      <c r="BQ121" s="77">
        <v>0</v>
      </c>
      <c r="BR121" s="77">
        <v>0</v>
      </c>
      <c r="BS121" s="77">
        <v>0</v>
      </c>
      <c r="BT121" s="77">
        <v>0</v>
      </c>
      <c r="BU121" s="77">
        <v>0</v>
      </c>
      <c r="BV121" s="77">
        <v>0</v>
      </c>
      <c r="BW121" s="77">
        <v>0</v>
      </c>
      <c r="BX121" s="77">
        <v>0</v>
      </c>
      <c r="BY121" s="77">
        <v>0</v>
      </c>
      <c r="BZ121" s="77">
        <v>0</v>
      </c>
      <c r="CA121" s="266">
        <v>0.36521739130434783</v>
      </c>
      <c r="CB121" s="77">
        <v>8.5217391304347828E-2</v>
      </c>
      <c r="CC121" s="77">
        <v>1.8023478260869565E-2</v>
      </c>
      <c r="CD121" s="77">
        <v>1.1826956521739133E-5</v>
      </c>
      <c r="CE121" s="230"/>
      <c r="CG121" s="77"/>
      <c r="CI121" s="300"/>
      <c r="CJ121" s="287"/>
      <c r="CK121" s="287"/>
      <c r="CL121" s="287"/>
      <c r="CM121" s="287"/>
      <c r="CN121" s="287"/>
      <c r="CO121" s="287"/>
      <c r="CP121" s="287"/>
      <c r="CQ121" s="287"/>
      <c r="CR121" s="301"/>
      <c r="CS121" s="77">
        <v>44</v>
      </c>
    </row>
    <row r="122" spans="1:97" x14ac:dyDescent="0.25">
      <c r="A122" s="199" t="s">
        <v>619</v>
      </c>
      <c r="B122" s="77">
        <v>45</v>
      </c>
      <c r="C122" s="79">
        <v>45</v>
      </c>
      <c r="D122" s="77">
        <v>0</v>
      </c>
      <c r="E122" s="77">
        <v>0</v>
      </c>
      <c r="F122" s="77">
        <v>0</v>
      </c>
      <c r="G122" s="230">
        <v>2.3979554437657202</v>
      </c>
      <c r="H122" s="77">
        <v>0</v>
      </c>
      <c r="I122" s="77">
        <v>0</v>
      </c>
      <c r="J122" s="77">
        <v>0</v>
      </c>
      <c r="K122" s="77">
        <v>0</v>
      </c>
      <c r="L122" s="77">
        <v>0.99217391304347813</v>
      </c>
      <c r="M122" s="77">
        <v>1.6270434782608701E-5</v>
      </c>
      <c r="N122" s="77">
        <v>0</v>
      </c>
      <c r="O122" s="230">
        <v>0</v>
      </c>
      <c r="P122" s="230">
        <v>0</v>
      </c>
      <c r="Q122" s="77">
        <v>0</v>
      </c>
      <c r="R122" s="77">
        <v>0</v>
      </c>
      <c r="S122" s="77">
        <v>0</v>
      </c>
      <c r="T122" s="77">
        <v>0</v>
      </c>
      <c r="U122" s="77">
        <v>0</v>
      </c>
      <c r="V122" s="77">
        <v>0</v>
      </c>
      <c r="W122" s="77">
        <v>0.12782608695652173</v>
      </c>
      <c r="X122" s="77">
        <v>0</v>
      </c>
      <c r="Y122" s="77">
        <v>0</v>
      </c>
      <c r="Z122" s="77">
        <v>1.28</v>
      </c>
      <c r="AA122" s="77">
        <v>0</v>
      </c>
      <c r="AB122" s="77">
        <v>0</v>
      </c>
      <c r="AC122" s="77">
        <v>0</v>
      </c>
      <c r="AD122" s="77">
        <v>0</v>
      </c>
      <c r="AE122" s="77">
        <v>0</v>
      </c>
      <c r="AF122" s="77">
        <v>0</v>
      </c>
      <c r="AG122" s="77">
        <v>2.6173913043478264E-4</v>
      </c>
      <c r="AH122" s="77">
        <v>2.6173913043478264E-4</v>
      </c>
      <c r="AI122" s="77">
        <v>0</v>
      </c>
      <c r="AJ122" s="77">
        <v>0</v>
      </c>
      <c r="AK122" s="77">
        <v>0</v>
      </c>
      <c r="AL122" s="77">
        <v>0</v>
      </c>
      <c r="AM122" s="77">
        <v>0</v>
      </c>
      <c r="AN122" s="77">
        <v>1.2782608695652173E-4</v>
      </c>
      <c r="AO122" s="77">
        <v>0</v>
      </c>
      <c r="AP122" s="77">
        <v>1.2561983471074381</v>
      </c>
      <c r="AQ122" s="77">
        <v>7.3850521020481501E-4</v>
      </c>
      <c r="AR122" s="77">
        <v>0.77304347826086961</v>
      </c>
      <c r="AS122" s="77">
        <v>0</v>
      </c>
      <c r="AT122" s="77">
        <v>0</v>
      </c>
      <c r="AU122" s="77">
        <v>0</v>
      </c>
      <c r="AV122" s="77">
        <v>0</v>
      </c>
      <c r="AW122" s="77">
        <v>0</v>
      </c>
      <c r="AX122" s="77">
        <v>0</v>
      </c>
      <c r="AY122" s="77">
        <v>0</v>
      </c>
      <c r="AZ122" s="77">
        <v>0</v>
      </c>
      <c r="BA122" s="77">
        <v>0</v>
      </c>
      <c r="BB122" s="77">
        <v>0</v>
      </c>
      <c r="BC122" s="77">
        <v>0</v>
      </c>
      <c r="BD122" s="77">
        <v>0</v>
      </c>
      <c r="BE122" s="77">
        <v>0</v>
      </c>
      <c r="BF122" s="77">
        <v>0</v>
      </c>
      <c r="BG122" s="77">
        <v>0</v>
      </c>
      <c r="BH122" s="77">
        <v>0</v>
      </c>
      <c r="BI122" s="77">
        <v>0</v>
      </c>
      <c r="BJ122" s="77">
        <v>7.2685421994884928E-3</v>
      </c>
      <c r="BK122" s="77">
        <v>0</v>
      </c>
      <c r="BL122" s="77">
        <v>0</v>
      </c>
      <c r="BM122" s="77">
        <v>0</v>
      </c>
      <c r="BN122" s="77">
        <v>0</v>
      </c>
      <c r="BO122" s="77">
        <v>0</v>
      </c>
      <c r="BP122" s="77">
        <v>0</v>
      </c>
      <c r="BQ122" s="77">
        <v>0</v>
      </c>
      <c r="BR122" s="77">
        <v>0</v>
      </c>
      <c r="BS122" s="77">
        <v>0</v>
      </c>
      <c r="BT122" s="77">
        <v>0</v>
      </c>
      <c r="BU122" s="77">
        <v>0</v>
      </c>
      <c r="BV122" s="77">
        <v>0</v>
      </c>
      <c r="BW122" s="77">
        <v>0</v>
      </c>
      <c r="BX122" s="77">
        <v>0</v>
      </c>
      <c r="BY122" s="77">
        <v>0</v>
      </c>
      <c r="BZ122" s="77">
        <v>3.6115702479338845</v>
      </c>
      <c r="CA122" s="77">
        <v>0</v>
      </c>
      <c r="CB122" s="77">
        <v>0</v>
      </c>
      <c r="CC122" s="77">
        <v>0</v>
      </c>
      <c r="CD122" s="77">
        <v>0</v>
      </c>
      <c r="CE122" s="230">
        <v>0.5030542579949695</v>
      </c>
      <c r="CG122" s="77"/>
      <c r="CI122" s="300"/>
      <c r="CJ122" s="287"/>
      <c r="CK122" s="287"/>
      <c r="CL122" s="287"/>
      <c r="CM122" s="287"/>
      <c r="CN122" s="287"/>
      <c r="CO122" s="287"/>
      <c r="CP122" s="287"/>
      <c r="CQ122" s="287"/>
      <c r="CR122" s="301"/>
      <c r="CS122" s="77">
        <v>45</v>
      </c>
    </row>
    <row r="123" spans="1:97" x14ac:dyDescent="0.25">
      <c r="A123" s="77" t="s">
        <v>620</v>
      </c>
      <c r="B123" s="266">
        <v>46</v>
      </c>
      <c r="C123" s="267">
        <v>47</v>
      </c>
      <c r="D123" s="266">
        <v>0</v>
      </c>
      <c r="E123" s="266">
        <v>0</v>
      </c>
      <c r="F123" s="266">
        <v>0</v>
      </c>
      <c r="G123" s="230">
        <v>0.46120571096191976</v>
      </c>
      <c r="H123" s="266">
        <v>0</v>
      </c>
      <c r="I123" s="266">
        <v>0</v>
      </c>
      <c r="J123" s="266">
        <v>0</v>
      </c>
      <c r="K123" s="266">
        <v>0</v>
      </c>
      <c r="L123" s="266">
        <v>0</v>
      </c>
      <c r="M123" s="266">
        <v>0</v>
      </c>
      <c r="N123" s="266">
        <v>0</v>
      </c>
      <c r="O123" s="230">
        <v>0</v>
      </c>
      <c r="P123" s="230">
        <v>0</v>
      </c>
      <c r="Q123" s="266">
        <v>0</v>
      </c>
      <c r="R123" s="266">
        <v>0</v>
      </c>
      <c r="S123" s="266">
        <v>0</v>
      </c>
      <c r="T123" s="266">
        <v>0</v>
      </c>
      <c r="U123" s="266">
        <v>0</v>
      </c>
      <c r="V123" s="266">
        <v>0</v>
      </c>
      <c r="W123" s="266">
        <v>0.10488888888888888</v>
      </c>
      <c r="X123" s="266">
        <v>0</v>
      </c>
      <c r="Y123" s="266">
        <v>0</v>
      </c>
      <c r="Z123" s="266">
        <v>0</v>
      </c>
      <c r="AA123" s="266">
        <v>0.24652656920574925</v>
      </c>
      <c r="AB123" s="266">
        <v>0</v>
      </c>
      <c r="AC123" s="266">
        <v>0</v>
      </c>
      <c r="AD123" s="266">
        <v>0</v>
      </c>
      <c r="AE123" s="266">
        <v>0</v>
      </c>
      <c r="AF123" s="266">
        <v>0</v>
      </c>
      <c r="AG123" s="266">
        <v>0</v>
      </c>
      <c r="AH123" s="266">
        <v>0</v>
      </c>
      <c r="AI123" s="266">
        <v>0</v>
      </c>
      <c r="AJ123" s="266">
        <v>0</v>
      </c>
      <c r="AK123" s="266">
        <v>0</v>
      </c>
      <c r="AL123" s="266">
        <v>0</v>
      </c>
      <c r="AM123" s="266">
        <v>0</v>
      </c>
      <c r="AN123" s="266">
        <v>0</v>
      </c>
      <c r="AO123" s="266">
        <v>0</v>
      </c>
      <c r="AP123" s="266">
        <v>0.78222222222222226</v>
      </c>
      <c r="AQ123" s="266">
        <v>0</v>
      </c>
      <c r="AR123" s="266">
        <v>0</v>
      </c>
      <c r="AS123" s="266">
        <v>0</v>
      </c>
      <c r="AT123" s="266">
        <v>0</v>
      </c>
      <c r="AU123" s="266">
        <v>0</v>
      </c>
      <c r="AV123" s="266">
        <v>0</v>
      </c>
      <c r="AW123" s="266">
        <v>0</v>
      </c>
      <c r="AX123" s="266">
        <v>0</v>
      </c>
      <c r="AY123" s="266">
        <v>0</v>
      </c>
      <c r="AZ123" s="266">
        <v>0</v>
      </c>
      <c r="BA123" s="266">
        <v>0</v>
      </c>
      <c r="BB123" s="266">
        <v>0</v>
      </c>
      <c r="BC123" s="266">
        <v>0</v>
      </c>
      <c r="BD123" s="266">
        <v>0</v>
      </c>
      <c r="BE123" s="266">
        <v>0</v>
      </c>
      <c r="BF123" s="266">
        <v>0</v>
      </c>
      <c r="BG123" s="266">
        <v>0</v>
      </c>
      <c r="BH123" s="266">
        <v>0</v>
      </c>
      <c r="BI123" s="266">
        <v>0</v>
      </c>
      <c r="BJ123" s="266">
        <v>0</v>
      </c>
      <c r="BK123" s="266">
        <v>0</v>
      </c>
      <c r="BL123" s="266">
        <v>0</v>
      </c>
      <c r="BM123" s="266">
        <v>0</v>
      </c>
      <c r="BN123" s="266">
        <v>0</v>
      </c>
      <c r="BO123" s="266">
        <v>0</v>
      </c>
      <c r="BP123" s="266">
        <v>0</v>
      </c>
      <c r="BQ123" s="266">
        <v>0</v>
      </c>
      <c r="BR123" s="266">
        <v>0</v>
      </c>
      <c r="BS123" s="266">
        <v>0</v>
      </c>
      <c r="BT123" s="266">
        <v>0</v>
      </c>
      <c r="BU123" s="266">
        <v>0</v>
      </c>
      <c r="BV123" s="266">
        <v>0</v>
      </c>
      <c r="BW123" s="266">
        <v>0</v>
      </c>
      <c r="BX123" s="266">
        <v>0</v>
      </c>
      <c r="BY123" s="266">
        <v>0.43572984749455335</v>
      </c>
      <c r="BZ123" s="266">
        <v>1.6622222222222223</v>
      </c>
      <c r="CA123" s="266"/>
      <c r="CB123" s="266"/>
      <c r="CD123" s="266"/>
      <c r="CE123" s="230"/>
      <c r="CG123" s="77"/>
      <c r="CI123" s="300"/>
      <c r="CJ123" s="287"/>
      <c r="CK123" s="287"/>
      <c r="CL123" s="287"/>
      <c r="CM123" s="287"/>
      <c r="CN123" s="287"/>
      <c r="CO123" s="287"/>
      <c r="CP123" s="287"/>
      <c r="CQ123" s="287"/>
      <c r="CR123" s="301"/>
      <c r="CS123" s="77">
        <v>46</v>
      </c>
    </row>
    <row r="124" spans="1:97" s="266" customFormat="1" x14ac:dyDescent="0.25">
      <c r="A124" s="77" t="s">
        <v>621</v>
      </c>
      <c r="B124" s="77">
        <v>47</v>
      </c>
      <c r="C124" s="79">
        <v>48</v>
      </c>
      <c r="D124" s="77">
        <v>0</v>
      </c>
      <c r="E124" s="77">
        <v>0</v>
      </c>
      <c r="F124" s="77">
        <v>0</v>
      </c>
      <c r="G124" s="230">
        <v>0.48911776262458989</v>
      </c>
      <c r="H124" s="77">
        <v>0</v>
      </c>
      <c r="I124" s="77">
        <v>0</v>
      </c>
      <c r="J124" s="77">
        <v>0</v>
      </c>
      <c r="K124" s="77">
        <v>0</v>
      </c>
      <c r="L124" s="77">
        <v>0</v>
      </c>
      <c r="M124" s="77">
        <v>4.5217523693525681E-6</v>
      </c>
      <c r="N124" s="77">
        <v>0</v>
      </c>
      <c r="O124" s="230">
        <v>0</v>
      </c>
      <c r="P124" s="230">
        <v>0</v>
      </c>
      <c r="Q124" s="77">
        <v>0</v>
      </c>
      <c r="R124" s="77">
        <v>0</v>
      </c>
      <c r="S124" s="77">
        <v>0</v>
      </c>
      <c r="T124" s="77">
        <v>0</v>
      </c>
      <c r="U124" s="77">
        <v>0</v>
      </c>
      <c r="V124" s="77">
        <v>0</v>
      </c>
      <c r="W124" s="77">
        <v>0.14041331827774181</v>
      </c>
      <c r="X124" s="77">
        <v>0</v>
      </c>
      <c r="Y124" s="77">
        <v>0</v>
      </c>
      <c r="Z124" s="77">
        <v>0.24697936622726335</v>
      </c>
      <c r="AA124" s="77">
        <v>0.24652656920574925</v>
      </c>
      <c r="AB124" s="77">
        <v>0</v>
      </c>
      <c r="AC124" s="77">
        <v>0</v>
      </c>
      <c r="AD124" s="77">
        <v>0</v>
      </c>
      <c r="AE124" s="77">
        <v>0</v>
      </c>
      <c r="AF124" s="77">
        <v>0</v>
      </c>
      <c r="AG124" s="77">
        <v>7.2740498272413169E-5</v>
      </c>
      <c r="AH124" s="77">
        <v>7.2740498272413169E-5</v>
      </c>
      <c r="AI124" s="77">
        <v>0</v>
      </c>
      <c r="AJ124" s="77">
        <v>0</v>
      </c>
      <c r="AK124" s="77">
        <v>0</v>
      </c>
      <c r="AL124" s="77">
        <v>0</v>
      </c>
      <c r="AM124" s="77">
        <v>0</v>
      </c>
      <c r="AN124" s="77">
        <v>3.5524429388852945E-5</v>
      </c>
      <c r="AO124" s="77">
        <v>0</v>
      </c>
      <c r="AP124" s="77">
        <v>0.78222222222222226</v>
      </c>
      <c r="AQ124" s="77">
        <v>4.905754534651121E-5</v>
      </c>
      <c r="AR124" s="77">
        <v>0.21483821582782495</v>
      </c>
      <c r="AS124" s="77">
        <v>0</v>
      </c>
      <c r="AT124" s="77">
        <v>0</v>
      </c>
      <c r="AU124" s="77">
        <v>0</v>
      </c>
      <c r="AV124" s="77">
        <v>0</v>
      </c>
      <c r="AW124" s="77">
        <v>0</v>
      </c>
      <c r="AX124" s="77">
        <v>0</v>
      </c>
      <c r="AY124" s="77">
        <v>0</v>
      </c>
      <c r="AZ124" s="77">
        <v>0</v>
      </c>
      <c r="BA124" s="77">
        <v>0</v>
      </c>
      <c r="BB124" s="77">
        <v>0</v>
      </c>
      <c r="BC124" s="77">
        <v>0</v>
      </c>
      <c r="BD124" s="77">
        <v>0</v>
      </c>
      <c r="BE124" s="77">
        <v>0</v>
      </c>
      <c r="BF124" s="77">
        <v>0</v>
      </c>
      <c r="BG124" s="77">
        <v>0</v>
      </c>
      <c r="BH124" s="77">
        <v>0</v>
      </c>
      <c r="BI124" s="77">
        <v>0</v>
      </c>
      <c r="BJ124" s="77">
        <v>2.0200165730916383E-3</v>
      </c>
      <c r="BK124" s="77">
        <v>0</v>
      </c>
      <c r="BL124" s="77">
        <v>0</v>
      </c>
      <c r="BM124" s="77">
        <v>0</v>
      </c>
      <c r="BN124" s="77">
        <v>0</v>
      </c>
      <c r="BO124" s="77">
        <v>0</v>
      </c>
      <c r="BP124" s="77">
        <v>0</v>
      </c>
      <c r="BQ124" s="77">
        <v>0</v>
      </c>
      <c r="BR124" s="77">
        <v>0</v>
      </c>
      <c r="BS124" s="77">
        <v>0</v>
      </c>
      <c r="BT124" s="77">
        <v>0</v>
      </c>
      <c r="BU124" s="77">
        <v>0</v>
      </c>
      <c r="BV124" s="77">
        <v>0</v>
      </c>
      <c r="BW124" s="77">
        <v>0</v>
      </c>
      <c r="BX124" s="77">
        <v>0</v>
      </c>
      <c r="BY124" s="77">
        <v>0</v>
      </c>
      <c r="BZ124" s="77">
        <v>1.6622222222222223</v>
      </c>
      <c r="CA124" s="266">
        <v>0.10149836968243699</v>
      </c>
      <c r="CB124" s="77">
        <v>2.3682952925901963E-2</v>
      </c>
      <c r="CC124" s="77">
        <v>5.008944543828265E-3</v>
      </c>
      <c r="CD124" s="77">
        <v>3.286855538216251E-6</v>
      </c>
      <c r="CE124" s="230"/>
      <c r="CI124" s="300"/>
      <c r="CJ124" s="287"/>
      <c r="CK124" s="287"/>
      <c r="CL124" s="287"/>
      <c r="CM124" s="287"/>
      <c r="CN124" s="287"/>
      <c r="CO124" s="287"/>
      <c r="CP124" s="287"/>
      <c r="CQ124" s="287"/>
      <c r="CR124" s="301"/>
      <c r="CS124" s="77">
        <v>47</v>
      </c>
    </row>
    <row r="125" spans="1:97" x14ac:dyDescent="0.25">
      <c r="A125" s="77" t="s">
        <v>622</v>
      </c>
      <c r="B125" s="77">
        <v>48</v>
      </c>
      <c r="C125" s="79">
        <v>49</v>
      </c>
      <c r="D125" s="77">
        <v>0</v>
      </c>
      <c r="E125" s="77">
        <v>8.6092715231788075E-2</v>
      </c>
      <c r="F125" s="77">
        <v>0</v>
      </c>
      <c r="G125" s="230">
        <v>0</v>
      </c>
      <c r="H125" s="77">
        <v>0</v>
      </c>
      <c r="I125" s="77">
        <v>0</v>
      </c>
      <c r="J125" s="77">
        <v>0</v>
      </c>
      <c r="K125" s="77">
        <v>0</v>
      </c>
      <c r="L125" s="77">
        <v>0</v>
      </c>
      <c r="M125" s="77">
        <v>0</v>
      </c>
      <c r="N125" s="77">
        <v>0</v>
      </c>
      <c r="O125" s="230">
        <v>0</v>
      </c>
      <c r="P125" s="230">
        <v>0</v>
      </c>
      <c r="Q125" s="77">
        <v>0</v>
      </c>
      <c r="R125" s="77">
        <v>0</v>
      </c>
      <c r="S125" s="77">
        <v>0</v>
      </c>
      <c r="T125" s="77">
        <v>0</v>
      </c>
      <c r="U125" s="77">
        <v>0</v>
      </c>
      <c r="V125" s="77">
        <v>0</v>
      </c>
      <c r="W125" s="77">
        <v>0.29470198675496689</v>
      </c>
      <c r="X125" s="77">
        <v>0</v>
      </c>
      <c r="Y125" s="77">
        <v>0</v>
      </c>
      <c r="Z125" s="77">
        <v>1.6622516556291389</v>
      </c>
      <c r="AA125" s="77">
        <v>0</v>
      </c>
      <c r="AB125" s="77">
        <v>0</v>
      </c>
      <c r="AC125" s="77">
        <v>0</v>
      </c>
      <c r="AD125" s="77">
        <v>0</v>
      </c>
      <c r="AE125" s="77">
        <v>0</v>
      </c>
      <c r="AF125" s="77">
        <v>0</v>
      </c>
      <c r="AG125" s="77">
        <v>0</v>
      </c>
      <c r="AH125" s="77">
        <v>0</v>
      </c>
      <c r="AI125" s="77">
        <v>0</v>
      </c>
      <c r="AJ125" s="77">
        <v>0</v>
      </c>
      <c r="AK125" s="77">
        <v>0</v>
      </c>
      <c r="AL125" s="77">
        <v>0</v>
      </c>
      <c r="AM125" s="77">
        <v>0</v>
      </c>
      <c r="AN125" s="77">
        <v>0</v>
      </c>
      <c r="AO125" s="77">
        <v>0</v>
      </c>
      <c r="AP125" s="77">
        <v>1.3841059602649006</v>
      </c>
      <c r="AQ125" s="77">
        <v>0</v>
      </c>
      <c r="AR125" s="77">
        <v>0</v>
      </c>
      <c r="AS125" s="77">
        <v>0</v>
      </c>
      <c r="AT125" s="77">
        <v>3.6423841059602648E-2</v>
      </c>
      <c r="AU125" s="77">
        <v>0</v>
      </c>
      <c r="AV125" s="77">
        <v>0</v>
      </c>
      <c r="AW125" s="77">
        <v>0</v>
      </c>
      <c r="AX125" s="77">
        <v>0</v>
      </c>
      <c r="AY125" s="77">
        <v>0</v>
      </c>
      <c r="AZ125" s="77">
        <v>0</v>
      </c>
      <c r="BA125" s="77">
        <v>0</v>
      </c>
      <c r="BB125" s="77">
        <v>0</v>
      </c>
      <c r="BC125" s="77">
        <v>0</v>
      </c>
      <c r="BD125" s="77">
        <v>0</v>
      </c>
      <c r="BE125" s="77">
        <v>0</v>
      </c>
      <c r="BF125" s="77">
        <v>0</v>
      </c>
      <c r="BG125" s="77">
        <v>0</v>
      </c>
      <c r="BH125" s="77">
        <v>0</v>
      </c>
      <c r="BI125" s="77">
        <v>0</v>
      </c>
      <c r="BJ125" s="77">
        <v>0</v>
      </c>
      <c r="BK125" s="77">
        <v>0</v>
      </c>
      <c r="BL125" s="77">
        <v>0</v>
      </c>
      <c r="BM125" s="77">
        <v>0</v>
      </c>
      <c r="BN125" s="77">
        <v>0</v>
      </c>
      <c r="BO125" s="77">
        <v>0</v>
      </c>
      <c r="BP125" s="77">
        <v>0</v>
      </c>
      <c r="BQ125" s="77">
        <v>0</v>
      </c>
      <c r="BR125" s="77">
        <v>0</v>
      </c>
      <c r="BS125" s="77">
        <v>0</v>
      </c>
      <c r="BT125" s="77">
        <v>0</v>
      </c>
      <c r="BU125" s="77">
        <v>0</v>
      </c>
      <c r="BV125" s="77">
        <v>0</v>
      </c>
      <c r="BW125" s="77">
        <v>0</v>
      </c>
      <c r="BX125" s="77">
        <v>0</v>
      </c>
      <c r="BY125" s="77">
        <v>0</v>
      </c>
      <c r="BZ125" s="77">
        <v>0</v>
      </c>
      <c r="CA125" s="77">
        <v>0</v>
      </c>
      <c r="CB125" s="77">
        <v>0</v>
      </c>
      <c r="CC125" s="77">
        <v>0</v>
      </c>
      <c r="CD125" s="77">
        <v>0</v>
      </c>
      <c r="CE125" s="230">
        <v>0</v>
      </c>
      <c r="CF125" s="77">
        <v>0</v>
      </c>
      <c r="CG125" s="77">
        <v>0.23841059602649006</v>
      </c>
      <c r="CH125" s="77">
        <v>0.15894039735099338</v>
      </c>
      <c r="CI125" s="300"/>
      <c r="CJ125" s="287"/>
      <c r="CK125" s="287"/>
      <c r="CL125" s="287"/>
      <c r="CM125" s="287"/>
      <c r="CN125" s="287"/>
      <c r="CO125" s="287"/>
      <c r="CP125" s="287"/>
      <c r="CQ125" s="287"/>
      <c r="CR125" s="301"/>
      <c r="CS125" s="77">
        <v>48</v>
      </c>
    </row>
    <row r="126" spans="1:97" x14ac:dyDescent="0.25">
      <c r="A126" s="77" t="s">
        <v>623</v>
      </c>
      <c r="B126" s="77">
        <v>49</v>
      </c>
      <c r="C126" s="79">
        <v>50</v>
      </c>
      <c r="G126" s="230">
        <v>0.45476818812173331</v>
      </c>
      <c r="K126" s="77"/>
      <c r="L126" s="77"/>
      <c r="M126" s="77"/>
      <c r="O126" s="230"/>
      <c r="P126" s="230"/>
      <c r="Q126" s="77"/>
      <c r="R126" s="77"/>
      <c r="W126" s="77">
        <v>0.10488888888888888</v>
      </c>
      <c r="AA126" s="77">
        <v>0.20173083100318381</v>
      </c>
      <c r="AP126" s="77">
        <v>0.78222222222222226</v>
      </c>
      <c r="BZ126" s="77">
        <v>1.6622222222222223</v>
      </c>
      <c r="CA126" s="266"/>
      <c r="CC126" s="77"/>
      <c r="CE126" s="230">
        <v>6.917113893858079E-2</v>
      </c>
      <c r="CG126" s="77"/>
      <c r="CI126" s="300"/>
      <c r="CJ126" s="287"/>
      <c r="CK126" s="287"/>
      <c r="CL126" s="287"/>
      <c r="CM126" s="287"/>
      <c r="CN126" s="287"/>
      <c r="CO126" s="287"/>
      <c r="CP126" s="287"/>
      <c r="CQ126" s="287"/>
      <c r="CR126" s="301"/>
      <c r="CS126" s="77">
        <v>49</v>
      </c>
    </row>
    <row r="127" spans="1:97" x14ac:dyDescent="0.25">
      <c r="A127" s="280" t="s">
        <v>698</v>
      </c>
      <c r="B127" s="77">
        <v>50</v>
      </c>
      <c r="C127" s="79">
        <v>52</v>
      </c>
      <c r="G127" s="230">
        <v>5.4539025611321498E-2</v>
      </c>
      <c r="K127" s="77"/>
      <c r="L127" s="77"/>
      <c r="M127" s="77"/>
      <c r="O127" s="230"/>
      <c r="P127" s="230"/>
      <c r="Q127" s="77"/>
      <c r="R127" s="77"/>
      <c r="AA127" s="77">
        <v>0.33053954915952422</v>
      </c>
      <c r="AT127" s="77">
        <v>1.652697745797621E-3</v>
      </c>
      <c r="BU127" s="77">
        <v>8.2634887289881049E-4</v>
      </c>
      <c r="CC127" s="77"/>
      <c r="CE127" s="230"/>
      <c r="CF127" s="77">
        <v>0.32558145592213134</v>
      </c>
      <c r="CG127" s="77"/>
      <c r="CI127" s="300"/>
      <c r="CJ127" s="287"/>
      <c r="CK127" s="287"/>
      <c r="CL127" s="287"/>
      <c r="CM127" s="287"/>
      <c r="CN127" s="287"/>
      <c r="CO127" s="287"/>
      <c r="CP127" s="287"/>
      <c r="CQ127" s="287"/>
      <c r="CR127" s="301"/>
      <c r="CS127" s="77">
        <v>50</v>
      </c>
    </row>
    <row r="128" spans="1:97" x14ac:dyDescent="0.25">
      <c r="A128" s="280" t="s">
        <v>624</v>
      </c>
      <c r="B128" s="77">
        <v>51</v>
      </c>
      <c r="C128" s="79">
        <v>54</v>
      </c>
      <c r="D128" s="77">
        <v>0</v>
      </c>
      <c r="E128" s="77">
        <v>0</v>
      </c>
      <c r="F128" s="77">
        <v>0</v>
      </c>
      <c r="G128" s="230">
        <v>0.48055555555555551</v>
      </c>
      <c r="H128" s="77">
        <v>0</v>
      </c>
      <c r="I128" s="77">
        <v>0</v>
      </c>
      <c r="J128" s="77">
        <v>0</v>
      </c>
      <c r="K128" s="77">
        <v>0</v>
      </c>
      <c r="L128" s="77">
        <v>0</v>
      </c>
      <c r="M128" s="77">
        <v>0</v>
      </c>
      <c r="N128" s="77">
        <v>0</v>
      </c>
      <c r="O128" s="230">
        <v>0</v>
      </c>
      <c r="P128" s="230">
        <v>0</v>
      </c>
      <c r="Q128" s="77">
        <v>0</v>
      </c>
      <c r="R128" s="77">
        <v>0</v>
      </c>
      <c r="S128" s="77">
        <v>0</v>
      </c>
      <c r="T128" s="77">
        <v>0</v>
      </c>
      <c r="U128" s="77">
        <v>0</v>
      </c>
      <c r="V128" s="77">
        <v>0</v>
      </c>
      <c r="W128" s="77">
        <v>0.64</v>
      </c>
      <c r="X128" s="77">
        <v>0</v>
      </c>
      <c r="Y128" s="77">
        <v>0</v>
      </c>
      <c r="Z128" s="77">
        <v>0.64</v>
      </c>
      <c r="AA128" s="77">
        <v>0</v>
      </c>
      <c r="AB128" s="77">
        <v>0</v>
      </c>
      <c r="AC128" s="77">
        <v>0</v>
      </c>
      <c r="AD128" s="77">
        <v>0</v>
      </c>
      <c r="AE128" s="77">
        <v>0</v>
      </c>
      <c r="AF128" s="77">
        <v>0</v>
      </c>
      <c r="AG128" s="77">
        <v>0</v>
      </c>
      <c r="AH128" s="77">
        <v>0</v>
      </c>
      <c r="AI128" s="77">
        <v>0</v>
      </c>
      <c r="AJ128" s="77">
        <v>0</v>
      </c>
      <c r="AK128" s="77">
        <v>0</v>
      </c>
      <c r="AL128" s="77">
        <v>0</v>
      </c>
      <c r="AM128" s="77">
        <v>0</v>
      </c>
      <c r="AN128" s="77">
        <v>0</v>
      </c>
      <c r="AO128" s="77">
        <v>0</v>
      </c>
      <c r="AP128" s="77">
        <v>0</v>
      </c>
      <c r="AQ128" s="77">
        <v>0</v>
      </c>
      <c r="AR128" s="77">
        <v>0</v>
      </c>
      <c r="AS128" s="77">
        <v>0</v>
      </c>
      <c r="AT128" s="77">
        <v>0</v>
      </c>
      <c r="AU128" s="77">
        <v>0</v>
      </c>
      <c r="AV128" s="77">
        <v>0</v>
      </c>
      <c r="AW128" s="77">
        <v>0</v>
      </c>
      <c r="AX128" s="77">
        <v>0</v>
      </c>
      <c r="AY128" s="77">
        <v>0</v>
      </c>
      <c r="AZ128" s="77">
        <v>0</v>
      </c>
      <c r="BA128" s="77">
        <v>0</v>
      </c>
      <c r="BB128" s="77">
        <v>0</v>
      </c>
      <c r="BC128" s="77">
        <v>0</v>
      </c>
      <c r="BD128" s="77">
        <v>0</v>
      </c>
      <c r="BE128" s="77">
        <v>0</v>
      </c>
      <c r="BF128" s="77">
        <v>0</v>
      </c>
      <c r="BG128" s="77">
        <v>0</v>
      </c>
      <c r="BH128" s="77">
        <v>0</v>
      </c>
      <c r="BI128" s="77">
        <v>0</v>
      </c>
      <c r="BJ128" s="77">
        <v>0</v>
      </c>
      <c r="BK128" s="77">
        <v>0</v>
      </c>
      <c r="BL128" s="77">
        <v>0</v>
      </c>
      <c r="BM128" s="77">
        <v>0</v>
      </c>
      <c r="BN128" s="77">
        <v>0</v>
      </c>
      <c r="BO128" s="77">
        <v>0</v>
      </c>
      <c r="BP128" s="77">
        <v>0</v>
      </c>
      <c r="BQ128" s="77">
        <v>0</v>
      </c>
      <c r="BR128" s="77">
        <v>0</v>
      </c>
      <c r="BS128" s="77">
        <v>0</v>
      </c>
      <c r="BT128" s="77">
        <v>0</v>
      </c>
      <c r="BU128" s="77">
        <v>0</v>
      </c>
      <c r="BV128" s="77">
        <v>0</v>
      </c>
      <c r="BW128" s="77">
        <v>0</v>
      </c>
      <c r="BX128" s="77">
        <v>0</v>
      </c>
      <c r="BY128" s="77">
        <v>0</v>
      </c>
      <c r="BZ128" s="77">
        <v>0</v>
      </c>
      <c r="CA128" s="77">
        <v>0</v>
      </c>
      <c r="CB128" s="77">
        <v>0</v>
      </c>
      <c r="CC128" s="77">
        <v>0</v>
      </c>
      <c r="CD128" s="77">
        <v>0</v>
      </c>
      <c r="CE128" s="230">
        <v>0</v>
      </c>
      <c r="CF128" s="77">
        <v>0</v>
      </c>
      <c r="CG128" s="77">
        <v>0</v>
      </c>
      <c r="CH128" s="77">
        <v>5.0000000000000001E-3</v>
      </c>
      <c r="CI128" s="300"/>
      <c r="CJ128" s="287"/>
      <c r="CK128" s="287"/>
      <c r="CL128" s="287"/>
      <c r="CM128" s="287"/>
      <c r="CN128" s="287"/>
      <c r="CO128" s="287"/>
      <c r="CP128" s="287"/>
      <c r="CQ128" s="287"/>
      <c r="CR128" s="301"/>
      <c r="CS128" s="77">
        <v>51</v>
      </c>
    </row>
    <row r="129" spans="1:282" x14ac:dyDescent="0.25">
      <c r="A129" s="281" t="s">
        <v>625</v>
      </c>
      <c r="B129" s="77">
        <v>52</v>
      </c>
      <c r="C129" s="79">
        <v>56</v>
      </c>
      <c r="G129" s="230"/>
      <c r="K129" s="77"/>
      <c r="L129" s="77"/>
      <c r="M129" s="77"/>
      <c r="O129" s="230"/>
      <c r="P129" s="230"/>
      <c r="Q129" s="77"/>
      <c r="R129" s="77"/>
      <c r="AS129" s="85"/>
      <c r="CA129" s="266"/>
      <c r="CC129" s="77"/>
      <c r="CE129" s="230"/>
      <c r="CG129" s="77"/>
      <c r="CI129" s="300">
        <v>1</v>
      </c>
      <c r="CJ129" s="287"/>
      <c r="CK129" s="287"/>
      <c r="CL129" s="287"/>
      <c r="CM129" s="287"/>
      <c r="CN129" s="287"/>
      <c r="CO129" s="287"/>
      <c r="CP129" s="287"/>
      <c r="CQ129" s="287"/>
      <c r="CR129" s="301"/>
      <c r="CS129" s="77">
        <v>52</v>
      </c>
    </row>
    <row r="130" spans="1:282" x14ac:dyDescent="0.25">
      <c r="A130" s="77" t="s">
        <v>626</v>
      </c>
      <c r="B130" s="77">
        <v>53</v>
      </c>
      <c r="C130" s="79">
        <v>57</v>
      </c>
      <c r="G130" s="230"/>
      <c r="K130" s="77"/>
      <c r="L130" s="77"/>
      <c r="M130" s="77"/>
      <c r="O130" s="230">
        <v>1</v>
      </c>
      <c r="P130" s="230"/>
      <c r="Q130" s="77"/>
      <c r="R130" s="77"/>
      <c r="AS130" s="85"/>
      <c r="CA130" s="266"/>
      <c r="CC130" s="77"/>
      <c r="CE130" s="230"/>
      <c r="CG130" s="77"/>
      <c r="CI130" s="300"/>
      <c r="CJ130" s="287"/>
      <c r="CK130" s="287"/>
      <c r="CL130" s="287"/>
      <c r="CM130" s="287"/>
      <c r="CN130" s="287"/>
      <c r="CO130" s="287"/>
      <c r="CP130" s="287"/>
      <c r="CQ130" s="287"/>
      <c r="CR130" s="301"/>
      <c r="CS130" s="77">
        <v>53</v>
      </c>
    </row>
    <row r="131" spans="1:282" x14ac:dyDescent="0.25">
      <c r="A131" s="77" t="s">
        <v>627</v>
      </c>
      <c r="B131" s="77">
        <v>54</v>
      </c>
      <c r="C131" s="79">
        <v>58</v>
      </c>
      <c r="G131" s="230"/>
      <c r="K131" s="77"/>
      <c r="L131" s="77"/>
      <c r="M131" s="77"/>
      <c r="O131" s="230"/>
      <c r="P131" s="230"/>
      <c r="Q131" s="77"/>
      <c r="R131" s="77"/>
      <c r="AS131" s="85"/>
      <c r="CA131" s="266"/>
      <c r="CC131" s="77"/>
      <c r="CE131" s="230"/>
      <c r="CG131" s="77"/>
      <c r="CI131" s="300"/>
      <c r="CJ131" s="287">
        <v>1</v>
      </c>
      <c r="CK131" s="287"/>
      <c r="CL131" s="287"/>
      <c r="CM131" s="287"/>
      <c r="CN131" s="287"/>
      <c r="CO131" s="287"/>
      <c r="CP131" s="287"/>
      <c r="CQ131" s="287"/>
      <c r="CR131" s="301"/>
      <c r="CS131" s="77">
        <v>54</v>
      </c>
    </row>
    <row r="132" spans="1:282" x14ac:dyDescent="0.25">
      <c r="A132" s="77" t="s">
        <v>703</v>
      </c>
      <c r="B132" s="77">
        <v>55</v>
      </c>
      <c r="C132" s="79">
        <v>59</v>
      </c>
      <c r="G132" s="230"/>
      <c r="K132" s="77"/>
      <c r="L132" s="77"/>
      <c r="M132" s="77"/>
      <c r="O132" s="230"/>
      <c r="P132" s="230">
        <v>1</v>
      </c>
      <c r="Q132" s="77"/>
      <c r="R132" s="77"/>
      <c r="AS132" s="85"/>
      <c r="CA132" s="266"/>
      <c r="CC132" s="77"/>
      <c r="CE132" s="230"/>
      <c r="CG132" s="77"/>
      <c r="CI132" s="300"/>
      <c r="CJ132" s="287"/>
      <c r="CK132" s="287"/>
      <c r="CL132" s="287"/>
      <c r="CM132" s="287"/>
      <c r="CN132" s="287"/>
      <c r="CO132" s="287"/>
      <c r="CP132" s="287"/>
      <c r="CQ132" s="287"/>
      <c r="CR132" s="301"/>
      <c r="CS132" s="77">
        <v>55</v>
      </c>
    </row>
    <row r="133" spans="1:282" x14ac:dyDescent="0.25">
      <c r="A133" s="77" t="s">
        <v>628</v>
      </c>
      <c r="B133" s="77">
        <v>56</v>
      </c>
      <c r="C133" s="79">
        <v>60</v>
      </c>
      <c r="G133" s="230"/>
      <c r="K133" s="77"/>
      <c r="L133" s="77"/>
      <c r="M133" s="77"/>
      <c r="O133" s="230"/>
      <c r="P133" s="230"/>
      <c r="Q133" s="77"/>
      <c r="R133" s="77"/>
      <c r="AS133" s="85"/>
      <c r="CA133" s="266"/>
      <c r="CC133" s="77"/>
      <c r="CE133" s="230"/>
      <c r="CG133" s="77"/>
      <c r="CI133" s="300"/>
      <c r="CJ133" s="287"/>
      <c r="CK133" s="287">
        <v>1</v>
      </c>
      <c r="CL133" s="287"/>
      <c r="CM133" s="287"/>
      <c r="CN133" s="287"/>
      <c r="CO133" s="287"/>
      <c r="CP133" s="287"/>
      <c r="CQ133" s="287"/>
      <c r="CR133" s="301"/>
      <c r="CS133" s="77">
        <v>56</v>
      </c>
    </row>
    <row r="134" spans="1:282" x14ac:dyDescent="0.25">
      <c r="A134" s="77" t="s">
        <v>629</v>
      </c>
      <c r="B134" s="77">
        <v>57</v>
      </c>
      <c r="C134" s="79">
        <v>61</v>
      </c>
      <c r="G134" s="230"/>
      <c r="K134" s="77"/>
      <c r="L134" s="77"/>
      <c r="M134" s="77"/>
      <c r="O134" s="230"/>
      <c r="P134" s="230"/>
      <c r="Q134" s="77"/>
      <c r="R134" s="77"/>
      <c r="AS134" s="85"/>
      <c r="CA134" s="266"/>
      <c r="CC134" s="77"/>
      <c r="CE134" s="230">
        <v>1</v>
      </c>
      <c r="CG134" s="77"/>
      <c r="CI134" s="300"/>
      <c r="CJ134" s="287"/>
      <c r="CK134" s="287"/>
      <c r="CL134" s="287"/>
      <c r="CM134" s="287"/>
      <c r="CN134" s="287"/>
      <c r="CO134" s="287"/>
      <c r="CP134" s="287"/>
      <c r="CQ134" s="287"/>
      <c r="CR134" s="301"/>
      <c r="CS134" s="77">
        <v>57</v>
      </c>
    </row>
    <row r="135" spans="1:282" x14ac:dyDescent="0.25">
      <c r="A135" s="77" t="s">
        <v>630</v>
      </c>
      <c r="B135" s="77">
        <v>58</v>
      </c>
      <c r="C135" s="79">
        <v>62</v>
      </c>
      <c r="G135" s="230"/>
      <c r="K135" s="77"/>
      <c r="L135" s="77"/>
      <c r="M135" s="77"/>
      <c r="O135" s="230"/>
      <c r="P135" s="230"/>
      <c r="Q135" s="77"/>
      <c r="R135" s="77"/>
      <c r="AS135" s="85"/>
      <c r="CA135" s="266"/>
      <c r="CC135" s="77"/>
      <c r="CE135" s="230"/>
      <c r="CG135" s="77"/>
      <c r="CI135" s="300"/>
      <c r="CJ135" s="287"/>
      <c r="CK135" s="287"/>
      <c r="CL135" s="287">
        <v>1</v>
      </c>
      <c r="CM135" s="287"/>
      <c r="CN135" s="287"/>
      <c r="CO135" s="287"/>
      <c r="CP135" s="287"/>
      <c r="CQ135" s="287"/>
      <c r="CR135" s="301"/>
      <c r="CS135" s="77">
        <v>58</v>
      </c>
    </row>
    <row r="136" spans="1:282" ht="15.75" thickBot="1" x14ac:dyDescent="0.3">
      <c r="A136" s="77" t="s">
        <v>631</v>
      </c>
      <c r="B136" s="77">
        <v>59</v>
      </c>
      <c r="C136" s="80">
        <v>63</v>
      </c>
      <c r="D136" s="87"/>
      <c r="E136" s="87"/>
      <c r="F136" s="87"/>
      <c r="G136" s="278"/>
      <c r="H136" s="87"/>
      <c r="I136" s="87"/>
      <c r="J136" s="87"/>
      <c r="K136" s="87"/>
      <c r="L136" s="87"/>
      <c r="M136" s="87"/>
      <c r="N136" s="87"/>
      <c r="O136" s="278"/>
      <c r="P136" s="278"/>
      <c r="Q136" s="87"/>
      <c r="R136" s="87"/>
      <c r="S136" s="87"/>
      <c r="T136" s="87"/>
      <c r="U136" s="87"/>
      <c r="V136" s="87"/>
      <c r="W136" s="87"/>
      <c r="X136" s="87"/>
      <c r="Y136" s="87"/>
      <c r="Z136" s="87"/>
      <c r="AA136" s="87"/>
      <c r="AB136" s="87"/>
      <c r="AC136" s="87"/>
      <c r="AD136" s="87"/>
      <c r="AE136" s="87"/>
      <c r="AF136" s="87"/>
      <c r="AG136" s="87"/>
      <c r="AH136" s="87"/>
      <c r="AI136" s="87"/>
      <c r="AJ136" s="87"/>
      <c r="AK136" s="87"/>
      <c r="AL136" s="87"/>
      <c r="AM136" s="87"/>
      <c r="AN136" s="87"/>
      <c r="AO136" s="87"/>
      <c r="AP136" s="87"/>
      <c r="AQ136" s="87"/>
      <c r="AR136" s="87"/>
      <c r="AS136" s="88"/>
      <c r="CA136" s="266"/>
      <c r="CC136" s="77"/>
      <c r="CE136" s="230"/>
      <c r="CG136" s="77"/>
      <c r="CI136" s="305"/>
      <c r="CJ136" s="306"/>
      <c r="CK136" s="306"/>
      <c r="CL136" s="306"/>
      <c r="CM136" s="306"/>
      <c r="CN136" s="306"/>
      <c r="CO136" s="306"/>
      <c r="CP136" s="306"/>
      <c r="CQ136" s="306"/>
      <c r="CR136" s="307"/>
      <c r="CS136" s="77">
        <v>59</v>
      </c>
    </row>
    <row r="137" spans="1:282" ht="15.75" thickBot="1" x14ac:dyDescent="0.3">
      <c r="A137" s="276" t="s">
        <v>632</v>
      </c>
      <c r="B137" s="77">
        <v>60</v>
      </c>
      <c r="K137" s="77"/>
      <c r="L137" s="77"/>
      <c r="M137" s="77"/>
      <c r="CS137" s="550" t="s">
        <v>799</v>
      </c>
      <c r="CT137" s="550"/>
      <c r="CU137" s="550"/>
      <c r="CV137" s="550"/>
      <c r="CW137" s="550"/>
      <c r="CX137" s="550"/>
      <c r="CY137" s="550"/>
      <c r="CZ137" s="550"/>
      <c r="DA137" s="550"/>
      <c r="DB137" s="550"/>
      <c r="DC137" s="550"/>
      <c r="DD137" s="550"/>
      <c r="DE137" s="550"/>
      <c r="DF137" s="550"/>
      <c r="DG137" s="550"/>
      <c r="DH137" s="550"/>
      <c r="DI137" s="550"/>
      <c r="DJ137" s="550"/>
      <c r="DK137" s="550"/>
      <c r="DL137" s="550"/>
      <c r="DM137" s="550"/>
      <c r="DN137" s="550"/>
      <c r="DO137" s="550"/>
      <c r="DP137" s="550"/>
      <c r="DQ137" s="550"/>
      <c r="DR137" s="550"/>
      <c r="DS137" s="550"/>
      <c r="DT137" s="550"/>
      <c r="DU137" s="550"/>
      <c r="DV137" s="550"/>
      <c r="DW137" s="550"/>
      <c r="DX137" s="550"/>
      <c r="DY137" s="550"/>
      <c r="DZ137" s="550"/>
      <c r="EA137" s="550"/>
      <c r="EB137" s="550"/>
      <c r="EC137" s="550"/>
      <c r="ED137" s="550"/>
      <c r="EE137" s="550"/>
      <c r="EF137" s="550"/>
      <c r="EG137" s="550"/>
      <c r="EH137" s="550"/>
      <c r="EI137" s="550"/>
      <c r="EJ137" s="550"/>
      <c r="EK137" s="550"/>
      <c r="EL137" s="550"/>
      <c r="EM137" s="550"/>
      <c r="EN137" s="550"/>
      <c r="EO137" s="550"/>
      <c r="EP137" s="550"/>
      <c r="EQ137" s="550"/>
      <c r="ER137" s="550"/>
      <c r="ES137" s="550"/>
      <c r="ET137" s="550"/>
      <c r="EU137" s="550"/>
      <c r="EV137" s="550"/>
      <c r="EW137" s="550"/>
      <c r="EX137" s="550"/>
      <c r="EY137" s="550"/>
      <c r="EZ137" s="550"/>
      <c r="FA137" s="550"/>
      <c r="FB137" s="550"/>
      <c r="FC137" s="550"/>
      <c r="FD137" s="550"/>
      <c r="FE137" s="550"/>
      <c r="FF137" s="550"/>
      <c r="FG137" s="550"/>
      <c r="FH137" s="550"/>
      <c r="FI137" s="550"/>
      <c r="FJ137" s="550"/>
      <c r="FK137" s="550"/>
      <c r="FL137" s="550"/>
      <c r="FM137" s="550"/>
      <c r="FN137" s="550"/>
      <c r="FO137" s="550"/>
      <c r="FP137" s="550"/>
      <c r="FQ137" s="550"/>
      <c r="FR137" s="550"/>
      <c r="FS137" s="550"/>
      <c r="FT137" s="550"/>
      <c r="FU137" s="550"/>
      <c r="FV137" s="550"/>
      <c r="FW137" s="550"/>
      <c r="FX137" s="550"/>
      <c r="FY137" s="550"/>
      <c r="FZ137" s="550"/>
      <c r="GA137" s="550"/>
      <c r="GB137" s="550"/>
      <c r="GC137" s="550"/>
      <c r="GD137" s="550"/>
      <c r="GE137" s="550"/>
      <c r="GF137" s="550"/>
      <c r="GG137" s="550"/>
      <c r="GH137" s="551" t="s">
        <v>798</v>
      </c>
      <c r="GI137" s="551"/>
      <c r="GJ137" s="551"/>
      <c r="GK137" s="551"/>
      <c r="GL137" s="551"/>
      <c r="GM137" s="551"/>
      <c r="GN137" s="551"/>
      <c r="GO137" s="551"/>
      <c r="GP137" s="551"/>
      <c r="GQ137" s="551"/>
      <c r="GR137" s="551"/>
      <c r="GS137" s="551"/>
      <c r="GT137" s="551"/>
      <c r="GU137" s="551"/>
      <c r="GV137" s="551"/>
      <c r="GW137" s="551"/>
      <c r="GX137" s="551"/>
      <c r="GY137" s="551"/>
      <c r="GZ137" s="551"/>
      <c r="HA137" s="551"/>
      <c r="HB137" s="551"/>
      <c r="HC137" s="551"/>
      <c r="HD137" s="551"/>
      <c r="HE137" s="551"/>
      <c r="HF137" s="551"/>
      <c r="HG137" s="551"/>
      <c r="HH137" s="551"/>
      <c r="HI137" s="551"/>
      <c r="HJ137" s="551"/>
      <c r="HK137" s="551"/>
      <c r="HL137" s="551"/>
      <c r="HM137" s="551"/>
      <c r="HN137" s="551"/>
      <c r="HO137" s="551"/>
      <c r="HP137" s="551"/>
      <c r="HQ137" s="551"/>
      <c r="HR137" s="551"/>
      <c r="HS137" s="551"/>
      <c r="HT137" s="551"/>
      <c r="HU137" s="551"/>
      <c r="HV137" s="551"/>
      <c r="HW137" s="551"/>
      <c r="HX137" s="551"/>
      <c r="HY137" s="551"/>
      <c r="HZ137" s="551"/>
      <c r="IA137" s="551"/>
      <c r="IB137" s="551"/>
      <c r="IC137" s="551"/>
      <c r="ID137" s="551"/>
      <c r="IE137" s="551"/>
      <c r="IF137" s="551"/>
      <c r="IG137" s="551"/>
      <c r="IH137" s="551"/>
      <c r="II137" s="551"/>
      <c r="IJ137" s="551"/>
      <c r="IK137" s="551"/>
      <c r="IL137" s="551"/>
      <c r="IM137" s="551"/>
      <c r="IN137" s="551"/>
      <c r="IO137" s="551"/>
      <c r="IP137" s="551"/>
      <c r="IQ137" s="551"/>
      <c r="IR137" s="551"/>
      <c r="IS137" s="551"/>
      <c r="IT137" s="551"/>
      <c r="IU137" s="551"/>
      <c r="IV137" s="551"/>
      <c r="IW137" s="551"/>
      <c r="IX137" s="551"/>
      <c r="IY137" s="551"/>
      <c r="IZ137" s="551"/>
      <c r="JA137" s="551"/>
      <c r="JB137" s="551"/>
      <c r="JC137" s="551"/>
      <c r="JD137" s="551"/>
      <c r="JE137" s="551"/>
      <c r="JF137" s="551"/>
      <c r="JG137" s="551"/>
      <c r="JH137" s="551"/>
      <c r="JI137" s="551"/>
      <c r="JJ137" s="551"/>
      <c r="JK137" s="551"/>
      <c r="JL137" s="551"/>
      <c r="JM137" s="551"/>
      <c r="JN137" s="551"/>
      <c r="JO137" s="551"/>
      <c r="JP137" s="551"/>
      <c r="JQ137" s="551"/>
      <c r="JR137" s="551"/>
      <c r="JS137" s="551"/>
      <c r="JT137" s="551"/>
      <c r="JU137" s="551"/>
      <c r="JV137" s="551"/>
    </row>
    <row r="138" spans="1:282" ht="15.75" thickBot="1" x14ac:dyDescent="0.3">
      <c r="A138" s="77" t="s">
        <v>633</v>
      </c>
      <c r="B138" s="77">
        <v>61</v>
      </c>
      <c r="C138" s="160" t="s">
        <v>617</v>
      </c>
      <c r="D138" s="100">
        <v>63</v>
      </c>
      <c r="E138" s="101">
        <v>46</v>
      </c>
      <c r="F138" s="101">
        <v>70</v>
      </c>
      <c r="G138" s="101">
        <v>3</v>
      </c>
      <c r="H138" s="101">
        <v>51</v>
      </c>
      <c r="I138" s="101">
        <v>52</v>
      </c>
      <c r="J138" s="101">
        <v>31</v>
      </c>
      <c r="K138" s="101">
        <v>65</v>
      </c>
      <c r="L138" s="101">
        <v>66</v>
      </c>
      <c r="M138" s="101">
        <v>41</v>
      </c>
      <c r="N138" s="101">
        <v>37</v>
      </c>
      <c r="O138" s="101">
        <v>93</v>
      </c>
      <c r="P138" s="101">
        <v>28</v>
      </c>
      <c r="Q138" s="101">
        <v>78</v>
      </c>
      <c r="R138" s="101">
        <v>73</v>
      </c>
      <c r="S138" s="101">
        <v>35</v>
      </c>
      <c r="T138" s="101">
        <v>7</v>
      </c>
      <c r="U138" s="101">
        <v>4</v>
      </c>
      <c r="V138" s="101">
        <v>5</v>
      </c>
      <c r="W138" s="101">
        <v>6</v>
      </c>
      <c r="X138" s="101">
        <v>30</v>
      </c>
      <c r="Y138" s="101">
        <v>44</v>
      </c>
      <c r="Z138" s="101">
        <v>75</v>
      </c>
      <c r="AA138" s="101">
        <v>9</v>
      </c>
      <c r="AB138" s="101">
        <v>67</v>
      </c>
      <c r="AC138" s="89">
        <v>74</v>
      </c>
      <c r="AD138" s="89">
        <v>26</v>
      </c>
      <c r="AE138" s="89">
        <v>10</v>
      </c>
      <c r="AF138" s="89">
        <v>56</v>
      </c>
      <c r="AG138" s="89">
        <v>77</v>
      </c>
      <c r="AH138" s="101">
        <v>34</v>
      </c>
      <c r="AI138" s="101">
        <v>64</v>
      </c>
      <c r="AJ138" s="101">
        <v>42</v>
      </c>
      <c r="AK138" s="101">
        <v>71</v>
      </c>
      <c r="AL138" s="101">
        <v>68</v>
      </c>
      <c r="AM138" s="101">
        <v>69</v>
      </c>
      <c r="AN138" s="101">
        <v>57</v>
      </c>
      <c r="AO138" s="101">
        <v>58</v>
      </c>
      <c r="AP138" s="101">
        <v>59</v>
      </c>
      <c r="AQ138" s="101">
        <v>11</v>
      </c>
      <c r="AR138" s="101">
        <v>84</v>
      </c>
      <c r="AS138" s="101">
        <v>94</v>
      </c>
      <c r="AT138" s="101">
        <v>36</v>
      </c>
      <c r="AU138" s="101">
        <v>72</v>
      </c>
      <c r="AV138" s="101">
        <v>80</v>
      </c>
      <c r="AW138" s="101">
        <v>62</v>
      </c>
      <c r="AX138" s="101">
        <v>53</v>
      </c>
      <c r="AY138" s="101">
        <v>33</v>
      </c>
      <c r="AZ138" s="101">
        <v>79</v>
      </c>
      <c r="BA138" s="101">
        <v>91</v>
      </c>
      <c r="BB138" s="101">
        <v>12</v>
      </c>
      <c r="BC138" s="101">
        <v>39</v>
      </c>
      <c r="BD138" s="101">
        <v>38</v>
      </c>
      <c r="BE138" s="101">
        <v>54</v>
      </c>
      <c r="BF138" s="101">
        <v>86</v>
      </c>
      <c r="BG138" s="101">
        <v>14</v>
      </c>
      <c r="BH138" s="101">
        <v>23</v>
      </c>
      <c r="BI138" s="101">
        <v>76</v>
      </c>
      <c r="BJ138" s="101">
        <v>15</v>
      </c>
      <c r="BK138" s="101">
        <v>88</v>
      </c>
      <c r="BL138" s="101">
        <v>8</v>
      </c>
      <c r="BM138" s="101">
        <v>82</v>
      </c>
      <c r="BN138" s="101">
        <v>89</v>
      </c>
      <c r="BO138" s="101">
        <v>87</v>
      </c>
      <c r="BP138" s="101">
        <v>29</v>
      </c>
      <c r="BQ138" s="101">
        <v>47</v>
      </c>
      <c r="BR138" s="101">
        <v>55</v>
      </c>
      <c r="BS138" s="101">
        <v>60</v>
      </c>
      <c r="BT138" s="101">
        <v>81</v>
      </c>
      <c r="BU138" s="101">
        <v>85</v>
      </c>
      <c r="BV138" s="101">
        <v>16</v>
      </c>
      <c r="BW138" s="101">
        <v>48</v>
      </c>
      <c r="BX138" s="101">
        <v>45</v>
      </c>
      <c r="BY138" s="101">
        <v>17</v>
      </c>
      <c r="BZ138" s="101">
        <v>61</v>
      </c>
      <c r="CA138" s="101">
        <v>92</v>
      </c>
      <c r="CB138" s="101">
        <v>95</v>
      </c>
      <c r="CC138" s="101">
        <v>43</v>
      </c>
      <c r="CD138" s="101">
        <v>18</v>
      </c>
      <c r="CE138" s="101">
        <v>19</v>
      </c>
      <c r="CF138" s="101">
        <v>32</v>
      </c>
      <c r="CG138" s="101">
        <v>2</v>
      </c>
      <c r="CH138" s="101">
        <v>20</v>
      </c>
      <c r="CI138" s="101">
        <v>90</v>
      </c>
      <c r="CJ138" s="101">
        <v>24</v>
      </c>
      <c r="CK138" s="101">
        <v>50</v>
      </c>
      <c r="CL138" s="101">
        <v>21</v>
      </c>
      <c r="CM138" s="101">
        <v>40</v>
      </c>
      <c r="CN138" s="101">
        <v>49</v>
      </c>
      <c r="CO138" s="101">
        <v>27</v>
      </c>
      <c r="CP138" s="101">
        <v>83</v>
      </c>
      <c r="CQ138" s="101">
        <v>25</v>
      </c>
      <c r="CR138" s="102">
        <v>22</v>
      </c>
      <c r="CS138" s="100">
        <v>63</v>
      </c>
      <c r="CT138" s="101">
        <v>46</v>
      </c>
      <c r="CU138" s="101">
        <v>70</v>
      </c>
      <c r="CV138" s="101">
        <v>3</v>
      </c>
      <c r="CW138" s="101">
        <v>51</v>
      </c>
      <c r="CX138" s="101">
        <v>52</v>
      </c>
      <c r="CY138" s="101">
        <v>31</v>
      </c>
      <c r="CZ138" s="101">
        <v>65</v>
      </c>
      <c r="DA138" s="101">
        <v>66</v>
      </c>
      <c r="DB138" s="101">
        <v>41</v>
      </c>
      <c r="DC138" s="101">
        <v>37</v>
      </c>
      <c r="DD138" s="101">
        <v>93</v>
      </c>
      <c r="DE138" s="101">
        <v>28</v>
      </c>
      <c r="DF138" s="101">
        <v>78</v>
      </c>
      <c r="DG138" s="101">
        <v>73</v>
      </c>
      <c r="DH138" s="101">
        <v>35</v>
      </c>
      <c r="DI138" s="101">
        <v>7</v>
      </c>
      <c r="DJ138" s="101">
        <v>4</v>
      </c>
      <c r="DK138" s="101">
        <v>5</v>
      </c>
      <c r="DL138" s="101">
        <v>6</v>
      </c>
      <c r="DM138" s="101">
        <v>30</v>
      </c>
      <c r="DN138" s="101">
        <v>44</v>
      </c>
      <c r="DO138" s="101">
        <v>75</v>
      </c>
      <c r="DP138" s="101">
        <v>9</v>
      </c>
      <c r="DQ138" s="101">
        <v>67</v>
      </c>
      <c r="DR138" s="101">
        <v>74</v>
      </c>
      <c r="DS138" s="101">
        <v>26</v>
      </c>
      <c r="DT138" s="101">
        <v>10</v>
      </c>
      <c r="DU138" s="101">
        <v>56</v>
      </c>
      <c r="DV138" s="101">
        <v>77</v>
      </c>
      <c r="DW138" s="101">
        <v>34</v>
      </c>
      <c r="DX138" s="101">
        <v>64</v>
      </c>
      <c r="DY138" s="101">
        <v>42</v>
      </c>
      <c r="DZ138" s="101">
        <v>71</v>
      </c>
      <c r="EA138" s="101">
        <v>68</v>
      </c>
      <c r="EB138" s="101">
        <v>69</v>
      </c>
      <c r="EC138" s="101">
        <v>57</v>
      </c>
      <c r="ED138" s="101">
        <v>58</v>
      </c>
      <c r="EE138" s="101">
        <v>59</v>
      </c>
      <c r="EF138" s="101">
        <v>11</v>
      </c>
      <c r="EG138" s="101">
        <v>84</v>
      </c>
      <c r="EH138" s="101">
        <v>94</v>
      </c>
      <c r="EI138" s="101">
        <v>36</v>
      </c>
      <c r="EJ138" s="101">
        <v>72</v>
      </c>
      <c r="EK138" s="101">
        <v>80</v>
      </c>
      <c r="EL138" s="101">
        <v>62</v>
      </c>
      <c r="EM138" s="101">
        <v>53</v>
      </c>
      <c r="EN138" s="101">
        <v>33</v>
      </c>
      <c r="EO138" s="101">
        <v>79</v>
      </c>
      <c r="EP138" s="101">
        <v>91</v>
      </c>
      <c r="EQ138" s="101">
        <v>12</v>
      </c>
      <c r="ER138" s="101">
        <v>39</v>
      </c>
      <c r="ES138" s="101">
        <v>38</v>
      </c>
      <c r="ET138" s="101">
        <v>54</v>
      </c>
      <c r="EU138" s="101">
        <v>86</v>
      </c>
      <c r="EV138" s="101">
        <v>14</v>
      </c>
      <c r="EW138" s="101">
        <v>23</v>
      </c>
      <c r="EX138" s="101">
        <v>76</v>
      </c>
      <c r="EY138" s="101">
        <v>15</v>
      </c>
      <c r="EZ138" s="101">
        <v>88</v>
      </c>
      <c r="FA138" s="101">
        <v>8</v>
      </c>
      <c r="FB138" s="101">
        <v>82</v>
      </c>
      <c r="FC138" s="101">
        <v>89</v>
      </c>
      <c r="FD138" s="101">
        <v>87</v>
      </c>
      <c r="FE138" s="101">
        <v>29</v>
      </c>
      <c r="FF138" s="101">
        <v>47</v>
      </c>
      <c r="FG138" s="101">
        <v>55</v>
      </c>
      <c r="FH138" s="101">
        <v>60</v>
      </c>
      <c r="FI138" s="101">
        <v>81</v>
      </c>
      <c r="FJ138" s="101">
        <v>85</v>
      </c>
      <c r="FK138" s="101">
        <v>16</v>
      </c>
      <c r="FL138" s="101">
        <v>48</v>
      </c>
      <c r="FM138" s="101">
        <v>45</v>
      </c>
      <c r="FN138" s="101">
        <v>17</v>
      </c>
      <c r="FO138" s="101">
        <v>61</v>
      </c>
      <c r="FP138" s="101">
        <v>92</v>
      </c>
      <c r="FQ138" s="101">
        <v>95</v>
      </c>
      <c r="FR138" s="101">
        <v>43</v>
      </c>
      <c r="FS138" s="101">
        <v>18</v>
      </c>
      <c r="FT138" s="101">
        <v>19</v>
      </c>
      <c r="FU138" s="101">
        <v>32</v>
      </c>
      <c r="FV138" s="101">
        <v>2</v>
      </c>
      <c r="FW138" s="101">
        <v>20</v>
      </c>
      <c r="FX138" s="101">
        <v>90</v>
      </c>
      <c r="FY138" s="101">
        <v>24</v>
      </c>
      <c r="FZ138" s="101">
        <v>50</v>
      </c>
      <c r="GA138" s="101">
        <v>21</v>
      </c>
      <c r="GB138" s="101">
        <v>40</v>
      </c>
      <c r="GC138" s="101">
        <v>49</v>
      </c>
      <c r="GD138" s="101">
        <v>27</v>
      </c>
      <c r="GE138" s="101">
        <v>83</v>
      </c>
      <c r="GF138" s="101">
        <v>25</v>
      </c>
      <c r="GG138" s="102">
        <v>22</v>
      </c>
      <c r="GH138" s="100">
        <v>63</v>
      </c>
      <c r="GI138" s="101">
        <v>46</v>
      </c>
      <c r="GJ138" s="101">
        <v>70</v>
      </c>
      <c r="GK138" s="101">
        <v>3</v>
      </c>
      <c r="GL138" s="101">
        <v>51</v>
      </c>
      <c r="GM138" s="101">
        <v>52</v>
      </c>
      <c r="GN138" s="101">
        <v>31</v>
      </c>
      <c r="GO138" s="101">
        <v>65</v>
      </c>
      <c r="GP138" s="101">
        <v>66</v>
      </c>
      <c r="GQ138" s="101">
        <v>41</v>
      </c>
      <c r="GR138" s="101">
        <v>37</v>
      </c>
      <c r="GS138" s="101">
        <v>93</v>
      </c>
      <c r="GT138" s="101">
        <v>28</v>
      </c>
      <c r="GU138" s="101">
        <v>78</v>
      </c>
      <c r="GV138" s="101">
        <v>73</v>
      </c>
      <c r="GW138" s="101">
        <v>35</v>
      </c>
      <c r="GX138" s="101">
        <v>7</v>
      </c>
      <c r="GY138" s="101">
        <v>4</v>
      </c>
      <c r="GZ138" s="101">
        <v>5</v>
      </c>
      <c r="HA138" s="101">
        <v>6</v>
      </c>
      <c r="HB138" s="101">
        <v>30</v>
      </c>
      <c r="HC138" s="101">
        <v>44</v>
      </c>
      <c r="HD138" s="101">
        <v>75</v>
      </c>
      <c r="HE138" s="101">
        <v>9</v>
      </c>
      <c r="HF138" s="101">
        <v>67</v>
      </c>
      <c r="HG138" s="101">
        <v>74</v>
      </c>
      <c r="HH138" s="101">
        <v>26</v>
      </c>
      <c r="HI138" s="101">
        <v>10</v>
      </c>
      <c r="HJ138" s="101">
        <v>56</v>
      </c>
      <c r="HK138" s="101">
        <v>77</v>
      </c>
      <c r="HL138" s="101">
        <v>34</v>
      </c>
      <c r="HM138" s="101">
        <v>64</v>
      </c>
      <c r="HN138" s="101">
        <v>42</v>
      </c>
      <c r="HO138" s="101">
        <v>71</v>
      </c>
      <c r="HP138" s="101">
        <v>68</v>
      </c>
      <c r="HQ138" s="101">
        <v>69</v>
      </c>
      <c r="HR138" s="101">
        <v>57</v>
      </c>
      <c r="HS138" s="101">
        <v>58</v>
      </c>
      <c r="HT138" s="101">
        <v>59</v>
      </c>
      <c r="HU138" s="101">
        <v>11</v>
      </c>
      <c r="HV138" s="101">
        <v>84</v>
      </c>
      <c r="HW138" s="101">
        <v>94</v>
      </c>
      <c r="HX138" s="101">
        <v>36</v>
      </c>
      <c r="HY138" s="101">
        <v>72</v>
      </c>
      <c r="HZ138" s="101">
        <v>80</v>
      </c>
      <c r="IA138" s="101">
        <v>62</v>
      </c>
      <c r="IB138" s="101">
        <v>53</v>
      </c>
      <c r="IC138" s="101">
        <v>33</v>
      </c>
      <c r="ID138" s="101">
        <v>79</v>
      </c>
      <c r="IE138" s="101">
        <v>91</v>
      </c>
      <c r="IF138" s="101">
        <v>12</v>
      </c>
      <c r="IG138" s="101">
        <v>39</v>
      </c>
      <c r="IH138" s="101">
        <v>38</v>
      </c>
      <c r="II138" s="101">
        <v>54</v>
      </c>
      <c r="IJ138" s="101">
        <v>86</v>
      </c>
      <c r="IK138" s="101">
        <v>14</v>
      </c>
      <c r="IL138" s="101">
        <v>23</v>
      </c>
      <c r="IM138" s="101">
        <v>76</v>
      </c>
      <c r="IN138" s="101">
        <v>15</v>
      </c>
      <c r="IO138" s="101">
        <v>88</v>
      </c>
      <c r="IP138" s="101">
        <v>8</v>
      </c>
      <c r="IQ138" s="101">
        <v>82</v>
      </c>
      <c r="IR138" s="101">
        <v>89</v>
      </c>
      <c r="IS138" s="101">
        <v>87</v>
      </c>
      <c r="IT138" s="101">
        <v>29</v>
      </c>
      <c r="IU138" s="101">
        <v>47</v>
      </c>
      <c r="IV138" s="101">
        <v>55</v>
      </c>
      <c r="IW138" s="101">
        <v>60</v>
      </c>
      <c r="IX138" s="101">
        <v>81</v>
      </c>
      <c r="IY138" s="101">
        <v>85</v>
      </c>
      <c r="IZ138" s="101">
        <v>16</v>
      </c>
      <c r="JA138" s="101">
        <v>48</v>
      </c>
      <c r="JB138" s="101">
        <v>45</v>
      </c>
      <c r="JC138" s="101">
        <v>17</v>
      </c>
      <c r="JD138" s="101">
        <v>61</v>
      </c>
      <c r="JE138" s="101">
        <v>92</v>
      </c>
      <c r="JF138" s="101">
        <v>95</v>
      </c>
      <c r="JG138" s="101">
        <v>43</v>
      </c>
      <c r="JH138" s="101">
        <v>18</v>
      </c>
      <c r="JI138" s="101">
        <v>19</v>
      </c>
      <c r="JJ138" s="101">
        <v>32</v>
      </c>
      <c r="JK138" s="101">
        <v>2</v>
      </c>
      <c r="JL138" s="101">
        <v>20</v>
      </c>
      <c r="JM138" s="101">
        <v>90</v>
      </c>
      <c r="JN138" s="101">
        <v>24</v>
      </c>
      <c r="JO138" s="101">
        <v>50</v>
      </c>
      <c r="JP138" s="101">
        <v>21</v>
      </c>
      <c r="JQ138" s="101">
        <v>40</v>
      </c>
      <c r="JR138" s="101">
        <v>49</v>
      </c>
      <c r="JS138" s="101">
        <v>27</v>
      </c>
      <c r="JT138" s="101">
        <v>83</v>
      </c>
      <c r="JU138" s="101">
        <v>25</v>
      </c>
      <c r="JV138" s="102">
        <v>22</v>
      </c>
    </row>
    <row r="139" spans="1:282" x14ac:dyDescent="0.25">
      <c r="A139" s="77" t="s">
        <v>637</v>
      </c>
      <c r="B139" s="77">
        <v>62</v>
      </c>
      <c r="C139" s="79">
        <v>1</v>
      </c>
      <c r="D139" s="81">
        <f>HLOOKUP(D$138,$D$78:$CR$136,$CS79,0)</f>
        <v>0</v>
      </c>
      <c r="E139" s="82">
        <f t="shared" ref="E139:AE148" si="0">HLOOKUP(E$138,$D$78:$CR$136,$CS79,0)</f>
        <v>2.3684210526315791E-3</v>
      </c>
      <c r="F139" s="82">
        <f t="shared" si="0"/>
        <v>0</v>
      </c>
      <c r="G139" s="82">
        <f t="shared" si="0"/>
        <v>0</v>
      </c>
      <c r="H139" s="82">
        <f t="shared" si="0"/>
        <v>3.6929824561403516E-6</v>
      </c>
      <c r="I139" s="82">
        <f t="shared" si="0"/>
        <v>8.5350877192982464E-4</v>
      </c>
      <c r="J139" s="82">
        <f t="shared" si="0"/>
        <v>0</v>
      </c>
      <c r="K139" s="82">
        <f t="shared" si="0"/>
        <v>0</v>
      </c>
      <c r="L139" s="82">
        <f t="shared" si="0"/>
        <v>0</v>
      </c>
      <c r="M139" s="82">
        <f t="shared" si="0"/>
        <v>1.3692982456140323</v>
      </c>
      <c r="N139" s="82">
        <f t="shared" si="0"/>
        <v>2.2543859649122811E-4</v>
      </c>
      <c r="O139" s="82">
        <f t="shared" si="0"/>
        <v>0</v>
      </c>
      <c r="P139" s="82">
        <f t="shared" si="0"/>
        <v>0</v>
      </c>
      <c r="Q139" s="82">
        <f t="shared" si="0"/>
        <v>0</v>
      </c>
      <c r="R139" s="82">
        <f t="shared" si="0"/>
        <v>0</v>
      </c>
      <c r="S139" s="82">
        <f t="shared" si="0"/>
        <v>4.3947368421052636E-5</v>
      </c>
      <c r="T139" s="82">
        <f t="shared" si="0"/>
        <v>0</v>
      </c>
      <c r="U139" s="82">
        <f t="shared" si="0"/>
        <v>0</v>
      </c>
      <c r="V139" s="82">
        <f t="shared" si="0"/>
        <v>2.4264055555555553</v>
      </c>
      <c r="W139" s="82">
        <f t="shared" si="0"/>
        <v>0</v>
      </c>
      <c r="X139" s="82">
        <f t="shared" si="0"/>
        <v>0</v>
      </c>
      <c r="Y139" s="82">
        <f t="shared" si="0"/>
        <v>0.5</v>
      </c>
      <c r="Z139" s="82">
        <f t="shared" si="0"/>
        <v>0</v>
      </c>
      <c r="AA139" s="82">
        <f t="shared" si="0"/>
        <v>0</v>
      </c>
      <c r="AB139" s="82">
        <f t="shared" si="0"/>
        <v>0</v>
      </c>
      <c r="AC139" s="96">
        <f t="shared" si="0"/>
        <v>0</v>
      </c>
      <c r="AD139" s="96">
        <f t="shared" si="0"/>
        <v>0.67543859649122817</v>
      </c>
      <c r="AE139" s="96">
        <f t="shared" si="0"/>
        <v>0</v>
      </c>
      <c r="AF139" s="96">
        <f t="shared" ref="AF139:BW145" si="1">HLOOKUP(AF$138,$D$78:$CR$136,$CS79,0)</f>
        <v>0</v>
      </c>
      <c r="AG139" s="96">
        <f t="shared" si="1"/>
        <v>0</v>
      </c>
      <c r="AH139" s="82">
        <f t="shared" si="1"/>
        <v>0</v>
      </c>
      <c r="AI139" s="82">
        <f t="shared" si="1"/>
        <v>0</v>
      </c>
      <c r="AJ139" s="82">
        <f t="shared" si="1"/>
        <v>0</v>
      </c>
      <c r="AK139" s="82">
        <f t="shared" si="1"/>
        <v>0</v>
      </c>
      <c r="AL139" s="82">
        <f t="shared" si="1"/>
        <v>0</v>
      </c>
      <c r="AM139" s="82">
        <f t="shared" si="1"/>
        <v>0</v>
      </c>
      <c r="AN139" s="82">
        <f t="shared" si="1"/>
        <v>0</v>
      </c>
      <c r="AO139" s="82">
        <f t="shared" si="1"/>
        <v>0</v>
      </c>
      <c r="AP139" s="82">
        <f t="shared" si="1"/>
        <v>0</v>
      </c>
      <c r="AQ139" s="82">
        <f t="shared" si="1"/>
        <v>7.8947368421052634E-3</v>
      </c>
      <c r="AR139" s="82">
        <f t="shared" si="1"/>
        <v>0</v>
      </c>
      <c r="AS139" s="82">
        <f t="shared" si="1"/>
        <v>0</v>
      </c>
      <c r="AT139" s="82">
        <f t="shared" si="1"/>
        <v>1.08157894736842E-3</v>
      </c>
      <c r="AU139" s="82">
        <f t="shared" si="1"/>
        <v>0</v>
      </c>
      <c r="AV139" s="82">
        <f t="shared" si="1"/>
        <v>0</v>
      </c>
      <c r="AW139" s="82">
        <f t="shared" si="1"/>
        <v>0</v>
      </c>
      <c r="AX139" s="82">
        <f t="shared" si="1"/>
        <v>1.7894736842105264E-4</v>
      </c>
      <c r="AY139" s="82">
        <f t="shared" si="1"/>
        <v>1.3684210526315791E-3</v>
      </c>
      <c r="AZ139" s="82">
        <f t="shared" si="1"/>
        <v>0</v>
      </c>
      <c r="BA139" s="82">
        <f t="shared" si="1"/>
        <v>0</v>
      </c>
      <c r="BB139" s="82">
        <f t="shared" si="1"/>
        <v>0</v>
      </c>
      <c r="BC139" s="82">
        <f t="shared" si="1"/>
        <v>5.3596491228070182E-4</v>
      </c>
      <c r="BD139" s="82">
        <f t="shared" si="1"/>
        <v>0</v>
      </c>
      <c r="BE139" s="82">
        <f t="shared" si="1"/>
        <v>3.0263157894736844E-5</v>
      </c>
      <c r="BF139" s="82">
        <f t="shared" si="1"/>
        <v>0</v>
      </c>
      <c r="BG139" s="82">
        <f t="shared" si="1"/>
        <v>0</v>
      </c>
      <c r="BH139" s="82">
        <f t="shared" si="1"/>
        <v>0</v>
      </c>
      <c r="BI139" s="82">
        <f t="shared" si="1"/>
        <v>0</v>
      </c>
      <c r="BJ139" s="82">
        <f t="shared" si="1"/>
        <v>0</v>
      </c>
      <c r="BK139" s="82">
        <f t="shared" si="1"/>
        <v>0</v>
      </c>
      <c r="BL139" s="82">
        <f t="shared" si="1"/>
        <v>0</v>
      </c>
      <c r="BM139" s="82">
        <f t="shared" si="1"/>
        <v>0</v>
      </c>
      <c r="BN139" s="82">
        <f t="shared" si="1"/>
        <v>0</v>
      </c>
      <c r="BO139" s="82">
        <f t="shared" si="1"/>
        <v>0</v>
      </c>
      <c r="BP139" s="82">
        <f t="shared" si="1"/>
        <v>0</v>
      </c>
      <c r="BQ139" s="82">
        <f t="shared" si="1"/>
        <v>4.7368421052631582E-3</v>
      </c>
      <c r="BR139" s="82">
        <f t="shared" si="1"/>
        <v>0.10000000000000006</v>
      </c>
      <c r="BS139" s="82">
        <f t="shared" si="1"/>
        <v>0</v>
      </c>
      <c r="BT139" s="82">
        <f t="shared" si="1"/>
        <v>0</v>
      </c>
      <c r="BU139" s="82">
        <f t="shared" si="1"/>
        <v>0</v>
      </c>
      <c r="BV139" s="82">
        <f t="shared" si="1"/>
        <v>0</v>
      </c>
      <c r="BW139" s="82">
        <f t="shared" si="1"/>
        <v>3.1578947368421056E-3</v>
      </c>
      <c r="BX139" s="82">
        <f>HLOOKUP(BX$138,$D$78:$CR$136,$CS79,0)</f>
        <v>6.6666666666666671E-3</v>
      </c>
      <c r="BY139" s="82">
        <f t="shared" ref="BY139:CP153" si="2">HLOOKUP(BY$138,$D$78:$CR$136,$CS79,0)</f>
        <v>0</v>
      </c>
      <c r="BZ139" s="82">
        <f t="shared" si="2"/>
        <v>0</v>
      </c>
      <c r="CA139" s="82">
        <f t="shared" si="2"/>
        <v>0</v>
      </c>
      <c r="CB139" s="82">
        <f t="shared" si="2"/>
        <v>0</v>
      </c>
      <c r="CC139" s="82">
        <f t="shared" si="2"/>
        <v>0</v>
      </c>
      <c r="CD139" s="82">
        <f t="shared" si="2"/>
        <v>0</v>
      </c>
      <c r="CE139" s="82">
        <f t="shared" si="2"/>
        <v>0</v>
      </c>
      <c r="CF139" s="82">
        <f t="shared" si="2"/>
        <v>1.0087719298245614E-3</v>
      </c>
      <c r="CG139" s="82">
        <f t="shared" si="2"/>
        <v>1.0526315789473686E-2</v>
      </c>
      <c r="CH139" s="82">
        <f t="shared" si="2"/>
        <v>27.105263157894736</v>
      </c>
      <c r="CI139" s="82">
        <f t="shared" si="2"/>
        <v>0</v>
      </c>
      <c r="CJ139" s="82">
        <f t="shared" si="2"/>
        <v>0</v>
      </c>
      <c r="CK139" s="82">
        <f t="shared" si="2"/>
        <v>6.7631578947368429E-5</v>
      </c>
      <c r="CL139" s="82">
        <f t="shared" si="2"/>
        <v>0</v>
      </c>
      <c r="CM139" s="82">
        <f t="shared" si="2"/>
        <v>1.1754385964912282E-3</v>
      </c>
      <c r="CN139" s="82">
        <f t="shared" si="2"/>
        <v>-1.4912280701754399E-2</v>
      </c>
      <c r="CO139" s="82">
        <f t="shared" si="2"/>
        <v>0</v>
      </c>
      <c r="CP139" s="82">
        <f t="shared" si="2"/>
        <v>0</v>
      </c>
      <c r="CQ139" s="82">
        <f>HLOOKUP(CQ$138,$D$78:$CR$136,$CS79,0)</f>
        <v>25.105263157894775</v>
      </c>
      <c r="CR139" s="83">
        <f t="shared" ref="CR139:CR196" si="3">HLOOKUP(CR$138,$D$78:$CR$136,$CS79,0)</f>
        <v>0</v>
      </c>
      <c r="CS139" s="177">
        <f>D139*D$199</f>
        <v>0</v>
      </c>
      <c r="CT139" s="177">
        <f t="shared" ref="CT139:FE142" si="4">E139*E$199</f>
        <v>1.9842205263157896E-3</v>
      </c>
      <c r="CU139" s="177">
        <f t="shared" si="4"/>
        <v>0</v>
      </c>
      <c r="CV139" s="177">
        <f t="shared" si="4"/>
        <v>0</v>
      </c>
      <c r="CW139" s="177">
        <f t="shared" si="4"/>
        <v>0</v>
      </c>
      <c r="CX139" s="177">
        <f t="shared" si="4"/>
        <v>0</v>
      </c>
      <c r="CY139" s="177">
        <f t="shared" si="4"/>
        <v>0</v>
      </c>
      <c r="CZ139" s="177">
        <f t="shared" si="4"/>
        <v>0</v>
      </c>
      <c r="DA139" s="177">
        <f t="shared" si="4"/>
        <v>0</v>
      </c>
      <c r="DB139" s="177">
        <f t="shared" si="4"/>
        <v>0</v>
      </c>
      <c r="DC139" s="177">
        <f t="shared" si="4"/>
        <v>0</v>
      </c>
      <c r="DD139" s="177">
        <f t="shared" si="4"/>
        <v>0</v>
      </c>
      <c r="DE139" s="177">
        <f t="shared" si="4"/>
        <v>0</v>
      </c>
      <c r="DF139" s="177">
        <f t="shared" si="4"/>
        <v>0</v>
      </c>
      <c r="DG139" s="177">
        <f t="shared" si="4"/>
        <v>0</v>
      </c>
      <c r="DH139" s="177">
        <f t="shared" si="4"/>
        <v>0</v>
      </c>
      <c r="DI139" s="177">
        <f t="shared" si="4"/>
        <v>0</v>
      </c>
      <c r="DJ139" s="177">
        <f t="shared" si="4"/>
        <v>0</v>
      </c>
      <c r="DK139" s="177">
        <f t="shared" si="4"/>
        <v>0.55966839678999991</v>
      </c>
      <c r="DL139" s="177">
        <f t="shared" si="4"/>
        <v>0</v>
      </c>
      <c r="DM139" s="177">
        <f t="shared" si="4"/>
        <v>0</v>
      </c>
      <c r="DN139" s="177">
        <f t="shared" si="4"/>
        <v>2.3004449999999999</v>
      </c>
      <c r="DO139" s="177">
        <f t="shared" si="4"/>
        <v>0</v>
      </c>
      <c r="DP139" s="177">
        <f t="shared" si="4"/>
        <v>0</v>
      </c>
      <c r="DQ139" s="177">
        <f t="shared" si="4"/>
        <v>0</v>
      </c>
      <c r="DR139" s="177">
        <f t="shared" si="4"/>
        <v>0</v>
      </c>
      <c r="DS139" s="177">
        <f t="shared" si="4"/>
        <v>1.5564942105263161E-2</v>
      </c>
      <c r="DT139" s="177">
        <f t="shared" si="4"/>
        <v>0</v>
      </c>
      <c r="DU139" s="177">
        <f t="shared" si="4"/>
        <v>0</v>
      </c>
      <c r="DV139" s="177">
        <f t="shared" si="4"/>
        <v>0</v>
      </c>
      <c r="DW139" s="177">
        <f t="shared" si="4"/>
        <v>0</v>
      </c>
      <c r="DX139" s="177">
        <f t="shared" si="4"/>
        <v>0</v>
      </c>
      <c r="DY139" s="177">
        <f t="shared" si="4"/>
        <v>0</v>
      </c>
      <c r="DZ139" s="177">
        <f t="shared" si="4"/>
        <v>0</v>
      </c>
      <c r="EA139" s="177">
        <f t="shared" si="4"/>
        <v>0</v>
      </c>
      <c r="EB139" s="177">
        <f t="shared" si="4"/>
        <v>0</v>
      </c>
      <c r="EC139" s="177">
        <f t="shared" si="4"/>
        <v>0</v>
      </c>
      <c r="ED139" s="177">
        <f t="shared" si="4"/>
        <v>0</v>
      </c>
      <c r="EE139" s="177">
        <f t="shared" si="4"/>
        <v>0</v>
      </c>
      <c r="EF139" s="177">
        <f t="shared" si="4"/>
        <v>3.2479184210526313E-4</v>
      </c>
      <c r="EG139" s="177">
        <f t="shared" si="4"/>
        <v>0</v>
      </c>
      <c r="EH139" s="177">
        <f t="shared" si="4"/>
        <v>0</v>
      </c>
      <c r="EI139" s="177">
        <f t="shared" si="4"/>
        <v>0</v>
      </c>
      <c r="EJ139" s="177">
        <f t="shared" si="4"/>
        <v>0</v>
      </c>
      <c r="EK139" s="177">
        <f t="shared" si="4"/>
        <v>0</v>
      </c>
      <c r="EL139" s="177">
        <f t="shared" si="4"/>
        <v>0</v>
      </c>
      <c r="EM139" s="177">
        <f t="shared" si="4"/>
        <v>0</v>
      </c>
      <c r="EN139" s="177">
        <f t="shared" si="4"/>
        <v>0</v>
      </c>
      <c r="EO139" s="177">
        <f t="shared" si="4"/>
        <v>0</v>
      </c>
      <c r="EP139" s="177">
        <f t="shared" si="4"/>
        <v>0</v>
      </c>
      <c r="EQ139" s="177">
        <f t="shared" si="4"/>
        <v>0</v>
      </c>
      <c r="ER139" s="177">
        <f t="shared" si="4"/>
        <v>0</v>
      </c>
      <c r="ES139" s="177">
        <f t="shared" si="4"/>
        <v>0</v>
      </c>
      <c r="ET139" s="177">
        <f t="shared" si="4"/>
        <v>0</v>
      </c>
      <c r="EU139" s="177">
        <f t="shared" si="4"/>
        <v>0</v>
      </c>
      <c r="EV139" s="177">
        <f t="shared" si="4"/>
        <v>0</v>
      </c>
      <c r="EW139" s="177">
        <f t="shared" si="4"/>
        <v>0</v>
      </c>
      <c r="EX139" s="177">
        <f t="shared" si="4"/>
        <v>0</v>
      </c>
      <c r="EY139" s="177">
        <f t="shared" si="4"/>
        <v>0</v>
      </c>
      <c r="EZ139" s="177">
        <f t="shared" si="4"/>
        <v>0</v>
      </c>
      <c r="FA139" s="177">
        <f t="shared" si="4"/>
        <v>0</v>
      </c>
      <c r="FB139" s="177">
        <f t="shared" si="4"/>
        <v>0</v>
      </c>
      <c r="FC139" s="177">
        <f t="shared" si="4"/>
        <v>0</v>
      </c>
      <c r="FD139" s="177">
        <f t="shared" si="4"/>
        <v>0</v>
      </c>
      <c r="FE139" s="177">
        <f t="shared" si="4"/>
        <v>0</v>
      </c>
      <c r="FF139" s="177">
        <f t="shared" ref="FF139:FW153" si="5">BQ139*BQ$199</f>
        <v>7.8381473684210525E-3</v>
      </c>
      <c r="FG139" s="177">
        <f t="shared" si="5"/>
        <v>3.4570300000000021E-4</v>
      </c>
      <c r="FH139" s="177">
        <f t="shared" si="5"/>
        <v>0</v>
      </c>
      <c r="FI139" s="177">
        <f t="shared" si="5"/>
        <v>0</v>
      </c>
      <c r="FJ139" s="177">
        <f t="shared" si="5"/>
        <v>0</v>
      </c>
      <c r="FK139" s="177">
        <f t="shared" si="5"/>
        <v>0</v>
      </c>
      <c r="FL139" s="177">
        <f t="shared" si="5"/>
        <v>1.3929505263157898E-3</v>
      </c>
      <c r="FM139" s="177">
        <f t="shared" si="5"/>
        <v>8.6039333333333325E-3</v>
      </c>
      <c r="FN139" s="177">
        <f t="shared" si="5"/>
        <v>0</v>
      </c>
      <c r="FO139" s="177">
        <f t="shared" si="5"/>
        <v>0</v>
      </c>
      <c r="FP139" s="177">
        <f t="shared" si="5"/>
        <v>0</v>
      </c>
      <c r="FQ139" s="177">
        <f t="shared" si="5"/>
        <v>0</v>
      </c>
      <c r="FR139" s="177">
        <f t="shared" si="5"/>
        <v>0</v>
      </c>
      <c r="FS139" s="177">
        <f t="shared" si="5"/>
        <v>0</v>
      </c>
      <c r="FT139" s="177">
        <f t="shared" si="5"/>
        <v>0</v>
      </c>
      <c r="FU139" s="177">
        <f t="shared" si="5"/>
        <v>0</v>
      </c>
      <c r="FV139" s="177">
        <f t="shared" si="5"/>
        <v>1.8519473684210531E-3</v>
      </c>
      <c r="FW139" s="177">
        <f t="shared" si="5"/>
        <v>3.3634649999999995E-2</v>
      </c>
      <c r="FX139" s="177">
        <f>CI139*CI$199</f>
        <v>0</v>
      </c>
      <c r="FY139" s="177">
        <f t="shared" ref="FY139:GG154" si="6">CJ139*CJ$199</f>
        <v>0</v>
      </c>
      <c r="FZ139" s="177">
        <f t="shared" si="6"/>
        <v>0</v>
      </c>
      <c r="GA139" s="177">
        <f t="shared" si="6"/>
        <v>0</v>
      </c>
      <c r="GB139" s="177">
        <f t="shared" si="6"/>
        <v>0</v>
      </c>
      <c r="GC139" s="177">
        <f t="shared" si="6"/>
        <v>-4.4121561403508813E-2</v>
      </c>
      <c r="GD139" s="177">
        <f t="shared" si="6"/>
        <v>0</v>
      </c>
      <c r="GE139" s="177">
        <f t="shared" si="6"/>
        <v>0</v>
      </c>
      <c r="GF139" s="177">
        <f t="shared" si="6"/>
        <v>0</v>
      </c>
      <c r="GG139" s="177">
        <f t="shared" si="6"/>
        <v>0</v>
      </c>
      <c r="GH139" s="177">
        <f>D139*D$200</f>
        <v>0</v>
      </c>
      <c r="GI139" s="177">
        <f t="shared" ref="GI139:HM147" si="7">E139*E$200</f>
        <v>2.3211663157894739E-3</v>
      </c>
      <c r="GJ139" s="177">
        <f t="shared" si="7"/>
        <v>0</v>
      </c>
      <c r="GK139" s="177">
        <f t="shared" si="7"/>
        <v>0</v>
      </c>
      <c r="GL139" s="177">
        <f t="shared" si="7"/>
        <v>0</v>
      </c>
      <c r="GM139" s="177">
        <f t="shared" si="7"/>
        <v>0</v>
      </c>
      <c r="GN139" s="177">
        <f t="shared" si="7"/>
        <v>0</v>
      </c>
      <c r="GO139" s="177">
        <f t="shared" si="7"/>
        <v>0</v>
      </c>
      <c r="GP139" s="177">
        <f t="shared" si="7"/>
        <v>0</v>
      </c>
      <c r="GQ139" s="177">
        <f t="shared" si="7"/>
        <v>0</v>
      </c>
      <c r="GR139" s="177">
        <f t="shared" si="7"/>
        <v>0</v>
      </c>
      <c r="GS139" s="177">
        <f t="shared" si="7"/>
        <v>0</v>
      </c>
      <c r="GT139" s="177">
        <f t="shared" si="7"/>
        <v>0</v>
      </c>
      <c r="GU139" s="177">
        <f t="shared" si="7"/>
        <v>0</v>
      </c>
      <c r="GV139" s="177">
        <f t="shared" si="7"/>
        <v>0</v>
      </c>
      <c r="GW139" s="177">
        <f t="shared" si="7"/>
        <v>0</v>
      </c>
      <c r="GX139" s="177">
        <f t="shared" si="7"/>
        <v>0</v>
      </c>
      <c r="GY139" s="177">
        <f t="shared" si="7"/>
        <v>0</v>
      </c>
      <c r="GZ139" s="177">
        <f t="shared" si="7"/>
        <v>0.65930922620999999</v>
      </c>
      <c r="HA139" s="177">
        <f t="shared" si="7"/>
        <v>0</v>
      </c>
      <c r="HB139" s="177">
        <f t="shared" si="7"/>
        <v>0</v>
      </c>
      <c r="HC139" s="177">
        <f t="shared" si="7"/>
        <v>2.4767749999999999</v>
      </c>
      <c r="HD139" s="177">
        <f t="shared" si="7"/>
        <v>0</v>
      </c>
      <c r="HE139" s="177">
        <f t="shared" si="7"/>
        <v>0</v>
      </c>
      <c r="HF139" s="177">
        <f t="shared" si="7"/>
        <v>0</v>
      </c>
      <c r="HG139" s="177">
        <f t="shared" si="7"/>
        <v>0</v>
      </c>
      <c r="HH139" s="177">
        <f t="shared" si="7"/>
        <v>1.8337550000000001E-2</v>
      </c>
      <c r="HI139" s="177">
        <f t="shared" si="7"/>
        <v>0</v>
      </c>
      <c r="HJ139" s="177">
        <f t="shared" si="7"/>
        <v>0</v>
      </c>
      <c r="HK139" s="177">
        <f t="shared" si="7"/>
        <v>0</v>
      </c>
      <c r="HL139" s="177">
        <f t="shared" si="7"/>
        <v>0</v>
      </c>
      <c r="HM139" s="177">
        <f t="shared" si="7"/>
        <v>0</v>
      </c>
      <c r="HN139" s="177">
        <f t="shared" ref="HN139:JV143" si="8">AJ139*AJ$200</f>
        <v>0</v>
      </c>
      <c r="HO139" s="177">
        <f t="shared" si="8"/>
        <v>0</v>
      </c>
      <c r="HP139" s="177">
        <f t="shared" si="8"/>
        <v>0</v>
      </c>
      <c r="HQ139" s="177">
        <f t="shared" si="8"/>
        <v>0</v>
      </c>
      <c r="HR139" s="177">
        <f t="shared" si="8"/>
        <v>0</v>
      </c>
      <c r="HS139" s="177">
        <f t="shared" si="8"/>
        <v>0</v>
      </c>
      <c r="HT139" s="177">
        <f t="shared" si="8"/>
        <v>0</v>
      </c>
      <c r="HU139" s="177">
        <f t="shared" si="8"/>
        <v>3.7663894736842106E-4</v>
      </c>
      <c r="HV139" s="177">
        <f t="shared" si="8"/>
        <v>0</v>
      </c>
      <c r="HW139" s="177">
        <f t="shared" si="8"/>
        <v>0</v>
      </c>
      <c r="HX139" s="177">
        <f t="shared" si="8"/>
        <v>0</v>
      </c>
      <c r="HY139" s="177">
        <f t="shared" si="8"/>
        <v>0</v>
      </c>
      <c r="HZ139" s="177">
        <f t="shared" si="8"/>
        <v>0</v>
      </c>
      <c r="IA139" s="177">
        <f t="shared" si="8"/>
        <v>0</v>
      </c>
      <c r="IB139" s="177">
        <f t="shared" si="8"/>
        <v>0</v>
      </c>
      <c r="IC139" s="177">
        <f t="shared" si="8"/>
        <v>0</v>
      </c>
      <c r="ID139" s="177">
        <f t="shared" si="8"/>
        <v>0</v>
      </c>
      <c r="IE139" s="177">
        <f t="shared" si="8"/>
        <v>0</v>
      </c>
      <c r="IF139" s="177">
        <f t="shared" si="8"/>
        <v>0</v>
      </c>
      <c r="IG139" s="177">
        <f t="shared" si="8"/>
        <v>0</v>
      </c>
      <c r="IH139" s="177">
        <f t="shared" si="8"/>
        <v>0</v>
      </c>
      <c r="II139" s="177">
        <f t="shared" si="8"/>
        <v>0</v>
      </c>
      <c r="IJ139" s="177">
        <f t="shared" si="8"/>
        <v>0</v>
      </c>
      <c r="IK139" s="177">
        <f t="shared" si="8"/>
        <v>0</v>
      </c>
      <c r="IL139" s="177">
        <f t="shared" si="8"/>
        <v>0</v>
      </c>
      <c r="IM139" s="177">
        <f t="shared" si="8"/>
        <v>0</v>
      </c>
      <c r="IN139" s="177">
        <f t="shared" si="8"/>
        <v>0</v>
      </c>
      <c r="IO139" s="177">
        <f t="shared" si="8"/>
        <v>0</v>
      </c>
      <c r="IP139" s="177">
        <f t="shared" si="8"/>
        <v>0</v>
      </c>
      <c r="IQ139" s="177">
        <f t="shared" si="8"/>
        <v>0</v>
      </c>
      <c r="IR139" s="177">
        <f t="shared" si="8"/>
        <v>0</v>
      </c>
      <c r="IS139" s="177">
        <f t="shared" si="8"/>
        <v>0</v>
      </c>
      <c r="IT139" s="177">
        <f t="shared" si="8"/>
        <v>0</v>
      </c>
      <c r="IU139" s="177">
        <f t="shared" si="8"/>
        <v>9.6310894736842123E-3</v>
      </c>
      <c r="IV139" s="177">
        <f t="shared" si="8"/>
        <v>4.0031400000000019E-4</v>
      </c>
      <c r="IW139" s="177">
        <f t="shared" si="8"/>
        <v>0</v>
      </c>
      <c r="IX139" s="177">
        <f t="shared" si="8"/>
        <v>0</v>
      </c>
      <c r="IY139" s="177">
        <f t="shared" si="8"/>
        <v>0</v>
      </c>
      <c r="IZ139" s="177">
        <f t="shared" si="8"/>
        <v>0</v>
      </c>
      <c r="JA139" s="177">
        <f t="shared" si="8"/>
        <v>1.6371631578947371E-3</v>
      </c>
      <c r="JB139" s="177">
        <f t="shared" si="8"/>
        <v>1.0086400000000001E-2</v>
      </c>
      <c r="JC139" s="177">
        <f t="shared" si="8"/>
        <v>0</v>
      </c>
      <c r="JD139" s="177">
        <f t="shared" si="8"/>
        <v>0</v>
      </c>
      <c r="JE139" s="177">
        <f t="shared" si="8"/>
        <v>0</v>
      </c>
      <c r="JF139" s="177">
        <f t="shared" si="8"/>
        <v>0</v>
      </c>
      <c r="JG139" s="177">
        <f t="shared" si="8"/>
        <v>0</v>
      </c>
      <c r="JH139" s="177">
        <f t="shared" si="8"/>
        <v>0</v>
      </c>
      <c r="JI139" s="177">
        <f t="shared" si="8"/>
        <v>0</v>
      </c>
      <c r="JJ139" s="177">
        <f t="shared" si="8"/>
        <v>0</v>
      </c>
      <c r="JK139" s="177">
        <f t="shared" si="8"/>
        <v>2.1358315789473687E-3</v>
      </c>
      <c r="JL139" s="177">
        <f t="shared" si="8"/>
        <v>4.0101152631578943E-2</v>
      </c>
      <c r="JM139" s="177">
        <f t="shared" si="8"/>
        <v>0</v>
      </c>
      <c r="JN139" s="177">
        <f t="shared" si="8"/>
        <v>0</v>
      </c>
      <c r="JO139" s="177">
        <f t="shared" si="8"/>
        <v>0</v>
      </c>
      <c r="JP139" s="177">
        <f t="shared" si="8"/>
        <v>0</v>
      </c>
      <c r="JQ139" s="177">
        <f t="shared" si="8"/>
        <v>0</v>
      </c>
      <c r="JR139" s="177">
        <f t="shared" si="8"/>
        <v>-5.2941728070175484E-2</v>
      </c>
      <c r="JS139" s="177">
        <f t="shared" si="8"/>
        <v>0</v>
      </c>
      <c r="JT139" s="177">
        <f t="shared" si="8"/>
        <v>0</v>
      </c>
      <c r="JU139" s="177">
        <f t="shared" si="8"/>
        <v>0</v>
      </c>
      <c r="JV139" s="177">
        <f t="shared" si="8"/>
        <v>0</v>
      </c>
    </row>
    <row r="140" spans="1:282" x14ac:dyDescent="0.25">
      <c r="A140" s="77" t="s">
        <v>638</v>
      </c>
      <c r="B140" s="77">
        <v>63</v>
      </c>
      <c r="C140" s="79">
        <v>2</v>
      </c>
      <c r="D140" s="84">
        <f t="shared" ref="D140:S196" si="9">HLOOKUP(D$138,$D$78:$CR$136,$CS80,0)</f>
        <v>0</v>
      </c>
      <c r="E140" s="77">
        <f t="shared" si="9"/>
        <v>0</v>
      </c>
      <c r="F140" s="77">
        <f t="shared" si="9"/>
        <v>0</v>
      </c>
      <c r="G140" s="77">
        <f t="shared" si="9"/>
        <v>0</v>
      </c>
      <c r="H140" s="77">
        <f t="shared" si="9"/>
        <v>0</v>
      </c>
      <c r="I140" s="77">
        <f t="shared" si="9"/>
        <v>0</v>
      </c>
      <c r="J140" s="77">
        <f t="shared" si="9"/>
        <v>0</v>
      </c>
      <c r="K140" s="77">
        <f t="shared" si="9"/>
        <v>0</v>
      </c>
      <c r="L140" s="77">
        <f t="shared" si="9"/>
        <v>0</v>
      </c>
      <c r="M140" s="77">
        <f t="shared" si="9"/>
        <v>0</v>
      </c>
      <c r="N140" s="77">
        <f t="shared" si="9"/>
        <v>0</v>
      </c>
      <c r="O140" s="77">
        <f t="shared" si="9"/>
        <v>0</v>
      </c>
      <c r="P140" s="77">
        <f t="shared" si="9"/>
        <v>0</v>
      </c>
      <c r="Q140" s="77">
        <f t="shared" si="9"/>
        <v>0</v>
      </c>
      <c r="R140" s="77">
        <f t="shared" si="9"/>
        <v>0</v>
      </c>
      <c r="S140" s="77">
        <f t="shared" si="9"/>
        <v>0</v>
      </c>
      <c r="T140" s="77">
        <f t="shared" si="0"/>
        <v>0</v>
      </c>
      <c r="U140" s="77">
        <f t="shared" si="0"/>
        <v>0</v>
      </c>
      <c r="V140" s="77">
        <f t="shared" si="0"/>
        <v>0.24720363250905752</v>
      </c>
      <c r="W140" s="77">
        <f t="shared" si="0"/>
        <v>0</v>
      </c>
      <c r="X140" s="77">
        <f t="shared" si="0"/>
        <v>0</v>
      </c>
      <c r="Y140" s="77">
        <f t="shared" si="0"/>
        <v>0</v>
      </c>
      <c r="Z140" s="77">
        <f t="shared" si="0"/>
        <v>0</v>
      </c>
      <c r="AA140" s="77">
        <f t="shared" si="0"/>
        <v>0</v>
      </c>
      <c r="AB140" s="77">
        <f t="shared" si="0"/>
        <v>0</v>
      </c>
      <c r="AC140" s="230">
        <f t="shared" si="0"/>
        <v>0</v>
      </c>
      <c r="AD140" s="230">
        <f t="shared" si="0"/>
        <v>1.3099814893919977</v>
      </c>
      <c r="AE140" s="230">
        <f t="shared" si="0"/>
        <v>0</v>
      </c>
      <c r="AF140" s="230">
        <f t="shared" ref="AF140:AU140" si="10">HLOOKUP(AF$138,$D$78:$CR$136,$CS80,0)</f>
        <v>8.9349280934073752E-2</v>
      </c>
      <c r="AG140" s="230">
        <f t="shared" si="10"/>
        <v>0</v>
      </c>
      <c r="AH140" s="77">
        <f t="shared" si="10"/>
        <v>0</v>
      </c>
      <c r="AI140" s="77">
        <f t="shared" si="10"/>
        <v>0</v>
      </c>
      <c r="AJ140" s="77">
        <f t="shared" si="10"/>
        <v>0</v>
      </c>
      <c r="AK140" s="77">
        <f t="shared" si="10"/>
        <v>0</v>
      </c>
      <c r="AL140" s="77">
        <f t="shared" si="10"/>
        <v>0</v>
      </c>
      <c r="AM140" s="77">
        <f t="shared" si="10"/>
        <v>0</v>
      </c>
      <c r="AN140" s="77">
        <f t="shared" si="10"/>
        <v>0.12103089847643457</v>
      </c>
      <c r="AO140" s="77">
        <f t="shared" si="10"/>
        <v>2.8477858465043429E-2</v>
      </c>
      <c r="AP140" s="77">
        <f t="shared" si="10"/>
        <v>1.1604727324505197</v>
      </c>
      <c r="AQ140" s="77">
        <f t="shared" si="10"/>
        <v>0.12103089847643457</v>
      </c>
      <c r="AR140" s="77">
        <f t="shared" si="10"/>
        <v>0</v>
      </c>
      <c r="AS140" s="77">
        <f t="shared" si="10"/>
        <v>0</v>
      </c>
      <c r="AT140" s="77">
        <f t="shared" si="10"/>
        <v>0</v>
      </c>
      <c r="AU140" s="77">
        <f t="shared" si="10"/>
        <v>0</v>
      </c>
      <c r="AV140" s="77">
        <f t="shared" si="1"/>
        <v>0</v>
      </c>
      <c r="AW140" s="77">
        <f t="shared" si="1"/>
        <v>0</v>
      </c>
      <c r="AX140" s="77">
        <f t="shared" si="1"/>
        <v>0</v>
      </c>
      <c r="AY140" s="77">
        <f t="shared" si="1"/>
        <v>0</v>
      </c>
      <c r="AZ140" s="77">
        <f t="shared" si="1"/>
        <v>0</v>
      </c>
      <c r="BA140" s="77">
        <f t="shared" si="1"/>
        <v>0</v>
      </c>
      <c r="BB140" s="77">
        <f t="shared" si="1"/>
        <v>0</v>
      </c>
      <c r="BC140" s="77">
        <f t="shared" si="1"/>
        <v>0</v>
      </c>
      <c r="BD140" s="77">
        <f t="shared" si="1"/>
        <v>0</v>
      </c>
      <c r="BE140" s="77">
        <f t="shared" si="1"/>
        <v>0</v>
      </c>
      <c r="BF140" s="77">
        <f t="shared" si="1"/>
        <v>0</v>
      </c>
      <c r="BG140" s="77">
        <f t="shared" si="1"/>
        <v>0</v>
      </c>
      <c r="BH140" s="77">
        <f t="shared" si="1"/>
        <v>0</v>
      </c>
      <c r="BI140" s="77">
        <f t="shared" si="1"/>
        <v>0</v>
      </c>
      <c r="BJ140" s="77">
        <f t="shared" si="1"/>
        <v>0</v>
      </c>
      <c r="BK140" s="77">
        <f t="shared" si="1"/>
        <v>0</v>
      </c>
      <c r="BL140" s="77">
        <f t="shared" si="1"/>
        <v>0</v>
      </c>
      <c r="BM140" s="77">
        <f t="shared" si="1"/>
        <v>0</v>
      </c>
      <c r="BN140" s="77">
        <f t="shared" si="1"/>
        <v>0</v>
      </c>
      <c r="BO140" s="77">
        <f t="shared" si="1"/>
        <v>0</v>
      </c>
      <c r="BP140" s="77">
        <f t="shared" si="1"/>
        <v>0</v>
      </c>
      <c r="BQ140" s="77">
        <f t="shared" si="1"/>
        <v>0</v>
      </c>
      <c r="BR140" s="77">
        <f t="shared" si="1"/>
        <v>0</v>
      </c>
      <c r="BS140" s="77">
        <f t="shared" si="1"/>
        <v>0</v>
      </c>
      <c r="BT140" s="77">
        <f t="shared" si="1"/>
        <v>0</v>
      </c>
      <c r="BU140" s="77">
        <f t="shared" si="1"/>
        <v>0</v>
      </c>
      <c r="BV140" s="77">
        <f t="shared" si="1"/>
        <v>0</v>
      </c>
      <c r="BW140" s="77">
        <f t="shared" si="1"/>
        <v>0</v>
      </c>
      <c r="BX140" s="77">
        <f t="shared" ref="BX140:CM140" si="11">HLOOKUP(BX$138,$D$78:$CR$136,$CS80,0)</f>
        <v>0</v>
      </c>
      <c r="BY140" s="77">
        <f t="shared" si="11"/>
        <v>0</v>
      </c>
      <c r="BZ140" s="77">
        <f t="shared" si="11"/>
        <v>0</v>
      </c>
      <c r="CA140" s="77">
        <f t="shared" si="11"/>
        <v>0</v>
      </c>
      <c r="CB140" s="77">
        <f t="shared" si="11"/>
        <v>0</v>
      </c>
      <c r="CC140" s="77">
        <f t="shared" si="11"/>
        <v>0</v>
      </c>
      <c r="CD140" s="77">
        <f t="shared" si="11"/>
        <v>0</v>
      </c>
      <c r="CE140" s="77">
        <f t="shared" si="11"/>
        <v>0</v>
      </c>
      <c r="CF140" s="77">
        <f t="shared" si="11"/>
        <v>0</v>
      </c>
      <c r="CG140" s="77">
        <f t="shared" si="11"/>
        <v>0</v>
      </c>
      <c r="CH140" s="77">
        <f t="shared" si="11"/>
        <v>0</v>
      </c>
      <c r="CI140" s="77">
        <f t="shared" si="11"/>
        <v>0</v>
      </c>
      <c r="CJ140" s="77">
        <f t="shared" si="11"/>
        <v>0</v>
      </c>
      <c r="CK140" s="77">
        <f t="shared" si="11"/>
        <v>0</v>
      </c>
      <c r="CL140" s="77">
        <f t="shared" si="11"/>
        <v>0.39869001851060798</v>
      </c>
      <c r="CM140" s="77">
        <f t="shared" si="11"/>
        <v>0</v>
      </c>
      <c r="CN140" s="77">
        <f t="shared" si="2"/>
        <v>0</v>
      </c>
      <c r="CO140" s="77">
        <f t="shared" si="2"/>
        <v>0</v>
      </c>
      <c r="CP140" s="77">
        <f t="shared" si="2"/>
        <v>0</v>
      </c>
      <c r="CQ140" s="77">
        <f t="shared" ref="CQ140:CR140" si="12">HLOOKUP(CQ$138,$D$78:$CR$136,$CS80,0)</f>
        <v>0</v>
      </c>
      <c r="CR140" s="85">
        <f t="shared" si="12"/>
        <v>0</v>
      </c>
      <c r="CS140" s="177">
        <f t="shared" ref="CS140:CS196" si="13">D140*D$199</f>
        <v>0</v>
      </c>
      <c r="CT140" s="177">
        <f t="shared" si="4"/>
        <v>0</v>
      </c>
      <c r="CU140" s="177">
        <f t="shared" si="4"/>
        <v>0</v>
      </c>
      <c r="CV140" s="177">
        <f t="shared" si="4"/>
        <v>0</v>
      </c>
      <c r="CW140" s="177">
        <f t="shared" si="4"/>
        <v>0</v>
      </c>
      <c r="CX140" s="177">
        <f t="shared" si="4"/>
        <v>0</v>
      </c>
      <c r="CY140" s="177">
        <f t="shared" si="4"/>
        <v>0</v>
      </c>
      <c r="CZ140" s="177">
        <f t="shared" si="4"/>
        <v>0</v>
      </c>
      <c r="DA140" s="177">
        <f t="shared" si="4"/>
        <v>0</v>
      </c>
      <c r="DB140" s="177">
        <f t="shared" si="4"/>
        <v>0</v>
      </c>
      <c r="DC140" s="177">
        <f t="shared" si="4"/>
        <v>0</v>
      </c>
      <c r="DD140" s="177">
        <f t="shared" si="4"/>
        <v>0</v>
      </c>
      <c r="DE140" s="177">
        <f t="shared" si="4"/>
        <v>0</v>
      </c>
      <c r="DF140" s="177">
        <f t="shared" si="4"/>
        <v>0</v>
      </c>
      <c r="DG140" s="177">
        <f t="shared" si="4"/>
        <v>0</v>
      </c>
      <c r="DH140" s="177">
        <f t="shared" si="4"/>
        <v>0</v>
      </c>
      <c r="DI140" s="177">
        <f t="shared" si="4"/>
        <v>0</v>
      </c>
      <c r="DJ140" s="177">
        <f t="shared" si="4"/>
        <v>0</v>
      </c>
      <c r="DK140" s="177">
        <f t="shared" si="4"/>
        <v>5.7019347145094691E-2</v>
      </c>
      <c r="DL140" s="177">
        <f t="shared" si="4"/>
        <v>0</v>
      </c>
      <c r="DM140" s="177">
        <f t="shared" si="4"/>
        <v>0</v>
      </c>
      <c r="DN140" s="177">
        <f t="shared" si="4"/>
        <v>0</v>
      </c>
      <c r="DO140" s="177">
        <f t="shared" si="4"/>
        <v>0</v>
      </c>
      <c r="DP140" s="177">
        <f t="shared" si="4"/>
        <v>0</v>
      </c>
      <c r="DQ140" s="177">
        <f t="shared" si="4"/>
        <v>0</v>
      </c>
      <c r="DR140" s="177">
        <f t="shared" si="4"/>
        <v>0</v>
      </c>
      <c r="DS140" s="177">
        <f t="shared" si="4"/>
        <v>3.0187475437847073E-2</v>
      </c>
      <c r="DT140" s="177">
        <f t="shared" si="4"/>
        <v>0</v>
      </c>
      <c r="DU140" s="177">
        <f t="shared" si="4"/>
        <v>8.135618361099245E-3</v>
      </c>
      <c r="DV140" s="177">
        <f t="shared" si="4"/>
        <v>0</v>
      </c>
      <c r="DW140" s="177">
        <f t="shared" si="4"/>
        <v>0</v>
      </c>
      <c r="DX140" s="177">
        <f t="shared" si="4"/>
        <v>0</v>
      </c>
      <c r="DY140" s="177">
        <f t="shared" si="4"/>
        <v>0</v>
      </c>
      <c r="DZ140" s="177">
        <f t="shared" si="4"/>
        <v>0</v>
      </c>
      <c r="EA140" s="177">
        <f t="shared" si="4"/>
        <v>0</v>
      </c>
      <c r="EB140" s="177">
        <f t="shared" si="4"/>
        <v>0</v>
      </c>
      <c r="EC140" s="177">
        <f t="shared" si="4"/>
        <v>2.5088615976078598E-2</v>
      </c>
      <c r="ED140" s="177">
        <f t="shared" si="4"/>
        <v>7.8642745265556036E-2</v>
      </c>
      <c r="EE140" s="177">
        <f t="shared" si="4"/>
        <v>2.5669076605439271E-2</v>
      </c>
      <c r="EF140" s="177">
        <f t="shared" si="4"/>
        <v>4.9792474725900608E-3</v>
      </c>
      <c r="EG140" s="177">
        <f t="shared" si="4"/>
        <v>0</v>
      </c>
      <c r="EH140" s="177">
        <f t="shared" si="4"/>
        <v>0</v>
      </c>
      <c r="EI140" s="177">
        <f t="shared" si="4"/>
        <v>0</v>
      </c>
      <c r="EJ140" s="177">
        <f t="shared" si="4"/>
        <v>0</v>
      </c>
      <c r="EK140" s="177">
        <f t="shared" si="4"/>
        <v>0</v>
      </c>
      <c r="EL140" s="177">
        <f t="shared" si="4"/>
        <v>0</v>
      </c>
      <c r="EM140" s="177">
        <f t="shared" si="4"/>
        <v>0</v>
      </c>
      <c r="EN140" s="177">
        <f t="shared" si="4"/>
        <v>0</v>
      </c>
      <c r="EO140" s="177">
        <f t="shared" si="4"/>
        <v>0</v>
      </c>
      <c r="EP140" s="177">
        <f t="shared" si="4"/>
        <v>0</v>
      </c>
      <c r="EQ140" s="177">
        <f t="shared" si="4"/>
        <v>0</v>
      </c>
      <c r="ER140" s="177">
        <f t="shared" si="4"/>
        <v>0</v>
      </c>
      <c r="ES140" s="177">
        <f t="shared" si="4"/>
        <v>0</v>
      </c>
      <c r="ET140" s="177">
        <f t="shared" si="4"/>
        <v>0</v>
      </c>
      <c r="EU140" s="177">
        <f t="shared" si="4"/>
        <v>0</v>
      </c>
      <c r="EV140" s="177">
        <f t="shared" si="4"/>
        <v>0</v>
      </c>
      <c r="EW140" s="177">
        <f t="shared" si="4"/>
        <v>0</v>
      </c>
      <c r="EX140" s="177">
        <f t="shared" si="4"/>
        <v>0</v>
      </c>
      <c r="EY140" s="177">
        <f t="shared" si="4"/>
        <v>0</v>
      </c>
      <c r="EZ140" s="177">
        <f t="shared" si="4"/>
        <v>0</v>
      </c>
      <c r="FA140" s="177">
        <f t="shared" si="4"/>
        <v>0</v>
      </c>
      <c r="FB140" s="177">
        <f t="shared" si="4"/>
        <v>0</v>
      </c>
      <c r="FC140" s="177">
        <f t="shared" si="4"/>
        <v>0</v>
      </c>
      <c r="FD140" s="177">
        <f t="shared" si="4"/>
        <v>0</v>
      </c>
      <c r="FE140" s="177">
        <f t="shared" si="4"/>
        <v>0</v>
      </c>
      <c r="FF140" s="177">
        <f t="shared" si="5"/>
        <v>0</v>
      </c>
      <c r="FG140" s="177">
        <f t="shared" si="5"/>
        <v>0</v>
      </c>
      <c r="FH140" s="177">
        <f t="shared" si="5"/>
        <v>0</v>
      </c>
      <c r="FI140" s="177">
        <f t="shared" si="5"/>
        <v>0</v>
      </c>
      <c r="FJ140" s="177">
        <f t="shared" si="5"/>
        <v>0</v>
      </c>
      <c r="FK140" s="177">
        <f t="shared" si="5"/>
        <v>0</v>
      </c>
      <c r="FL140" s="177">
        <f t="shared" si="5"/>
        <v>0</v>
      </c>
      <c r="FM140" s="177">
        <f t="shared" si="5"/>
        <v>0</v>
      </c>
      <c r="FN140" s="177">
        <f t="shared" si="5"/>
        <v>0</v>
      </c>
      <c r="FO140" s="177">
        <f t="shared" si="5"/>
        <v>0</v>
      </c>
      <c r="FP140" s="177">
        <f t="shared" si="5"/>
        <v>0</v>
      </c>
      <c r="FQ140" s="177">
        <f t="shared" si="5"/>
        <v>0</v>
      </c>
      <c r="FR140" s="177">
        <f t="shared" si="5"/>
        <v>0</v>
      </c>
      <c r="FS140" s="177">
        <f t="shared" si="5"/>
        <v>0</v>
      </c>
      <c r="FT140" s="177">
        <f t="shared" si="5"/>
        <v>0</v>
      </c>
      <c r="FU140" s="177">
        <f t="shared" si="5"/>
        <v>0</v>
      </c>
      <c r="FV140" s="177">
        <f t="shared" si="5"/>
        <v>0</v>
      </c>
      <c r="FW140" s="177">
        <f t="shared" si="5"/>
        <v>0</v>
      </c>
      <c r="FX140" s="177">
        <f t="shared" ref="FX140:FX196" si="14">CI140*CI$199</f>
        <v>0</v>
      </c>
      <c r="FY140" s="177">
        <f t="shared" si="6"/>
        <v>0</v>
      </c>
      <c r="FZ140" s="177">
        <f t="shared" si="6"/>
        <v>0</v>
      </c>
      <c r="GA140" s="177">
        <f t="shared" si="6"/>
        <v>2.0835181546347715E-2</v>
      </c>
      <c r="GB140" s="177">
        <f t="shared" si="6"/>
        <v>0</v>
      </c>
      <c r="GC140" s="177">
        <f t="shared" si="6"/>
        <v>0</v>
      </c>
      <c r="GD140" s="177">
        <f t="shared" si="6"/>
        <v>0</v>
      </c>
      <c r="GE140" s="177">
        <f t="shared" si="6"/>
        <v>0</v>
      </c>
      <c r="GF140" s="177">
        <f t="shared" si="6"/>
        <v>0</v>
      </c>
      <c r="GG140" s="177">
        <f t="shared" si="6"/>
        <v>0</v>
      </c>
      <c r="GH140" s="177">
        <f t="shared" ref="GH140:GH196" si="15">D140*D$200</f>
        <v>0</v>
      </c>
      <c r="GI140" s="177">
        <f t="shared" si="7"/>
        <v>0</v>
      </c>
      <c r="GJ140" s="177">
        <f t="shared" si="7"/>
        <v>0</v>
      </c>
      <c r="GK140" s="177">
        <f t="shared" si="7"/>
        <v>0</v>
      </c>
      <c r="GL140" s="177">
        <f t="shared" si="7"/>
        <v>0</v>
      </c>
      <c r="GM140" s="177">
        <f t="shared" si="7"/>
        <v>0</v>
      </c>
      <c r="GN140" s="177">
        <f t="shared" si="7"/>
        <v>0</v>
      </c>
      <c r="GO140" s="177">
        <f t="shared" si="7"/>
        <v>0</v>
      </c>
      <c r="GP140" s="177">
        <f t="shared" si="7"/>
        <v>0</v>
      </c>
      <c r="GQ140" s="177">
        <f t="shared" si="7"/>
        <v>0</v>
      </c>
      <c r="GR140" s="177">
        <f t="shared" si="7"/>
        <v>0</v>
      </c>
      <c r="GS140" s="177">
        <f t="shared" si="7"/>
        <v>0</v>
      </c>
      <c r="GT140" s="177">
        <f t="shared" si="7"/>
        <v>0</v>
      </c>
      <c r="GU140" s="177">
        <f t="shared" si="7"/>
        <v>0</v>
      </c>
      <c r="GV140" s="177">
        <f t="shared" si="7"/>
        <v>0</v>
      </c>
      <c r="GW140" s="177">
        <f t="shared" si="7"/>
        <v>0</v>
      </c>
      <c r="GX140" s="177">
        <f t="shared" si="7"/>
        <v>0</v>
      </c>
      <c r="GY140" s="177">
        <f t="shared" si="7"/>
        <v>0</v>
      </c>
      <c r="GZ140" s="177">
        <f t="shared" si="7"/>
        <v>6.7170813754805644E-2</v>
      </c>
      <c r="HA140" s="177">
        <f t="shared" si="7"/>
        <v>0</v>
      </c>
      <c r="HB140" s="177">
        <f t="shared" si="7"/>
        <v>0</v>
      </c>
      <c r="HC140" s="177">
        <f t="shared" si="7"/>
        <v>0</v>
      </c>
      <c r="HD140" s="177">
        <f t="shared" si="7"/>
        <v>0</v>
      </c>
      <c r="HE140" s="177">
        <f t="shared" si="7"/>
        <v>0</v>
      </c>
      <c r="HF140" s="177">
        <f t="shared" si="7"/>
        <v>0</v>
      </c>
      <c r="HG140" s="177">
        <f t="shared" si="7"/>
        <v>0</v>
      </c>
      <c r="HH140" s="177">
        <f t="shared" si="7"/>
        <v>3.556481845365228E-2</v>
      </c>
      <c r="HI140" s="177">
        <f t="shared" si="7"/>
        <v>0</v>
      </c>
      <c r="HJ140" s="177">
        <f t="shared" si="7"/>
        <v>9.1826936494375615E-3</v>
      </c>
      <c r="HK140" s="177">
        <f t="shared" si="7"/>
        <v>0</v>
      </c>
      <c r="HL140" s="177">
        <f t="shared" si="7"/>
        <v>0</v>
      </c>
      <c r="HM140" s="177">
        <f t="shared" si="7"/>
        <v>0</v>
      </c>
      <c r="HN140" s="177">
        <f t="shared" si="8"/>
        <v>0</v>
      </c>
      <c r="HO140" s="177">
        <f t="shared" si="8"/>
        <v>0</v>
      </c>
      <c r="HP140" s="177">
        <f t="shared" si="8"/>
        <v>0</v>
      </c>
      <c r="HQ140" s="177">
        <f t="shared" si="8"/>
        <v>0</v>
      </c>
      <c r="HR140" s="177">
        <f t="shared" si="8"/>
        <v>2.9325060515449239E-2</v>
      </c>
      <c r="HS140" s="177">
        <f t="shared" si="8"/>
        <v>9.2567848497792968E-2</v>
      </c>
      <c r="HT140" s="177">
        <f t="shared" si="8"/>
        <v>3.1904992880535381E-2</v>
      </c>
      <c r="HU140" s="177">
        <f t="shared" si="8"/>
        <v>5.7740936921543504E-3</v>
      </c>
      <c r="HV140" s="177">
        <f t="shared" si="8"/>
        <v>0</v>
      </c>
      <c r="HW140" s="177">
        <f t="shared" si="8"/>
        <v>0</v>
      </c>
      <c r="HX140" s="177">
        <f t="shared" si="8"/>
        <v>0</v>
      </c>
      <c r="HY140" s="177">
        <f t="shared" si="8"/>
        <v>0</v>
      </c>
      <c r="HZ140" s="177">
        <f t="shared" si="8"/>
        <v>0</v>
      </c>
      <c r="IA140" s="177">
        <f t="shared" si="8"/>
        <v>0</v>
      </c>
      <c r="IB140" s="177">
        <f t="shared" si="8"/>
        <v>0</v>
      </c>
      <c r="IC140" s="177">
        <f t="shared" si="8"/>
        <v>0</v>
      </c>
      <c r="ID140" s="177">
        <f t="shared" si="8"/>
        <v>0</v>
      </c>
      <c r="IE140" s="177">
        <f t="shared" si="8"/>
        <v>0</v>
      </c>
      <c r="IF140" s="177">
        <f t="shared" si="8"/>
        <v>0</v>
      </c>
      <c r="IG140" s="177">
        <f t="shared" si="8"/>
        <v>0</v>
      </c>
      <c r="IH140" s="177">
        <f t="shared" si="8"/>
        <v>0</v>
      </c>
      <c r="II140" s="177">
        <f t="shared" si="8"/>
        <v>0</v>
      </c>
      <c r="IJ140" s="177">
        <f t="shared" si="8"/>
        <v>0</v>
      </c>
      <c r="IK140" s="177">
        <f t="shared" si="8"/>
        <v>0</v>
      </c>
      <c r="IL140" s="177">
        <f t="shared" si="8"/>
        <v>0</v>
      </c>
      <c r="IM140" s="177">
        <f t="shared" si="8"/>
        <v>0</v>
      </c>
      <c r="IN140" s="177">
        <f t="shared" si="8"/>
        <v>0</v>
      </c>
      <c r="IO140" s="177">
        <f t="shared" si="8"/>
        <v>0</v>
      </c>
      <c r="IP140" s="177">
        <f t="shared" si="8"/>
        <v>0</v>
      </c>
      <c r="IQ140" s="177">
        <f t="shared" si="8"/>
        <v>0</v>
      </c>
      <c r="IR140" s="177">
        <f t="shared" si="8"/>
        <v>0</v>
      </c>
      <c r="IS140" s="177">
        <f t="shared" si="8"/>
        <v>0</v>
      </c>
      <c r="IT140" s="177">
        <f t="shared" si="8"/>
        <v>0</v>
      </c>
      <c r="IU140" s="177">
        <f t="shared" si="8"/>
        <v>0</v>
      </c>
      <c r="IV140" s="177">
        <f t="shared" si="8"/>
        <v>0</v>
      </c>
      <c r="IW140" s="177">
        <f t="shared" si="8"/>
        <v>0</v>
      </c>
      <c r="IX140" s="177">
        <f t="shared" si="8"/>
        <v>0</v>
      </c>
      <c r="IY140" s="177">
        <f t="shared" si="8"/>
        <v>0</v>
      </c>
      <c r="IZ140" s="177">
        <f t="shared" si="8"/>
        <v>0</v>
      </c>
      <c r="JA140" s="177">
        <f t="shared" si="8"/>
        <v>0</v>
      </c>
      <c r="JB140" s="177">
        <f t="shared" si="8"/>
        <v>0</v>
      </c>
      <c r="JC140" s="177">
        <f t="shared" si="8"/>
        <v>0</v>
      </c>
      <c r="JD140" s="177">
        <f t="shared" si="8"/>
        <v>0</v>
      </c>
      <c r="JE140" s="177">
        <f t="shared" si="8"/>
        <v>0</v>
      </c>
      <c r="JF140" s="177">
        <f t="shared" si="8"/>
        <v>0</v>
      </c>
      <c r="JG140" s="177">
        <f t="shared" si="8"/>
        <v>0</v>
      </c>
      <c r="JH140" s="177">
        <f t="shared" si="8"/>
        <v>0</v>
      </c>
      <c r="JI140" s="177">
        <f t="shared" si="8"/>
        <v>0</v>
      </c>
      <c r="JJ140" s="177">
        <f t="shared" si="8"/>
        <v>0</v>
      </c>
      <c r="JK140" s="177">
        <f t="shared" si="8"/>
        <v>0</v>
      </c>
      <c r="JL140" s="177">
        <f t="shared" si="8"/>
        <v>0</v>
      </c>
      <c r="JM140" s="177">
        <f t="shared" si="8"/>
        <v>0</v>
      </c>
      <c r="JN140" s="177">
        <f t="shared" si="8"/>
        <v>0</v>
      </c>
      <c r="JO140" s="177">
        <f t="shared" si="8"/>
        <v>0</v>
      </c>
      <c r="JP140" s="177">
        <f t="shared" si="8"/>
        <v>2.3757300299017511E-2</v>
      </c>
      <c r="JQ140" s="177">
        <f t="shared" si="8"/>
        <v>0</v>
      </c>
      <c r="JR140" s="177">
        <f t="shared" si="8"/>
        <v>0</v>
      </c>
      <c r="JS140" s="177">
        <f t="shared" si="8"/>
        <v>0</v>
      </c>
      <c r="JT140" s="177">
        <f t="shared" si="8"/>
        <v>0</v>
      </c>
      <c r="JU140" s="177">
        <f t="shared" si="8"/>
        <v>0</v>
      </c>
      <c r="JV140" s="177">
        <f t="shared" si="8"/>
        <v>0</v>
      </c>
    </row>
    <row r="141" spans="1:282" x14ac:dyDescent="0.25">
      <c r="A141" s="77" t="s">
        <v>639</v>
      </c>
      <c r="B141" s="77">
        <v>64</v>
      </c>
      <c r="C141" s="79">
        <v>3</v>
      </c>
      <c r="D141" s="84">
        <f t="shared" si="9"/>
        <v>0</v>
      </c>
      <c r="E141" s="77">
        <f t="shared" si="0"/>
        <v>0</v>
      </c>
      <c r="F141" s="77">
        <f t="shared" si="0"/>
        <v>0</v>
      </c>
      <c r="G141" s="77">
        <f t="shared" si="0"/>
        <v>0</v>
      </c>
      <c r="H141" s="77">
        <f t="shared" si="0"/>
        <v>0</v>
      </c>
      <c r="I141" s="77">
        <f t="shared" si="0"/>
        <v>0</v>
      </c>
      <c r="J141" s="77">
        <f t="shared" si="0"/>
        <v>0</v>
      </c>
      <c r="K141" s="77">
        <f t="shared" si="0"/>
        <v>0</v>
      </c>
      <c r="L141" s="77">
        <f t="shared" si="0"/>
        <v>0</v>
      </c>
      <c r="M141" s="77">
        <f t="shared" si="0"/>
        <v>0</v>
      </c>
      <c r="N141" s="77">
        <f t="shared" si="0"/>
        <v>0</v>
      </c>
      <c r="O141" s="77">
        <f t="shared" si="0"/>
        <v>0</v>
      </c>
      <c r="P141" s="77">
        <f t="shared" si="0"/>
        <v>0</v>
      </c>
      <c r="Q141" s="77">
        <f t="shared" si="0"/>
        <v>0</v>
      </c>
      <c r="R141" s="77">
        <f t="shared" si="0"/>
        <v>0</v>
      </c>
      <c r="S141" s="77">
        <f t="shared" si="0"/>
        <v>0</v>
      </c>
      <c r="T141" s="77">
        <f t="shared" si="0"/>
        <v>0</v>
      </c>
      <c r="U141" s="77">
        <f t="shared" si="0"/>
        <v>0</v>
      </c>
      <c r="V141" s="77">
        <f t="shared" si="0"/>
        <v>1.7525252525252526</v>
      </c>
      <c r="W141" s="77">
        <f t="shared" si="0"/>
        <v>0</v>
      </c>
      <c r="X141" s="77">
        <f t="shared" si="0"/>
        <v>0</v>
      </c>
      <c r="Y141" s="77">
        <f t="shared" si="0"/>
        <v>0</v>
      </c>
      <c r="Z141" s="77">
        <f t="shared" si="0"/>
        <v>0</v>
      </c>
      <c r="AA141" s="77">
        <f t="shared" si="0"/>
        <v>0</v>
      </c>
      <c r="AB141" s="77">
        <f t="shared" si="0"/>
        <v>0</v>
      </c>
      <c r="AC141" s="230">
        <f t="shared" si="0"/>
        <v>0</v>
      </c>
      <c r="AD141" s="230">
        <f t="shared" si="0"/>
        <v>0</v>
      </c>
      <c r="AE141" s="230">
        <f t="shared" si="0"/>
        <v>0</v>
      </c>
      <c r="AF141" s="230">
        <f t="shared" ref="AF141" si="16">HLOOKUP(AF$138,$D$78:$CR$136,$CS81,0)</f>
        <v>0</v>
      </c>
      <c r="AG141" s="230">
        <f t="shared" si="1"/>
        <v>0</v>
      </c>
      <c r="AH141" s="77">
        <f t="shared" si="1"/>
        <v>0</v>
      </c>
      <c r="AI141" s="77">
        <f t="shared" si="1"/>
        <v>0</v>
      </c>
      <c r="AJ141" s="77">
        <f t="shared" si="1"/>
        <v>0</v>
      </c>
      <c r="AK141" s="77">
        <f t="shared" si="1"/>
        <v>0</v>
      </c>
      <c r="AL141" s="77">
        <f t="shared" si="1"/>
        <v>0</v>
      </c>
      <c r="AM141" s="77">
        <f t="shared" si="1"/>
        <v>0</v>
      </c>
      <c r="AN141" s="77">
        <f t="shared" si="1"/>
        <v>0</v>
      </c>
      <c r="AO141" s="77">
        <f t="shared" si="1"/>
        <v>0</v>
      </c>
      <c r="AP141" s="77">
        <f t="shared" si="1"/>
        <v>0</v>
      </c>
      <c r="AQ141" s="77">
        <f t="shared" si="1"/>
        <v>0</v>
      </c>
      <c r="AR141" s="77">
        <f t="shared" si="1"/>
        <v>0</v>
      </c>
      <c r="AS141" s="77">
        <f t="shared" si="1"/>
        <v>0</v>
      </c>
      <c r="AT141" s="77">
        <f t="shared" si="1"/>
        <v>0</v>
      </c>
      <c r="AU141" s="77">
        <f t="shared" si="1"/>
        <v>0</v>
      </c>
      <c r="AV141" s="77">
        <f t="shared" si="1"/>
        <v>0</v>
      </c>
      <c r="AW141" s="77">
        <f t="shared" si="1"/>
        <v>0</v>
      </c>
      <c r="AX141" s="77">
        <f t="shared" si="1"/>
        <v>0</v>
      </c>
      <c r="AY141" s="77">
        <f t="shared" si="1"/>
        <v>0</v>
      </c>
      <c r="AZ141" s="77">
        <f t="shared" si="1"/>
        <v>0</v>
      </c>
      <c r="BA141" s="77">
        <f t="shared" si="1"/>
        <v>0</v>
      </c>
      <c r="BB141" s="77">
        <f t="shared" si="1"/>
        <v>0</v>
      </c>
      <c r="BC141" s="77">
        <f t="shared" si="1"/>
        <v>0</v>
      </c>
      <c r="BD141" s="77">
        <f t="shared" si="1"/>
        <v>0</v>
      </c>
      <c r="BE141" s="77">
        <f t="shared" si="1"/>
        <v>0</v>
      </c>
      <c r="BF141" s="77">
        <f t="shared" si="1"/>
        <v>0</v>
      </c>
      <c r="BG141" s="77">
        <f t="shared" si="1"/>
        <v>0</v>
      </c>
      <c r="BH141" s="77">
        <f t="shared" si="1"/>
        <v>0</v>
      </c>
      <c r="BI141" s="77">
        <f t="shared" si="1"/>
        <v>0</v>
      </c>
      <c r="BJ141" s="77">
        <f t="shared" si="1"/>
        <v>0</v>
      </c>
      <c r="BK141" s="77">
        <f t="shared" si="1"/>
        <v>0</v>
      </c>
      <c r="BL141" s="77">
        <f t="shared" si="1"/>
        <v>0</v>
      </c>
      <c r="BM141" s="77">
        <f t="shared" si="1"/>
        <v>0</v>
      </c>
      <c r="BN141" s="77">
        <f t="shared" si="1"/>
        <v>0</v>
      </c>
      <c r="BO141" s="77">
        <f t="shared" si="1"/>
        <v>0</v>
      </c>
      <c r="BP141" s="77">
        <f t="shared" si="1"/>
        <v>0</v>
      </c>
      <c r="BQ141" s="77">
        <f t="shared" si="1"/>
        <v>0</v>
      </c>
      <c r="BR141" s="77">
        <f t="shared" si="1"/>
        <v>0</v>
      </c>
      <c r="BS141" s="77">
        <f t="shared" si="1"/>
        <v>0.48484848484848486</v>
      </c>
      <c r="BT141" s="77">
        <f t="shared" si="1"/>
        <v>0</v>
      </c>
      <c r="BU141" s="77">
        <f t="shared" si="1"/>
        <v>0</v>
      </c>
      <c r="BV141" s="77">
        <f t="shared" si="1"/>
        <v>0</v>
      </c>
      <c r="BW141" s="77">
        <f t="shared" si="1"/>
        <v>0</v>
      </c>
      <c r="BX141" s="77">
        <f t="shared" ref="BX141" si="17">HLOOKUP(BX$138,$D$78:$CR$136,$CS81,0)</f>
        <v>1.0101010101010102E-2</v>
      </c>
      <c r="BY141" s="77">
        <f t="shared" si="2"/>
        <v>0</v>
      </c>
      <c r="BZ141" s="77">
        <f t="shared" si="2"/>
        <v>5.0505050505050509E-3</v>
      </c>
      <c r="CA141" s="77">
        <f t="shared" si="2"/>
        <v>0</v>
      </c>
      <c r="CB141" s="77">
        <f t="shared" si="2"/>
        <v>0</v>
      </c>
      <c r="CC141" s="77">
        <f t="shared" si="2"/>
        <v>14.893939393939393</v>
      </c>
      <c r="CD141" s="77">
        <f t="shared" si="2"/>
        <v>0</v>
      </c>
      <c r="CE141" s="77">
        <f t="shared" si="2"/>
        <v>0</v>
      </c>
      <c r="CF141" s="77">
        <f t="shared" si="2"/>
        <v>0</v>
      </c>
      <c r="CG141" s="77">
        <f t="shared" si="2"/>
        <v>0.8737373737373737</v>
      </c>
      <c r="CH141" s="77">
        <f t="shared" si="2"/>
        <v>48.424242424242422</v>
      </c>
      <c r="CI141" s="77">
        <f t="shared" si="2"/>
        <v>0</v>
      </c>
      <c r="CJ141" s="77">
        <f t="shared" si="2"/>
        <v>0</v>
      </c>
      <c r="CK141" s="77">
        <f t="shared" si="2"/>
        <v>0</v>
      </c>
      <c r="CL141" s="77">
        <f t="shared" si="2"/>
        <v>0</v>
      </c>
      <c r="CM141" s="77">
        <f t="shared" si="2"/>
        <v>0</v>
      </c>
      <c r="CN141" s="77">
        <f t="shared" si="2"/>
        <v>0</v>
      </c>
      <c r="CO141" s="77">
        <f t="shared" si="2"/>
        <v>0</v>
      </c>
      <c r="CP141" s="77">
        <f t="shared" si="2"/>
        <v>0</v>
      </c>
      <c r="CQ141" s="77">
        <f t="shared" ref="CQ141" si="18">HLOOKUP(CQ$138,$D$78:$CR$136,$CS81,0)</f>
        <v>0</v>
      </c>
      <c r="CR141" s="85">
        <f t="shared" si="3"/>
        <v>0</v>
      </c>
      <c r="CS141" s="177">
        <f t="shared" si="13"/>
        <v>0</v>
      </c>
      <c r="CT141" s="177">
        <f t="shared" si="4"/>
        <v>0</v>
      </c>
      <c r="CU141" s="177">
        <f t="shared" si="4"/>
        <v>0</v>
      </c>
      <c r="CV141" s="177">
        <f t="shared" si="4"/>
        <v>0</v>
      </c>
      <c r="CW141" s="177">
        <f t="shared" si="4"/>
        <v>0</v>
      </c>
      <c r="CX141" s="177">
        <f t="shared" si="4"/>
        <v>0</v>
      </c>
      <c r="CY141" s="177">
        <f t="shared" si="4"/>
        <v>0</v>
      </c>
      <c r="CZ141" s="177">
        <f t="shared" si="4"/>
        <v>0</v>
      </c>
      <c r="DA141" s="177">
        <f t="shared" si="4"/>
        <v>0</v>
      </c>
      <c r="DB141" s="177">
        <f t="shared" si="4"/>
        <v>0</v>
      </c>
      <c r="DC141" s="177">
        <f t="shared" si="4"/>
        <v>0</v>
      </c>
      <c r="DD141" s="177">
        <f t="shared" si="4"/>
        <v>0</v>
      </c>
      <c r="DE141" s="177">
        <f t="shared" si="4"/>
        <v>0</v>
      </c>
      <c r="DF141" s="177">
        <f t="shared" si="4"/>
        <v>0</v>
      </c>
      <c r="DG141" s="177">
        <f t="shared" si="4"/>
        <v>0</v>
      </c>
      <c r="DH141" s="177">
        <f t="shared" si="4"/>
        <v>0</v>
      </c>
      <c r="DI141" s="177">
        <f t="shared" si="4"/>
        <v>0</v>
      </c>
      <c r="DJ141" s="177">
        <f t="shared" si="4"/>
        <v>0</v>
      </c>
      <c r="DK141" s="177">
        <f t="shared" si="4"/>
        <v>0.40423291818181822</v>
      </c>
      <c r="DL141" s="177">
        <f t="shared" si="4"/>
        <v>0</v>
      </c>
      <c r="DM141" s="177">
        <f t="shared" si="4"/>
        <v>0</v>
      </c>
      <c r="DN141" s="177">
        <f t="shared" si="4"/>
        <v>0</v>
      </c>
      <c r="DO141" s="177">
        <f t="shared" si="4"/>
        <v>0</v>
      </c>
      <c r="DP141" s="177">
        <f t="shared" si="4"/>
        <v>0</v>
      </c>
      <c r="DQ141" s="177">
        <f t="shared" si="4"/>
        <v>0</v>
      </c>
      <c r="DR141" s="177">
        <f t="shared" si="4"/>
        <v>0</v>
      </c>
      <c r="DS141" s="177">
        <f t="shared" si="4"/>
        <v>0</v>
      </c>
      <c r="DT141" s="177">
        <f t="shared" si="4"/>
        <v>0</v>
      </c>
      <c r="DU141" s="177">
        <f t="shared" si="4"/>
        <v>0</v>
      </c>
      <c r="DV141" s="177">
        <f t="shared" si="4"/>
        <v>0</v>
      </c>
      <c r="DW141" s="177">
        <f t="shared" si="4"/>
        <v>0</v>
      </c>
      <c r="DX141" s="177">
        <f t="shared" si="4"/>
        <v>0</v>
      </c>
      <c r="DY141" s="177">
        <f t="shared" si="4"/>
        <v>0</v>
      </c>
      <c r="DZ141" s="177">
        <f t="shared" si="4"/>
        <v>0</v>
      </c>
      <c r="EA141" s="177">
        <f t="shared" si="4"/>
        <v>0</v>
      </c>
      <c r="EB141" s="177">
        <f t="shared" si="4"/>
        <v>0</v>
      </c>
      <c r="EC141" s="177">
        <f t="shared" si="4"/>
        <v>0</v>
      </c>
      <c r="ED141" s="177">
        <f t="shared" si="4"/>
        <v>0</v>
      </c>
      <c r="EE141" s="177">
        <f t="shared" si="4"/>
        <v>0</v>
      </c>
      <c r="EF141" s="177">
        <f t="shared" si="4"/>
        <v>0</v>
      </c>
      <c r="EG141" s="177">
        <f t="shared" si="4"/>
        <v>0</v>
      </c>
      <c r="EH141" s="177">
        <f t="shared" si="4"/>
        <v>0</v>
      </c>
      <c r="EI141" s="177">
        <f t="shared" si="4"/>
        <v>0</v>
      </c>
      <c r="EJ141" s="177">
        <f t="shared" si="4"/>
        <v>0</v>
      </c>
      <c r="EK141" s="177">
        <f t="shared" si="4"/>
        <v>0</v>
      </c>
      <c r="EL141" s="177">
        <f t="shared" si="4"/>
        <v>0</v>
      </c>
      <c r="EM141" s="177">
        <f t="shared" si="4"/>
        <v>0</v>
      </c>
      <c r="EN141" s="177">
        <f t="shared" si="4"/>
        <v>0</v>
      </c>
      <c r="EO141" s="177">
        <f t="shared" si="4"/>
        <v>0</v>
      </c>
      <c r="EP141" s="177">
        <f t="shared" si="4"/>
        <v>0</v>
      </c>
      <c r="EQ141" s="177">
        <f t="shared" si="4"/>
        <v>0</v>
      </c>
      <c r="ER141" s="177">
        <f t="shared" si="4"/>
        <v>0</v>
      </c>
      <c r="ES141" s="177">
        <f t="shared" si="4"/>
        <v>0</v>
      </c>
      <c r="ET141" s="177">
        <f t="shared" si="4"/>
        <v>0</v>
      </c>
      <c r="EU141" s="177">
        <f t="shared" si="4"/>
        <v>0</v>
      </c>
      <c r="EV141" s="177">
        <f t="shared" si="4"/>
        <v>0</v>
      </c>
      <c r="EW141" s="177">
        <f t="shared" si="4"/>
        <v>0</v>
      </c>
      <c r="EX141" s="177">
        <f t="shared" si="4"/>
        <v>0</v>
      </c>
      <c r="EY141" s="177">
        <f t="shared" si="4"/>
        <v>0</v>
      </c>
      <c r="EZ141" s="177">
        <f t="shared" si="4"/>
        <v>0</v>
      </c>
      <c r="FA141" s="177">
        <f t="shared" si="4"/>
        <v>0</v>
      </c>
      <c r="FB141" s="177">
        <f t="shared" si="4"/>
        <v>0</v>
      </c>
      <c r="FC141" s="177">
        <f t="shared" si="4"/>
        <v>0</v>
      </c>
      <c r="FD141" s="177">
        <f t="shared" si="4"/>
        <v>0</v>
      </c>
      <c r="FE141" s="177">
        <f t="shared" si="4"/>
        <v>0</v>
      </c>
      <c r="FF141" s="177">
        <f t="shared" si="5"/>
        <v>0</v>
      </c>
      <c r="FG141" s="177">
        <f t="shared" si="5"/>
        <v>0</v>
      </c>
      <c r="FH141" s="177">
        <f t="shared" si="5"/>
        <v>0.5753503030303031</v>
      </c>
      <c r="FI141" s="177">
        <f t="shared" si="5"/>
        <v>0</v>
      </c>
      <c r="FJ141" s="177">
        <f t="shared" si="5"/>
        <v>0</v>
      </c>
      <c r="FK141" s="177">
        <f t="shared" si="5"/>
        <v>0</v>
      </c>
      <c r="FL141" s="177">
        <f t="shared" si="5"/>
        <v>0</v>
      </c>
      <c r="FM141" s="177">
        <f t="shared" si="5"/>
        <v>1.3036262626262627E-2</v>
      </c>
      <c r="FN141" s="177">
        <f t="shared" si="5"/>
        <v>0</v>
      </c>
      <c r="FO141" s="177">
        <f t="shared" si="5"/>
        <v>1.3027020202020203E-2</v>
      </c>
      <c r="FP141" s="177">
        <f t="shared" si="5"/>
        <v>0</v>
      </c>
      <c r="FQ141" s="177">
        <f t="shared" si="5"/>
        <v>0</v>
      </c>
      <c r="FR141" s="177">
        <f t="shared" si="5"/>
        <v>5.1979550606060601</v>
      </c>
      <c r="FS141" s="177">
        <f t="shared" si="5"/>
        <v>0</v>
      </c>
      <c r="FT141" s="177">
        <f t="shared" si="5"/>
        <v>0</v>
      </c>
      <c r="FU141" s="177">
        <f t="shared" si="5"/>
        <v>0</v>
      </c>
      <c r="FV141" s="177">
        <f t="shared" si="5"/>
        <v>0.15372098484848484</v>
      </c>
      <c r="FW141" s="177">
        <f t="shared" si="5"/>
        <v>6.0089158181818175E-2</v>
      </c>
      <c r="FX141" s="177">
        <f t="shared" si="14"/>
        <v>0</v>
      </c>
      <c r="FY141" s="177">
        <f t="shared" si="6"/>
        <v>0</v>
      </c>
      <c r="FZ141" s="177">
        <f t="shared" si="6"/>
        <v>0</v>
      </c>
      <c r="GA141" s="177">
        <f t="shared" si="6"/>
        <v>0</v>
      </c>
      <c r="GB141" s="177">
        <f t="shared" si="6"/>
        <v>0</v>
      </c>
      <c r="GC141" s="177">
        <f t="shared" si="6"/>
        <v>0</v>
      </c>
      <c r="GD141" s="177">
        <f t="shared" si="6"/>
        <v>0</v>
      </c>
      <c r="GE141" s="177">
        <f t="shared" si="6"/>
        <v>0</v>
      </c>
      <c r="GF141" s="177">
        <f t="shared" si="6"/>
        <v>0</v>
      </c>
      <c r="GG141" s="177">
        <f t="shared" si="6"/>
        <v>0</v>
      </c>
      <c r="GH141" s="177">
        <f t="shared" si="15"/>
        <v>0</v>
      </c>
      <c r="GI141" s="177">
        <f t="shared" si="7"/>
        <v>0</v>
      </c>
      <c r="GJ141" s="177">
        <f t="shared" si="7"/>
        <v>0</v>
      </c>
      <c r="GK141" s="177">
        <f t="shared" si="7"/>
        <v>0</v>
      </c>
      <c r="GL141" s="177">
        <f t="shared" si="7"/>
        <v>0</v>
      </c>
      <c r="GM141" s="177">
        <f t="shared" si="7"/>
        <v>0</v>
      </c>
      <c r="GN141" s="177">
        <f t="shared" si="7"/>
        <v>0</v>
      </c>
      <c r="GO141" s="177">
        <f t="shared" si="7"/>
        <v>0</v>
      </c>
      <c r="GP141" s="177">
        <f t="shared" si="7"/>
        <v>0</v>
      </c>
      <c r="GQ141" s="177">
        <f t="shared" si="7"/>
        <v>0</v>
      </c>
      <c r="GR141" s="177">
        <f t="shared" si="7"/>
        <v>0</v>
      </c>
      <c r="GS141" s="177">
        <f t="shared" si="7"/>
        <v>0</v>
      </c>
      <c r="GT141" s="177">
        <f t="shared" si="7"/>
        <v>0</v>
      </c>
      <c r="GU141" s="177">
        <f t="shared" si="7"/>
        <v>0</v>
      </c>
      <c r="GV141" s="177">
        <f t="shared" si="7"/>
        <v>0</v>
      </c>
      <c r="GW141" s="177">
        <f t="shared" si="7"/>
        <v>0</v>
      </c>
      <c r="GX141" s="177">
        <f t="shared" si="7"/>
        <v>0</v>
      </c>
      <c r="GY141" s="177">
        <f t="shared" si="7"/>
        <v>0</v>
      </c>
      <c r="GZ141" s="177">
        <f t="shared" si="7"/>
        <v>0.47620071818181825</v>
      </c>
      <c r="HA141" s="177">
        <f t="shared" si="7"/>
        <v>0</v>
      </c>
      <c r="HB141" s="177">
        <f t="shared" si="7"/>
        <v>0</v>
      </c>
      <c r="HC141" s="177">
        <f t="shared" si="7"/>
        <v>0</v>
      </c>
      <c r="HD141" s="177">
        <f t="shared" si="7"/>
        <v>0</v>
      </c>
      <c r="HE141" s="177">
        <f t="shared" si="7"/>
        <v>0</v>
      </c>
      <c r="HF141" s="177">
        <f t="shared" si="7"/>
        <v>0</v>
      </c>
      <c r="HG141" s="177">
        <f t="shared" si="7"/>
        <v>0</v>
      </c>
      <c r="HH141" s="177">
        <f t="shared" si="7"/>
        <v>0</v>
      </c>
      <c r="HI141" s="177">
        <f t="shared" si="7"/>
        <v>0</v>
      </c>
      <c r="HJ141" s="177">
        <f t="shared" si="7"/>
        <v>0</v>
      </c>
      <c r="HK141" s="177">
        <f t="shared" si="7"/>
        <v>0</v>
      </c>
      <c r="HL141" s="177">
        <f t="shared" si="7"/>
        <v>0</v>
      </c>
      <c r="HM141" s="177">
        <f t="shared" si="7"/>
        <v>0</v>
      </c>
      <c r="HN141" s="177">
        <f t="shared" si="8"/>
        <v>0</v>
      </c>
      <c r="HO141" s="177">
        <f t="shared" si="8"/>
        <v>0</v>
      </c>
      <c r="HP141" s="177">
        <f t="shared" si="8"/>
        <v>0</v>
      </c>
      <c r="HQ141" s="177">
        <f t="shared" si="8"/>
        <v>0</v>
      </c>
      <c r="HR141" s="177">
        <f t="shared" si="8"/>
        <v>0</v>
      </c>
      <c r="HS141" s="177">
        <f t="shared" si="8"/>
        <v>0</v>
      </c>
      <c r="HT141" s="177">
        <f t="shared" si="8"/>
        <v>0</v>
      </c>
      <c r="HU141" s="177">
        <f t="shared" si="8"/>
        <v>0</v>
      </c>
      <c r="HV141" s="177">
        <f t="shared" si="8"/>
        <v>0</v>
      </c>
      <c r="HW141" s="177">
        <f t="shared" si="8"/>
        <v>0</v>
      </c>
      <c r="HX141" s="177">
        <f t="shared" si="8"/>
        <v>0</v>
      </c>
      <c r="HY141" s="177">
        <f t="shared" si="8"/>
        <v>0</v>
      </c>
      <c r="HZ141" s="177">
        <f t="shared" si="8"/>
        <v>0</v>
      </c>
      <c r="IA141" s="177">
        <f t="shared" si="8"/>
        <v>0</v>
      </c>
      <c r="IB141" s="177">
        <f t="shared" si="8"/>
        <v>0</v>
      </c>
      <c r="IC141" s="177">
        <f t="shared" si="8"/>
        <v>0</v>
      </c>
      <c r="ID141" s="177">
        <f t="shared" si="8"/>
        <v>0</v>
      </c>
      <c r="IE141" s="177">
        <f t="shared" si="8"/>
        <v>0</v>
      </c>
      <c r="IF141" s="177">
        <f t="shared" si="8"/>
        <v>0</v>
      </c>
      <c r="IG141" s="177">
        <f t="shared" si="8"/>
        <v>0</v>
      </c>
      <c r="IH141" s="177">
        <f t="shared" si="8"/>
        <v>0</v>
      </c>
      <c r="II141" s="177">
        <f t="shared" si="8"/>
        <v>0</v>
      </c>
      <c r="IJ141" s="177">
        <f t="shared" si="8"/>
        <v>0</v>
      </c>
      <c r="IK141" s="177">
        <f t="shared" si="8"/>
        <v>0</v>
      </c>
      <c r="IL141" s="177">
        <f t="shared" si="8"/>
        <v>0</v>
      </c>
      <c r="IM141" s="177">
        <f t="shared" si="8"/>
        <v>0</v>
      </c>
      <c r="IN141" s="177">
        <f t="shared" si="8"/>
        <v>0</v>
      </c>
      <c r="IO141" s="177">
        <f t="shared" si="8"/>
        <v>0</v>
      </c>
      <c r="IP141" s="177">
        <f t="shared" si="8"/>
        <v>0</v>
      </c>
      <c r="IQ141" s="177">
        <f t="shared" si="8"/>
        <v>0</v>
      </c>
      <c r="IR141" s="177">
        <f t="shared" si="8"/>
        <v>0</v>
      </c>
      <c r="IS141" s="177">
        <f t="shared" si="8"/>
        <v>0</v>
      </c>
      <c r="IT141" s="177">
        <f t="shared" si="8"/>
        <v>0</v>
      </c>
      <c r="IU141" s="177">
        <f t="shared" si="8"/>
        <v>0</v>
      </c>
      <c r="IV141" s="177">
        <f t="shared" si="8"/>
        <v>0</v>
      </c>
      <c r="IW141" s="177">
        <f t="shared" si="8"/>
        <v>0.60075151515151515</v>
      </c>
      <c r="IX141" s="177">
        <f t="shared" si="8"/>
        <v>0</v>
      </c>
      <c r="IY141" s="177">
        <f t="shared" si="8"/>
        <v>0</v>
      </c>
      <c r="IZ141" s="177">
        <f t="shared" si="8"/>
        <v>0</v>
      </c>
      <c r="JA141" s="177">
        <f t="shared" si="8"/>
        <v>0</v>
      </c>
      <c r="JB141" s="177">
        <f t="shared" si="8"/>
        <v>1.5282424242424245E-2</v>
      </c>
      <c r="JC141" s="177">
        <f t="shared" si="8"/>
        <v>0</v>
      </c>
      <c r="JD141" s="177">
        <f t="shared" si="8"/>
        <v>1.5299494949494952E-2</v>
      </c>
      <c r="JE141" s="177">
        <f t="shared" si="8"/>
        <v>0</v>
      </c>
      <c r="JF141" s="177">
        <f t="shared" si="8"/>
        <v>0</v>
      </c>
      <c r="JG141" s="177">
        <f t="shared" si="8"/>
        <v>5.9772208636363633</v>
      </c>
      <c r="JH141" s="177">
        <f t="shared" si="8"/>
        <v>0</v>
      </c>
      <c r="JI141" s="177">
        <f t="shared" si="8"/>
        <v>0</v>
      </c>
      <c r="JJ141" s="177">
        <f t="shared" si="8"/>
        <v>0</v>
      </c>
      <c r="JK141" s="177">
        <f t="shared" si="8"/>
        <v>0.17728480808080807</v>
      </c>
      <c r="JL141" s="177">
        <f t="shared" si="8"/>
        <v>7.1641729696969692E-2</v>
      </c>
      <c r="JM141" s="177">
        <f t="shared" si="8"/>
        <v>0</v>
      </c>
      <c r="JN141" s="177">
        <f t="shared" si="8"/>
        <v>0</v>
      </c>
      <c r="JO141" s="177">
        <f t="shared" si="8"/>
        <v>0</v>
      </c>
      <c r="JP141" s="177">
        <f t="shared" si="8"/>
        <v>0</v>
      </c>
      <c r="JQ141" s="177">
        <f t="shared" si="8"/>
        <v>0</v>
      </c>
      <c r="JR141" s="177">
        <f t="shared" si="8"/>
        <v>0</v>
      </c>
      <c r="JS141" s="177">
        <f t="shared" si="8"/>
        <v>0</v>
      </c>
      <c r="JT141" s="177">
        <f t="shared" si="8"/>
        <v>0</v>
      </c>
      <c r="JU141" s="177">
        <f t="shared" si="8"/>
        <v>0</v>
      </c>
      <c r="JV141" s="177">
        <f t="shared" si="8"/>
        <v>0</v>
      </c>
    </row>
    <row r="142" spans="1:282" x14ac:dyDescent="0.25">
      <c r="A142" s="77" t="s">
        <v>660</v>
      </c>
      <c r="B142" s="77">
        <v>65</v>
      </c>
      <c r="C142" s="79">
        <v>4</v>
      </c>
      <c r="D142" s="84">
        <f t="shared" si="9"/>
        <v>0</v>
      </c>
      <c r="E142" s="77">
        <f t="shared" si="0"/>
        <v>0</v>
      </c>
      <c r="F142" s="77">
        <f t="shared" si="0"/>
        <v>0</v>
      </c>
      <c r="G142" s="77">
        <f t="shared" si="0"/>
        <v>0</v>
      </c>
      <c r="H142" s="77">
        <f t="shared" si="0"/>
        <v>0</v>
      </c>
      <c r="I142" s="77">
        <f t="shared" si="0"/>
        <v>0</v>
      </c>
      <c r="J142" s="77">
        <f t="shared" si="0"/>
        <v>0</v>
      </c>
      <c r="K142" s="77">
        <f t="shared" si="0"/>
        <v>0</v>
      </c>
      <c r="L142" s="77">
        <f t="shared" si="0"/>
        <v>0</v>
      </c>
      <c r="M142" s="77">
        <f t="shared" si="0"/>
        <v>0</v>
      </c>
      <c r="N142" s="77">
        <f t="shared" si="0"/>
        <v>0</v>
      </c>
      <c r="O142" s="77">
        <f t="shared" si="0"/>
        <v>0</v>
      </c>
      <c r="P142" s="77">
        <f t="shared" si="0"/>
        <v>0</v>
      </c>
      <c r="Q142" s="77">
        <f t="shared" si="0"/>
        <v>0</v>
      </c>
      <c r="R142" s="77">
        <f t="shared" si="0"/>
        <v>0</v>
      </c>
      <c r="S142" s="77">
        <f t="shared" si="0"/>
        <v>0</v>
      </c>
      <c r="T142" s="77">
        <f t="shared" si="0"/>
        <v>0</v>
      </c>
      <c r="U142" s="77">
        <f t="shared" si="0"/>
        <v>0</v>
      </c>
      <c r="V142" s="77">
        <f t="shared" si="0"/>
        <v>0</v>
      </c>
      <c r="W142" s="77">
        <f t="shared" si="0"/>
        <v>0</v>
      </c>
      <c r="X142" s="77">
        <f t="shared" si="0"/>
        <v>0</v>
      </c>
      <c r="Y142" s="77">
        <f t="shared" si="0"/>
        <v>0</v>
      </c>
      <c r="Z142" s="77">
        <f t="shared" si="0"/>
        <v>0</v>
      </c>
      <c r="AA142" s="77">
        <f t="shared" si="0"/>
        <v>0</v>
      </c>
      <c r="AB142" s="77">
        <f t="shared" si="0"/>
        <v>0</v>
      </c>
      <c r="AC142" s="230">
        <f t="shared" si="0"/>
        <v>0</v>
      </c>
      <c r="AD142" s="230">
        <f t="shared" si="0"/>
        <v>0</v>
      </c>
      <c r="AE142" s="230">
        <f t="shared" si="0"/>
        <v>0</v>
      </c>
      <c r="AF142" s="230">
        <f t="shared" ref="AF142" si="19">HLOOKUP(AF$138,$D$78:$CR$136,$CS82,0)</f>
        <v>0</v>
      </c>
      <c r="AG142" s="230">
        <f t="shared" si="1"/>
        <v>0</v>
      </c>
      <c r="AH142" s="77">
        <f t="shared" si="1"/>
        <v>0</v>
      </c>
      <c r="AI142" s="77">
        <f t="shared" si="1"/>
        <v>0</v>
      </c>
      <c r="AJ142" s="77">
        <f t="shared" si="1"/>
        <v>0</v>
      </c>
      <c r="AK142" s="77">
        <f t="shared" si="1"/>
        <v>0</v>
      </c>
      <c r="AL142" s="77">
        <f t="shared" si="1"/>
        <v>0</v>
      </c>
      <c r="AM142" s="77">
        <f t="shared" si="1"/>
        <v>0</v>
      </c>
      <c r="AN142" s="77">
        <f t="shared" si="1"/>
        <v>0</v>
      </c>
      <c r="AO142" s="77">
        <f t="shared" si="1"/>
        <v>0</v>
      </c>
      <c r="AP142" s="77">
        <f t="shared" si="1"/>
        <v>0</v>
      </c>
      <c r="AQ142" s="77">
        <f t="shared" si="1"/>
        <v>0</v>
      </c>
      <c r="AR142" s="77">
        <f t="shared" si="1"/>
        <v>0</v>
      </c>
      <c r="AS142" s="77">
        <f t="shared" si="1"/>
        <v>1</v>
      </c>
      <c r="AT142" s="77">
        <f t="shared" si="1"/>
        <v>0</v>
      </c>
      <c r="AU142" s="77">
        <f t="shared" si="1"/>
        <v>0</v>
      </c>
      <c r="AV142" s="77">
        <f t="shared" si="1"/>
        <v>0</v>
      </c>
      <c r="AW142" s="77">
        <f t="shared" si="1"/>
        <v>0</v>
      </c>
      <c r="AX142" s="77">
        <f t="shared" si="1"/>
        <v>0</v>
      </c>
      <c r="AY142" s="77">
        <f t="shared" si="1"/>
        <v>0</v>
      </c>
      <c r="AZ142" s="77">
        <f t="shared" si="1"/>
        <v>0</v>
      </c>
      <c r="BA142" s="77">
        <f t="shared" si="1"/>
        <v>0</v>
      </c>
      <c r="BB142" s="77">
        <f t="shared" si="1"/>
        <v>0</v>
      </c>
      <c r="BC142" s="77">
        <f t="shared" si="1"/>
        <v>0</v>
      </c>
      <c r="BD142" s="77">
        <f t="shared" si="1"/>
        <v>0</v>
      </c>
      <c r="BE142" s="77">
        <f t="shared" si="1"/>
        <v>0</v>
      </c>
      <c r="BF142" s="77">
        <f t="shared" si="1"/>
        <v>0</v>
      </c>
      <c r="BG142" s="77">
        <f t="shared" si="1"/>
        <v>0</v>
      </c>
      <c r="BH142" s="77">
        <f t="shared" si="1"/>
        <v>0</v>
      </c>
      <c r="BI142" s="77">
        <f t="shared" si="1"/>
        <v>0</v>
      </c>
      <c r="BJ142" s="77">
        <f t="shared" si="1"/>
        <v>0</v>
      </c>
      <c r="BK142" s="77">
        <f t="shared" si="1"/>
        <v>0</v>
      </c>
      <c r="BL142" s="77">
        <f t="shared" si="1"/>
        <v>0</v>
      </c>
      <c r="BM142" s="77">
        <f t="shared" si="1"/>
        <v>0</v>
      </c>
      <c r="BN142" s="77">
        <f t="shared" si="1"/>
        <v>0</v>
      </c>
      <c r="BO142" s="77">
        <f t="shared" si="1"/>
        <v>0</v>
      </c>
      <c r="BP142" s="77">
        <f t="shared" si="1"/>
        <v>0</v>
      </c>
      <c r="BQ142" s="77">
        <f t="shared" si="1"/>
        <v>0</v>
      </c>
      <c r="BR142" s="77">
        <f t="shared" si="1"/>
        <v>0</v>
      </c>
      <c r="BS142" s="77">
        <f t="shared" si="1"/>
        <v>0</v>
      </c>
      <c r="BT142" s="77">
        <f t="shared" si="1"/>
        <v>0</v>
      </c>
      <c r="BU142" s="77">
        <f t="shared" si="1"/>
        <v>0</v>
      </c>
      <c r="BV142" s="77">
        <f t="shared" si="1"/>
        <v>0</v>
      </c>
      <c r="BW142" s="77">
        <f t="shared" si="1"/>
        <v>0</v>
      </c>
      <c r="BX142" s="77">
        <f t="shared" ref="BX142" si="20">HLOOKUP(BX$138,$D$78:$CR$136,$CS82,0)</f>
        <v>0</v>
      </c>
      <c r="BY142" s="77">
        <f t="shared" si="2"/>
        <v>0</v>
      </c>
      <c r="BZ142" s="77">
        <f t="shared" si="2"/>
        <v>0</v>
      </c>
      <c r="CA142" s="77">
        <f t="shared" si="2"/>
        <v>0</v>
      </c>
      <c r="CB142" s="77">
        <f t="shared" si="2"/>
        <v>0</v>
      </c>
      <c r="CC142" s="77">
        <f t="shared" si="2"/>
        <v>0</v>
      </c>
      <c r="CD142" s="77">
        <f t="shared" si="2"/>
        <v>0</v>
      </c>
      <c r="CE142" s="77">
        <f t="shared" si="2"/>
        <v>0</v>
      </c>
      <c r="CF142" s="77">
        <f t="shared" si="2"/>
        <v>0</v>
      </c>
      <c r="CG142" s="77">
        <f t="shared" si="2"/>
        <v>0</v>
      </c>
      <c r="CH142" s="77">
        <f t="shared" si="2"/>
        <v>0</v>
      </c>
      <c r="CI142" s="77">
        <f t="shared" si="2"/>
        <v>0</v>
      </c>
      <c r="CJ142" s="77">
        <f t="shared" si="2"/>
        <v>0</v>
      </c>
      <c r="CK142" s="77">
        <f t="shared" si="2"/>
        <v>0</v>
      </c>
      <c r="CL142" s="77">
        <f t="shared" si="2"/>
        <v>0</v>
      </c>
      <c r="CM142" s="77">
        <f t="shared" si="2"/>
        <v>0</v>
      </c>
      <c r="CN142" s="77">
        <f t="shared" si="2"/>
        <v>0</v>
      </c>
      <c r="CO142" s="77">
        <f t="shared" si="2"/>
        <v>0</v>
      </c>
      <c r="CP142" s="77">
        <f t="shared" si="2"/>
        <v>0</v>
      </c>
      <c r="CQ142" s="77">
        <f t="shared" ref="CQ142" si="21">HLOOKUP(CQ$138,$D$78:$CR$136,$CS82,0)</f>
        <v>0</v>
      </c>
      <c r="CR142" s="85">
        <f t="shared" si="3"/>
        <v>0</v>
      </c>
      <c r="CS142" s="177">
        <f t="shared" si="13"/>
        <v>0</v>
      </c>
      <c r="CT142" s="177">
        <f t="shared" si="4"/>
        <v>0</v>
      </c>
      <c r="CU142" s="177">
        <f t="shared" si="4"/>
        <v>0</v>
      </c>
      <c r="CV142" s="177">
        <f t="shared" si="4"/>
        <v>0</v>
      </c>
      <c r="CW142" s="177">
        <f t="shared" si="4"/>
        <v>0</v>
      </c>
      <c r="CX142" s="177">
        <f t="shared" si="4"/>
        <v>0</v>
      </c>
      <c r="CY142" s="177">
        <f t="shared" si="4"/>
        <v>0</v>
      </c>
      <c r="CZ142" s="177">
        <f t="shared" si="4"/>
        <v>0</v>
      </c>
      <c r="DA142" s="177">
        <f t="shared" si="4"/>
        <v>0</v>
      </c>
      <c r="DB142" s="177">
        <f t="shared" si="4"/>
        <v>0</v>
      </c>
      <c r="DC142" s="177">
        <f t="shared" si="4"/>
        <v>0</v>
      </c>
      <c r="DD142" s="177">
        <f t="shared" si="4"/>
        <v>0</v>
      </c>
      <c r="DE142" s="177">
        <f t="shared" si="4"/>
        <v>0</v>
      </c>
      <c r="DF142" s="177">
        <f t="shared" si="4"/>
        <v>0</v>
      </c>
      <c r="DG142" s="177">
        <f t="shared" si="4"/>
        <v>0</v>
      </c>
      <c r="DH142" s="177">
        <f t="shared" si="4"/>
        <v>0</v>
      </c>
      <c r="DI142" s="177">
        <f t="shared" si="4"/>
        <v>0</v>
      </c>
      <c r="DJ142" s="177">
        <f t="shared" si="4"/>
        <v>0</v>
      </c>
      <c r="DK142" s="177">
        <f t="shared" si="4"/>
        <v>0</v>
      </c>
      <c r="DL142" s="177">
        <f t="shared" si="4"/>
        <v>0</v>
      </c>
      <c r="DM142" s="177">
        <f t="shared" si="4"/>
        <v>0</v>
      </c>
      <c r="DN142" s="177">
        <f t="shared" si="4"/>
        <v>0</v>
      </c>
      <c r="DO142" s="177">
        <f t="shared" si="4"/>
        <v>0</v>
      </c>
      <c r="DP142" s="177">
        <f t="shared" si="4"/>
        <v>0</v>
      </c>
      <c r="DQ142" s="177">
        <f t="shared" si="4"/>
        <v>0</v>
      </c>
      <c r="DR142" s="177">
        <f t="shared" si="4"/>
        <v>0</v>
      </c>
      <c r="DS142" s="177">
        <f t="shared" si="4"/>
        <v>0</v>
      </c>
      <c r="DT142" s="177">
        <f t="shared" si="4"/>
        <v>0</v>
      </c>
      <c r="DU142" s="177">
        <f t="shared" si="4"/>
        <v>0</v>
      </c>
      <c r="DV142" s="177">
        <f t="shared" si="4"/>
        <v>0</v>
      </c>
      <c r="DW142" s="177">
        <f t="shared" si="4"/>
        <v>0</v>
      </c>
      <c r="DX142" s="177">
        <f t="shared" si="4"/>
        <v>0</v>
      </c>
      <c r="DY142" s="177">
        <f t="shared" si="4"/>
        <v>0</v>
      </c>
      <c r="DZ142" s="177">
        <f t="shared" si="4"/>
        <v>0</v>
      </c>
      <c r="EA142" s="177">
        <f t="shared" si="4"/>
        <v>0</v>
      </c>
      <c r="EB142" s="177">
        <f t="shared" si="4"/>
        <v>0</v>
      </c>
      <c r="EC142" s="177">
        <f t="shared" si="4"/>
        <v>0</v>
      </c>
      <c r="ED142" s="177">
        <f t="shared" si="4"/>
        <v>0</v>
      </c>
      <c r="EE142" s="177">
        <f t="shared" si="4"/>
        <v>0</v>
      </c>
      <c r="EF142" s="177">
        <f t="shared" si="4"/>
        <v>0</v>
      </c>
      <c r="EG142" s="177">
        <f t="shared" si="4"/>
        <v>0</v>
      </c>
      <c r="EH142" s="177">
        <f t="shared" si="4"/>
        <v>3.81555</v>
      </c>
      <c r="EI142" s="177">
        <f t="shared" si="4"/>
        <v>0</v>
      </c>
      <c r="EJ142" s="177">
        <f t="shared" si="4"/>
        <v>0</v>
      </c>
      <c r="EK142" s="177">
        <f t="shared" si="4"/>
        <v>0</v>
      </c>
      <c r="EL142" s="177">
        <f t="shared" si="4"/>
        <v>0</v>
      </c>
      <c r="EM142" s="177">
        <f t="shared" si="4"/>
        <v>0</v>
      </c>
      <c r="EN142" s="177">
        <f t="shared" si="4"/>
        <v>0</v>
      </c>
      <c r="EO142" s="177">
        <f t="shared" si="4"/>
        <v>0</v>
      </c>
      <c r="EP142" s="177">
        <f t="shared" si="4"/>
        <v>0</v>
      </c>
      <c r="EQ142" s="177">
        <f t="shared" si="4"/>
        <v>0</v>
      </c>
      <c r="ER142" s="177">
        <f t="shared" si="4"/>
        <v>0</v>
      </c>
      <c r="ES142" s="177">
        <f t="shared" si="4"/>
        <v>0</v>
      </c>
      <c r="ET142" s="177">
        <f t="shared" si="4"/>
        <v>0</v>
      </c>
      <c r="EU142" s="177">
        <f t="shared" si="4"/>
        <v>0</v>
      </c>
      <c r="EV142" s="177">
        <f t="shared" si="4"/>
        <v>0</v>
      </c>
      <c r="EW142" s="177">
        <f t="shared" si="4"/>
        <v>0</v>
      </c>
      <c r="EX142" s="177">
        <f t="shared" si="4"/>
        <v>0</v>
      </c>
      <c r="EY142" s="177">
        <f t="shared" si="4"/>
        <v>0</v>
      </c>
      <c r="EZ142" s="177">
        <f t="shared" si="4"/>
        <v>0</v>
      </c>
      <c r="FA142" s="177">
        <f t="shared" si="4"/>
        <v>0</v>
      </c>
      <c r="FB142" s="177">
        <f t="shared" si="4"/>
        <v>0</v>
      </c>
      <c r="FC142" s="177">
        <f t="shared" si="4"/>
        <v>0</v>
      </c>
      <c r="FD142" s="177">
        <f t="shared" si="4"/>
        <v>0</v>
      </c>
      <c r="FE142" s="177">
        <f t="shared" ref="FE142:FE196" si="22">BP142*BP$199</f>
        <v>0</v>
      </c>
      <c r="FF142" s="177">
        <f t="shared" si="5"/>
        <v>0</v>
      </c>
      <c r="FG142" s="177">
        <f t="shared" si="5"/>
        <v>0</v>
      </c>
      <c r="FH142" s="177">
        <f t="shared" si="5"/>
        <v>0</v>
      </c>
      <c r="FI142" s="177">
        <f t="shared" si="5"/>
        <v>0</v>
      </c>
      <c r="FJ142" s="177">
        <f t="shared" si="5"/>
        <v>0</v>
      </c>
      <c r="FK142" s="177">
        <f t="shared" si="5"/>
        <v>0</v>
      </c>
      <c r="FL142" s="177">
        <f t="shared" si="5"/>
        <v>0</v>
      </c>
      <c r="FM142" s="177">
        <f t="shared" si="5"/>
        <v>0</v>
      </c>
      <c r="FN142" s="177">
        <f t="shared" si="5"/>
        <v>0</v>
      </c>
      <c r="FO142" s="177">
        <f t="shared" si="5"/>
        <v>0</v>
      </c>
      <c r="FP142" s="177">
        <f t="shared" si="5"/>
        <v>0</v>
      </c>
      <c r="FQ142" s="177">
        <f t="shared" si="5"/>
        <v>0</v>
      </c>
      <c r="FR142" s="177">
        <f t="shared" si="5"/>
        <v>0</v>
      </c>
      <c r="FS142" s="177">
        <f t="shared" si="5"/>
        <v>0</v>
      </c>
      <c r="FT142" s="177">
        <f t="shared" si="5"/>
        <v>0</v>
      </c>
      <c r="FU142" s="177">
        <f t="shared" si="5"/>
        <v>0</v>
      </c>
      <c r="FV142" s="177">
        <f t="shared" si="5"/>
        <v>0</v>
      </c>
      <c r="FW142" s="177">
        <f t="shared" si="5"/>
        <v>0</v>
      </c>
      <c r="FX142" s="177">
        <f t="shared" si="14"/>
        <v>0</v>
      </c>
      <c r="FY142" s="177">
        <f t="shared" si="6"/>
        <v>0</v>
      </c>
      <c r="FZ142" s="177">
        <f t="shared" si="6"/>
        <v>0</v>
      </c>
      <c r="GA142" s="177">
        <f t="shared" si="6"/>
        <v>0</v>
      </c>
      <c r="GB142" s="177">
        <f t="shared" si="6"/>
        <v>0</v>
      </c>
      <c r="GC142" s="177">
        <f t="shared" si="6"/>
        <v>0</v>
      </c>
      <c r="GD142" s="177">
        <f t="shared" si="6"/>
        <v>0</v>
      </c>
      <c r="GE142" s="177">
        <f t="shared" si="6"/>
        <v>0</v>
      </c>
      <c r="GF142" s="177">
        <f t="shared" si="6"/>
        <v>0</v>
      </c>
      <c r="GG142" s="177">
        <f t="shared" si="6"/>
        <v>0</v>
      </c>
      <c r="GH142" s="177">
        <f t="shared" si="15"/>
        <v>0</v>
      </c>
      <c r="GI142" s="177">
        <f t="shared" si="7"/>
        <v>0</v>
      </c>
      <c r="GJ142" s="177">
        <f t="shared" si="7"/>
        <v>0</v>
      </c>
      <c r="GK142" s="177">
        <f t="shared" si="7"/>
        <v>0</v>
      </c>
      <c r="GL142" s="177">
        <f t="shared" si="7"/>
        <v>0</v>
      </c>
      <c r="GM142" s="177">
        <f t="shared" si="7"/>
        <v>0</v>
      </c>
      <c r="GN142" s="177">
        <f t="shared" si="7"/>
        <v>0</v>
      </c>
      <c r="GO142" s="177">
        <f t="shared" si="7"/>
        <v>0</v>
      </c>
      <c r="GP142" s="177">
        <f t="shared" si="7"/>
        <v>0</v>
      </c>
      <c r="GQ142" s="177">
        <f t="shared" si="7"/>
        <v>0</v>
      </c>
      <c r="GR142" s="177">
        <f t="shared" si="7"/>
        <v>0</v>
      </c>
      <c r="GS142" s="177">
        <f t="shared" si="7"/>
        <v>0</v>
      </c>
      <c r="GT142" s="177">
        <f t="shared" si="7"/>
        <v>0</v>
      </c>
      <c r="GU142" s="177">
        <f t="shared" si="7"/>
        <v>0</v>
      </c>
      <c r="GV142" s="177">
        <f t="shared" si="7"/>
        <v>0</v>
      </c>
      <c r="GW142" s="177">
        <f t="shared" si="7"/>
        <v>0</v>
      </c>
      <c r="GX142" s="177">
        <f t="shared" si="7"/>
        <v>0</v>
      </c>
      <c r="GY142" s="177">
        <f t="shared" si="7"/>
        <v>0</v>
      </c>
      <c r="GZ142" s="177">
        <f t="shared" si="7"/>
        <v>0</v>
      </c>
      <c r="HA142" s="177">
        <f t="shared" si="7"/>
        <v>0</v>
      </c>
      <c r="HB142" s="177">
        <f t="shared" si="7"/>
        <v>0</v>
      </c>
      <c r="HC142" s="177">
        <f t="shared" si="7"/>
        <v>0</v>
      </c>
      <c r="HD142" s="177">
        <f t="shared" si="7"/>
        <v>0</v>
      </c>
      <c r="HE142" s="177">
        <f t="shared" si="7"/>
        <v>0</v>
      </c>
      <c r="HF142" s="177">
        <f t="shared" si="7"/>
        <v>0</v>
      </c>
      <c r="HG142" s="177">
        <f t="shared" si="7"/>
        <v>0</v>
      </c>
      <c r="HH142" s="177">
        <f t="shared" si="7"/>
        <v>0</v>
      </c>
      <c r="HI142" s="177">
        <f t="shared" si="7"/>
        <v>0</v>
      </c>
      <c r="HJ142" s="177">
        <f t="shared" si="7"/>
        <v>0</v>
      </c>
      <c r="HK142" s="177">
        <f t="shared" si="7"/>
        <v>0</v>
      </c>
      <c r="HL142" s="177">
        <f t="shared" si="7"/>
        <v>0</v>
      </c>
      <c r="HM142" s="177">
        <f t="shared" si="7"/>
        <v>0</v>
      </c>
      <c r="HN142" s="177">
        <f t="shared" si="8"/>
        <v>0</v>
      </c>
      <c r="HO142" s="177">
        <f t="shared" si="8"/>
        <v>0</v>
      </c>
      <c r="HP142" s="177">
        <f t="shared" si="8"/>
        <v>0</v>
      </c>
      <c r="HQ142" s="177">
        <f t="shared" si="8"/>
        <v>0</v>
      </c>
      <c r="HR142" s="177">
        <f t="shared" si="8"/>
        <v>0</v>
      </c>
      <c r="HS142" s="177">
        <f t="shared" si="8"/>
        <v>0</v>
      </c>
      <c r="HT142" s="177">
        <f t="shared" si="8"/>
        <v>0</v>
      </c>
      <c r="HU142" s="177">
        <f t="shared" si="8"/>
        <v>0</v>
      </c>
      <c r="HV142" s="177">
        <f t="shared" si="8"/>
        <v>0</v>
      </c>
      <c r="HW142" s="177">
        <f t="shared" si="8"/>
        <v>4.7665499999999996</v>
      </c>
      <c r="HX142" s="177">
        <f t="shared" si="8"/>
        <v>0</v>
      </c>
      <c r="HY142" s="177">
        <f t="shared" si="8"/>
        <v>0</v>
      </c>
      <c r="HZ142" s="177">
        <f t="shared" si="8"/>
        <v>0</v>
      </c>
      <c r="IA142" s="177">
        <f t="shared" si="8"/>
        <v>0</v>
      </c>
      <c r="IB142" s="177">
        <f t="shared" si="8"/>
        <v>0</v>
      </c>
      <c r="IC142" s="177">
        <f t="shared" si="8"/>
        <v>0</v>
      </c>
      <c r="ID142" s="177">
        <f t="shared" si="8"/>
        <v>0</v>
      </c>
      <c r="IE142" s="177">
        <f t="shared" si="8"/>
        <v>0</v>
      </c>
      <c r="IF142" s="177">
        <f t="shared" si="8"/>
        <v>0</v>
      </c>
      <c r="IG142" s="177">
        <f t="shared" si="8"/>
        <v>0</v>
      </c>
      <c r="IH142" s="177">
        <f t="shared" si="8"/>
        <v>0</v>
      </c>
      <c r="II142" s="177">
        <f t="shared" si="8"/>
        <v>0</v>
      </c>
      <c r="IJ142" s="177">
        <f t="shared" si="8"/>
        <v>0</v>
      </c>
      <c r="IK142" s="177">
        <f t="shared" si="8"/>
        <v>0</v>
      </c>
      <c r="IL142" s="177">
        <f t="shared" si="8"/>
        <v>0</v>
      </c>
      <c r="IM142" s="177">
        <f t="shared" si="8"/>
        <v>0</v>
      </c>
      <c r="IN142" s="177">
        <f t="shared" si="8"/>
        <v>0</v>
      </c>
      <c r="IO142" s="177">
        <f t="shared" si="8"/>
        <v>0</v>
      </c>
      <c r="IP142" s="177">
        <f t="shared" si="8"/>
        <v>0</v>
      </c>
      <c r="IQ142" s="177">
        <f t="shared" si="8"/>
        <v>0</v>
      </c>
      <c r="IR142" s="177">
        <f t="shared" si="8"/>
        <v>0</v>
      </c>
      <c r="IS142" s="177">
        <f t="shared" si="8"/>
        <v>0</v>
      </c>
      <c r="IT142" s="177">
        <f t="shared" si="8"/>
        <v>0</v>
      </c>
      <c r="IU142" s="177">
        <f t="shared" si="8"/>
        <v>0</v>
      </c>
      <c r="IV142" s="177">
        <f t="shared" si="8"/>
        <v>0</v>
      </c>
      <c r="IW142" s="177">
        <f t="shared" si="8"/>
        <v>0</v>
      </c>
      <c r="IX142" s="177">
        <f t="shared" si="8"/>
        <v>0</v>
      </c>
      <c r="IY142" s="177">
        <f t="shared" si="8"/>
        <v>0</v>
      </c>
      <c r="IZ142" s="177">
        <f t="shared" si="8"/>
        <v>0</v>
      </c>
      <c r="JA142" s="177">
        <f t="shared" si="8"/>
        <v>0</v>
      </c>
      <c r="JB142" s="177">
        <f t="shared" si="8"/>
        <v>0</v>
      </c>
      <c r="JC142" s="177">
        <f t="shared" si="8"/>
        <v>0</v>
      </c>
      <c r="JD142" s="177">
        <f t="shared" si="8"/>
        <v>0</v>
      </c>
      <c r="JE142" s="177">
        <f t="shared" si="8"/>
        <v>0</v>
      </c>
      <c r="JF142" s="177">
        <f t="shared" si="8"/>
        <v>0</v>
      </c>
      <c r="JG142" s="177">
        <f t="shared" si="8"/>
        <v>0</v>
      </c>
      <c r="JH142" s="177">
        <f t="shared" si="8"/>
        <v>0</v>
      </c>
      <c r="JI142" s="177">
        <f t="shared" si="8"/>
        <v>0</v>
      </c>
      <c r="JJ142" s="177">
        <f t="shared" si="8"/>
        <v>0</v>
      </c>
      <c r="JK142" s="177">
        <f t="shared" si="8"/>
        <v>0</v>
      </c>
      <c r="JL142" s="177">
        <f t="shared" si="8"/>
        <v>0</v>
      </c>
      <c r="JM142" s="177">
        <f t="shared" si="8"/>
        <v>0</v>
      </c>
      <c r="JN142" s="177">
        <f t="shared" si="8"/>
        <v>0</v>
      </c>
      <c r="JO142" s="177">
        <f t="shared" si="8"/>
        <v>0</v>
      </c>
      <c r="JP142" s="177">
        <f t="shared" si="8"/>
        <v>0</v>
      </c>
      <c r="JQ142" s="177">
        <f t="shared" si="8"/>
        <v>0</v>
      </c>
      <c r="JR142" s="177">
        <f t="shared" si="8"/>
        <v>0</v>
      </c>
      <c r="JS142" s="177">
        <f t="shared" si="8"/>
        <v>0</v>
      </c>
      <c r="JT142" s="177">
        <f t="shared" si="8"/>
        <v>0</v>
      </c>
      <c r="JU142" s="177">
        <f t="shared" si="8"/>
        <v>0</v>
      </c>
      <c r="JV142" s="177">
        <f t="shared" si="8"/>
        <v>0</v>
      </c>
    </row>
    <row r="143" spans="1:282" x14ac:dyDescent="0.25">
      <c r="A143" s="77" t="s">
        <v>661</v>
      </c>
      <c r="B143" s="77">
        <v>66</v>
      </c>
      <c r="C143" s="79">
        <v>5</v>
      </c>
      <c r="D143" s="84">
        <f t="shared" si="9"/>
        <v>0</v>
      </c>
      <c r="E143" s="77">
        <f t="shared" si="0"/>
        <v>0</v>
      </c>
      <c r="F143" s="77">
        <f t="shared" si="0"/>
        <v>0</v>
      </c>
      <c r="G143" s="77">
        <f t="shared" si="0"/>
        <v>0</v>
      </c>
      <c r="H143" s="77">
        <f t="shared" si="0"/>
        <v>0</v>
      </c>
      <c r="I143" s="77">
        <f t="shared" si="0"/>
        <v>0</v>
      </c>
      <c r="J143" s="77">
        <f t="shared" si="0"/>
        <v>0</v>
      </c>
      <c r="K143" s="77">
        <f t="shared" si="0"/>
        <v>0</v>
      </c>
      <c r="L143" s="77">
        <f t="shared" si="0"/>
        <v>0</v>
      </c>
      <c r="M143" s="77">
        <f t="shared" si="0"/>
        <v>0</v>
      </c>
      <c r="N143" s="77">
        <f t="shared" si="0"/>
        <v>0</v>
      </c>
      <c r="O143" s="77">
        <f t="shared" si="0"/>
        <v>0</v>
      </c>
      <c r="P143" s="77">
        <f t="shared" si="0"/>
        <v>0</v>
      </c>
      <c r="Q143" s="77">
        <f t="shared" si="0"/>
        <v>0</v>
      </c>
      <c r="R143" s="77">
        <f t="shared" si="0"/>
        <v>0</v>
      </c>
      <c r="S143" s="77">
        <f t="shared" si="0"/>
        <v>0</v>
      </c>
      <c r="T143" s="77">
        <f t="shared" si="0"/>
        <v>0</v>
      </c>
      <c r="U143" s="77">
        <f t="shared" si="0"/>
        <v>0</v>
      </c>
      <c r="V143" s="77">
        <f t="shared" si="0"/>
        <v>0</v>
      </c>
      <c r="W143" s="77">
        <f t="shared" si="0"/>
        <v>0</v>
      </c>
      <c r="X143" s="77">
        <f t="shared" si="0"/>
        <v>0</v>
      </c>
      <c r="Y143" s="77">
        <f t="shared" si="0"/>
        <v>0</v>
      </c>
      <c r="Z143" s="77">
        <f t="shared" si="0"/>
        <v>0</v>
      </c>
      <c r="AA143" s="77">
        <f t="shared" si="0"/>
        <v>0</v>
      </c>
      <c r="AB143" s="77">
        <f t="shared" si="0"/>
        <v>0</v>
      </c>
      <c r="AC143" s="230">
        <f t="shared" si="0"/>
        <v>0</v>
      </c>
      <c r="AD143" s="230">
        <f t="shared" si="0"/>
        <v>0</v>
      </c>
      <c r="AE143" s="230">
        <f t="shared" si="0"/>
        <v>0</v>
      </c>
      <c r="AF143" s="230">
        <f t="shared" ref="AF143" si="23">HLOOKUP(AF$138,$D$78:$CR$136,$CS83,0)</f>
        <v>0</v>
      </c>
      <c r="AG143" s="230">
        <f t="shared" si="1"/>
        <v>0</v>
      </c>
      <c r="AH143" s="77">
        <f t="shared" si="1"/>
        <v>0</v>
      </c>
      <c r="AI143" s="77">
        <f t="shared" si="1"/>
        <v>0</v>
      </c>
      <c r="AJ143" s="77">
        <f t="shared" si="1"/>
        <v>0</v>
      </c>
      <c r="AK143" s="77">
        <f t="shared" si="1"/>
        <v>0</v>
      </c>
      <c r="AL143" s="77">
        <f t="shared" si="1"/>
        <v>0</v>
      </c>
      <c r="AM143" s="77">
        <f t="shared" si="1"/>
        <v>0</v>
      </c>
      <c r="AN143" s="77">
        <f t="shared" si="1"/>
        <v>0</v>
      </c>
      <c r="AO143" s="77">
        <f t="shared" si="1"/>
        <v>0</v>
      </c>
      <c r="AP143" s="77">
        <f t="shared" si="1"/>
        <v>0</v>
      </c>
      <c r="AQ143" s="77">
        <f t="shared" si="1"/>
        <v>0</v>
      </c>
      <c r="AR143" s="77">
        <f t="shared" si="1"/>
        <v>0</v>
      </c>
      <c r="AS143" s="77">
        <f t="shared" si="1"/>
        <v>0</v>
      </c>
      <c r="AT143" s="77">
        <f t="shared" si="1"/>
        <v>0</v>
      </c>
      <c r="AU143" s="77">
        <f t="shared" si="1"/>
        <v>0</v>
      </c>
      <c r="AV143" s="77">
        <f t="shared" si="1"/>
        <v>0</v>
      </c>
      <c r="AW143" s="77">
        <f t="shared" si="1"/>
        <v>0</v>
      </c>
      <c r="AX143" s="77">
        <f t="shared" si="1"/>
        <v>0</v>
      </c>
      <c r="AY143" s="77">
        <f t="shared" si="1"/>
        <v>0</v>
      </c>
      <c r="AZ143" s="77">
        <f t="shared" si="1"/>
        <v>0</v>
      </c>
      <c r="BA143" s="77">
        <f t="shared" si="1"/>
        <v>0</v>
      </c>
      <c r="BB143" s="77">
        <f t="shared" si="1"/>
        <v>0</v>
      </c>
      <c r="BC143" s="77">
        <f t="shared" si="1"/>
        <v>0</v>
      </c>
      <c r="BD143" s="77">
        <f t="shared" si="1"/>
        <v>0</v>
      </c>
      <c r="BE143" s="77">
        <f t="shared" si="1"/>
        <v>0</v>
      </c>
      <c r="BF143" s="77">
        <f t="shared" si="1"/>
        <v>0</v>
      </c>
      <c r="BG143" s="77">
        <f t="shared" si="1"/>
        <v>0</v>
      </c>
      <c r="BH143" s="77">
        <f t="shared" si="1"/>
        <v>0</v>
      </c>
      <c r="BI143" s="77">
        <f t="shared" si="1"/>
        <v>0</v>
      </c>
      <c r="BJ143" s="77">
        <f t="shared" si="1"/>
        <v>0</v>
      </c>
      <c r="BK143" s="77">
        <f t="shared" si="1"/>
        <v>0.7142857142857143</v>
      </c>
      <c r="BL143" s="77">
        <f t="shared" si="1"/>
        <v>0</v>
      </c>
      <c r="BM143" s="77">
        <f t="shared" si="1"/>
        <v>0</v>
      </c>
      <c r="BN143" s="77">
        <f t="shared" si="1"/>
        <v>0</v>
      </c>
      <c r="BO143" s="77">
        <f t="shared" si="1"/>
        <v>0</v>
      </c>
      <c r="BP143" s="77">
        <f t="shared" si="1"/>
        <v>0</v>
      </c>
      <c r="BQ143" s="77">
        <f t="shared" si="1"/>
        <v>0</v>
      </c>
      <c r="BR143" s="77">
        <f t="shared" si="1"/>
        <v>0</v>
      </c>
      <c r="BS143" s="77">
        <f t="shared" si="1"/>
        <v>0</v>
      </c>
      <c r="BT143" s="77">
        <f t="shared" si="1"/>
        <v>0</v>
      </c>
      <c r="BU143" s="77">
        <f t="shared" si="1"/>
        <v>0</v>
      </c>
      <c r="BV143" s="77">
        <f t="shared" si="1"/>
        <v>0</v>
      </c>
      <c r="BW143" s="77">
        <f t="shared" si="1"/>
        <v>0</v>
      </c>
      <c r="BX143" s="77">
        <f t="shared" ref="BX143" si="24">HLOOKUP(BX$138,$D$78:$CR$136,$CS83,0)</f>
        <v>0</v>
      </c>
      <c r="BY143" s="77">
        <f t="shared" si="2"/>
        <v>0</v>
      </c>
      <c r="BZ143" s="77">
        <f t="shared" si="2"/>
        <v>0</v>
      </c>
      <c r="CA143" s="77">
        <f t="shared" si="2"/>
        <v>0</v>
      </c>
      <c r="CB143" s="77">
        <f t="shared" si="2"/>
        <v>0</v>
      </c>
      <c r="CC143" s="77">
        <f t="shared" si="2"/>
        <v>0</v>
      </c>
      <c r="CD143" s="77">
        <f t="shared" si="2"/>
        <v>0</v>
      </c>
      <c r="CE143" s="77">
        <f t="shared" si="2"/>
        <v>0</v>
      </c>
      <c r="CF143" s="77">
        <f t="shared" si="2"/>
        <v>0</v>
      </c>
      <c r="CG143" s="77">
        <f t="shared" si="2"/>
        <v>0</v>
      </c>
      <c r="CH143" s="77">
        <f t="shared" si="2"/>
        <v>0</v>
      </c>
      <c r="CI143" s="77">
        <f t="shared" si="2"/>
        <v>0</v>
      </c>
      <c r="CJ143" s="77">
        <f t="shared" si="2"/>
        <v>0</v>
      </c>
      <c r="CK143" s="77">
        <f t="shared" si="2"/>
        <v>0</v>
      </c>
      <c r="CL143" s="77">
        <f t="shared" si="2"/>
        <v>0</v>
      </c>
      <c r="CM143" s="77">
        <f t="shared" si="2"/>
        <v>0</v>
      </c>
      <c r="CN143" s="77">
        <f t="shared" si="2"/>
        <v>0</v>
      </c>
      <c r="CO143" s="77">
        <f t="shared" si="2"/>
        <v>0</v>
      </c>
      <c r="CP143" s="77">
        <f t="shared" si="2"/>
        <v>0</v>
      </c>
      <c r="CQ143" s="77">
        <f t="shared" ref="CQ143" si="25">HLOOKUP(CQ$138,$D$78:$CR$136,$CS83,0)</f>
        <v>0</v>
      </c>
      <c r="CR143" s="85">
        <f t="shared" si="3"/>
        <v>0</v>
      </c>
      <c r="CS143" s="177">
        <f t="shared" si="13"/>
        <v>0</v>
      </c>
      <c r="CT143" s="177">
        <f t="shared" ref="CT143:CT196" si="26">E143*E$199</f>
        <v>0</v>
      </c>
      <c r="CU143" s="177">
        <f t="shared" ref="CU143:CU196" si="27">F143*F$199</f>
        <v>0</v>
      </c>
      <c r="CV143" s="177">
        <f t="shared" ref="CV143:CV196" si="28">G143*G$199</f>
        <v>0</v>
      </c>
      <c r="CW143" s="177">
        <f t="shared" ref="CW143:CW196" si="29">H143*H$199</f>
        <v>0</v>
      </c>
      <c r="CX143" s="177">
        <f t="shared" ref="CX143:CX196" si="30">I143*I$199</f>
        <v>0</v>
      </c>
      <c r="CY143" s="177">
        <f t="shared" ref="CY143:CY196" si="31">J143*J$199</f>
        <v>0</v>
      </c>
      <c r="CZ143" s="177">
        <f t="shared" ref="CZ143:CZ196" si="32">K143*K$199</f>
        <v>0</v>
      </c>
      <c r="DA143" s="177">
        <f t="shared" ref="DA143:DA196" si="33">L143*L$199</f>
        <v>0</v>
      </c>
      <c r="DB143" s="177">
        <f t="shared" ref="DB143:DB196" si="34">M143*M$199</f>
        <v>0</v>
      </c>
      <c r="DC143" s="177">
        <f t="shared" ref="DC143:DC196" si="35">N143*N$199</f>
        <v>0</v>
      </c>
      <c r="DD143" s="177">
        <f t="shared" ref="DD143:DD196" si="36">O143*O$199</f>
        <v>0</v>
      </c>
      <c r="DE143" s="177">
        <f t="shared" ref="DE143:DE196" si="37">P143*P$199</f>
        <v>0</v>
      </c>
      <c r="DF143" s="177">
        <f t="shared" ref="DF143:DF196" si="38">Q143*Q$199</f>
        <v>0</v>
      </c>
      <c r="DG143" s="177">
        <f t="shared" ref="DG143:DG196" si="39">R143*R$199</f>
        <v>0</v>
      </c>
      <c r="DH143" s="177">
        <f t="shared" ref="DH143:DH196" si="40">S143*S$199</f>
        <v>0</v>
      </c>
      <c r="DI143" s="177">
        <f t="shared" ref="DI143:DI196" si="41">T143*T$199</f>
        <v>0</v>
      </c>
      <c r="DJ143" s="177">
        <f t="shared" ref="DJ143:DJ196" si="42">U143*U$199</f>
        <v>0</v>
      </c>
      <c r="DK143" s="177">
        <f t="shared" ref="DK143:DK196" si="43">V143*V$199</f>
        <v>0</v>
      </c>
      <c r="DL143" s="177">
        <f t="shared" ref="DL143:DL196" si="44">W143*W$199</f>
        <v>0</v>
      </c>
      <c r="DM143" s="177">
        <f t="shared" ref="DM143:DM196" si="45">X143*X$199</f>
        <v>0</v>
      </c>
      <c r="DN143" s="177">
        <f t="shared" ref="DN143:DN196" si="46">Y143*Y$199</f>
        <v>0</v>
      </c>
      <c r="DO143" s="177">
        <f t="shared" ref="DO143:DO196" si="47">Z143*Z$199</f>
        <v>0</v>
      </c>
      <c r="DP143" s="177">
        <f t="shared" ref="DP143:DP196" si="48">AA143*AA$199</f>
        <v>0</v>
      </c>
      <c r="DQ143" s="177">
        <f t="shared" ref="DQ143:DQ196" si="49">AB143*AB$199</f>
        <v>0</v>
      </c>
      <c r="DR143" s="177">
        <f t="shared" ref="DR143:DR196" si="50">AC143*AC$199</f>
        <v>0</v>
      </c>
      <c r="DS143" s="177">
        <f t="shared" ref="DS143:DS196" si="51">AD143*AD$199</f>
        <v>0</v>
      </c>
      <c r="DT143" s="177">
        <f t="shared" ref="DT143:DT196" si="52">AE143*AE$199</f>
        <v>0</v>
      </c>
      <c r="DU143" s="177">
        <f t="shared" ref="DU143:DU196" si="53">AF143*AF$199</f>
        <v>0</v>
      </c>
      <c r="DV143" s="177">
        <f t="shared" ref="DV143:DV196" si="54">AG143*AG$199</f>
        <v>0</v>
      </c>
      <c r="DW143" s="177">
        <f t="shared" ref="DW143:DW196" si="55">AH143*AH$199</f>
        <v>0</v>
      </c>
      <c r="DX143" s="177">
        <f t="shared" ref="DX143:DX196" si="56">AI143*AI$199</f>
        <v>0</v>
      </c>
      <c r="DY143" s="177">
        <f t="shared" ref="DY143:DY196" si="57">AJ143*AJ$199</f>
        <v>0</v>
      </c>
      <c r="DZ143" s="177">
        <f t="shared" ref="DZ143:DZ196" si="58">AK143*AK$199</f>
        <v>0</v>
      </c>
      <c r="EA143" s="177">
        <f t="shared" ref="EA143:EA196" si="59">AL143*AL$199</f>
        <v>0</v>
      </c>
      <c r="EB143" s="177">
        <f t="shared" ref="EB143:EB196" si="60">AM143*AM$199</f>
        <v>0</v>
      </c>
      <c r="EC143" s="177">
        <f t="shared" ref="EC143:EC196" si="61">AN143*AN$199</f>
        <v>0</v>
      </c>
      <c r="ED143" s="177">
        <f t="shared" ref="ED143:ED196" si="62">AO143*AO$199</f>
        <v>0</v>
      </c>
      <c r="EE143" s="177">
        <f t="shared" ref="EE143:EE196" si="63">AP143*AP$199</f>
        <v>0</v>
      </c>
      <c r="EF143" s="177">
        <f t="shared" ref="EF143:EF196" si="64">AQ143*AQ$199</f>
        <v>0</v>
      </c>
      <c r="EG143" s="177">
        <f t="shared" ref="EG143:EG196" si="65">AR143*AR$199</f>
        <v>0</v>
      </c>
      <c r="EH143" s="177">
        <f t="shared" ref="EH143:EH196" si="66">AS143*AS$199</f>
        <v>0</v>
      </c>
      <c r="EI143" s="177">
        <f t="shared" ref="EI143:EI196" si="67">AT143*AT$199</f>
        <v>0</v>
      </c>
      <c r="EJ143" s="177">
        <f t="shared" ref="EJ143:EJ196" si="68">AU143*AU$199</f>
        <v>0</v>
      </c>
      <c r="EK143" s="177">
        <f t="shared" ref="EK143:EK196" si="69">AV143*AV$199</f>
        <v>0</v>
      </c>
      <c r="EL143" s="177">
        <f t="shared" ref="EL143:EL196" si="70">AW143*AW$199</f>
        <v>0</v>
      </c>
      <c r="EM143" s="177">
        <f t="shared" ref="EM143:EM196" si="71">AX143*AX$199</f>
        <v>0</v>
      </c>
      <c r="EN143" s="177">
        <f t="shared" ref="EN143:EN196" si="72">AY143*AY$199</f>
        <v>0</v>
      </c>
      <c r="EO143" s="177">
        <f t="shared" ref="EO143:EO196" si="73">AZ143*AZ$199</f>
        <v>0</v>
      </c>
      <c r="EP143" s="177">
        <f t="shared" ref="EP143:EP196" si="74">BA143*BA$199</f>
        <v>0</v>
      </c>
      <c r="EQ143" s="177">
        <f t="shared" ref="EQ143:EQ196" si="75">BB143*BB$199</f>
        <v>0</v>
      </c>
      <c r="ER143" s="177">
        <f t="shared" ref="ER143:ER196" si="76">BC143*BC$199</f>
        <v>0</v>
      </c>
      <c r="ES143" s="177">
        <f t="shared" ref="ES143:ES196" si="77">BD143*BD$199</f>
        <v>0</v>
      </c>
      <c r="ET143" s="177">
        <f t="shared" ref="ET143:ET196" si="78">BE143*BE$199</f>
        <v>0</v>
      </c>
      <c r="EU143" s="177">
        <f t="shared" ref="EU143:EU196" si="79">BF143*BF$199</f>
        <v>0</v>
      </c>
      <c r="EV143" s="177">
        <f t="shared" ref="EV143:EV196" si="80">BG143*BG$199</f>
        <v>0</v>
      </c>
      <c r="EW143" s="177">
        <f t="shared" ref="EW143:EW196" si="81">BH143*BH$199</f>
        <v>0</v>
      </c>
      <c r="EX143" s="177">
        <f t="shared" ref="EX143:EX196" si="82">BI143*BI$199</f>
        <v>0</v>
      </c>
      <c r="EY143" s="177">
        <f t="shared" ref="EY143:EY196" si="83">BJ143*BJ$199</f>
        <v>0</v>
      </c>
      <c r="EZ143" s="177">
        <f t="shared" ref="EZ143:EZ196" si="84">BK143*BK$199</f>
        <v>2.2859714285714285</v>
      </c>
      <c r="FA143" s="177">
        <f t="shared" ref="FA143:FA196" si="85">BL143*BL$199</f>
        <v>0</v>
      </c>
      <c r="FB143" s="177">
        <f t="shared" ref="FB143:FB196" si="86">BM143*BM$199</f>
        <v>0</v>
      </c>
      <c r="FC143" s="177">
        <f t="shared" ref="FC143:FC196" si="87">BN143*BN$199</f>
        <v>0</v>
      </c>
      <c r="FD143" s="177">
        <f t="shared" ref="FD143:FD196" si="88">BO143*BO$199</f>
        <v>0</v>
      </c>
      <c r="FE143" s="177">
        <f t="shared" si="22"/>
        <v>0</v>
      </c>
      <c r="FF143" s="177">
        <f t="shared" si="5"/>
        <v>0</v>
      </c>
      <c r="FG143" s="177">
        <f t="shared" si="5"/>
        <v>0</v>
      </c>
      <c r="FH143" s="177">
        <f t="shared" si="5"/>
        <v>0</v>
      </c>
      <c r="FI143" s="177">
        <f t="shared" si="5"/>
        <v>0</v>
      </c>
      <c r="FJ143" s="177">
        <f t="shared" si="5"/>
        <v>0</v>
      </c>
      <c r="FK143" s="177">
        <f t="shared" si="5"/>
        <v>0</v>
      </c>
      <c r="FL143" s="177">
        <f t="shared" si="5"/>
        <v>0</v>
      </c>
      <c r="FM143" s="177">
        <f t="shared" si="5"/>
        <v>0</v>
      </c>
      <c r="FN143" s="177">
        <f t="shared" si="5"/>
        <v>0</v>
      </c>
      <c r="FO143" s="177">
        <f t="shared" si="5"/>
        <v>0</v>
      </c>
      <c r="FP143" s="177">
        <f t="shared" si="5"/>
        <v>0</v>
      </c>
      <c r="FQ143" s="177">
        <f t="shared" si="5"/>
        <v>0</v>
      </c>
      <c r="FR143" s="177">
        <f t="shared" si="5"/>
        <v>0</v>
      </c>
      <c r="FS143" s="177">
        <f t="shared" si="5"/>
        <v>0</v>
      </c>
      <c r="FT143" s="177">
        <f t="shared" si="5"/>
        <v>0</v>
      </c>
      <c r="FU143" s="177">
        <f t="shared" si="5"/>
        <v>0</v>
      </c>
      <c r="FV143" s="177">
        <f t="shared" si="5"/>
        <v>0</v>
      </c>
      <c r="FW143" s="177">
        <f t="shared" si="5"/>
        <v>0</v>
      </c>
      <c r="FX143" s="177">
        <f t="shared" si="14"/>
        <v>0</v>
      </c>
      <c r="FY143" s="177">
        <f t="shared" si="6"/>
        <v>0</v>
      </c>
      <c r="FZ143" s="177">
        <f t="shared" si="6"/>
        <v>0</v>
      </c>
      <c r="GA143" s="177">
        <f t="shared" si="6"/>
        <v>0</v>
      </c>
      <c r="GB143" s="177">
        <f t="shared" si="6"/>
        <v>0</v>
      </c>
      <c r="GC143" s="177">
        <f t="shared" si="6"/>
        <v>0</v>
      </c>
      <c r="GD143" s="177">
        <f t="shared" si="6"/>
        <v>0</v>
      </c>
      <c r="GE143" s="177">
        <f t="shared" si="6"/>
        <v>0</v>
      </c>
      <c r="GF143" s="177">
        <f t="shared" si="6"/>
        <v>0</v>
      </c>
      <c r="GG143" s="177">
        <f t="shared" si="6"/>
        <v>0</v>
      </c>
      <c r="GH143" s="177">
        <f t="shared" si="15"/>
        <v>0</v>
      </c>
      <c r="GI143" s="177">
        <f t="shared" si="7"/>
        <v>0</v>
      </c>
      <c r="GJ143" s="177">
        <f t="shared" si="7"/>
        <v>0</v>
      </c>
      <c r="GK143" s="177">
        <f t="shared" si="7"/>
        <v>0</v>
      </c>
      <c r="GL143" s="177">
        <f t="shared" si="7"/>
        <v>0</v>
      </c>
      <c r="GM143" s="177">
        <f t="shared" si="7"/>
        <v>0</v>
      </c>
      <c r="GN143" s="177">
        <f t="shared" si="7"/>
        <v>0</v>
      </c>
      <c r="GO143" s="177">
        <f t="shared" si="7"/>
        <v>0</v>
      </c>
      <c r="GP143" s="177">
        <f t="shared" si="7"/>
        <v>0</v>
      </c>
      <c r="GQ143" s="177">
        <f t="shared" si="7"/>
        <v>0</v>
      </c>
      <c r="GR143" s="177">
        <f t="shared" si="7"/>
        <v>0</v>
      </c>
      <c r="GS143" s="177">
        <f t="shared" si="7"/>
        <v>0</v>
      </c>
      <c r="GT143" s="177">
        <f t="shared" si="7"/>
        <v>0</v>
      </c>
      <c r="GU143" s="177">
        <f t="shared" si="7"/>
        <v>0</v>
      </c>
      <c r="GV143" s="177">
        <f t="shared" si="7"/>
        <v>0</v>
      </c>
      <c r="GW143" s="177">
        <f t="shared" si="7"/>
        <v>0</v>
      </c>
      <c r="GX143" s="177">
        <f t="shared" si="7"/>
        <v>0</v>
      </c>
      <c r="GY143" s="177">
        <f t="shared" si="7"/>
        <v>0</v>
      </c>
      <c r="GZ143" s="177">
        <f t="shared" si="7"/>
        <v>0</v>
      </c>
      <c r="HA143" s="177">
        <f t="shared" si="7"/>
        <v>0</v>
      </c>
      <c r="HB143" s="177">
        <f t="shared" si="7"/>
        <v>0</v>
      </c>
      <c r="HC143" s="177">
        <f t="shared" si="7"/>
        <v>0</v>
      </c>
      <c r="HD143" s="177">
        <f t="shared" si="7"/>
        <v>0</v>
      </c>
      <c r="HE143" s="177">
        <f t="shared" si="7"/>
        <v>0</v>
      </c>
      <c r="HF143" s="177">
        <f t="shared" si="7"/>
        <v>0</v>
      </c>
      <c r="HG143" s="177">
        <f t="shared" si="7"/>
        <v>0</v>
      </c>
      <c r="HH143" s="177">
        <f t="shared" si="7"/>
        <v>0</v>
      </c>
      <c r="HI143" s="177">
        <f t="shared" si="7"/>
        <v>0</v>
      </c>
      <c r="HJ143" s="177">
        <f t="shared" si="7"/>
        <v>0</v>
      </c>
      <c r="HK143" s="177">
        <f t="shared" si="7"/>
        <v>0</v>
      </c>
      <c r="HL143" s="177">
        <f t="shared" si="7"/>
        <v>0</v>
      </c>
      <c r="HM143" s="177">
        <f t="shared" si="7"/>
        <v>0</v>
      </c>
      <c r="HN143" s="177">
        <f t="shared" si="8"/>
        <v>0</v>
      </c>
      <c r="HO143" s="177">
        <f t="shared" si="8"/>
        <v>0</v>
      </c>
      <c r="HP143" s="177">
        <f t="shared" si="8"/>
        <v>0</v>
      </c>
      <c r="HQ143" s="177">
        <f t="shared" si="8"/>
        <v>0</v>
      </c>
      <c r="HR143" s="177">
        <f t="shared" si="8"/>
        <v>0</v>
      </c>
      <c r="HS143" s="177">
        <f t="shared" si="8"/>
        <v>0</v>
      </c>
      <c r="HT143" s="177">
        <f t="shared" si="8"/>
        <v>0</v>
      </c>
      <c r="HU143" s="177">
        <f t="shared" si="8"/>
        <v>0</v>
      </c>
      <c r="HV143" s="177">
        <f t="shared" si="8"/>
        <v>0</v>
      </c>
      <c r="HW143" s="177">
        <f t="shared" si="8"/>
        <v>0</v>
      </c>
      <c r="HX143" s="177">
        <f t="shared" si="8"/>
        <v>0</v>
      </c>
      <c r="HY143" s="177">
        <f t="shared" ref="HY143:IN158" si="89">AU143*AU$200</f>
        <v>0</v>
      </c>
      <c r="HZ143" s="177">
        <f t="shared" si="89"/>
        <v>0</v>
      </c>
      <c r="IA143" s="177">
        <f t="shared" si="89"/>
        <v>0</v>
      </c>
      <c r="IB143" s="177">
        <f t="shared" si="89"/>
        <v>0</v>
      </c>
      <c r="IC143" s="177">
        <f t="shared" si="89"/>
        <v>0</v>
      </c>
      <c r="ID143" s="177">
        <f t="shared" si="89"/>
        <v>0</v>
      </c>
      <c r="IE143" s="177">
        <f t="shared" si="89"/>
        <v>0</v>
      </c>
      <c r="IF143" s="177">
        <f t="shared" si="89"/>
        <v>0</v>
      </c>
      <c r="IG143" s="177">
        <f t="shared" si="89"/>
        <v>0</v>
      </c>
      <c r="IH143" s="177">
        <f t="shared" si="89"/>
        <v>0</v>
      </c>
      <c r="II143" s="177">
        <f t="shared" si="89"/>
        <v>0</v>
      </c>
      <c r="IJ143" s="177">
        <f t="shared" si="89"/>
        <v>0</v>
      </c>
      <c r="IK143" s="177">
        <f t="shared" si="89"/>
        <v>0</v>
      </c>
      <c r="IL143" s="177">
        <f t="shared" si="89"/>
        <v>0</v>
      </c>
      <c r="IM143" s="177">
        <f t="shared" si="89"/>
        <v>0</v>
      </c>
      <c r="IN143" s="177">
        <f t="shared" si="89"/>
        <v>0</v>
      </c>
      <c r="IO143" s="177">
        <f t="shared" ref="IO143:JD158" si="90">BK143*BK$200</f>
        <v>2.6457857142857142</v>
      </c>
      <c r="IP143" s="177">
        <f t="shared" si="90"/>
        <v>0</v>
      </c>
      <c r="IQ143" s="177">
        <f t="shared" si="90"/>
        <v>0</v>
      </c>
      <c r="IR143" s="177">
        <f t="shared" si="90"/>
        <v>0</v>
      </c>
      <c r="IS143" s="177">
        <f t="shared" si="90"/>
        <v>0</v>
      </c>
      <c r="IT143" s="177">
        <f t="shared" ref="IT143:IT196" si="91">BP143*BP$200</f>
        <v>0</v>
      </c>
      <c r="IU143" s="177">
        <f t="shared" si="90"/>
        <v>0</v>
      </c>
      <c r="IV143" s="177">
        <f t="shared" si="90"/>
        <v>0</v>
      </c>
      <c r="IW143" s="177">
        <f t="shared" si="90"/>
        <v>0</v>
      </c>
      <c r="IX143" s="177">
        <f t="shared" si="90"/>
        <v>0</v>
      </c>
      <c r="IY143" s="177">
        <f t="shared" si="90"/>
        <v>0</v>
      </c>
      <c r="IZ143" s="177">
        <f t="shared" si="90"/>
        <v>0</v>
      </c>
      <c r="JA143" s="177">
        <f t="shared" si="90"/>
        <v>0</v>
      </c>
      <c r="JB143" s="177">
        <f t="shared" si="90"/>
        <v>0</v>
      </c>
      <c r="JC143" s="177">
        <f t="shared" si="90"/>
        <v>0</v>
      </c>
      <c r="JD143" s="177">
        <f t="shared" si="90"/>
        <v>0</v>
      </c>
      <c r="JE143" s="177">
        <f t="shared" ref="JE143:JT158" si="92">CA143*CA$200</f>
        <v>0</v>
      </c>
      <c r="JF143" s="177">
        <f t="shared" si="92"/>
        <v>0</v>
      </c>
      <c r="JG143" s="177">
        <f t="shared" si="92"/>
        <v>0</v>
      </c>
      <c r="JH143" s="177">
        <f t="shared" si="92"/>
        <v>0</v>
      </c>
      <c r="JI143" s="177">
        <f t="shared" si="92"/>
        <v>0</v>
      </c>
      <c r="JJ143" s="177">
        <f t="shared" si="92"/>
        <v>0</v>
      </c>
      <c r="JK143" s="177">
        <f t="shared" si="92"/>
        <v>0</v>
      </c>
      <c r="JL143" s="177">
        <f t="shared" si="92"/>
        <v>0</v>
      </c>
      <c r="JM143" s="177">
        <f t="shared" si="92"/>
        <v>0</v>
      </c>
      <c r="JN143" s="177">
        <f t="shared" si="92"/>
        <v>0</v>
      </c>
      <c r="JO143" s="177">
        <f t="shared" si="92"/>
        <v>0</v>
      </c>
      <c r="JP143" s="177">
        <f t="shared" si="92"/>
        <v>0</v>
      </c>
      <c r="JQ143" s="177">
        <f t="shared" si="92"/>
        <v>0</v>
      </c>
      <c r="JR143" s="177">
        <f t="shared" si="92"/>
        <v>0</v>
      </c>
      <c r="JS143" s="177">
        <f t="shared" si="92"/>
        <v>0</v>
      </c>
      <c r="JT143" s="177">
        <f t="shared" si="92"/>
        <v>0</v>
      </c>
      <c r="JU143" s="177">
        <f t="shared" ref="JU143:JV158" si="93">CQ143*CQ$200</f>
        <v>0</v>
      </c>
      <c r="JV143" s="177">
        <f t="shared" si="93"/>
        <v>0</v>
      </c>
    </row>
    <row r="144" spans="1:282" x14ac:dyDescent="0.25">
      <c r="A144" s="77" t="s">
        <v>662</v>
      </c>
      <c r="B144" s="77">
        <v>67</v>
      </c>
      <c r="C144" s="79">
        <v>6</v>
      </c>
      <c r="D144" s="84">
        <f t="shared" si="9"/>
        <v>0</v>
      </c>
      <c r="E144" s="77">
        <f t="shared" si="0"/>
        <v>0</v>
      </c>
      <c r="F144" s="77">
        <f t="shared" si="0"/>
        <v>0</v>
      </c>
      <c r="G144" s="77">
        <f t="shared" si="0"/>
        <v>0</v>
      </c>
      <c r="H144" s="77">
        <f t="shared" si="0"/>
        <v>0</v>
      </c>
      <c r="I144" s="77">
        <f t="shared" si="0"/>
        <v>0</v>
      </c>
      <c r="J144" s="77">
        <f t="shared" si="0"/>
        <v>0</v>
      </c>
      <c r="K144" s="77">
        <f t="shared" si="0"/>
        <v>0</v>
      </c>
      <c r="L144" s="77">
        <f t="shared" si="0"/>
        <v>0</v>
      </c>
      <c r="M144" s="77">
        <f t="shared" si="0"/>
        <v>0</v>
      </c>
      <c r="N144" s="77">
        <f t="shared" si="0"/>
        <v>0</v>
      </c>
      <c r="O144" s="77">
        <f t="shared" si="0"/>
        <v>0</v>
      </c>
      <c r="P144" s="77">
        <f t="shared" si="0"/>
        <v>0</v>
      </c>
      <c r="Q144" s="77">
        <f t="shared" si="0"/>
        <v>0</v>
      </c>
      <c r="R144" s="77">
        <f t="shared" si="0"/>
        <v>0</v>
      </c>
      <c r="S144" s="77">
        <f t="shared" si="0"/>
        <v>0</v>
      </c>
      <c r="T144" s="77">
        <f t="shared" si="0"/>
        <v>0</v>
      </c>
      <c r="U144" s="77">
        <f t="shared" si="0"/>
        <v>0</v>
      </c>
      <c r="V144" s="77">
        <f t="shared" si="0"/>
        <v>0</v>
      </c>
      <c r="W144" s="77">
        <f t="shared" si="0"/>
        <v>0</v>
      </c>
      <c r="X144" s="77">
        <f t="shared" si="0"/>
        <v>0</v>
      </c>
      <c r="Y144" s="77">
        <f t="shared" si="0"/>
        <v>0</v>
      </c>
      <c r="Z144" s="77">
        <f t="shared" si="0"/>
        <v>0</v>
      </c>
      <c r="AA144" s="77">
        <f t="shared" si="0"/>
        <v>0</v>
      </c>
      <c r="AB144" s="77">
        <f t="shared" si="0"/>
        <v>0</v>
      </c>
      <c r="AC144" s="230">
        <f t="shared" si="0"/>
        <v>0</v>
      </c>
      <c r="AD144" s="230">
        <f t="shared" si="0"/>
        <v>0</v>
      </c>
      <c r="AE144" s="230">
        <f t="shared" si="0"/>
        <v>0</v>
      </c>
      <c r="AF144" s="230">
        <f t="shared" ref="AF144" si="94">HLOOKUP(AF$138,$D$78:$CR$136,$CS84,0)</f>
        <v>0</v>
      </c>
      <c r="AG144" s="230">
        <f t="shared" si="1"/>
        <v>0</v>
      </c>
      <c r="AH144" s="77">
        <f t="shared" si="1"/>
        <v>0</v>
      </c>
      <c r="AI144" s="77">
        <f t="shared" si="1"/>
        <v>0</v>
      </c>
      <c r="AJ144" s="77">
        <f t="shared" si="1"/>
        <v>0</v>
      </c>
      <c r="AK144" s="77">
        <f t="shared" si="1"/>
        <v>0</v>
      </c>
      <c r="AL144" s="77">
        <f t="shared" si="1"/>
        <v>0</v>
      </c>
      <c r="AM144" s="77">
        <f t="shared" si="1"/>
        <v>0</v>
      </c>
      <c r="AN144" s="77">
        <f t="shared" si="1"/>
        <v>0</v>
      </c>
      <c r="AO144" s="77">
        <f t="shared" si="1"/>
        <v>0</v>
      </c>
      <c r="AP144" s="77">
        <f t="shared" si="1"/>
        <v>0</v>
      </c>
      <c r="AQ144" s="77">
        <f t="shared" si="1"/>
        <v>0</v>
      </c>
      <c r="AR144" s="77">
        <f t="shared" si="1"/>
        <v>0</v>
      </c>
      <c r="AS144" s="77">
        <f t="shared" si="1"/>
        <v>0</v>
      </c>
      <c r="AT144" s="77">
        <f t="shared" si="1"/>
        <v>0</v>
      </c>
      <c r="AU144" s="77">
        <f t="shared" si="1"/>
        <v>0</v>
      </c>
      <c r="AV144" s="77">
        <f t="shared" si="1"/>
        <v>0</v>
      </c>
      <c r="AW144" s="77">
        <f t="shared" si="1"/>
        <v>0</v>
      </c>
      <c r="AX144" s="77">
        <f t="shared" si="1"/>
        <v>0</v>
      </c>
      <c r="AY144" s="77">
        <f t="shared" si="1"/>
        <v>0</v>
      </c>
      <c r="AZ144" s="77">
        <f t="shared" si="1"/>
        <v>0</v>
      </c>
      <c r="BA144" s="77">
        <f t="shared" si="1"/>
        <v>0</v>
      </c>
      <c r="BB144" s="77">
        <f t="shared" si="1"/>
        <v>0</v>
      </c>
      <c r="BC144" s="77">
        <f t="shared" si="1"/>
        <v>0</v>
      </c>
      <c r="BD144" s="77">
        <f t="shared" si="1"/>
        <v>0</v>
      </c>
      <c r="BE144" s="77">
        <f t="shared" si="1"/>
        <v>0</v>
      </c>
      <c r="BF144" s="77">
        <f t="shared" si="1"/>
        <v>0</v>
      </c>
      <c r="BG144" s="77">
        <f t="shared" si="1"/>
        <v>0</v>
      </c>
      <c r="BH144" s="77">
        <f t="shared" si="1"/>
        <v>0</v>
      </c>
      <c r="BI144" s="77">
        <f t="shared" si="1"/>
        <v>0</v>
      </c>
      <c r="BJ144" s="77">
        <f t="shared" si="1"/>
        <v>0</v>
      </c>
      <c r="BK144" s="77">
        <f t="shared" si="1"/>
        <v>0</v>
      </c>
      <c r="BL144" s="77">
        <f t="shared" si="1"/>
        <v>0</v>
      </c>
      <c r="BM144" s="77">
        <f t="shared" si="1"/>
        <v>0</v>
      </c>
      <c r="BN144" s="77">
        <f t="shared" si="1"/>
        <v>0</v>
      </c>
      <c r="BO144" s="77">
        <f t="shared" si="1"/>
        <v>0</v>
      </c>
      <c r="BP144" s="77">
        <f t="shared" si="1"/>
        <v>0</v>
      </c>
      <c r="BQ144" s="77">
        <f t="shared" si="1"/>
        <v>0</v>
      </c>
      <c r="BR144" s="77">
        <f t="shared" si="1"/>
        <v>0</v>
      </c>
      <c r="BS144" s="77">
        <f t="shared" si="1"/>
        <v>0</v>
      </c>
      <c r="BT144" s="77">
        <f t="shared" si="1"/>
        <v>0</v>
      </c>
      <c r="BU144" s="77">
        <f t="shared" si="1"/>
        <v>0</v>
      </c>
      <c r="BV144" s="77">
        <f t="shared" si="1"/>
        <v>0</v>
      </c>
      <c r="BW144" s="77">
        <f t="shared" si="1"/>
        <v>0</v>
      </c>
      <c r="BX144" s="77">
        <f t="shared" ref="BX144" si="95">HLOOKUP(BX$138,$D$78:$CR$136,$CS84,0)</f>
        <v>0</v>
      </c>
      <c r="BY144" s="77">
        <f t="shared" si="2"/>
        <v>0</v>
      </c>
      <c r="BZ144" s="77">
        <f t="shared" si="2"/>
        <v>0</v>
      </c>
      <c r="CA144" s="77">
        <f t="shared" si="2"/>
        <v>0</v>
      </c>
      <c r="CB144" s="77">
        <f t="shared" si="2"/>
        <v>0</v>
      </c>
      <c r="CC144" s="77">
        <f t="shared" si="2"/>
        <v>0</v>
      </c>
      <c r="CD144" s="77">
        <f t="shared" si="2"/>
        <v>0</v>
      </c>
      <c r="CE144" s="77">
        <f t="shared" si="2"/>
        <v>0</v>
      </c>
      <c r="CF144" s="77">
        <f t="shared" si="2"/>
        <v>0</v>
      </c>
      <c r="CG144" s="77">
        <f t="shared" si="2"/>
        <v>0</v>
      </c>
      <c r="CH144" s="77">
        <f t="shared" si="2"/>
        <v>0</v>
      </c>
      <c r="CI144" s="77">
        <f t="shared" si="2"/>
        <v>0.22185857858291474</v>
      </c>
      <c r="CJ144" s="77">
        <f t="shared" si="2"/>
        <v>0</v>
      </c>
      <c r="CK144" s="77">
        <f t="shared" si="2"/>
        <v>0</v>
      </c>
      <c r="CL144" s="77">
        <f t="shared" si="2"/>
        <v>0</v>
      </c>
      <c r="CM144" s="77">
        <f t="shared" si="2"/>
        <v>0</v>
      </c>
      <c r="CN144" s="77">
        <f t="shared" si="2"/>
        <v>0</v>
      </c>
      <c r="CO144" s="77">
        <f t="shared" si="2"/>
        <v>0</v>
      </c>
      <c r="CP144" s="77">
        <f t="shared" si="2"/>
        <v>0</v>
      </c>
      <c r="CQ144" s="77">
        <f t="shared" ref="CQ144" si="96">HLOOKUP(CQ$138,$D$78:$CR$136,$CS84,0)</f>
        <v>0</v>
      </c>
      <c r="CR144" s="85">
        <f t="shared" si="3"/>
        <v>0</v>
      </c>
      <c r="CS144" s="177">
        <f t="shared" si="13"/>
        <v>0</v>
      </c>
      <c r="CT144" s="177">
        <f t="shared" si="26"/>
        <v>0</v>
      </c>
      <c r="CU144" s="177">
        <f t="shared" si="27"/>
        <v>0</v>
      </c>
      <c r="CV144" s="177">
        <f t="shared" si="28"/>
        <v>0</v>
      </c>
      <c r="CW144" s="177">
        <f t="shared" si="29"/>
        <v>0</v>
      </c>
      <c r="CX144" s="177">
        <f t="shared" si="30"/>
        <v>0</v>
      </c>
      <c r="CY144" s="177">
        <f t="shared" si="31"/>
        <v>0</v>
      </c>
      <c r="CZ144" s="177">
        <f t="shared" si="32"/>
        <v>0</v>
      </c>
      <c r="DA144" s="177">
        <f t="shared" si="33"/>
        <v>0</v>
      </c>
      <c r="DB144" s="177">
        <f t="shared" si="34"/>
        <v>0</v>
      </c>
      <c r="DC144" s="177">
        <f t="shared" si="35"/>
        <v>0</v>
      </c>
      <c r="DD144" s="177">
        <f t="shared" si="36"/>
        <v>0</v>
      </c>
      <c r="DE144" s="177">
        <f t="shared" si="37"/>
        <v>0</v>
      </c>
      <c r="DF144" s="177">
        <f t="shared" si="38"/>
        <v>0</v>
      </c>
      <c r="DG144" s="177">
        <f t="shared" si="39"/>
        <v>0</v>
      </c>
      <c r="DH144" s="177">
        <f t="shared" si="40"/>
        <v>0</v>
      </c>
      <c r="DI144" s="177">
        <f t="shared" si="41"/>
        <v>0</v>
      </c>
      <c r="DJ144" s="177">
        <f t="shared" si="42"/>
        <v>0</v>
      </c>
      <c r="DK144" s="177">
        <f t="shared" si="43"/>
        <v>0</v>
      </c>
      <c r="DL144" s="177">
        <f t="shared" si="44"/>
        <v>0</v>
      </c>
      <c r="DM144" s="177">
        <f t="shared" si="45"/>
        <v>0</v>
      </c>
      <c r="DN144" s="177">
        <f t="shared" si="46"/>
        <v>0</v>
      </c>
      <c r="DO144" s="177">
        <f t="shared" si="47"/>
        <v>0</v>
      </c>
      <c r="DP144" s="177">
        <f t="shared" si="48"/>
        <v>0</v>
      </c>
      <c r="DQ144" s="177">
        <f t="shared" si="49"/>
        <v>0</v>
      </c>
      <c r="DR144" s="177">
        <f t="shared" si="50"/>
        <v>0</v>
      </c>
      <c r="DS144" s="177">
        <f t="shared" si="51"/>
        <v>0</v>
      </c>
      <c r="DT144" s="177">
        <f t="shared" si="52"/>
        <v>0</v>
      </c>
      <c r="DU144" s="177">
        <f t="shared" si="53"/>
        <v>0</v>
      </c>
      <c r="DV144" s="177">
        <f t="shared" si="54"/>
        <v>0</v>
      </c>
      <c r="DW144" s="177">
        <f t="shared" si="55"/>
        <v>0</v>
      </c>
      <c r="DX144" s="177">
        <f t="shared" si="56"/>
        <v>0</v>
      </c>
      <c r="DY144" s="177">
        <f t="shared" si="57"/>
        <v>0</v>
      </c>
      <c r="DZ144" s="177">
        <f t="shared" si="58"/>
        <v>0</v>
      </c>
      <c r="EA144" s="177">
        <f t="shared" si="59"/>
        <v>0</v>
      </c>
      <c r="EB144" s="177">
        <f t="shared" si="60"/>
        <v>0</v>
      </c>
      <c r="EC144" s="177">
        <f t="shared" si="61"/>
        <v>0</v>
      </c>
      <c r="ED144" s="177">
        <f t="shared" si="62"/>
        <v>0</v>
      </c>
      <c r="EE144" s="177">
        <f t="shared" si="63"/>
        <v>0</v>
      </c>
      <c r="EF144" s="177">
        <f t="shared" si="64"/>
        <v>0</v>
      </c>
      <c r="EG144" s="177">
        <f t="shared" si="65"/>
        <v>0</v>
      </c>
      <c r="EH144" s="177">
        <f t="shared" si="66"/>
        <v>0</v>
      </c>
      <c r="EI144" s="177">
        <f t="shared" si="67"/>
        <v>0</v>
      </c>
      <c r="EJ144" s="177">
        <f t="shared" si="68"/>
        <v>0</v>
      </c>
      <c r="EK144" s="177">
        <f t="shared" si="69"/>
        <v>0</v>
      </c>
      <c r="EL144" s="177">
        <f t="shared" si="70"/>
        <v>0</v>
      </c>
      <c r="EM144" s="177">
        <f t="shared" si="71"/>
        <v>0</v>
      </c>
      <c r="EN144" s="177">
        <f t="shared" si="72"/>
        <v>0</v>
      </c>
      <c r="EO144" s="177">
        <f t="shared" si="73"/>
        <v>0</v>
      </c>
      <c r="EP144" s="177">
        <f t="shared" si="74"/>
        <v>0</v>
      </c>
      <c r="EQ144" s="177">
        <f t="shared" si="75"/>
        <v>0</v>
      </c>
      <c r="ER144" s="177">
        <f t="shared" si="76"/>
        <v>0</v>
      </c>
      <c r="ES144" s="177">
        <f t="shared" si="77"/>
        <v>0</v>
      </c>
      <c r="ET144" s="177">
        <f t="shared" si="78"/>
        <v>0</v>
      </c>
      <c r="EU144" s="177">
        <f t="shared" si="79"/>
        <v>0</v>
      </c>
      <c r="EV144" s="177">
        <f t="shared" si="80"/>
        <v>0</v>
      </c>
      <c r="EW144" s="177">
        <f t="shared" si="81"/>
        <v>0</v>
      </c>
      <c r="EX144" s="177">
        <f t="shared" si="82"/>
        <v>0</v>
      </c>
      <c r="EY144" s="177">
        <f t="shared" si="83"/>
        <v>0</v>
      </c>
      <c r="EZ144" s="177">
        <f t="shared" si="84"/>
        <v>0</v>
      </c>
      <c r="FA144" s="177">
        <f t="shared" si="85"/>
        <v>0</v>
      </c>
      <c r="FB144" s="177">
        <f t="shared" si="86"/>
        <v>0</v>
      </c>
      <c r="FC144" s="177">
        <f t="shared" si="87"/>
        <v>0</v>
      </c>
      <c r="FD144" s="177">
        <f t="shared" si="88"/>
        <v>0</v>
      </c>
      <c r="FE144" s="177">
        <f t="shared" si="22"/>
        <v>0</v>
      </c>
      <c r="FF144" s="177">
        <f t="shared" si="5"/>
        <v>0</v>
      </c>
      <c r="FG144" s="177">
        <f t="shared" si="5"/>
        <v>0</v>
      </c>
      <c r="FH144" s="177">
        <f t="shared" si="5"/>
        <v>0</v>
      </c>
      <c r="FI144" s="177">
        <f t="shared" si="5"/>
        <v>0</v>
      </c>
      <c r="FJ144" s="177">
        <f t="shared" si="5"/>
        <v>0</v>
      </c>
      <c r="FK144" s="177">
        <f t="shared" si="5"/>
        <v>0</v>
      </c>
      <c r="FL144" s="177">
        <f t="shared" si="5"/>
        <v>0</v>
      </c>
      <c r="FM144" s="177">
        <f t="shared" si="5"/>
        <v>0</v>
      </c>
      <c r="FN144" s="177">
        <f t="shared" si="5"/>
        <v>0</v>
      </c>
      <c r="FO144" s="177">
        <f t="shared" si="5"/>
        <v>0</v>
      </c>
      <c r="FP144" s="177">
        <f t="shared" si="5"/>
        <v>0</v>
      </c>
      <c r="FQ144" s="177">
        <f t="shared" si="5"/>
        <v>0</v>
      </c>
      <c r="FR144" s="177">
        <f t="shared" si="5"/>
        <v>0</v>
      </c>
      <c r="FS144" s="177">
        <f t="shared" si="5"/>
        <v>0</v>
      </c>
      <c r="FT144" s="177">
        <f t="shared" si="5"/>
        <v>0</v>
      </c>
      <c r="FU144" s="177">
        <f t="shared" si="5"/>
        <v>0</v>
      </c>
      <c r="FV144" s="177">
        <f t="shared" si="5"/>
        <v>0</v>
      </c>
      <c r="FW144" s="177">
        <f t="shared" si="5"/>
        <v>0</v>
      </c>
      <c r="FX144" s="177">
        <f t="shared" si="14"/>
        <v>0.52200439379038255</v>
      </c>
      <c r="FY144" s="177">
        <f t="shared" si="6"/>
        <v>0</v>
      </c>
      <c r="FZ144" s="177">
        <f t="shared" si="6"/>
        <v>0</v>
      </c>
      <c r="GA144" s="177">
        <f t="shared" si="6"/>
        <v>0</v>
      </c>
      <c r="GB144" s="177">
        <f t="shared" si="6"/>
        <v>0</v>
      </c>
      <c r="GC144" s="177">
        <f t="shared" si="6"/>
        <v>0</v>
      </c>
      <c r="GD144" s="177">
        <f t="shared" si="6"/>
        <v>0</v>
      </c>
      <c r="GE144" s="177">
        <f t="shared" si="6"/>
        <v>0</v>
      </c>
      <c r="GF144" s="177">
        <f t="shared" si="6"/>
        <v>0</v>
      </c>
      <c r="GG144" s="177">
        <f t="shared" si="6"/>
        <v>0</v>
      </c>
      <c r="GH144" s="177">
        <f t="shared" si="15"/>
        <v>0</v>
      </c>
      <c r="GI144" s="177">
        <f t="shared" si="7"/>
        <v>0</v>
      </c>
      <c r="GJ144" s="177">
        <f t="shared" si="7"/>
        <v>0</v>
      </c>
      <c r="GK144" s="177">
        <f t="shared" si="7"/>
        <v>0</v>
      </c>
      <c r="GL144" s="177">
        <f t="shared" si="7"/>
        <v>0</v>
      </c>
      <c r="GM144" s="177">
        <f t="shared" si="7"/>
        <v>0</v>
      </c>
      <c r="GN144" s="177">
        <f t="shared" si="7"/>
        <v>0</v>
      </c>
      <c r="GO144" s="177">
        <f t="shared" si="7"/>
        <v>0</v>
      </c>
      <c r="GP144" s="177">
        <f t="shared" si="7"/>
        <v>0</v>
      </c>
      <c r="GQ144" s="177">
        <f t="shared" si="7"/>
        <v>0</v>
      </c>
      <c r="GR144" s="177">
        <f t="shared" si="7"/>
        <v>0</v>
      </c>
      <c r="GS144" s="177">
        <f t="shared" si="7"/>
        <v>0</v>
      </c>
      <c r="GT144" s="177">
        <f t="shared" si="7"/>
        <v>0</v>
      </c>
      <c r="GU144" s="177">
        <f t="shared" si="7"/>
        <v>0</v>
      </c>
      <c r="GV144" s="177">
        <f t="shared" si="7"/>
        <v>0</v>
      </c>
      <c r="GW144" s="177">
        <f t="shared" si="7"/>
        <v>0</v>
      </c>
      <c r="GX144" s="177">
        <f t="shared" si="7"/>
        <v>0</v>
      </c>
      <c r="GY144" s="177">
        <f t="shared" si="7"/>
        <v>0</v>
      </c>
      <c r="GZ144" s="177">
        <f t="shared" si="7"/>
        <v>0</v>
      </c>
      <c r="HA144" s="177">
        <f t="shared" si="7"/>
        <v>0</v>
      </c>
      <c r="HB144" s="177">
        <f t="shared" si="7"/>
        <v>0</v>
      </c>
      <c r="HC144" s="177">
        <f t="shared" si="7"/>
        <v>0</v>
      </c>
      <c r="HD144" s="177">
        <f t="shared" si="7"/>
        <v>0</v>
      </c>
      <c r="HE144" s="177">
        <f t="shared" si="7"/>
        <v>0</v>
      </c>
      <c r="HF144" s="177">
        <f t="shared" si="7"/>
        <v>0</v>
      </c>
      <c r="HG144" s="177">
        <f t="shared" si="7"/>
        <v>0</v>
      </c>
      <c r="HH144" s="177">
        <f t="shared" si="7"/>
        <v>0</v>
      </c>
      <c r="HI144" s="177">
        <f t="shared" si="7"/>
        <v>0</v>
      </c>
      <c r="HJ144" s="177">
        <f t="shared" si="7"/>
        <v>0</v>
      </c>
      <c r="HK144" s="177">
        <f t="shared" si="7"/>
        <v>0</v>
      </c>
      <c r="HL144" s="177">
        <f t="shared" si="7"/>
        <v>0</v>
      </c>
      <c r="HM144" s="177">
        <f t="shared" si="7"/>
        <v>0</v>
      </c>
      <c r="HN144" s="177">
        <f t="shared" ref="HN144:IC159" si="97">AJ144*AJ$200</f>
        <v>0</v>
      </c>
      <c r="HO144" s="177">
        <f t="shared" si="97"/>
        <v>0</v>
      </c>
      <c r="HP144" s="177">
        <f t="shared" si="97"/>
        <v>0</v>
      </c>
      <c r="HQ144" s="177">
        <f t="shared" si="97"/>
        <v>0</v>
      </c>
      <c r="HR144" s="177">
        <f t="shared" si="97"/>
        <v>0</v>
      </c>
      <c r="HS144" s="177">
        <f t="shared" si="97"/>
        <v>0</v>
      </c>
      <c r="HT144" s="177">
        <f t="shared" si="97"/>
        <v>0</v>
      </c>
      <c r="HU144" s="177">
        <f t="shared" si="97"/>
        <v>0</v>
      </c>
      <c r="HV144" s="177">
        <f t="shared" si="97"/>
        <v>0</v>
      </c>
      <c r="HW144" s="177">
        <f t="shared" si="97"/>
        <v>0</v>
      </c>
      <c r="HX144" s="177">
        <f t="shared" si="97"/>
        <v>0</v>
      </c>
      <c r="HY144" s="177">
        <f t="shared" si="97"/>
        <v>0</v>
      </c>
      <c r="HZ144" s="177">
        <f t="shared" si="97"/>
        <v>0</v>
      </c>
      <c r="IA144" s="177">
        <f t="shared" si="97"/>
        <v>0</v>
      </c>
      <c r="IB144" s="177">
        <f t="shared" si="97"/>
        <v>0</v>
      </c>
      <c r="IC144" s="177">
        <f t="shared" si="97"/>
        <v>0</v>
      </c>
      <c r="ID144" s="177">
        <f t="shared" si="89"/>
        <v>0</v>
      </c>
      <c r="IE144" s="177">
        <f t="shared" si="89"/>
        <v>0</v>
      </c>
      <c r="IF144" s="177">
        <f t="shared" si="89"/>
        <v>0</v>
      </c>
      <c r="IG144" s="177">
        <f t="shared" si="89"/>
        <v>0</v>
      </c>
      <c r="IH144" s="177">
        <f t="shared" si="89"/>
        <v>0</v>
      </c>
      <c r="II144" s="177">
        <f t="shared" si="89"/>
        <v>0</v>
      </c>
      <c r="IJ144" s="177">
        <f t="shared" si="89"/>
        <v>0</v>
      </c>
      <c r="IK144" s="177">
        <f t="shared" si="89"/>
        <v>0</v>
      </c>
      <c r="IL144" s="177">
        <f t="shared" si="89"/>
        <v>0</v>
      </c>
      <c r="IM144" s="177">
        <f t="shared" si="89"/>
        <v>0</v>
      </c>
      <c r="IN144" s="177">
        <f t="shared" si="89"/>
        <v>0</v>
      </c>
      <c r="IO144" s="177">
        <f t="shared" si="90"/>
        <v>0</v>
      </c>
      <c r="IP144" s="177">
        <f t="shared" si="90"/>
        <v>0</v>
      </c>
      <c r="IQ144" s="177">
        <f t="shared" si="90"/>
        <v>0</v>
      </c>
      <c r="IR144" s="177">
        <f t="shared" si="90"/>
        <v>0</v>
      </c>
      <c r="IS144" s="177">
        <f t="shared" si="90"/>
        <v>0</v>
      </c>
      <c r="IT144" s="177">
        <f t="shared" si="91"/>
        <v>0</v>
      </c>
      <c r="IU144" s="177">
        <f t="shared" si="90"/>
        <v>0</v>
      </c>
      <c r="IV144" s="177">
        <f t="shared" si="90"/>
        <v>0</v>
      </c>
      <c r="IW144" s="177">
        <f t="shared" si="90"/>
        <v>0</v>
      </c>
      <c r="IX144" s="177">
        <f t="shared" si="90"/>
        <v>0</v>
      </c>
      <c r="IY144" s="177">
        <f t="shared" si="90"/>
        <v>0</v>
      </c>
      <c r="IZ144" s="177">
        <f t="shared" si="90"/>
        <v>0</v>
      </c>
      <c r="JA144" s="177">
        <f t="shared" si="90"/>
        <v>0</v>
      </c>
      <c r="JB144" s="177">
        <f t="shared" si="90"/>
        <v>0</v>
      </c>
      <c r="JC144" s="177">
        <f t="shared" si="90"/>
        <v>0</v>
      </c>
      <c r="JD144" s="177">
        <f t="shared" si="90"/>
        <v>0</v>
      </c>
      <c r="JE144" s="177">
        <f t="shared" si="92"/>
        <v>0</v>
      </c>
      <c r="JF144" s="177">
        <f t="shared" si="92"/>
        <v>0</v>
      </c>
      <c r="JG144" s="177">
        <f t="shared" si="92"/>
        <v>0</v>
      </c>
      <c r="JH144" s="177">
        <f t="shared" si="92"/>
        <v>0</v>
      </c>
      <c r="JI144" s="177">
        <f t="shared" si="92"/>
        <v>0</v>
      </c>
      <c r="JJ144" s="177">
        <f t="shared" si="92"/>
        <v>0</v>
      </c>
      <c r="JK144" s="177">
        <f t="shared" si="92"/>
        <v>0</v>
      </c>
      <c r="JL144" s="177">
        <f t="shared" si="92"/>
        <v>0</v>
      </c>
      <c r="JM144" s="177">
        <f t="shared" si="92"/>
        <v>0.64599671618880206</v>
      </c>
      <c r="JN144" s="177">
        <f t="shared" si="92"/>
        <v>0</v>
      </c>
      <c r="JO144" s="177">
        <f t="shared" si="92"/>
        <v>0</v>
      </c>
      <c r="JP144" s="177">
        <f t="shared" si="92"/>
        <v>0</v>
      </c>
      <c r="JQ144" s="177">
        <f t="shared" si="92"/>
        <v>0</v>
      </c>
      <c r="JR144" s="177">
        <f t="shared" si="92"/>
        <v>0</v>
      </c>
      <c r="JS144" s="177">
        <f t="shared" si="92"/>
        <v>0</v>
      </c>
      <c r="JT144" s="177">
        <f t="shared" si="92"/>
        <v>0</v>
      </c>
      <c r="JU144" s="177">
        <f t="shared" si="93"/>
        <v>0</v>
      </c>
      <c r="JV144" s="177">
        <f t="shared" si="93"/>
        <v>0</v>
      </c>
    </row>
    <row r="145" spans="1:282" x14ac:dyDescent="0.25">
      <c r="A145" s="77" t="s">
        <v>663</v>
      </c>
      <c r="B145" s="77">
        <v>68</v>
      </c>
      <c r="C145" s="79">
        <v>7</v>
      </c>
      <c r="D145" s="84">
        <f t="shared" si="9"/>
        <v>0</v>
      </c>
      <c r="E145" s="77">
        <f t="shared" si="0"/>
        <v>2.3684210526315791E-3</v>
      </c>
      <c r="F145" s="77">
        <f t="shared" si="0"/>
        <v>0</v>
      </c>
      <c r="G145" s="77">
        <f t="shared" si="0"/>
        <v>0</v>
      </c>
      <c r="H145" s="77">
        <f t="shared" si="0"/>
        <v>3.6929824561403516E-6</v>
      </c>
      <c r="I145" s="77">
        <f t="shared" si="0"/>
        <v>8.5350877192982464E-4</v>
      </c>
      <c r="J145" s="77">
        <f t="shared" si="0"/>
        <v>0</v>
      </c>
      <c r="K145" s="77">
        <f t="shared" si="0"/>
        <v>0</v>
      </c>
      <c r="L145" s="77">
        <f t="shared" si="0"/>
        <v>0</v>
      </c>
      <c r="M145" s="77">
        <f t="shared" si="0"/>
        <v>1.3692982456140323</v>
      </c>
      <c r="N145" s="77">
        <f t="shared" si="0"/>
        <v>2.2543859649122811E-4</v>
      </c>
      <c r="O145" s="77">
        <f t="shared" si="0"/>
        <v>0</v>
      </c>
      <c r="P145" s="77">
        <f t="shared" si="0"/>
        <v>0</v>
      </c>
      <c r="Q145" s="77">
        <f t="shared" si="0"/>
        <v>0</v>
      </c>
      <c r="R145" s="77">
        <f t="shared" si="0"/>
        <v>0</v>
      </c>
      <c r="S145" s="77">
        <f t="shared" si="0"/>
        <v>4.3947368421052636E-5</v>
      </c>
      <c r="T145" s="77">
        <f t="shared" si="0"/>
        <v>0</v>
      </c>
      <c r="U145" s="77">
        <f t="shared" si="0"/>
        <v>0</v>
      </c>
      <c r="V145" s="77">
        <f t="shared" si="0"/>
        <v>2.4264055555555553</v>
      </c>
      <c r="W145" s="77">
        <f t="shared" si="0"/>
        <v>0</v>
      </c>
      <c r="X145" s="77">
        <f t="shared" si="0"/>
        <v>0</v>
      </c>
      <c r="Y145" s="77">
        <f t="shared" si="0"/>
        <v>0.5</v>
      </c>
      <c r="Z145" s="77">
        <f t="shared" si="0"/>
        <v>0</v>
      </c>
      <c r="AA145" s="77">
        <f t="shared" si="0"/>
        <v>0</v>
      </c>
      <c r="AB145" s="77">
        <f t="shared" si="0"/>
        <v>0</v>
      </c>
      <c r="AC145" s="230">
        <f t="shared" si="0"/>
        <v>0</v>
      </c>
      <c r="AD145" s="230">
        <f t="shared" si="0"/>
        <v>0.67543859649122817</v>
      </c>
      <c r="AE145" s="230">
        <f t="shared" si="0"/>
        <v>0</v>
      </c>
      <c r="AF145" s="230">
        <f t="shared" ref="AF145" si="98">HLOOKUP(AF$138,$D$78:$CR$136,$CS85,0)</f>
        <v>0</v>
      </c>
      <c r="AG145" s="230">
        <f t="shared" si="1"/>
        <v>0</v>
      </c>
      <c r="AH145" s="77">
        <f t="shared" si="1"/>
        <v>0</v>
      </c>
      <c r="AI145" s="77">
        <f t="shared" si="1"/>
        <v>0</v>
      </c>
      <c r="AJ145" s="77">
        <f t="shared" si="1"/>
        <v>0</v>
      </c>
      <c r="AK145" s="77">
        <f t="shared" si="1"/>
        <v>0</v>
      </c>
      <c r="AL145" s="77">
        <f t="shared" si="1"/>
        <v>0</v>
      </c>
      <c r="AM145" s="77">
        <f t="shared" si="1"/>
        <v>0</v>
      </c>
      <c r="AN145" s="77">
        <f t="shared" si="1"/>
        <v>0</v>
      </c>
      <c r="AO145" s="77">
        <f t="shared" si="1"/>
        <v>0</v>
      </c>
      <c r="AP145" s="77">
        <f t="shared" si="1"/>
        <v>0</v>
      </c>
      <c r="AQ145" s="77">
        <f t="shared" si="1"/>
        <v>7.8947368421052634E-3</v>
      </c>
      <c r="AR145" s="77">
        <f t="shared" ref="AG145:BW151" si="99">HLOOKUP(AR$138,$D$78:$CR$136,$CS85,0)</f>
        <v>0</v>
      </c>
      <c r="AS145" s="77">
        <f t="shared" si="99"/>
        <v>0</v>
      </c>
      <c r="AT145" s="77">
        <f t="shared" si="99"/>
        <v>1.08157894736842E-3</v>
      </c>
      <c r="AU145" s="77">
        <f t="shared" si="99"/>
        <v>0</v>
      </c>
      <c r="AV145" s="77">
        <f t="shared" si="99"/>
        <v>0</v>
      </c>
      <c r="AW145" s="77">
        <f t="shared" si="99"/>
        <v>0</v>
      </c>
      <c r="AX145" s="77">
        <f t="shared" si="99"/>
        <v>1.7894736842105264E-4</v>
      </c>
      <c r="AY145" s="77">
        <f t="shared" si="99"/>
        <v>1.3684210526315791E-3</v>
      </c>
      <c r="AZ145" s="77">
        <f t="shared" si="99"/>
        <v>0</v>
      </c>
      <c r="BA145" s="77">
        <f t="shared" si="99"/>
        <v>0</v>
      </c>
      <c r="BB145" s="77">
        <f t="shared" si="99"/>
        <v>0</v>
      </c>
      <c r="BC145" s="77">
        <f t="shared" si="99"/>
        <v>5.3596491228070182E-4</v>
      </c>
      <c r="BD145" s="77">
        <f t="shared" si="99"/>
        <v>0</v>
      </c>
      <c r="BE145" s="77">
        <f t="shared" si="99"/>
        <v>3.0263157894736844E-5</v>
      </c>
      <c r="BF145" s="77">
        <f t="shared" si="99"/>
        <v>0</v>
      </c>
      <c r="BG145" s="77">
        <f t="shared" si="99"/>
        <v>0</v>
      </c>
      <c r="BH145" s="77">
        <f t="shared" si="99"/>
        <v>0</v>
      </c>
      <c r="BI145" s="77">
        <f t="shared" si="99"/>
        <v>0</v>
      </c>
      <c r="BJ145" s="77">
        <f t="shared" si="99"/>
        <v>0</v>
      </c>
      <c r="BK145" s="77">
        <f t="shared" si="99"/>
        <v>0</v>
      </c>
      <c r="BL145" s="77">
        <f t="shared" si="99"/>
        <v>0</v>
      </c>
      <c r="BM145" s="77">
        <f t="shared" si="99"/>
        <v>0</v>
      </c>
      <c r="BN145" s="77">
        <f t="shared" si="99"/>
        <v>0</v>
      </c>
      <c r="BO145" s="77">
        <f t="shared" si="99"/>
        <v>0</v>
      </c>
      <c r="BP145" s="77">
        <f t="shared" si="99"/>
        <v>0</v>
      </c>
      <c r="BQ145" s="77">
        <f t="shared" si="99"/>
        <v>4.7368421052631582E-3</v>
      </c>
      <c r="BR145" s="77">
        <f t="shared" si="99"/>
        <v>0.10000000000000006</v>
      </c>
      <c r="BS145" s="77">
        <f t="shared" si="99"/>
        <v>0</v>
      </c>
      <c r="BT145" s="77">
        <f t="shared" si="99"/>
        <v>0</v>
      </c>
      <c r="BU145" s="77">
        <f t="shared" si="99"/>
        <v>0</v>
      </c>
      <c r="BV145" s="77">
        <f t="shared" si="99"/>
        <v>0</v>
      </c>
      <c r="BW145" s="77">
        <f t="shared" si="99"/>
        <v>3.1578947368421056E-3</v>
      </c>
      <c r="BX145" s="77">
        <f t="shared" ref="BX145" si="100">HLOOKUP(BX$138,$D$78:$CR$136,$CS85,0)</f>
        <v>6.6666666666666671E-3</v>
      </c>
      <c r="BY145" s="77">
        <f t="shared" si="2"/>
        <v>0</v>
      </c>
      <c r="BZ145" s="77">
        <f t="shared" si="2"/>
        <v>0</v>
      </c>
      <c r="CA145" s="77">
        <f t="shared" si="2"/>
        <v>0</v>
      </c>
      <c r="CB145" s="77">
        <f t="shared" si="2"/>
        <v>0</v>
      </c>
      <c r="CC145" s="77">
        <f t="shared" si="2"/>
        <v>0</v>
      </c>
      <c r="CD145" s="77">
        <f t="shared" si="2"/>
        <v>0</v>
      </c>
      <c r="CE145" s="77">
        <f t="shared" si="2"/>
        <v>0</v>
      </c>
      <c r="CF145" s="77">
        <f t="shared" si="2"/>
        <v>1.0087719298245614E-3</v>
      </c>
      <c r="CG145" s="77">
        <f t="shared" si="2"/>
        <v>1.0526315789473686E-2</v>
      </c>
      <c r="CH145" s="77">
        <f t="shared" si="2"/>
        <v>27.105263157894736</v>
      </c>
      <c r="CI145" s="77">
        <f t="shared" si="2"/>
        <v>0</v>
      </c>
      <c r="CJ145" s="77">
        <f t="shared" si="2"/>
        <v>0</v>
      </c>
      <c r="CK145" s="77">
        <f t="shared" si="2"/>
        <v>6.7631578947368429E-5</v>
      </c>
      <c r="CL145" s="77">
        <f t="shared" si="2"/>
        <v>0</v>
      </c>
      <c r="CM145" s="77">
        <f t="shared" si="2"/>
        <v>1.1754385964912282E-3</v>
      </c>
      <c r="CN145" s="77">
        <f t="shared" si="2"/>
        <v>-1.4912280701754399E-2</v>
      </c>
      <c r="CO145" s="77">
        <f t="shared" si="2"/>
        <v>0</v>
      </c>
      <c r="CP145" s="77">
        <f t="shared" si="2"/>
        <v>0</v>
      </c>
      <c r="CQ145" s="77">
        <f t="shared" ref="CQ145" si="101">HLOOKUP(CQ$138,$D$78:$CR$136,$CS85,0)</f>
        <v>25.105263157894775</v>
      </c>
      <c r="CR145" s="85">
        <f t="shared" si="3"/>
        <v>0</v>
      </c>
      <c r="CS145" s="177">
        <f t="shared" si="13"/>
        <v>0</v>
      </c>
      <c r="CT145" s="177">
        <f t="shared" si="26"/>
        <v>1.9842205263157896E-3</v>
      </c>
      <c r="CU145" s="177">
        <f t="shared" si="27"/>
        <v>0</v>
      </c>
      <c r="CV145" s="177">
        <f t="shared" si="28"/>
        <v>0</v>
      </c>
      <c r="CW145" s="177">
        <f t="shared" si="29"/>
        <v>0</v>
      </c>
      <c r="CX145" s="177">
        <f t="shared" si="30"/>
        <v>0</v>
      </c>
      <c r="CY145" s="177">
        <f t="shared" si="31"/>
        <v>0</v>
      </c>
      <c r="CZ145" s="177">
        <f t="shared" si="32"/>
        <v>0</v>
      </c>
      <c r="DA145" s="177">
        <f t="shared" si="33"/>
        <v>0</v>
      </c>
      <c r="DB145" s="177">
        <f t="shared" si="34"/>
        <v>0</v>
      </c>
      <c r="DC145" s="177">
        <f t="shared" si="35"/>
        <v>0</v>
      </c>
      <c r="DD145" s="177">
        <f t="shared" si="36"/>
        <v>0</v>
      </c>
      <c r="DE145" s="177">
        <f t="shared" si="37"/>
        <v>0</v>
      </c>
      <c r="DF145" s="177">
        <f t="shared" si="38"/>
        <v>0</v>
      </c>
      <c r="DG145" s="177">
        <f t="shared" si="39"/>
        <v>0</v>
      </c>
      <c r="DH145" s="177">
        <f t="shared" si="40"/>
        <v>0</v>
      </c>
      <c r="DI145" s="177">
        <f t="shared" si="41"/>
        <v>0</v>
      </c>
      <c r="DJ145" s="177">
        <f t="shared" si="42"/>
        <v>0</v>
      </c>
      <c r="DK145" s="177">
        <f t="shared" si="43"/>
        <v>0.55966839678999991</v>
      </c>
      <c r="DL145" s="177">
        <f t="shared" si="44"/>
        <v>0</v>
      </c>
      <c r="DM145" s="177">
        <f t="shared" si="45"/>
        <v>0</v>
      </c>
      <c r="DN145" s="177">
        <f t="shared" si="46"/>
        <v>2.3004449999999999</v>
      </c>
      <c r="DO145" s="177">
        <f t="shared" si="47"/>
        <v>0</v>
      </c>
      <c r="DP145" s="177">
        <f t="shared" si="48"/>
        <v>0</v>
      </c>
      <c r="DQ145" s="177">
        <f t="shared" si="49"/>
        <v>0</v>
      </c>
      <c r="DR145" s="177">
        <f t="shared" si="50"/>
        <v>0</v>
      </c>
      <c r="DS145" s="177">
        <f t="shared" si="51"/>
        <v>1.5564942105263161E-2</v>
      </c>
      <c r="DT145" s="177">
        <f t="shared" si="52"/>
        <v>0</v>
      </c>
      <c r="DU145" s="177">
        <f t="shared" si="53"/>
        <v>0</v>
      </c>
      <c r="DV145" s="177">
        <f t="shared" si="54"/>
        <v>0</v>
      </c>
      <c r="DW145" s="177">
        <f t="shared" si="55"/>
        <v>0</v>
      </c>
      <c r="DX145" s="177">
        <f t="shared" si="56"/>
        <v>0</v>
      </c>
      <c r="DY145" s="177">
        <f t="shared" si="57"/>
        <v>0</v>
      </c>
      <c r="DZ145" s="177">
        <f t="shared" si="58"/>
        <v>0</v>
      </c>
      <c r="EA145" s="177">
        <f t="shared" si="59"/>
        <v>0</v>
      </c>
      <c r="EB145" s="177">
        <f t="shared" si="60"/>
        <v>0</v>
      </c>
      <c r="EC145" s="177">
        <f t="shared" si="61"/>
        <v>0</v>
      </c>
      <c r="ED145" s="177">
        <f t="shared" si="62"/>
        <v>0</v>
      </c>
      <c r="EE145" s="177">
        <f t="shared" si="63"/>
        <v>0</v>
      </c>
      <c r="EF145" s="177">
        <f t="shared" si="64"/>
        <v>3.2479184210526313E-4</v>
      </c>
      <c r="EG145" s="177">
        <f t="shared" si="65"/>
        <v>0</v>
      </c>
      <c r="EH145" s="177">
        <f t="shared" si="66"/>
        <v>0</v>
      </c>
      <c r="EI145" s="177">
        <f t="shared" si="67"/>
        <v>0</v>
      </c>
      <c r="EJ145" s="177">
        <f t="shared" si="68"/>
        <v>0</v>
      </c>
      <c r="EK145" s="177">
        <f t="shared" si="69"/>
        <v>0</v>
      </c>
      <c r="EL145" s="177">
        <f t="shared" si="70"/>
        <v>0</v>
      </c>
      <c r="EM145" s="177">
        <f t="shared" si="71"/>
        <v>0</v>
      </c>
      <c r="EN145" s="177">
        <f t="shared" si="72"/>
        <v>0</v>
      </c>
      <c r="EO145" s="177">
        <f t="shared" si="73"/>
        <v>0</v>
      </c>
      <c r="EP145" s="177">
        <f t="shared" si="74"/>
        <v>0</v>
      </c>
      <c r="EQ145" s="177">
        <f t="shared" si="75"/>
        <v>0</v>
      </c>
      <c r="ER145" s="177">
        <f t="shared" si="76"/>
        <v>0</v>
      </c>
      <c r="ES145" s="177">
        <f t="shared" si="77"/>
        <v>0</v>
      </c>
      <c r="ET145" s="177">
        <f t="shared" si="78"/>
        <v>0</v>
      </c>
      <c r="EU145" s="177">
        <f t="shared" si="79"/>
        <v>0</v>
      </c>
      <c r="EV145" s="177">
        <f t="shared" si="80"/>
        <v>0</v>
      </c>
      <c r="EW145" s="177">
        <f t="shared" si="81"/>
        <v>0</v>
      </c>
      <c r="EX145" s="177">
        <f t="shared" si="82"/>
        <v>0</v>
      </c>
      <c r="EY145" s="177">
        <f t="shared" si="83"/>
        <v>0</v>
      </c>
      <c r="EZ145" s="177">
        <f t="shared" si="84"/>
        <v>0</v>
      </c>
      <c r="FA145" s="177">
        <f t="shared" si="85"/>
        <v>0</v>
      </c>
      <c r="FB145" s="177">
        <f t="shared" si="86"/>
        <v>0</v>
      </c>
      <c r="FC145" s="177">
        <f t="shared" si="87"/>
        <v>0</v>
      </c>
      <c r="FD145" s="177">
        <f t="shared" si="88"/>
        <v>0</v>
      </c>
      <c r="FE145" s="177">
        <f t="shared" si="22"/>
        <v>0</v>
      </c>
      <c r="FF145" s="177">
        <f t="shared" si="5"/>
        <v>7.8381473684210525E-3</v>
      </c>
      <c r="FG145" s="177">
        <f t="shared" si="5"/>
        <v>3.4570300000000021E-4</v>
      </c>
      <c r="FH145" s="177">
        <f t="shared" si="5"/>
        <v>0</v>
      </c>
      <c r="FI145" s="177">
        <f t="shared" si="5"/>
        <v>0</v>
      </c>
      <c r="FJ145" s="177">
        <f t="shared" si="5"/>
        <v>0</v>
      </c>
      <c r="FK145" s="177">
        <f t="shared" si="5"/>
        <v>0</v>
      </c>
      <c r="FL145" s="177">
        <f t="shared" si="5"/>
        <v>1.3929505263157898E-3</v>
      </c>
      <c r="FM145" s="177">
        <f t="shared" si="5"/>
        <v>8.6039333333333325E-3</v>
      </c>
      <c r="FN145" s="177">
        <f t="shared" si="5"/>
        <v>0</v>
      </c>
      <c r="FO145" s="177">
        <f t="shared" si="5"/>
        <v>0</v>
      </c>
      <c r="FP145" s="177">
        <f t="shared" si="5"/>
        <v>0</v>
      </c>
      <c r="FQ145" s="177">
        <f t="shared" si="5"/>
        <v>0</v>
      </c>
      <c r="FR145" s="177">
        <f t="shared" si="5"/>
        <v>0</v>
      </c>
      <c r="FS145" s="177">
        <f t="shared" si="5"/>
        <v>0</v>
      </c>
      <c r="FT145" s="177">
        <f t="shared" si="5"/>
        <v>0</v>
      </c>
      <c r="FU145" s="177">
        <f t="shared" si="5"/>
        <v>0</v>
      </c>
      <c r="FV145" s="177">
        <f t="shared" si="5"/>
        <v>1.8519473684210531E-3</v>
      </c>
      <c r="FW145" s="177">
        <f t="shared" si="5"/>
        <v>3.3634649999999995E-2</v>
      </c>
      <c r="FX145" s="177">
        <f t="shared" si="14"/>
        <v>0</v>
      </c>
      <c r="FY145" s="177">
        <f t="shared" si="6"/>
        <v>0</v>
      </c>
      <c r="FZ145" s="177">
        <f t="shared" si="6"/>
        <v>0</v>
      </c>
      <c r="GA145" s="177">
        <f t="shared" si="6"/>
        <v>0</v>
      </c>
      <c r="GB145" s="177">
        <f t="shared" si="6"/>
        <v>0</v>
      </c>
      <c r="GC145" s="177">
        <f t="shared" si="6"/>
        <v>-4.4121561403508813E-2</v>
      </c>
      <c r="GD145" s="177">
        <f t="shared" si="6"/>
        <v>0</v>
      </c>
      <c r="GE145" s="177">
        <f t="shared" si="6"/>
        <v>0</v>
      </c>
      <c r="GF145" s="177">
        <f t="shared" si="6"/>
        <v>0</v>
      </c>
      <c r="GG145" s="177">
        <f t="shared" si="6"/>
        <v>0</v>
      </c>
      <c r="GH145" s="177">
        <f t="shared" si="15"/>
        <v>0</v>
      </c>
      <c r="GI145" s="177">
        <f t="shared" si="7"/>
        <v>2.3211663157894739E-3</v>
      </c>
      <c r="GJ145" s="177">
        <f t="shared" si="7"/>
        <v>0</v>
      </c>
      <c r="GK145" s="177">
        <f t="shared" si="7"/>
        <v>0</v>
      </c>
      <c r="GL145" s="177">
        <f t="shared" si="7"/>
        <v>0</v>
      </c>
      <c r="GM145" s="177">
        <f t="shared" si="7"/>
        <v>0</v>
      </c>
      <c r="GN145" s="177">
        <f t="shared" si="7"/>
        <v>0</v>
      </c>
      <c r="GO145" s="177">
        <f t="shared" si="7"/>
        <v>0</v>
      </c>
      <c r="GP145" s="177">
        <f t="shared" si="7"/>
        <v>0</v>
      </c>
      <c r="GQ145" s="177">
        <f t="shared" si="7"/>
        <v>0</v>
      </c>
      <c r="GR145" s="177">
        <f t="shared" si="7"/>
        <v>0</v>
      </c>
      <c r="GS145" s="177">
        <f t="shared" si="7"/>
        <v>0</v>
      </c>
      <c r="GT145" s="177">
        <f t="shared" si="7"/>
        <v>0</v>
      </c>
      <c r="GU145" s="177">
        <f t="shared" si="7"/>
        <v>0</v>
      </c>
      <c r="GV145" s="177">
        <f t="shared" si="7"/>
        <v>0</v>
      </c>
      <c r="GW145" s="177">
        <f t="shared" si="7"/>
        <v>0</v>
      </c>
      <c r="GX145" s="177">
        <f t="shared" si="7"/>
        <v>0</v>
      </c>
      <c r="GY145" s="177">
        <f t="shared" si="7"/>
        <v>0</v>
      </c>
      <c r="GZ145" s="177">
        <f t="shared" si="7"/>
        <v>0.65930922620999999</v>
      </c>
      <c r="HA145" s="177">
        <f t="shared" si="7"/>
        <v>0</v>
      </c>
      <c r="HB145" s="177">
        <f t="shared" si="7"/>
        <v>0</v>
      </c>
      <c r="HC145" s="177">
        <f t="shared" si="7"/>
        <v>2.4767749999999999</v>
      </c>
      <c r="HD145" s="177">
        <f t="shared" si="7"/>
        <v>0</v>
      </c>
      <c r="HE145" s="177">
        <f t="shared" si="7"/>
        <v>0</v>
      </c>
      <c r="HF145" s="177">
        <f t="shared" si="7"/>
        <v>0</v>
      </c>
      <c r="HG145" s="177">
        <f t="shared" si="7"/>
        <v>0</v>
      </c>
      <c r="HH145" s="177">
        <f t="shared" si="7"/>
        <v>1.8337550000000001E-2</v>
      </c>
      <c r="HI145" s="177">
        <f t="shared" si="7"/>
        <v>0</v>
      </c>
      <c r="HJ145" s="177">
        <f t="shared" si="7"/>
        <v>0</v>
      </c>
      <c r="HK145" s="177">
        <f t="shared" si="7"/>
        <v>0</v>
      </c>
      <c r="HL145" s="177">
        <f t="shared" si="7"/>
        <v>0</v>
      </c>
      <c r="HM145" s="177">
        <f t="shared" si="7"/>
        <v>0</v>
      </c>
      <c r="HN145" s="177">
        <f t="shared" si="97"/>
        <v>0</v>
      </c>
      <c r="HO145" s="177">
        <f t="shared" si="97"/>
        <v>0</v>
      </c>
      <c r="HP145" s="177">
        <f t="shared" si="97"/>
        <v>0</v>
      </c>
      <c r="HQ145" s="177">
        <f t="shared" si="97"/>
        <v>0</v>
      </c>
      <c r="HR145" s="177">
        <f t="shared" si="97"/>
        <v>0</v>
      </c>
      <c r="HS145" s="177">
        <f t="shared" si="97"/>
        <v>0</v>
      </c>
      <c r="HT145" s="177">
        <f t="shared" si="97"/>
        <v>0</v>
      </c>
      <c r="HU145" s="177">
        <f t="shared" si="97"/>
        <v>3.7663894736842106E-4</v>
      </c>
      <c r="HV145" s="177">
        <f t="shared" si="97"/>
        <v>0</v>
      </c>
      <c r="HW145" s="177">
        <f t="shared" si="97"/>
        <v>0</v>
      </c>
      <c r="HX145" s="177">
        <f t="shared" si="97"/>
        <v>0</v>
      </c>
      <c r="HY145" s="177">
        <f t="shared" si="97"/>
        <v>0</v>
      </c>
      <c r="HZ145" s="177">
        <f t="shared" si="97"/>
        <v>0</v>
      </c>
      <c r="IA145" s="177">
        <f t="shared" si="97"/>
        <v>0</v>
      </c>
      <c r="IB145" s="177">
        <f t="shared" si="97"/>
        <v>0</v>
      </c>
      <c r="IC145" s="177">
        <f t="shared" si="97"/>
        <v>0</v>
      </c>
      <c r="ID145" s="177">
        <f t="shared" si="89"/>
        <v>0</v>
      </c>
      <c r="IE145" s="177">
        <f t="shared" si="89"/>
        <v>0</v>
      </c>
      <c r="IF145" s="177">
        <f t="shared" si="89"/>
        <v>0</v>
      </c>
      <c r="IG145" s="177">
        <f t="shared" si="89"/>
        <v>0</v>
      </c>
      <c r="IH145" s="177">
        <f t="shared" si="89"/>
        <v>0</v>
      </c>
      <c r="II145" s="177">
        <f t="shared" si="89"/>
        <v>0</v>
      </c>
      <c r="IJ145" s="177">
        <f t="shared" si="89"/>
        <v>0</v>
      </c>
      <c r="IK145" s="177">
        <f t="shared" si="89"/>
        <v>0</v>
      </c>
      <c r="IL145" s="177">
        <f t="shared" si="89"/>
        <v>0</v>
      </c>
      <c r="IM145" s="177">
        <f t="shared" si="89"/>
        <v>0</v>
      </c>
      <c r="IN145" s="177">
        <f t="shared" si="89"/>
        <v>0</v>
      </c>
      <c r="IO145" s="177">
        <f t="shared" si="90"/>
        <v>0</v>
      </c>
      <c r="IP145" s="177">
        <f t="shared" si="90"/>
        <v>0</v>
      </c>
      <c r="IQ145" s="177">
        <f t="shared" si="90"/>
        <v>0</v>
      </c>
      <c r="IR145" s="177">
        <f t="shared" si="90"/>
        <v>0</v>
      </c>
      <c r="IS145" s="177">
        <f t="shared" si="90"/>
        <v>0</v>
      </c>
      <c r="IT145" s="177">
        <f t="shared" si="91"/>
        <v>0</v>
      </c>
      <c r="IU145" s="177">
        <f t="shared" si="90"/>
        <v>9.6310894736842123E-3</v>
      </c>
      <c r="IV145" s="177">
        <f t="shared" si="90"/>
        <v>4.0031400000000019E-4</v>
      </c>
      <c r="IW145" s="177">
        <f t="shared" si="90"/>
        <v>0</v>
      </c>
      <c r="IX145" s="177">
        <f t="shared" si="90"/>
        <v>0</v>
      </c>
      <c r="IY145" s="177">
        <f t="shared" si="90"/>
        <v>0</v>
      </c>
      <c r="IZ145" s="177">
        <f t="shared" si="90"/>
        <v>0</v>
      </c>
      <c r="JA145" s="177">
        <f t="shared" si="90"/>
        <v>1.6371631578947371E-3</v>
      </c>
      <c r="JB145" s="177">
        <f t="shared" si="90"/>
        <v>1.0086400000000001E-2</v>
      </c>
      <c r="JC145" s="177">
        <f t="shared" si="90"/>
        <v>0</v>
      </c>
      <c r="JD145" s="177">
        <f t="shared" si="90"/>
        <v>0</v>
      </c>
      <c r="JE145" s="177">
        <f t="shared" si="92"/>
        <v>0</v>
      </c>
      <c r="JF145" s="177">
        <f t="shared" si="92"/>
        <v>0</v>
      </c>
      <c r="JG145" s="177">
        <f t="shared" si="92"/>
        <v>0</v>
      </c>
      <c r="JH145" s="177">
        <f t="shared" si="92"/>
        <v>0</v>
      </c>
      <c r="JI145" s="177">
        <f t="shared" si="92"/>
        <v>0</v>
      </c>
      <c r="JJ145" s="177">
        <f t="shared" si="92"/>
        <v>0</v>
      </c>
      <c r="JK145" s="177">
        <f t="shared" si="92"/>
        <v>2.1358315789473687E-3</v>
      </c>
      <c r="JL145" s="177">
        <f t="shared" si="92"/>
        <v>4.0101152631578943E-2</v>
      </c>
      <c r="JM145" s="177">
        <f t="shared" si="92"/>
        <v>0</v>
      </c>
      <c r="JN145" s="177">
        <f t="shared" si="92"/>
        <v>0</v>
      </c>
      <c r="JO145" s="177">
        <f t="shared" si="92"/>
        <v>0</v>
      </c>
      <c r="JP145" s="177">
        <f t="shared" si="92"/>
        <v>0</v>
      </c>
      <c r="JQ145" s="177">
        <f t="shared" si="92"/>
        <v>0</v>
      </c>
      <c r="JR145" s="177">
        <f t="shared" si="92"/>
        <v>-5.2941728070175484E-2</v>
      </c>
      <c r="JS145" s="177">
        <f t="shared" si="92"/>
        <v>0</v>
      </c>
      <c r="JT145" s="177">
        <f t="shared" si="92"/>
        <v>0</v>
      </c>
      <c r="JU145" s="177">
        <f t="shared" si="93"/>
        <v>0</v>
      </c>
      <c r="JV145" s="177">
        <f t="shared" si="93"/>
        <v>0</v>
      </c>
    </row>
    <row r="146" spans="1:282" x14ac:dyDescent="0.25">
      <c r="A146" s="77" t="s">
        <v>664</v>
      </c>
      <c r="B146" s="77">
        <v>69</v>
      </c>
      <c r="C146" s="79">
        <v>8</v>
      </c>
      <c r="D146" s="84">
        <f t="shared" si="9"/>
        <v>0</v>
      </c>
      <c r="E146" s="77">
        <f t="shared" si="0"/>
        <v>0</v>
      </c>
      <c r="F146" s="77">
        <f t="shared" si="0"/>
        <v>0</v>
      </c>
      <c r="G146" s="77">
        <f t="shared" si="0"/>
        <v>0</v>
      </c>
      <c r="H146" s="77">
        <f t="shared" si="0"/>
        <v>0</v>
      </c>
      <c r="I146" s="77">
        <f t="shared" si="0"/>
        <v>0</v>
      </c>
      <c r="J146" s="77">
        <f t="shared" si="0"/>
        <v>0</v>
      </c>
      <c r="K146" s="77">
        <f t="shared" si="0"/>
        <v>0</v>
      </c>
      <c r="L146" s="77">
        <f t="shared" si="0"/>
        <v>0</v>
      </c>
      <c r="M146" s="77">
        <f t="shared" si="0"/>
        <v>0</v>
      </c>
      <c r="N146" s="77">
        <f t="shared" si="0"/>
        <v>0</v>
      </c>
      <c r="O146" s="77">
        <f t="shared" si="0"/>
        <v>0</v>
      </c>
      <c r="P146" s="77">
        <f t="shared" si="0"/>
        <v>0</v>
      </c>
      <c r="Q146" s="77">
        <f t="shared" si="0"/>
        <v>0</v>
      </c>
      <c r="R146" s="77">
        <f t="shared" si="0"/>
        <v>0</v>
      </c>
      <c r="S146" s="77">
        <f t="shared" si="0"/>
        <v>0</v>
      </c>
      <c r="T146" s="77">
        <f t="shared" si="0"/>
        <v>0</v>
      </c>
      <c r="U146" s="77">
        <f t="shared" si="0"/>
        <v>0</v>
      </c>
      <c r="V146" s="77">
        <f t="shared" si="0"/>
        <v>0.24720363250905752</v>
      </c>
      <c r="W146" s="77">
        <f t="shared" si="0"/>
        <v>0</v>
      </c>
      <c r="X146" s="77">
        <f t="shared" si="0"/>
        <v>0</v>
      </c>
      <c r="Y146" s="77">
        <f t="shared" si="0"/>
        <v>0</v>
      </c>
      <c r="Z146" s="77">
        <f t="shared" si="0"/>
        <v>0</v>
      </c>
      <c r="AA146" s="77">
        <f t="shared" si="0"/>
        <v>0</v>
      </c>
      <c r="AB146" s="77">
        <f t="shared" si="0"/>
        <v>0</v>
      </c>
      <c r="AC146" s="230">
        <f t="shared" si="0"/>
        <v>0</v>
      </c>
      <c r="AD146" s="230">
        <f t="shared" si="0"/>
        <v>1.3099814893919977</v>
      </c>
      <c r="AE146" s="230">
        <f t="shared" si="0"/>
        <v>0</v>
      </c>
      <c r="AF146" s="230">
        <f t="shared" ref="AF146" si="102">HLOOKUP(AF$138,$D$78:$CR$136,$CS86,0)</f>
        <v>8.9349280934073752E-2</v>
      </c>
      <c r="AG146" s="230">
        <f t="shared" si="99"/>
        <v>0</v>
      </c>
      <c r="AH146" s="77">
        <f t="shared" si="99"/>
        <v>0</v>
      </c>
      <c r="AI146" s="77">
        <f t="shared" si="99"/>
        <v>0</v>
      </c>
      <c r="AJ146" s="77">
        <f t="shared" si="99"/>
        <v>0</v>
      </c>
      <c r="AK146" s="77">
        <f t="shared" si="99"/>
        <v>0</v>
      </c>
      <c r="AL146" s="77">
        <f t="shared" si="99"/>
        <v>0</v>
      </c>
      <c r="AM146" s="77">
        <f t="shared" si="99"/>
        <v>0</v>
      </c>
      <c r="AN146" s="77">
        <f t="shared" si="99"/>
        <v>0.12103089847643457</v>
      </c>
      <c r="AO146" s="77">
        <f t="shared" si="99"/>
        <v>2.8477858465043429E-2</v>
      </c>
      <c r="AP146" s="77">
        <f t="shared" si="99"/>
        <v>1.1604727324505197</v>
      </c>
      <c r="AQ146" s="77">
        <f t="shared" si="99"/>
        <v>0.12103089847643457</v>
      </c>
      <c r="AR146" s="77">
        <f t="shared" si="99"/>
        <v>0</v>
      </c>
      <c r="AS146" s="77">
        <f t="shared" si="99"/>
        <v>0</v>
      </c>
      <c r="AT146" s="77">
        <f t="shared" si="99"/>
        <v>0</v>
      </c>
      <c r="AU146" s="77">
        <f t="shared" si="99"/>
        <v>0</v>
      </c>
      <c r="AV146" s="77">
        <f t="shared" si="99"/>
        <v>0</v>
      </c>
      <c r="AW146" s="77">
        <f t="shared" si="99"/>
        <v>0</v>
      </c>
      <c r="AX146" s="77">
        <f t="shared" si="99"/>
        <v>0</v>
      </c>
      <c r="AY146" s="77">
        <f t="shared" si="99"/>
        <v>0</v>
      </c>
      <c r="AZ146" s="77">
        <f t="shared" si="99"/>
        <v>0</v>
      </c>
      <c r="BA146" s="77">
        <f t="shared" si="99"/>
        <v>0</v>
      </c>
      <c r="BB146" s="77">
        <f t="shared" si="99"/>
        <v>0</v>
      </c>
      <c r="BC146" s="77">
        <f t="shared" si="99"/>
        <v>0</v>
      </c>
      <c r="BD146" s="77">
        <f t="shared" si="99"/>
        <v>0</v>
      </c>
      <c r="BE146" s="77">
        <f t="shared" si="99"/>
        <v>0</v>
      </c>
      <c r="BF146" s="77">
        <f t="shared" si="99"/>
        <v>0</v>
      </c>
      <c r="BG146" s="77">
        <f t="shared" si="99"/>
        <v>0</v>
      </c>
      <c r="BH146" s="77">
        <f t="shared" si="99"/>
        <v>0</v>
      </c>
      <c r="BI146" s="77">
        <f t="shared" si="99"/>
        <v>0</v>
      </c>
      <c r="BJ146" s="77">
        <f t="shared" si="99"/>
        <v>0</v>
      </c>
      <c r="BK146" s="77">
        <f t="shared" si="99"/>
        <v>0</v>
      </c>
      <c r="BL146" s="77">
        <f t="shared" si="99"/>
        <v>0</v>
      </c>
      <c r="BM146" s="77">
        <f t="shared" si="99"/>
        <v>0</v>
      </c>
      <c r="BN146" s="77">
        <f t="shared" si="99"/>
        <v>0</v>
      </c>
      <c r="BO146" s="77">
        <f t="shared" si="99"/>
        <v>0</v>
      </c>
      <c r="BP146" s="77">
        <f t="shared" si="99"/>
        <v>0</v>
      </c>
      <c r="BQ146" s="77">
        <f t="shared" si="99"/>
        <v>0</v>
      </c>
      <c r="BR146" s="77">
        <f t="shared" si="99"/>
        <v>0</v>
      </c>
      <c r="BS146" s="77">
        <f t="shared" si="99"/>
        <v>0</v>
      </c>
      <c r="BT146" s="77">
        <f t="shared" si="99"/>
        <v>0</v>
      </c>
      <c r="BU146" s="77">
        <f t="shared" si="99"/>
        <v>0</v>
      </c>
      <c r="BV146" s="77">
        <f t="shared" si="99"/>
        <v>0</v>
      </c>
      <c r="BW146" s="77">
        <f t="shared" si="99"/>
        <v>0</v>
      </c>
      <c r="BX146" s="77">
        <f t="shared" ref="BX146" si="103">HLOOKUP(BX$138,$D$78:$CR$136,$CS86,0)</f>
        <v>0</v>
      </c>
      <c r="BY146" s="77">
        <f t="shared" si="2"/>
        <v>0</v>
      </c>
      <c r="BZ146" s="77">
        <f t="shared" si="2"/>
        <v>0</v>
      </c>
      <c r="CA146" s="77">
        <f t="shared" si="2"/>
        <v>0</v>
      </c>
      <c r="CB146" s="77">
        <f t="shared" si="2"/>
        <v>0</v>
      </c>
      <c r="CC146" s="77">
        <f t="shared" si="2"/>
        <v>0</v>
      </c>
      <c r="CD146" s="77">
        <f t="shared" si="2"/>
        <v>0</v>
      </c>
      <c r="CE146" s="77">
        <f t="shared" si="2"/>
        <v>0</v>
      </c>
      <c r="CF146" s="77">
        <f t="shared" si="2"/>
        <v>0</v>
      </c>
      <c r="CG146" s="77">
        <f t="shared" si="2"/>
        <v>0</v>
      </c>
      <c r="CH146" s="77">
        <f t="shared" si="2"/>
        <v>0</v>
      </c>
      <c r="CI146" s="77">
        <f t="shared" si="2"/>
        <v>0</v>
      </c>
      <c r="CJ146" s="77">
        <f t="shared" si="2"/>
        <v>0</v>
      </c>
      <c r="CK146" s="77">
        <f t="shared" si="2"/>
        <v>0</v>
      </c>
      <c r="CL146" s="77">
        <f t="shared" si="2"/>
        <v>0.39869001851060798</v>
      </c>
      <c r="CM146" s="77">
        <f t="shared" si="2"/>
        <v>0</v>
      </c>
      <c r="CN146" s="77">
        <f t="shared" si="2"/>
        <v>0</v>
      </c>
      <c r="CO146" s="77">
        <f t="shared" si="2"/>
        <v>0</v>
      </c>
      <c r="CP146" s="77">
        <f t="shared" si="2"/>
        <v>0</v>
      </c>
      <c r="CQ146" s="77">
        <f t="shared" ref="CQ146" si="104">HLOOKUP(CQ$138,$D$78:$CR$136,$CS86,0)</f>
        <v>0</v>
      </c>
      <c r="CR146" s="85">
        <f t="shared" si="3"/>
        <v>0</v>
      </c>
      <c r="CS146" s="177">
        <f t="shared" si="13"/>
        <v>0</v>
      </c>
      <c r="CT146" s="177">
        <f t="shared" si="26"/>
        <v>0</v>
      </c>
      <c r="CU146" s="177">
        <f t="shared" si="27"/>
        <v>0</v>
      </c>
      <c r="CV146" s="177">
        <f t="shared" si="28"/>
        <v>0</v>
      </c>
      <c r="CW146" s="177">
        <f t="shared" si="29"/>
        <v>0</v>
      </c>
      <c r="CX146" s="177">
        <f t="shared" si="30"/>
        <v>0</v>
      </c>
      <c r="CY146" s="177">
        <f t="shared" si="31"/>
        <v>0</v>
      </c>
      <c r="CZ146" s="177">
        <f t="shared" si="32"/>
        <v>0</v>
      </c>
      <c r="DA146" s="177">
        <f t="shared" si="33"/>
        <v>0</v>
      </c>
      <c r="DB146" s="177">
        <f t="shared" si="34"/>
        <v>0</v>
      </c>
      <c r="DC146" s="177">
        <f t="shared" si="35"/>
        <v>0</v>
      </c>
      <c r="DD146" s="177">
        <f t="shared" si="36"/>
        <v>0</v>
      </c>
      <c r="DE146" s="177">
        <f t="shared" si="37"/>
        <v>0</v>
      </c>
      <c r="DF146" s="177">
        <f t="shared" si="38"/>
        <v>0</v>
      </c>
      <c r="DG146" s="177">
        <f t="shared" si="39"/>
        <v>0</v>
      </c>
      <c r="DH146" s="177">
        <f t="shared" si="40"/>
        <v>0</v>
      </c>
      <c r="DI146" s="177">
        <f t="shared" si="41"/>
        <v>0</v>
      </c>
      <c r="DJ146" s="177">
        <f t="shared" si="42"/>
        <v>0</v>
      </c>
      <c r="DK146" s="177">
        <f t="shared" si="43"/>
        <v>5.7019347145094691E-2</v>
      </c>
      <c r="DL146" s="177">
        <f t="shared" si="44"/>
        <v>0</v>
      </c>
      <c r="DM146" s="177">
        <f t="shared" si="45"/>
        <v>0</v>
      </c>
      <c r="DN146" s="177">
        <f t="shared" si="46"/>
        <v>0</v>
      </c>
      <c r="DO146" s="177">
        <f t="shared" si="47"/>
        <v>0</v>
      </c>
      <c r="DP146" s="177">
        <f t="shared" si="48"/>
        <v>0</v>
      </c>
      <c r="DQ146" s="177">
        <f t="shared" si="49"/>
        <v>0</v>
      </c>
      <c r="DR146" s="177">
        <f t="shared" si="50"/>
        <v>0</v>
      </c>
      <c r="DS146" s="177">
        <f t="shared" si="51"/>
        <v>3.0187475437847073E-2</v>
      </c>
      <c r="DT146" s="177">
        <f t="shared" si="52"/>
        <v>0</v>
      </c>
      <c r="DU146" s="177">
        <f t="shared" si="53"/>
        <v>8.135618361099245E-3</v>
      </c>
      <c r="DV146" s="177">
        <f t="shared" si="54"/>
        <v>0</v>
      </c>
      <c r="DW146" s="177">
        <f t="shared" si="55"/>
        <v>0</v>
      </c>
      <c r="DX146" s="177">
        <f t="shared" si="56"/>
        <v>0</v>
      </c>
      <c r="DY146" s="177">
        <f t="shared" si="57"/>
        <v>0</v>
      </c>
      <c r="DZ146" s="177">
        <f t="shared" si="58"/>
        <v>0</v>
      </c>
      <c r="EA146" s="177">
        <f t="shared" si="59"/>
        <v>0</v>
      </c>
      <c r="EB146" s="177">
        <f t="shared" si="60"/>
        <v>0</v>
      </c>
      <c r="EC146" s="177">
        <f t="shared" si="61"/>
        <v>2.5088615976078598E-2</v>
      </c>
      <c r="ED146" s="177">
        <f t="shared" si="62"/>
        <v>7.8642745265556036E-2</v>
      </c>
      <c r="EE146" s="177">
        <f t="shared" si="63"/>
        <v>2.5669076605439271E-2</v>
      </c>
      <c r="EF146" s="177">
        <f t="shared" si="64"/>
        <v>4.9792474725900608E-3</v>
      </c>
      <c r="EG146" s="177">
        <f t="shared" si="65"/>
        <v>0</v>
      </c>
      <c r="EH146" s="177">
        <f t="shared" si="66"/>
        <v>0</v>
      </c>
      <c r="EI146" s="177">
        <f t="shared" si="67"/>
        <v>0</v>
      </c>
      <c r="EJ146" s="177">
        <f t="shared" si="68"/>
        <v>0</v>
      </c>
      <c r="EK146" s="177">
        <f t="shared" si="69"/>
        <v>0</v>
      </c>
      <c r="EL146" s="177">
        <f t="shared" si="70"/>
        <v>0</v>
      </c>
      <c r="EM146" s="177">
        <f t="shared" si="71"/>
        <v>0</v>
      </c>
      <c r="EN146" s="177">
        <f t="shared" si="72"/>
        <v>0</v>
      </c>
      <c r="EO146" s="177">
        <f t="shared" si="73"/>
        <v>0</v>
      </c>
      <c r="EP146" s="177">
        <f t="shared" si="74"/>
        <v>0</v>
      </c>
      <c r="EQ146" s="177">
        <f t="shared" si="75"/>
        <v>0</v>
      </c>
      <c r="ER146" s="177">
        <f t="shared" si="76"/>
        <v>0</v>
      </c>
      <c r="ES146" s="177">
        <f t="shared" si="77"/>
        <v>0</v>
      </c>
      <c r="ET146" s="177">
        <f t="shared" si="78"/>
        <v>0</v>
      </c>
      <c r="EU146" s="177">
        <f t="shared" si="79"/>
        <v>0</v>
      </c>
      <c r="EV146" s="177">
        <f t="shared" si="80"/>
        <v>0</v>
      </c>
      <c r="EW146" s="177">
        <f t="shared" si="81"/>
        <v>0</v>
      </c>
      <c r="EX146" s="177">
        <f t="shared" si="82"/>
        <v>0</v>
      </c>
      <c r="EY146" s="177">
        <f t="shared" si="83"/>
        <v>0</v>
      </c>
      <c r="EZ146" s="177">
        <f t="shared" si="84"/>
        <v>0</v>
      </c>
      <c r="FA146" s="177">
        <f t="shared" si="85"/>
        <v>0</v>
      </c>
      <c r="FB146" s="177">
        <f t="shared" si="86"/>
        <v>0</v>
      </c>
      <c r="FC146" s="177">
        <f t="shared" si="87"/>
        <v>0</v>
      </c>
      <c r="FD146" s="177">
        <f t="shared" si="88"/>
        <v>0</v>
      </c>
      <c r="FE146" s="177">
        <f t="shared" si="22"/>
        <v>0</v>
      </c>
      <c r="FF146" s="177">
        <f t="shared" si="5"/>
        <v>0</v>
      </c>
      <c r="FG146" s="177">
        <f t="shared" si="5"/>
        <v>0</v>
      </c>
      <c r="FH146" s="177">
        <f t="shared" si="5"/>
        <v>0</v>
      </c>
      <c r="FI146" s="177">
        <f t="shared" si="5"/>
        <v>0</v>
      </c>
      <c r="FJ146" s="177">
        <f t="shared" si="5"/>
        <v>0</v>
      </c>
      <c r="FK146" s="177">
        <f t="shared" si="5"/>
        <v>0</v>
      </c>
      <c r="FL146" s="177">
        <f t="shared" si="5"/>
        <v>0</v>
      </c>
      <c r="FM146" s="177">
        <f t="shared" si="5"/>
        <v>0</v>
      </c>
      <c r="FN146" s="177">
        <f t="shared" si="5"/>
        <v>0</v>
      </c>
      <c r="FO146" s="177">
        <f t="shared" si="5"/>
        <v>0</v>
      </c>
      <c r="FP146" s="177">
        <f t="shared" si="5"/>
        <v>0</v>
      </c>
      <c r="FQ146" s="177">
        <f t="shared" si="5"/>
        <v>0</v>
      </c>
      <c r="FR146" s="177">
        <f t="shared" si="5"/>
        <v>0</v>
      </c>
      <c r="FS146" s="177">
        <f t="shared" si="5"/>
        <v>0</v>
      </c>
      <c r="FT146" s="177">
        <f t="shared" si="5"/>
        <v>0</v>
      </c>
      <c r="FU146" s="177">
        <f t="shared" si="5"/>
        <v>0</v>
      </c>
      <c r="FV146" s="177">
        <f t="shared" si="5"/>
        <v>0</v>
      </c>
      <c r="FW146" s="177">
        <f t="shared" si="5"/>
        <v>0</v>
      </c>
      <c r="FX146" s="177">
        <f t="shared" si="14"/>
        <v>0</v>
      </c>
      <c r="FY146" s="177">
        <f t="shared" si="6"/>
        <v>0</v>
      </c>
      <c r="FZ146" s="177">
        <f t="shared" si="6"/>
        <v>0</v>
      </c>
      <c r="GA146" s="177">
        <f t="shared" si="6"/>
        <v>2.0835181546347715E-2</v>
      </c>
      <c r="GB146" s="177">
        <f t="shared" si="6"/>
        <v>0</v>
      </c>
      <c r="GC146" s="177">
        <f t="shared" si="6"/>
        <v>0</v>
      </c>
      <c r="GD146" s="177">
        <f t="shared" si="6"/>
        <v>0</v>
      </c>
      <c r="GE146" s="177">
        <f t="shared" si="6"/>
        <v>0</v>
      </c>
      <c r="GF146" s="177">
        <f t="shared" si="6"/>
        <v>0</v>
      </c>
      <c r="GG146" s="177">
        <f t="shared" si="6"/>
        <v>0</v>
      </c>
      <c r="GH146" s="177">
        <f t="shared" si="15"/>
        <v>0</v>
      </c>
      <c r="GI146" s="177">
        <f t="shared" si="7"/>
        <v>0</v>
      </c>
      <c r="GJ146" s="177">
        <f t="shared" si="7"/>
        <v>0</v>
      </c>
      <c r="GK146" s="177">
        <f t="shared" si="7"/>
        <v>0</v>
      </c>
      <c r="GL146" s="177">
        <f t="shared" si="7"/>
        <v>0</v>
      </c>
      <c r="GM146" s="177">
        <f t="shared" si="7"/>
        <v>0</v>
      </c>
      <c r="GN146" s="177">
        <f t="shared" si="7"/>
        <v>0</v>
      </c>
      <c r="GO146" s="177">
        <f t="shared" si="7"/>
        <v>0</v>
      </c>
      <c r="GP146" s="177">
        <f t="shared" si="7"/>
        <v>0</v>
      </c>
      <c r="GQ146" s="177">
        <f t="shared" si="7"/>
        <v>0</v>
      </c>
      <c r="GR146" s="177">
        <f t="shared" si="7"/>
        <v>0</v>
      </c>
      <c r="GS146" s="177">
        <f t="shared" si="7"/>
        <v>0</v>
      </c>
      <c r="GT146" s="177">
        <f t="shared" si="7"/>
        <v>0</v>
      </c>
      <c r="GU146" s="177">
        <f t="shared" si="7"/>
        <v>0</v>
      </c>
      <c r="GV146" s="177">
        <f t="shared" si="7"/>
        <v>0</v>
      </c>
      <c r="GW146" s="177">
        <f t="shared" si="7"/>
        <v>0</v>
      </c>
      <c r="GX146" s="177">
        <f t="shared" si="7"/>
        <v>0</v>
      </c>
      <c r="GY146" s="177">
        <f t="shared" si="7"/>
        <v>0</v>
      </c>
      <c r="GZ146" s="177">
        <f t="shared" si="7"/>
        <v>6.7170813754805644E-2</v>
      </c>
      <c r="HA146" s="177">
        <f t="shared" si="7"/>
        <v>0</v>
      </c>
      <c r="HB146" s="177">
        <f t="shared" si="7"/>
        <v>0</v>
      </c>
      <c r="HC146" s="177">
        <f t="shared" si="7"/>
        <v>0</v>
      </c>
      <c r="HD146" s="177">
        <f t="shared" si="7"/>
        <v>0</v>
      </c>
      <c r="HE146" s="177">
        <f t="shared" si="7"/>
        <v>0</v>
      </c>
      <c r="HF146" s="177">
        <f t="shared" si="7"/>
        <v>0</v>
      </c>
      <c r="HG146" s="177">
        <f t="shared" si="7"/>
        <v>0</v>
      </c>
      <c r="HH146" s="177">
        <f t="shared" si="7"/>
        <v>3.556481845365228E-2</v>
      </c>
      <c r="HI146" s="177">
        <f t="shared" si="7"/>
        <v>0</v>
      </c>
      <c r="HJ146" s="177">
        <f t="shared" si="7"/>
        <v>9.1826936494375615E-3</v>
      </c>
      <c r="HK146" s="177">
        <f t="shared" si="7"/>
        <v>0</v>
      </c>
      <c r="HL146" s="177">
        <f t="shared" si="7"/>
        <v>0</v>
      </c>
      <c r="HM146" s="177">
        <f t="shared" si="7"/>
        <v>0</v>
      </c>
      <c r="HN146" s="177">
        <f t="shared" si="97"/>
        <v>0</v>
      </c>
      <c r="HO146" s="177">
        <f t="shared" si="97"/>
        <v>0</v>
      </c>
      <c r="HP146" s="177">
        <f t="shared" si="97"/>
        <v>0</v>
      </c>
      <c r="HQ146" s="177">
        <f t="shared" si="97"/>
        <v>0</v>
      </c>
      <c r="HR146" s="177">
        <f t="shared" si="97"/>
        <v>2.9325060515449239E-2</v>
      </c>
      <c r="HS146" s="177">
        <f t="shared" si="97"/>
        <v>9.2567848497792968E-2</v>
      </c>
      <c r="HT146" s="177">
        <f t="shared" si="97"/>
        <v>3.1904992880535381E-2</v>
      </c>
      <c r="HU146" s="177">
        <f t="shared" si="97"/>
        <v>5.7740936921543504E-3</v>
      </c>
      <c r="HV146" s="177">
        <f t="shared" si="97"/>
        <v>0</v>
      </c>
      <c r="HW146" s="177">
        <f t="shared" si="97"/>
        <v>0</v>
      </c>
      <c r="HX146" s="177">
        <f t="shared" si="97"/>
        <v>0</v>
      </c>
      <c r="HY146" s="177">
        <f t="shared" si="97"/>
        <v>0</v>
      </c>
      <c r="HZ146" s="177">
        <f t="shared" si="97"/>
        <v>0</v>
      </c>
      <c r="IA146" s="177">
        <f t="shared" si="97"/>
        <v>0</v>
      </c>
      <c r="IB146" s="177">
        <f t="shared" si="97"/>
        <v>0</v>
      </c>
      <c r="IC146" s="177">
        <f t="shared" si="97"/>
        <v>0</v>
      </c>
      <c r="ID146" s="177">
        <f t="shared" si="89"/>
        <v>0</v>
      </c>
      <c r="IE146" s="177">
        <f t="shared" si="89"/>
        <v>0</v>
      </c>
      <c r="IF146" s="177">
        <f t="shared" si="89"/>
        <v>0</v>
      </c>
      <c r="IG146" s="177">
        <f t="shared" si="89"/>
        <v>0</v>
      </c>
      <c r="IH146" s="177">
        <f t="shared" si="89"/>
        <v>0</v>
      </c>
      <c r="II146" s="177">
        <f t="shared" si="89"/>
        <v>0</v>
      </c>
      <c r="IJ146" s="177">
        <f t="shared" si="89"/>
        <v>0</v>
      </c>
      <c r="IK146" s="177">
        <f t="shared" si="89"/>
        <v>0</v>
      </c>
      <c r="IL146" s="177">
        <f t="shared" si="89"/>
        <v>0</v>
      </c>
      <c r="IM146" s="177">
        <f t="shared" si="89"/>
        <v>0</v>
      </c>
      <c r="IN146" s="177">
        <f t="shared" si="89"/>
        <v>0</v>
      </c>
      <c r="IO146" s="177">
        <f t="shared" si="90"/>
        <v>0</v>
      </c>
      <c r="IP146" s="177">
        <f t="shared" si="90"/>
        <v>0</v>
      </c>
      <c r="IQ146" s="177">
        <f t="shared" si="90"/>
        <v>0</v>
      </c>
      <c r="IR146" s="177">
        <f t="shared" si="90"/>
        <v>0</v>
      </c>
      <c r="IS146" s="177">
        <f t="shared" si="90"/>
        <v>0</v>
      </c>
      <c r="IT146" s="177">
        <f t="shared" si="91"/>
        <v>0</v>
      </c>
      <c r="IU146" s="177">
        <f t="shared" si="90"/>
        <v>0</v>
      </c>
      <c r="IV146" s="177">
        <f t="shared" si="90"/>
        <v>0</v>
      </c>
      <c r="IW146" s="177">
        <f t="shared" si="90"/>
        <v>0</v>
      </c>
      <c r="IX146" s="177">
        <f t="shared" si="90"/>
        <v>0</v>
      </c>
      <c r="IY146" s="177">
        <f t="shared" si="90"/>
        <v>0</v>
      </c>
      <c r="IZ146" s="177">
        <f t="shared" si="90"/>
        <v>0</v>
      </c>
      <c r="JA146" s="177">
        <f t="shared" si="90"/>
        <v>0</v>
      </c>
      <c r="JB146" s="177">
        <f t="shared" si="90"/>
        <v>0</v>
      </c>
      <c r="JC146" s="177">
        <f t="shared" si="90"/>
        <v>0</v>
      </c>
      <c r="JD146" s="177">
        <f t="shared" si="90"/>
        <v>0</v>
      </c>
      <c r="JE146" s="177">
        <f t="shared" si="92"/>
        <v>0</v>
      </c>
      <c r="JF146" s="177">
        <f t="shared" si="92"/>
        <v>0</v>
      </c>
      <c r="JG146" s="177">
        <f t="shared" si="92"/>
        <v>0</v>
      </c>
      <c r="JH146" s="177">
        <f t="shared" si="92"/>
        <v>0</v>
      </c>
      <c r="JI146" s="177">
        <f t="shared" si="92"/>
        <v>0</v>
      </c>
      <c r="JJ146" s="177">
        <f t="shared" si="92"/>
        <v>0</v>
      </c>
      <c r="JK146" s="177">
        <f t="shared" si="92"/>
        <v>0</v>
      </c>
      <c r="JL146" s="177">
        <f t="shared" si="92"/>
        <v>0</v>
      </c>
      <c r="JM146" s="177">
        <f t="shared" si="92"/>
        <v>0</v>
      </c>
      <c r="JN146" s="177">
        <f t="shared" si="92"/>
        <v>0</v>
      </c>
      <c r="JO146" s="177">
        <f t="shared" si="92"/>
        <v>0</v>
      </c>
      <c r="JP146" s="177">
        <f t="shared" si="92"/>
        <v>2.3757300299017511E-2</v>
      </c>
      <c r="JQ146" s="177">
        <f t="shared" si="92"/>
        <v>0</v>
      </c>
      <c r="JR146" s="177">
        <f t="shared" si="92"/>
        <v>0</v>
      </c>
      <c r="JS146" s="177">
        <f t="shared" si="92"/>
        <v>0</v>
      </c>
      <c r="JT146" s="177">
        <f t="shared" si="92"/>
        <v>0</v>
      </c>
      <c r="JU146" s="177">
        <f t="shared" si="93"/>
        <v>0</v>
      </c>
      <c r="JV146" s="177">
        <f t="shared" si="93"/>
        <v>0</v>
      </c>
    </row>
    <row r="147" spans="1:282" x14ac:dyDescent="0.25">
      <c r="A147" s="77" t="s">
        <v>665</v>
      </c>
      <c r="B147" s="77">
        <v>70</v>
      </c>
      <c r="C147" s="79">
        <v>9</v>
      </c>
      <c r="D147" s="84">
        <f t="shared" si="9"/>
        <v>0</v>
      </c>
      <c r="E147" s="77">
        <f t="shared" si="0"/>
        <v>0</v>
      </c>
      <c r="F147" s="77">
        <f t="shared" si="0"/>
        <v>0</v>
      </c>
      <c r="G147" s="77">
        <f t="shared" si="0"/>
        <v>0</v>
      </c>
      <c r="H147" s="77">
        <f t="shared" si="0"/>
        <v>0</v>
      </c>
      <c r="I147" s="77">
        <f t="shared" si="0"/>
        <v>0</v>
      </c>
      <c r="J147" s="77">
        <f t="shared" si="0"/>
        <v>0</v>
      </c>
      <c r="K147" s="77">
        <f t="shared" si="0"/>
        <v>0</v>
      </c>
      <c r="L147" s="77">
        <f t="shared" si="0"/>
        <v>0</v>
      </c>
      <c r="M147" s="77">
        <f t="shared" si="0"/>
        <v>0</v>
      </c>
      <c r="N147" s="77">
        <f t="shared" si="0"/>
        <v>0</v>
      </c>
      <c r="O147" s="77">
        <f t="shared" si="0"/>
        <v>0</v>
      </c>
      <c r="P147" s="77">
        <f t="shared" si="0"/>
        <v>0</v>
      </c>
      <c r="Q147" s="77">
        <f t="shared" si="0"/>
        <v>0</v>
      </c>
      <c r="R147" s="77">
        <f t="shared" si="0"/>
        <v>0</v>
      </c>
      <c r="S147" s="77">
        <f t="shared" si="0"/>
        <v>0</v>
      </c>
      <c r="T147" s="77">
        <f t="shared" si="0"/>
        <v>0</v>
      </c>
      <c r="U147" s="77">
        <f t="shared" si="0"/>
        <v>0</v>
      </c>
      <c r="V147" s="77">
        <f t="shared" si="0"/>
        <v>1.7525252525252526</v>
      </c>
      <c r="W147" s="77">
        <f t="shared" si="0"/>
        <v>0</v>
      </c>
      <c r="X147" s="77">
        <f t="shared" si="0"/>
        <v>0</v>
      </c>
      <c r="Y147" s="77">
        <f t="shared" si="0"/>
        <v>0</v>
      </c>
      <c r="Z147" s="77">
        <f t="shared" si="0"/>
        <v>0</v>
      </c>
      <c r="AA147" s="77">
        <f t="shared" si="0"/>
        <v>0</v>
      </c>
      <c r="AB147" s="77">
        <f t="shared" si="0"/>
        <v>0</v>
      </c>
      <c r="AC147" s="230">
        <f t="shared" si="0"/>
        <v>0</v>
      </c>
      <c r="AD147" s="230">
        <f t="shared" si="0"/>
        <v>0</v>
      </c>
      <c r="AE147" s="230">
        <f t="shared" si="0"/>
        <v>0</v>
      </c>
      <c r="AF147" s="230">
        <f t="shared" ref="AF147" si="105">HLOOKUP(AF$138,$D$78:$CR$136,$CS87,0)</f>
        <v>0</v>
      </c>
      <c r="AG147" s="230">
        <f t="shared" si="99"/>
        <v>0</v>
      </c>
      <c r="AH147" s="77">
        <f t="shared" si="99"/>
        <v>0</v>
      </c>
      <c r="AI147" s="77">
        <f t="shared" si="99"/>
        <v>0</v>
      </c>
      <c r="AJ147" s="77">
        <f t="shared" si="99"/>
        <v>0</v>
      </c>
      <c r="AK147" s="77">
        <f t="shared" si="99"/>
        <v>0</v>
      </c>
      <c r="AL147" s="77">
        <f t="shared" si="99"/>
        <v>0</v>
      </c>
      <c r="AM147" s="77">
        <f t="shared" si="99"/>
        <v>0</v>
      </c>
      <c r="AN147" s="77">
        <f t="shared" si="99"/>
        <v>0</v>
      </c>
      <c r="AO147" s="77">
        <f t="shared" si="99"/>
        <v>0</v>
      </c>
      <c r="AP147" s="77">
        <f t="shared" si="99"/>
        <v>0</v>
      </c>
      <c r="AQ147" s="77">
        <f t="shared" si="99"/>
        <v>0</v>
      </c>
      <c r="AR147" s="77">
        <f t="shared" si="99"/>
        <v>0</v>
      </c>
      <c r="AS147" s="77">
        <f t="shared" si="99"/>
        <v>0</v>
      </c>
      <c r="AT147" s="77">
        <f t="shared" si="99"/>
        <v>0</v>
      </c>
      <c r="AU147" s="77">
        <f t="shared" si="99"/>
        <v>0</v>
      </c>
      <c r="AV147" s="77">
        <f t="shared" si="99"/>
        <v>0</v>
      </c>
      <c r="AW147" s="77">
        <f t="shared" si="99"/>
        <v>0</v>
      </c>
      <c r="AX147" s="77">
        <f t="shared" si="99"/>
        <v>0</v>
      </c>
      <c r="AY147" s="77">
        <f t="shared" si="99"/>
        <v>0</v>
      </c>
      <c r="AZ147" s="77">
        <f t="shared" si="99"/>
        <v>0</v>
      </c>
      <c r="BA147" s="77">
        <f t="shared" si="99"/>
        <v>0</v>
      </c>
      <c r="BB147" s="77">
        <f t="shared" si="99"/>
        <v>0</v>
      </c>
      <c r="BC147" s="77">
        <f t="shared" si="99"/>
        <v>0</v>
      </c>
      <c r="BD147" s="77">
        <f t="shared" si="99"/>
        <v>0</v>
      </c>
      <c r="BE147" s="77">
        <f t="shared" si="99"/>
        <v>0</v>
      </c>
      <c r="BF147" s="77">
        <f t="shared" si="99"/>
        <v>0</v>
      </c>
      <c r="BG147" s="77">
        <f t="shared" si="99"/>
        <v>0</v>
      </c>
      <c r="BH147" s="77">
        <f t="shared" si="99"/>
        <v>0</v>
      </c>
      <c r="BI147" s="77">
        <f t="shared" si="99"/>
        <v>0</v>
      </c>
      <c r="BJ147" s="77">
        <f t="shared" si="99"/>
        <v>0</v>
      </c>
      <c r="BK147" s="77">
        <f t="shared" si="99"/>
        <v>0</v>
      </c>
      <c r="BL147" s="77">
        <f t="shared" si="99"/>
        <v>0</v>
      </c>
      <c r="BM147" s="77">
        <f t="shared" si="99"/>
        <v>0</v>
      </c>
      <c r="BN147" s="77">
        <f t="shared" si="99"/>
        <v>0</v>
      </c>
      <c r="BO147" s="77">
        <f t="shared" si="99"/>
        <v>0</v>
      </c>
      <c r="BP147" s="77">
        <f t="shared" si="99"/>
        <v>0</v>
      </c>
      <c r="BQ147" s="77">
        <f t="shared" si="99"/>
        <v>0</v>
      </c>
      <c r="BR147" s="77">
        <f t="shared" si="99"/>
        <v>0</v>
      </c>
      <c r="BS147" s="77">
        <f t="shared" si="99"/>
        <v>0.48484848484848486</v>
      </c>
      <c r="BT147" s="77">
        <f t="shared" si="99"/>
        <v>0</v>
      </c>
      <c r="BU147" s="77">
        <f t="shared" si="99"/>
        <v>0</v>
      </c>
      <c r="BV147" s="77">
        <f t="shared" si="99"/>
        <v>0</v>
      </c>
      <c r="BW147" s="77">
        <f t="shared" si="99"/>
        <v>0</v>
      </c>
      <c r="BX147" s="77">
        <f t="shared" ref="BX147" si="106">HLOOKUP(BX$138,$D$78:$CR$136,$CS87,0)</f>
        <v>1.0101010101010102E-2</v>
      </c>
      <c r="BY147" s="77">
        <f t="shared" si="2"/>
        <v>0</v>
      </c>
      <c r="BZ147" s="77">
        <f t="shared" si="2"/>
        <v>5.0505050505050509E-3</v>
      </c>
      <c r="CA147" s="77">
        <f t="shared" si="2"/>
        <v>0</v>
      </c>
      <c r="CB147" s="77">
        <f t="shared" si="2"/>
        <v>0</v>
      </c>
      <c r="CC147" s="77">
        <f t="shared" si="2"/>
        <v>14.893939393939393</v>
      </c>
      <c r="CD147" s="77">
        <f t="shared" si="2"/>
        <v>0</v>
      </c>
      <c r="CE147" s="77">
        <f t="shared" si="2"/>
        <v>0</v>
      </c>
      <c r="CF147" s="77">
        <f t="shared" si="2"/>
        <v>0</v>
      </c>
      <c r="CG147" s="77">
        <f t="shared" si="2"/>
        <v>0.8737373737373737</v>
      </c>
      <c r="CH147" s="77">
        <f t="shared" si="2"/>
        <v>48.424242424242422</v>
      </c>
      <c r="CI147" s="77">
        <f t="shared" si="2"/>
        <v>0</v>
      </c>
      <c r="CJ147" s="77">
        <f t="shared" si="2"/>
        <v>0</v>
      </c>
      <c r="CK147" s="77">
        <f t="shared" si="2"/>
        <v>0</v>
      </c>
      <c r="CL147" s="77">
        <f t="shared" si="2"/>
        <v>0</v>
      </c>
      <c r="CM147" s="77">
        <f t="shared" si="2"/>
        <v>0</v>
      </c>
      <c r="CN147" s="77">
        <f t="shared" si="2"/>
        <v>0</v>
      </c>
      <c r="CO147" s="77">
        <f t="shared" si="2"/>
        <v>0</v>
      </c>
      <c r="CP147" s="77">
        <f t="shared" si="2"/>
        <v>0</v>
      </c>
      <c r="CQ147" s="77">
        <f t="shared" ref="CQ147" si="107">HLOOKUP(CQ$138,$D$78:$CR$136,$CS87,0)</f>
        <v>0</v>
      </c>
      <c r="CR147" s="85">
        <f t="shared" si="3"/>
        <v>0</v>
      </c>
      <c r="CS147" s="177">
        <f t="shared" si="13"/>
        <v>0</v>
      </c>
      <c r="CT147" s="177">
        <f t="shared" si="26"/>
        <v>0</v>
      </c>
      <c r="CU147" s="177">
        <f t="shared" si="27"/>
        <v>0</v>
      </c>
      <c r="CV147" s="177">
        <f t="shared" si="28"/>
        <v>0</v>
      </c>
      <c r="CW147" s="177">
        <f t="shared" si="29"/>
        <v>0</v>
      </c>
      <c r="CX147" s="177">
        <f t="shared" si="30"/>
        <v>0</v>
      </c>
      <c r="CY147" s="177">
        <f t="shared" si="31"/>
        <v>0</v>
      </c>
      <c r="CZ147" s="177">
        <f t="shared" si="32"/>
        <v>0</v>
      </c>
      <c r="DA147" s="177">
        <f t="shared" si="33"/>
        <v>0</v>
      </c>
      <c r="DB147" s="177">
        <f t="shared" si="34"/>
        <v>0</v>
      </c>
      <c r="DC147" s="177">
        <f t="shared" si="35"/>
        <v>0</v>
      </c>
      <c r="DD147" s="177">
        <f t="shared" si="36"/>
        <v>0</v>
      </c>
      <c r="DE147" s="177">
        <f t="shared" si="37"/>
        <v>0</v>
      </c>
      <c r="DF147" s="177">
        <f t="shared" si="38"/>
        <v>0</v>
      </c>
      <c r="DG147" s="177">
        <f t="shared" si="39"/>
        <v>0</v>
      </c>
      <c r="DH147" s="177">
        <f t="shared" si="40"/>
        <v>0</v>
      </c>
      <c r="DI147" s="177">
        <f t="shared" si="41"/>
        <v>0</v>
      </c>
      <c r="DJ147" s="177">
        <f t="shared" si="42"/>
        <v>0</v>
      </c>
      <c r="DK147" s="177">
        <f t="shared" si="43"/>
        <v>0.40423291818181822</v>
      </c>
      <c r="DL147" s="177">
        <f t="shared" si="44"/>
        <v>0</v>
      </c>
      <c r="DM147" s="177">
        <f t="shared" si="45"/>
        <v>0</v>
      </c>
      <c r="DN147" s="177">
        <f t="shared" si="46"/>
        <v>0</v>
      </c>
      <c r="DO147" s="177">
        <f t="shared" si="47"/>
        <v>0</v>
      </c>
      <c r="DP147" s="177">
        <f t="shared" si="48"/>
        <v>0</v>
      </c>
      <c r="DQ147" s="177">
        <f t="shared" si="49"/>
        <v>0</v>
      </c>
      <c r="DR147" s="177">
        <f t="shared" si="50"/>
        <v>0</v>
      </c>
      <c r="DS147" s="177">
        <f t="shared" si="51"/>
        <v>0</v>
      </c>
      <c r="DT147" s="177">
        <f t="shared" si="52"/>
        <v>0</v>
      </c>
      <c r="DU147" s="177">
        <f t="shared" si="53"/>
        <v>0</v>
      </c>
      <c r="DV147" s="177">
        <f t="shared" si="54"/>
        <v>0</v>
      </c>
      <c r="DW147" s="177">
        <f t="shared" si="55"/>
        <v>0</v>
      </c>
      <c r="DX147" s="177">
        <f t="shared" si="56"/>
        <v>0</v>
      </c>
      <c r="DY147" s="177">
        <f t="shared" si="57"/>
        <v>0</v>
      </c>
      <c r="DZ147" s="177">
        <f t="shared" si="58"/>
        <v>0</v>
      </c>
      <c r="EA147" s="177">
        <f t="shared" si="59"/>
        <v>0</v>
      </c>
      <c r="EB147" s="177">
        <f t="shared" si="60"/>
        <v>0</v>
      </c>
      <c r="EC147" s="177">
        <f t="shared" si="61"/>
        <v>0</v>
      </c>
      <c r="ED147" s="177">
        <f t="shared" si="62"/>
        <v>0</v>
      </c>
      <c r="EE147" s="177">
        <f t="shared" si="63"/>
        <v>0</v>
      </c>
      <c r="EF147" s="177">
        <f t="shared" si="64"/>
        <v>0</v>
      </c>
      <c r="EG147" s="177">
        <f t="shared" si="65"/>
        <v>0</v>
      </c>
      <c r="EH147" s="177">
        <f t="shared" si="66"/>
        <v>0</v>
      </c>
      <c r="EI147" s="177">
        <f t="shared" si="67"/>
        <v>0</v>
      </c>
      <c r="EJ147" s="177">
        <f t="shared" si="68"/>
        <v>0</v>
      </c>
      <c r="EK147" s="177">
        <f t="shared" si="69"/>
        <v>0</v>
      </c>
      <c r="EL147" s="177">
        <f t="shared" si="70"/>
        <v>0</v>
      </c>
      <c r="EM147" s="177">
        <f t="shared" si="71"/>
        <v>0</v>
      </c>
      <c r="EN147" s="177">
        <f t="shared" si="72"/>
        <v>0</v>
      </c>
      <c r="EO147" s="177">
        <f t="shared" si="73"/>
        <v>0</v>
      </c>
      <c r="EP147" s="177">
        <f t="shared" si="74"/>
        <v>0</v>
      </c>
      <c r="EQ147" s="177">
        <f t="shared" si="75"/>
        <v>0</v>
      </c>
      <c r="ER147" s="177">
        <f t="shared" si="76"/>
        <v>0</v>
      </c>
      <c r="ES147" s="177">
        <f t="shared" si="77"/>
        <v>0</v>
      </c>
      <c r="ET147" s="177">
        <f t="shared" si="78"/>
        <v>0</v>
      </c>
      <c r="EU147" s="177">
        <f t="shared" si="79"/>
        <v>0</v>
      </c>
      <c r="EV147" s="177">
        <f t="shared" si="80"/>
        <v>0</v>
      </c>
      <c r="EW147" s="177">
        <f t="shared" si="81"/>
        <v>0</v>
      </c>
      <c r="EX147" s="177">
        <f t="shared" si="82"/>
        <v>0</v>
      </c>
      <c r="EY147" s="177">
        <f t="shared" si="83"/>
        <v>0</v>
      </c>
      <c r="EZ147" s="177">
        <f t="shared" si="84"/>
        <v>0</v>
      </c>
      <c r="FA147" s="177">
        <f t="shared" si="85"/>
        <v>0</v>
      </c>
      <c r="FB147" s="177">
        <f t="shared" si="86"/>
        <v>0</v>
      </c>
      <c r="FC147" s="177">
        <f t="shared" si="87"/>
        <v>0</v>
      </c>
      <c r="FD147" s="177">
        <f t="shared" si="88"/>
        <v>0</v>
      </c>
      <c r="FE147" s="177">
        <f t="shared" si="22"/>
        <v>0</v>
      </c>
      <c r="FF147" s="177">
        <f t="shared" si="5"/>
        <v>0</v>
      </c>
      <c r="FG147" s="177">
        <f t="shared" si="5"/>
        <v>0</v>
      </c>
      <c r="FH147" s="177">
        <f t="shared" si="5"/>
        <v>0.5753503030303031</v>
      </c>
      <c r="FI147" s="177">
        <f t="shared" si="5"/>
        <v>0</v>
      </c>
      <c r="FJ147" s="177">
        <f t="shared" si="5"/>
        <v>0</v>
      </c>
      <c r="FK147" s="177">
        <f t="shared" si="5"/>
        <v>0</v>
      </c>
      <c r="FL147" s="177">
        <f t="shared" si="5"/>
        <v>0</v>
      </c>
      <c r="FM147" s="177">
        <f t="shared" si="5"/>
        <v>1.3036262626262627E-2</v>
      </c>
      <c r="FN147" s="177">
        <f t="shared" si="5"/>
        <v>0</v>
      </c>
      <c r="FO147" s="177">
        <f t="shared" si="5"/>
        <v>1.3027020202020203E-2</v>
      </c>
      <c r="FP147" s="177">
        <f t="shared" si="5"/>
        <v>0</v>
      </c>
      <c r="FQ147" s="177">
        <f t="shared" si="5"/>
        <v>0</v>
      </c>
      <c r="FR147" s="177">
        <f t="shared" si="5"/>
        <v>5.1979550606060601</v>
      </c>
      <c r="FS147" s="177">
        <f t="shared" si="5"/>
        <v>0</v>
      </c>
      <c r="FT147" s="177">
        <f t="shared" si="5"/>
        <v>0</v>
      </c>
      <c r="FU147" s="177">
        <f t="shared" si="5"/>
        <v>0</v>
      </c>
      <c r="FV147" s="177">
        <f t="shared" si="5"/>
        <v>0.15372098484848484</v>
      </c>
      <c r="FW147" s="177">
        <f t="shared" si="5"/>
        <v>6.0089158181818175E-2</v>
      </c>
      <c r="FX147" s="177">
        <f t="shared" si="14"/>
        <v>0</v>
      </c>
      <c r="FY147" s="177">
        <f t="shared" si="6"/>
        <v>0</v>
      </c>
      <c r="FZ147" s="177">
        <f t="shared" si="6"/>
        <v>0</v>
      </c>
      <c r="GA147" s="177">
        <f t="shared" si="6"/>
        <v>0</v>
      </c>
      <c r="GB147" s="177">
        <f t="shared" si="6"/>
        <v>0</v>
      </c>
      <c r="GC147" s="177">
        <f t="shared" si="6"/>
        <v>0</v>
      </c>
      <c r="GD147" s="177">
        <f t="shared" si="6"/>
        <v>0</v>
      </c>
      <c r="GE147" s="177">
        <f t="shared" si="6"/>
        <v>0</v>
      </c>
      <c r="GF147" s="177">
        <f t="shared" si="6"/>
        <v>0</v>
      </c>
      <c r="GG147" s="177">
        <f t="shared" si="6"/>
        <v>0</v>
      </c>
      <c r="GH147" s="177">
        <f t="shared" si="15"/>
        <v>0</v>
      </c>
      <c r="GI147" s="177">
        <f t="shared" si="7"/>
        <v>0</v>
      </c>
      <c r="GJ147" s="177">
        <f t="shared" si="7"/>
        <v>0</v>
      </c>
      <c r="GK147" s="177">
        <f t="shared" si="7"/>
        <v>0</v>
      </c>
      <c r="GL147" s="177">
        <f t="shared" si="7"/>
        <v>0</v>
      </c>
      <c r="GM147" s="177">
        <f t="shared" si="7"/>
        <v>0</v>
      </c>
      <c r="GN147" s="177">
        <f t="shared" si="7"/>
        <v>0</v>
      </c>
      <c r="GO147" s="177">
        <f t="shared" si="7"/>
        <v>0</v>
      </c>
      <c r="GP147" s="177">
        <f t="shared" ref="GP147:GP196" si="108">L147*L$200</f>
        <v>0</v>
      </c>
      <c r="GQ147" s="177">
        <f t="shared" ref="GQ147:GQ196" si="109">M147*M$200</f>
        <v>0</v>
      </c>
      <c r="GR147" s="177">
        <f t="shared" ref="GR147:GR196" si="110">N147*N$200</f>
        <v>0</v>
      </c>
      <c r="GS147" s="177">
        <f t="shared" ref="GS147:GS196" si="111">O147*O$200</f>
        <v>0</v>
      </c>
      <c r="GT147" s="177">
        <f t="shared" ref="GT147:GT196" si="112">P147*P$200</f>
        <v>0</v>
      </c>
      <c r="GU147" s="177">
        <f t="shared" ref="GU147:GU196" si="113">Q147*Q$200</f>
        <v>0</v>
      </c>
      <c r="GV147" s="177">
        <f t="shared" ref="GV147:GV196" si="114">R147*R$200</f>
        <v>0</v>
      </c>
      <c r="GW147" s="177">
        <f t="shared" ref="GW147:GW196" si="115">S147*S$200</f>
        <v>0</v>
      </c>
      <c r="GX147" s="177">
        <f t="shared" ref="GX147:GX196" si="116">T147*T$200</f>
        <v>0</v>
      </c>
      <c r="GY147" s="177">
        <f t="shared" ref="GY147:GY196" si="117">U147*U$200</f>
        <v>0</v>
      </c>
      <c r="GZ147" s="177">
        <f t="shared" ref="GZ147:GZ196" si="118">V147*V$200</f>
        <v>0.47620071818181825</v>
      </c>
      <c r="HA147" s="177">
        <f t="shared" ref="HA147:HA196" si="119">W147*W$200</f>
        <v>0</v>
      </c>
      <c r="HB147" s="177">
        <f t="shared" ref="HB147:HB196" si="120">X147*X$200</f>
        <v>0</v>
      </c>
      <c r="HC147" s="177">
        <f t="shared" ref="HC147:HC196" si="121">Y147*Y$200</f>
        <v>0</v>
      </c>
      <c r="HD147" s="177">
        <f t="shared" ref="HD147:HD196" si="122">Z147*Z$200</f>
        <v>0</v>
      </c>
      <c r="HE147" s="177">
        <f t="shared" ref="HE147:HE196" si="123">AA147*AA$200</f>
        <v>0</v>
      </c>
      <c r="HF147" s="177">
        <f t="shared" ref="HF147:HF196" si="124">AB147*AB$200</f>
        <v>0</v>
      </c>
      <c r="HG147" s="177">
        <f t="shared" ref="HG147:HG196" si="125">AC147*AC$200</f>
        <v>0</v>
      </c>
      <c r="HH147" s="177">
        <f t="shared" ref="HH147:HH196" si="126">AD147*AD$200</f>
        <v>0</v>
      </c>
      <c r="HI147" s="177">
        <f t="shared" ref="HI147:HI196" si="127">AE147*AE$200</f>
        <v>0</v>
      </c>
      <c r="HJ147" s="177">
        <f t="shared" ref="HJ147:HJ196" si="128">AF147*AF$200</f>
        <v>0</v>
      </c>
      <c r="HK147" s="177">
        <f t="shared" ref="HK147:HK196" si="129">AG147*AG$200</f>
        <v>0</v>
      </c>
      <c r="HL147" s="177">
        <f t="shared" ref="HL147:HL196" si="130">AH147*AH$200</f>
        <v>0</v>
      </c>
      <c r="HM147" s="177">
        <f t="shared" ref="HM147:HM196" si="131">AI147*AI$200</f>
        <v>0</v>
      </c>
      <c r="HN147" s="177">
        <f t="shared" si="97"/>
        <v>0</v>
      </c>
      <c r="HO147" s="177">
        <f t="shared" si="97"/>
        <v>0</v>
      </c>
      <c r="HP147" s="177">
        <f t="shared" si="97"/>
        <v>0</v>
      </c>
      <c r="HQ147" s="177">
        <f t="shared" si="97"/>
        <v>0</v>
      </c>
      <c r="HR147" s="177">
        <f t="shared" si="97"/>
        <v>0</v>
      </c>
      <c r="HS147" s="177">
        <f t="shared" si="97"/>
        <v>0</v>
      </c>
      <c r="HT147" s="177">
        <f t="shared" si="97"/>
        <v>0</v>
      </c>
      <c r="HU147" s="177">
        <f t="shared" si="97"/>
        <v>0</v>
      </c>
      <c r="HV147" s="177">
        <f t="shared" si="97"/>
        <v>0</v>
      </c>
      <c r="HW147" s="177">
        <f t="shared" si="97"/>
        <v>0</v>
      </c>
      <c r="HX147" s="177">
        <f t="shared" si="97"/>
        <v>0</v>
      </c>
      <c r="HY147" s="177">
        <f t="shared" si="97"/>
        <v>0</v>
      </c>
      <c r="HZ147" s="177">
        <f t="shared" si="97"/>
        <v>0</v>
      </c>
      <c r="IA147" s="177">
        <f t="shared" si="97"/>
        <v>0</v>
      </c>
      <c r="IB147" s="177">
        <f t="shared" si="97"/>
        <v>0</v>
      </c>
      <c r="IC147" s="177">
        <f t="shared" si="97"/>
        <v>0</v>
      </c>
      <c r="ID147" s="177">
        <f t="shared" si="89"/>
        <v>0</v>
      </c>
      <c r="IE147" s="177">
        <f t="shared" si="89"/>
        <v>0</v>
      </c>
      <c r="IF147" s="177">
        <f t="shared" si="89"/>
        <v>0</v>
      </c>
      <c r="IG147" s="177">
        <f t="shared" si="89"/>
        <v>0</v>
      </c>
      <c r="IH147" s="177">
        <f t="shared" si="89"/>
        <v>0</v>
      </c>
      <c r="II147" s="177">
        <f t="shared" si="89"/>
        <v>0</v>
      </c>
      <c r="IJ147" s="177">
        <f t="shared" si="89"/>
        <v>0</v>
      </c>
      <c r="IK147" s="177">
        <f t="shared" si="89"/>
        <v>0</v>
      </c>
      <c r="IL147" s="177">
        <f t="shared" si="89"/>
        <v>0</v>
      </c>
      <c r="IM147" s="177">
        <f t="shared" si="89"/>
        <v>0</v>
      </c>
      <c r="IN147" s="177">
        <f t="shared" si="89"/>
        <v>0</v>
      </c>
      <c r="IO147" s="177">
        <f t="shared" si="90"/>
        <v>0</v>
      </c>
      <c r="IP147" s="177">
        <f t="shared" si="90"/>
        <v>0</v>
      </c>
      <c r="IQ147" s="177">
        <f t="shared" si="90"/>
        <v>0</v>
      </c>
      <c r="IR147" s="177">
        <f t="shared" si="90"/>
        <v>0</v>
      </c>
      <c r="IS147" s="177">
        <f t="shared" si="90"/>
        <v>0</v>
      </c>
      <c r="IT147" s="177">
        <f t="shared" si="91"/>
        <v>0</v>
      </c>
      <c r="IU147" s="177">
        <f t="shared" si="90"/>
        <v>0</v>
      </c>
      <c r="IV147" s="177">
        <f t="shared" si="90"/>
        <v>0</v>
      </c>
      <c r="IW147" s="177">
        <f t="shared" si="90"/>
        <v>0.60075151515151515</v>
      </c>
      <c r="IX147" s="177">
        <f t="shared" si="90"/>
        <v>0</v>
      </c>
      <c r="IY147" s="177">
        <f t="shared" si="90"/>
        <v>0</v>
      </c>
      <c r="IZ147" s="177">
        <f t="shared" si="90"/>
        <v>0</v>
      </c>
      <c r="JA147" s="177">
        <f t="shared" si="90"/>
        <v>0</v>
      </c>
      <c r="JB147" s="177">
        <f t="shared" si="90"/>
        <v>1.5282424242424245E-2</v>
      </c>
      <c r="JC147" s="177">
        <f t="shared" si="90"/>
        <v>0</v>
      </c>
      <c r="JD147" s="177">
        <f t="shared" si="90"/>
        <v>1.5299494949494952E-2</v>
      </c>
      <c r="JE147" s="177">
        <f t="shared" si="92"/>
        <v>0</v>
      </c>
      <c r="JF147" s="177">
        <f t="shared" si="92"/>
        <v>0</v>
      </c>
      <c r="JG147" s="177">
        <f t="shared" si="92"/>
        <v>5.9772208636363633</v>
      </c>
      <c r="JH147" s="177">
        <f t="shared" si="92"/>
        <v>0</v>
      </c>
      <c r="JI147" s="177">
        <f t="shared" si="92"/>
        <v>0</v>
      </c>
      <c r="JJ147" s="177">
        <f t="shared" si="92"/>
        <v>0</v>
      </c>
      <c r="JK147" s="177">
        <f t="shared" si="92"/>
        <v>0.17728480808080807</v>
      </c>
      <c r="JL147" s="177">
        <f t="shared" si="92"/>
        <v>7.1641729696969692E-2</v>
      </c>
      <c r="JM147" s="177">
        <f t="shared" si="92"/>
        <v>0</v>
      </c>
      <c r="JN147" s="177">
        <f t="shared" si="92"/>
        <v>0</v>
      </c>
      <c r="JO147" s="177">
        <f t="shared" si="92"/>
        <v>0</v>
      </c>
      <c r="JP147" s="177">
        <f t="shared" si="92"/>
        <v>0</v>
      </c>
      <c r="JQ147" s="177">
        <f t="shared" si="92"/>
        <v>0</v>
      </c>
      <c r="JR147" s="177">
        <f t="shared" si="92"/>
        <v>0</v>
      </c>
      <c r="JS147" s="177">
        <f t="shared" si="92"/>
        <v>0</v>
      </c>
      <c r="JT147" s="177">
        <f t="shared" si="92"/>
        <v>0</v>
      </c>
      <c r="JU147" s="177">
        <f t="shared" si="93"/>
        <v>0</v>
      </c>
      <c r="JV147" s="177">
        <f t="shared" si="93"/>
        <v>0</v>
      </c>
    </row>
    <row r="148" spans="1:282" x14ac:dyDescent="0.25">
      <c r="A148" s="77" t="s">
        <v>666</v>
      </c>
      <c r="B148" s="77">
        <v>71</v>
      </c>
      <c r="C148" s="79">
        <v>10</v>
      </c>
      <c r="D148" s="84">
        <f t="shared" si="9"/>
        <v>0</v>
      </c>
      <c r="E148" s="77">
        <f t="shared" si="0"/>
        <v>0</v>
      </c>
      <c r="F148" s="77">
        <f t="shared" si="0"/>
        <v>0</v>
      </c>
      <c r="G148" s="77">
        <f t="shared" si="0"/>
        <v>0</v>
      </c>
      <c r="H148" s="77">
        <f t="shared" si="0"/>
        <v>0</v>
      </c>
      <c r="I148" s="77">
        <f t="shared" si="0"/>
        <v>0</v>
      </c>
      <c r="J148" s="77">
        <f t="shared" si="0"/>
        <v>0</v>
      </c>
      <c r="K148" s="77">
        <f t="shared" si="0"/>
        <v>0</v>
      </c>
      <c r="L148" s="77">
        <f t="shared" si="0"/>
        <v>0</v>
      </c>
      <c r="M148" s="77">
        <f t="shared" si="0"/>
        <v>0</v>
      </c>
      <c r="N148" s="77">
        <f t="shared" si="0"/>
        <v>0</v>
      </c>
      <c r="O148" s="77">
        <f t="shared" si="0"/>
        <v>0</v>
      </c>
      <c r="P148" s="77">
        <f t="shared" si="0"/>
        <v>0</v>
      </c>
      <c r="Q148" s="77">
        <f t="shared" si="0"/>
        <v>0</v>
      </c>
      <c r="R148" s="77">
        <f t="shared" si="0"/>
        <v>0</v>
      </c>
      <c r="S148" s="77">
        <f t="shared" si="0"/>
        <v>0</v>
      </c>
      <c r="T148" s="77">
        <f t="shared" si="0"/>
        <v>0</v>
      </c>
      <c r="U148" s="77">
        <f t="shared" si="0"/>
        <v>0</v>
      </c>
      <c r="V148" s="77">
        <f t="shared" si="0"/>
        <v>0</v>
      </c>
      <c r="W148" s="77">
        <f t="shared" si="0"/>
        <v>0</v>
      </c>
      <c r="X148" s="77">
        <f t="shared" si="0"/>
        <v>0</v>
      </c>
      <c r="Y148" s="77">
        <f t="shared" si="0"/>
        <v>0</v>
      </c>
      <c r="Z148" s="77">
        <f t="shared" si="0"/>
        <v>0</v>
      </c>
      <c r="AA148" s="77">
        <f t="shared" si="0"/>
        <v>0</v>
      </c>
      <c r="AB148" s="77">
        <f t="shared" si="0"/>
        <v>0</v>
      </c>
      <c r="AC148" s="230">
        <f t="shared" si="0"/>
        <v>0</v>
      </c>
      <c r="AD148" s="230">
        <f t="shared" si="0"/>
        <v>0</v>
      </c>
      <c r="AE148" s="230">
        <f t="shared" si="0"/>
        <v>0</v>
      </c>
      <c r="AF148" s="230">
        <f t="shared" ref="AF148" si="132">HLOOKUP(AF$138,$D$78:$CR$136,$CS88,0)</f>
        <v>0</v>
      </c>
      <c r="AG148" s="230">
        <f t="shared" si="99"/>
        <v>0</v>
      </c>
      <c r="AH148" s="77">
        <f t="shared" si="99"/>
        <v>0</v>
      </c>
      <c r="AI148" s="77">
        <f t="shared" si="99"/>
        <v>0</v>
      </c>
      <c r="AJ148" s="77">
        <f t="shared" si="99"/>
        <v>0</v>
      </c>
      <c r="AK148" s="77">
        <f t="shared" si="99"/>
        <v>0</v>
      </c>
      <c r="AL148" s="77">
        <f t="shared" si="99"/>
        <v>0</v>
      </c>
      <c r="AM148" s="77">
        <f t="shared" si="99"/>
        <v>0</v>
      </c>
      <c r="AN148" s="77">
        <f t="shared" si="99"/>
        <v>0</v>
      </c>
      <c r="AO148" s="77">
        <f t="shared" si="99"/>
        <v>0</v>
      </c>
      <c r="AP148" s="77">
        <f t="shared" si="99"/>
        <v>0</v>
      </c>
      <c r="AQ148" s="77">
        <f t="shared" si="99"/>
        <v>0</v>
      </c>
      <c r="AR148" s="77">
        <f t="shared" si="99"/>
        <v>0</v>
      </c>
      <c r="AS148" s="77">
        <f t="shared" si="99"/>
        <v>1</v>
      </c>
      <c r="AT148" s="77">
        <f t="shared" si="99"/>
        <v>0</v>
      </c>
      <c r="AU148" s="77">
        <f t="shared" si="99"/>
        <v>0</v>
      </c>
      <c r="AV148" s="77">
        <f t="shared" si="99"/>
        <v>0</v>
      </c>
      <c r="AW148" s="77">
        <f t="shared" si="99"/>
        <v>0</v>
      </c>
      <c r="AX148" s="77">
        <f t="shared" si="99"/>
        <v>0</v>
      </c>
      <c r="AY148" s="77">
        <f t="shared" si="99"/>
        <v>0</v>
      </c>
      <c r="AZ148" s="77">
        <f t="shared" si="99"/>
        <v>0</v>
      </c>
      <c r="BA148" s="77">
        <f t="shared" si="99"/>
        <v>0</v>
      </c>
      <c r="BB148" s="77">
        <f t="shared" si="99"/>
        <v>0</v>
      </c>
      <c r="BC148" s="77">
        <f t="shared" si="99"/>
        <v>0</v>
      </c>
      <c r="BD148" s="77">
        <f t="shared" si="99"/>
        <v>0</v>
      </c>
      <c r="BE148" s="77">
        <f t="shared" si="99"/>
        <v>0</v>
      </c>
      <c r="BF148" s="77">
        <f t="shared" si="99"/>
        <v>0</v>
      </c>
      <c r="BG148" s="77">
        <f t="shared" si="99"/>
        <v>0</v>
      </c>
      <c r="BH148" s="77">
        <f t="shared" si="99"/>
        <v>0</v>
      </c>
      <c r="BI148" s="77">
        <f t="shared" si="99"/>
        <v>0</v>
      </c>
      <c r="BJ148" s="77">
        <f t="shared" si="99"/>
        <v>0</v>
      </c>
      <c r="BK148" s="77">
        <f t="shared" si="99"/>
        <v>0</v>
      </c>
      <c r="BL148" s="77">
        <f t="shared" si="99"/>
        <v>0</v>
      </c>
      <c r="BM148" s="77">
        <f t="shared" si="99"/>
        <v>0</v>
      </c>
      <c r="BN148" s="77">
        <f t="shared" si="99"/>
        <v>0</v>
      </c>
      <c r="BO148" s="77">
        <f t="shared" si="99"/>
        <v>0</v>
      </c>
      <c r="BP148" s="77">
        <f t="shared" si="99"/>
        <v>0</v>
      </c>
      <c r="BQ148" s="77">
        <f t="shared" si="99"/>
        <v>0</v>
      </c>
      <c r="BR148" s="77">
        <f t="shared" si="99"/>
        <v>0</v>
      </c>
      <c r="BS148" s="77">
        <f t="shared" si="99"/>
        <v>0</v>
      </c>
      <c r="BT148" s="77">
        <f t="shared" si="99"/>
        <v>0</v>
      </c>
      <c r="BU148" s="77">
        <f t="shared" si="99"/>
        <v>0</v>
      </c>
      <c r="BV148" s="77">
        <f t="shared" si="99"/>
        <v>0</v>
      </c>
      <c r="BW148" s="77">
        <f t="shared" si="99"/>
        <v>0</v>
      </c>
      <c r="BX148" s="77">
        <f t="shared" ref="BX148" si="133">HLOOKUP(BX$138,$D$78:$CR$136,$CS88,0)</f>
        <v>0</v>
      </c>
      <c r="BY148" s="77">
        <f t="shared" si="2"/>
        <v>0</v>
      </c>
      <c r="BZ148" s="77">
        <f t="shared" si="2"/>
        <v>0</v>
      </c>
      <c r="CA148" s="77">
        <f t="shared" si="2"/>
        <v>0</v>
      </c>
      <c r="CB148" s="77">
        <f t="shared" si="2"/>
        <v>0</v>
      </c>
      <c r="CC148" s="77">
        <f t="shared" si="2"/>
        <v>0</v>
      </c>
      <c r="CD148" s="77">
        <f t="shared" si="2"/>
        <v>0</v>
      </c>
      <c r="CE148" s="77">
        <f t="shared" si="2"/>
        <v>0</v>
      </c>
      <c r="CF148" s="77">
        <f t="shared" si="2"/>
        <v>0</v>
      </c>
      <c r="CG148" s="77">
        <f t="shared" si="2"/>
        <v>0</v>
      </c>
      <c r="CH148" s="77">
        <f t="shared" si="2"/>
        <v>0</v>
      </c>
      <c r="CI148" s="77">
        <f t="shared" si="2"/>
        <v>0</v>
      </c>
      <c r="CJ148" s="77">
        <f t="shared" si="2"/>
        <v>0</v>
      </c>
      <c r="CK148" s="77">
        <f t="shared" si="2"/>
        <v>0</v>
      </c>
      <c r="CL148" s="77">
        <f t="shared" si="2"/>
        <v>0</v>
      </c>
      <c r="CM148" s="77">
        <f t="shared" si="2"/>
        <v>0</v>
      </c>
      <c r="CN148" s="77">
        <f t="shared" si="2"/>
        <v>0</v>
      </c>
      <c r="CO148" s="77">
        <f t="shared" si="2"/>
        <v>0</v>
      </c>
      <c r="CP148" s="77">
        <f t="shared" si="2"/>
        <v>0</v>
      </c>
      <c r="CQ148" s="77">
        <f t="shared" ref="CQ148" si="134">HLOOKUP(CQ$138,$D$78:$CR$136,$CS88,0)</f>
        <v>0</v>
      </c>
      <c r="CR148" s="85">
        <f t="shared" si="3"/>
        <v>0</v>
      </c>
      <c r="CS148" s="177">
        <f t="shared" si="13"/>
        <v>0</v>
      </c>
      <c r="CT148" s="177">
        <f t="shared" si="26"/>
        <v>0</v>
      </c>
      <c r="CU148" s="177">
        <f t="shared" si="27"/>
        <v>0</v>
      </c>
      <c r="CV148" s="177">
        <f t="shared" si="28"/>
        <v>0</v>
      </c>
      <c r="CW148" s="177">
        <f t="shared" si="29"/>
        <v>0</v>
      </c>
      <c r="CX148" s="177">
        <f t="shared" si="30"/>
        <v>0</v>
      </c>
      <c r="CY148" s="177">
        <f t="shared" si="31"/>
        <v>0</v>
      </c>
      <c r="CZ148" s="177">
        <f t="shared" si="32"/>
        <v>0</v>
      </c>
      <c r="DA148" s="177">
        <f t="shared" si="33"/>
        <v>0</v>
      </c>
      <c r="DB148" s="177">
        <f t="shared" si="34"/>
        <v>0</v>
      </c>
      <c r="DC148" s="177">
        <f t="shared" si="35"/>
        <v>0</v>
      </c>
      <c r="DD148" s="177">
        <f t="shared" si="36"/>
        <v>0</v>
      </c>
      <c r="DE148" s="177">
        <f t="shared" si="37"/>
        <v>0</v>
      </c>
      <c r="DF148" s="177">
        <f t="shared" si="38"/>
        <v>0</v>
      </c>
      <c r="DG148" s="177">
        <f t="shared" si="39"/>
        <v>0</v>
      </c>
      <c r="DH148" s="177">
        <f t="shared" si="40"/>
        <v>0</v>
      </c>
      <c r="DI148" s="177">
        <f t="shared" si="41"/>
        <v>0</v>
      </c>
      <c r="DJ148" s="177">
        <f t="shared" si="42"/>
        <v>0</v>
      </c>
      <c r="DK148" s="177">
        <f t="shared" si="43"/>
        <v>0</v>
      </c>
      <c r="DL148" s="177">
        <f t="shared" si="44"/>
        <v>0</v>
      </c>
      <c r="DM148" s="177">
        <f t="shared" si="45"/>
        <v>0</v>
      </c>
      <c r="DN148" s="177">
        <f t="shared" si="46"/>
        <v>0</v>
      </c>
      <c r="DO148" s="177">
        <f t="shared" si="47"/>
        <v>0</v>
      </c>
      <c r="DP148" s="177">
        <f t="shared" si="48"/>
        <v>0</v>
      </c>
      <c r="DQ148" s="177">
        <f t="shared" si="49"/>
        <v>0</v>
      </c>
      <c r="DR148" s="177">
        <f t="shared" si="50"/>
        <v>0</v>
      </c>
      <c r="DS148" s="177">
        <f t="shared" si="51"/>
        <v>0</v>
      </c>
      <c r="DT148" s="177">
        <f t="shared" si="52"/>
        <v>0</v>
      </c>
      <c r="DU148" s="177">
        <f t="shared" si="53"/>
        <v>0</v>
      </c>
      <c r="DV148" s="177">
        <f t="shared" si="54"/>
        <v>0</v>
      </c>
      <c r="DW148" s="177">
        <f t="shared" si="55"/>
        <v>0</v>
      </c>
      <c r="DX148" s="177">
        <f t="shared" si="56"/>
        <v>0</v>
      </c>
      <c r="DY148" s="177">
        <f t="shared" si="57"/>
        <v>0</v>
      </c>
      <c r="DZ148" s="177">
        <f t="shared" si="58"/>
        <v>0</v>
      </c>
      <c r="EA148" s="177">
        <f t="shared" si="59"/>
        <v>0</v>
      </c>
      <c r="EB148" s="177">
        <f t="shared" si="60"/>
        <v>0</v>
      </c>
      <c r="EC148" s="177">
        <f t="shared" si="61"/>
        <v>0</v>
      </c>
      <c r="ED148" s="177">
        <f t="shared" si="62"/>
        <v>0</v>
      </c>
      <c r="EE148" s="177">
        <f t="shared" si="63"/>
        <v>0</v>
      </c>
      <c r="EF148" s="177">
        <f t="shared" si="64"/>
        <v>0</v>
      </c>
      <c r="EG148" s="177">
        <f t="shared" si="65"/>
        <v>0</v>
      </c>
      <c r="EH148" s="177">
        <f t="shared" si="66"/>
        <v>3.81555</v>
      </c>
      <c r="EI148" s="177">
        <f t="shared" si="67"/>
        <v>0</v>
      </c>
      <c r="EJ148" s="177">
        <f t="shared" si="68"/>
        <v>0</v>
      </c>
      <c r="EK148" s="177">
        <f t="shared" si="69"/>
        <v>0</v>
      </c>
      <c r="EL148" s="177">
        <f t="shared" si="70"/>
        <v>0</v>
      </c>
      <c r="EM148" s="177">
        <f t="shared" si="71"/>
        <v>0</v>
      </c>
      <c r="EN148" s="177">
        <f t="shared" si="72"/>
        <v>0</v>
      </c>
      <c r="EO148" s="177">
        <f t="shared" si="73"/>
        <v>0</v>
      </c>
      <c r="EP148" s="177">
        <f t="shared" si="74"/>
        <v>0</v>
      </c>
      <c r="EQ148" s="177">
        <f t="shared" si="75"/>
        <v>0</v>
      </c>
      <c r="ER148" s="177">
        <f t="shared" si="76"/>
        <v>0</v>
      </c>
      <c r="ES148" s="177">
        <f t="shared" si="77"/>
        <v>0</v>
      </c>
      <c r="ET148" s="177">
        <f t="shared" si="78"/>
        <v>0</v>
      </c>
      <c r="EU148" s="177">
        <f t="shared" si="79"/>
        <v>0</v>
      </c>
      <c r="EV148" s="177">
        <f t="shared" si="80"/>
        <v>0</v>
      </c>
      <c r="EW148" s="177">
        <f t="shared" si="81"/>
        <v>0</v>
      </c>
      <c r="EX148" s="177">
        <f t="shared" si="82"/>
        <v>0</v>
      </c>
      <c r="EY148" s="177">
        <f t="shared" si="83"/>
        <v>0</v>
      </c>
      <c r="EZ148" s="177">
        <f t="shared" si="84"/>
        <v>0</v>
      </c>
      <c r="FA148" s="177">
        <f t="shared" si="85"/>
        <v>0</v>
      </c>
      <c r="FB148" s="177">
        <f t="shared" si="86"/>
        <v>0</v>
      </c>
      <c r="FC148" s="177">
        <f t="shared" si="87"/>
        <v>0</v>
      </c>
      <c r="FD148" s="177">
        <f t="shared" si="88"/>
        <v>0</v>
      </c>
      <c r="FE148" s="177">
        <f t="shared" si="22"/>
        <v>0</v>
      </c>
      <c r="FF148" s="177">
        <f t="shared" si="5"/>
        <v>0</v>
      </c>
      <c r="FG148" s="177">
        <f t="shared" si="5"/>
        <v>0</v>
      </c>
      <c r="FH148" s="177">
        <f t="shared" si="5"/>
        <v>0</v>
      </c>
      <c r="FI148" s="177">
        <f t="shared" si="5"/>
        <v>0</v>
      </c>
      <c r="FJ148" s="177">
        <f t="shared" si="5"/>
        <v>0</v>
      </c>
      <c r="FK148" s="177">
        <f t="shared" si="5"/>
        <v>0</v>
      </c>
      <c r="FL148" s="177">
        <f t="shared" si="5"/>
        <v>0</v>
      </c>
      <c r="FM148" s="177">
        <f t="shared" si="5"/>
        <v>0</v>
      </c>
      <c r="FN148" s="177">
        <f t="shared" si="5"/>
        <v>0</v>
      </c>
      <c r="FO148" s="177">
        <f t="shared" si="5"/>
        <v>0</v>
      </c>
      <c r="FP148" s="177">
        <f t="shared" si="5"/>
        <v>0</v>
      </c>
      <c r="FQ148" s="177">
        <f t="shared" si="5"/>
        <v>0</v>
      </c>
      <c r="FR148" s="177">
        <f t="shared" si="5"/>
        <v>0</v>
      </c>
      <c r="FS148" s="177">
        <f t="shared" si="5"/>
        <v>0</v>
      </c>
      <c r="FT148" s="177">
        <f t="shared" si="5"/>
        <v>0</v>
      </c>
      <c r="FU148" s="177">
        <f t="shared" si="5"/>
        <v>0</v>
      </c>
      <c r="FV148" s="177">
        <f t="shared" si="5"/>
        <v>0</v>
      </c>
      <c r="FW148" s="177">
        <f t="shared" si="5"/>
        <v>0</v>
      </c>
      <c r="FX148" s="177">
        <f t="shared" si="14"/>
        <v>0</v>
      </c>
      <c r="FY148" s="177">
        <f t="shared" si="6"/>
        <v>0</v>
      </c>
      <c r="FZ148" s="177">
        <f t="shared" si="6"/>
        <v>0</v>
      </c>
      <c r="GA148" s="177">
        <f t="shared" si="6"/>
        <v>0</v>
      </c>
      <c r="GB148" s="177">
        <f t="shared" si="6"/>
        <v>0</v>
      </c>
      <c r="GC148" s="177">
        <f t="shared" si="6"/>
        <v>0</v>
      </c>
      <c r="GD148" s="177">
        <f t="shared" si="6"/>
        <v>0</v>
      </c>
      <c r="GE148" s="177">
        <f t="shared" si="6"/>
        <v>0</v>
      </c>
      <c r="GF148" s="177">
        <f t="shared" si="6"/>
        <v>0</v>
      </c>
      <c r="GG148" s="177">
        <f t="shared" si="6"/>
        <v>0</v>
      </c>
      <c r="GH148" s="177">
        <f t="shared" si="15"/>
        <v>0</v>
      </c>
      <c r="GI148" s="177">
        <f t="shared" ref="GI148:GI196" si="135">E148*E$200</f>
        <v>0</v>
      </c>
      <c r="GJ148" s="177">
        <f t="shared" ref="GJ148:GJ196" si="136">F148*F$200</f>
        <v>0</v>
      </c>
      <c r="GK148" s="177">
        <f t="shared" ref="GK148:GK196" si="137">G148*G$200</f>
        <v>0</v>
      </c>
      <c r="GL148" s="177">
        <f t="shared" ref="GL148:GL196" si="138">H148*H$200</f>
        <v>0</v>
      </c>
      <c r="GM148" s="177">
        <f t="shared" ref="GM148:GM196" si="139">I148*I$200</f>
        <v>0</v>
      </c>
      <c r="GN148" s="177">
        <f t="shared" ref="GN148:GN196" si="140">J148*J$200</f>
        <v>0</v>
      </c>
      <c r="GO148" s="177">
        <f t="shared" ref="GO148:GO196" si="141">K148*K$200</f>
        <v>0</v>
      </c>
      <c r="GP148" s="177">
        <f t="shared" si="108"/>
        <v>0</v>
      </c>
      <c r="GQ148" s="177">
        <f t="shared" si="109"/>
        <v>0</v>
      </c>
      <c r="GR148" s="177">
        <f t="shared" si="110"/>
        <v>0</v>
      </c>
      <c r="GS148" s="177">
        <f t="shared" si="111"/>
        <v>0</v>
      </c>
      <c r="GT148" s="177">
        <f t="shared" si="112"/>
        <v>0</v>
      </c>
      <c r="GU148" s="177">
        <f t="shared" si="113"/>
        <v>0</v>
      </c>
      <c r="GV148" s="177">
        <f t="shared" si="114"/>
        <v>0</v>
      </c>
      <c r="GW148" s="177">
        <f t="shared" si="115"/>
        <v>0</v>
      </c>
      <c r="GX148" s="177">
        <f t="shared" si="116"/>
        <v>0</v>
      </c>
      <c r="GY148" s="177">
        <f t="shared" si="117"/>
        <v>0</v>
      </c>
      <c r="GZ148" s="177">
        <f t="shared" si="118"/>
        <v>0</v>
      </c>
      <c r="HA148" s="177">
        <f t="shared" si="119"/>
        <v>0</v>
      </c>
      <c r="HB148" s="177">
        <f t="shared" si="120"/>
        <v>0</v>
      </c>
      <c r="HC148" s="177">
        <f t="shared" si="121"/>
        <v>0</v>
      </c>
      <c r="HD148" s="177">
        <f t="shared" si="122"/>
        <v>0</v>
      </c>
      <c r="HE148" s="177">
        <f t="shared" si="123"/>
        <v>0</v>
      </c>
      <c r="HF148" s="177">
        <f t="shared" si="124"/>
        <v>0</v>
      </c>
      <c r="HG148" s="177">
        <f t="shared" si="125"/>
        <v>0</v>
      </c>
      <c r="HH148" s="177">
        <f t="shared" si="126"/>
        <v>0</v>
      </c>
      <c r="HI148" s="177">
        <f t="shared" si="127"/>
        <v>0</v>
      </c>
      <c r="HJ148" s="177">
        <f t="shared" si="128"/>
        <v>0</v>
      </c>
      <c r="HK148" s="177">
        <f t="shared" si="129"/>
        <v>0</v>
      </c>
      <c r="HL148" s="177">
        <f t="shared" si="130"/>
        <v>0</v>
      </c>
      <c r="HM148" s="177">
        <f t="shared" si="131"/>
        <v>0</v>
      </c>
      <c r="HN148" s="177">
        <f t="shared" si="97"/>
        <v>0</v>
      </c>
      <c r="HO148" s="177">
        <f t="shared" si="97"/>
        <v>0</v>
      </c>
      <c r="HP148" s="177">
        <f t="shared" si="97"/>
        <v>0</v>
      </c>
      <c r="HQ148" s="177">
        <f t="shared" si="97"/>
        <v>0</v>
      </c>
      <c r="HR148" s="177">
        <f t="shared" si="97"/>
        <v>0</v>
      </c>
      <c r="HS148" s="177">
        <f t="shared" si="97"/>
        <v>0</v>
      </c>
      <c r="HT148" s="177">
        <f t="shared" si="97"/>
        <v>0</v>
      </c>
      <c r="HU148" s="177">
        <f t="shared" si="97"/>
        <v>0</v>
      </c>
      <c r="HV148" s="177">
        <f t="shared" si="97"/>
        <v>0</v>
      </c>
      <c r="HW148" s="177">
        <f t="shared" si="97"/>
        <v>4.7665499999999996</v>
      </c>
      <c r="HX148" s="177">
        <f t="shared" si="97"/>
        <v>0</v>
      </c>
      <c r="HY148" s="177">
        <f t="shared" si="97"/>
        <v>0</v>
      </c>
      <c r="HZ148" s="177">
        <f t="shared" si="97"/>
        <v>0</v>
      </c>
      <c r="IA148" s="177">
        <f t="shared" si="97"/>
        <v>0</v>
      </c>
      <c r="IB148" s="177">
        <f t="shared" si="97"/>
        <v>0</v>
      </c>
      <c r="IC148" s="177">
        <f t="shared" si="97"/>
        <v>0</v>
      </c>
      <c r="ID148" s="177">
        <f t="shared" si="89"/>
        <v>0</v>
      </c>
      <c r="IE148" s="177">
        <f t="shared" si="89"/>
        <v>0</v>
      </c>
      <c r="IF148" s="177">
        <f t="shared" si="89"/>
        <v>0</v>
      </c>
      <c r="IG148" s="177">
        <f t="shared" si="89"/>
        <v>0</v>
      </c>
      <c r="IH148" s="177">
        <f t="shared" si="89"/>
        <v>0</v>
      </c>
      <c r="II148" s="177">
        <f t="shared" si="89"/>
        <v>0</v>
      </c>
      <c r="IJ148" s="177">
        <f t="shared" si="89"/>
        <v>0</v>
      </c>
      <c r="IK148" s="177">
        <f t="shared" si="89"/>
        <v>0</v>
      </c>
      <c r="IL148" s="177">
        <f t="shared" si="89"/>
        <v>0</v>
      </c>
      <c r="IM148" s="177">
        <f t="shared" si="89"/>
        <v>0</v>
      </c>
      <c r="IN148" s="177">
        <f t="shared" si="89"/>
        <v>0</v>
      </c>
      <c r="IO148" s="177">
        <f t="shared" si="90"/>
        <v>0</v>
      </c>
      <c r="IP148" s="177">
        <f t="shared" si="90"/>
        <v>0</v>
      </c>
      <c r="IQ148" s="177">
        <f t="shared" si="90"/>
        <v>0</v>
      </c>
      <c r="IR148" s="177">
        <f t="shared" si="90"/>
        <v>0</v>
      </c>
      <c r="IS148" s="177">
        <f t="shared" si="90"/>
        <v>0</v>
      </c>
      <c r="IT148" s="177">
        <f t="shared" si="91"/>
        <v>0</v>
      </c>
      <c r="IU148" s="177">
        <f t="shared" si="90"/>
        <v>0</v>
      </c>
      <c r="IV148" s="177">
        <f t="shared" si="90"/>
        <v>0</v>
      </c>
      <c r="IW148" s="177">
        <f t="shared" si="90"/>
        <v>0</v>
      </c>
      <c r="IX148" s="177">
        <f t="shared" si="90"/>
        <v>0</v>
      </c>
      <c r="IY148" s="177">
        <f t="shared" si="90"/>
        <v>0</v>
      </c>
      <c r="IZ148" s="177">
        <f t="shared" si="90"/>
        <v>0</v>
      </c>
      <c r="JA148" s="177">
        <f t="shared" si="90"/>
        <v>0</v>
      </c>
      <c r="JB148" s="177">
        <f t="shared" si="90"/>
        <v>0</v>
      </c>
      <c r="JC148" s="177">
        <f t="shared" si="90"/>
        <v>0</v>
      </c>
      <c r="JD148" s="177">
        <f t="shared" si="90"/>
        <v>0</v>
      </c>
      <c r="JE148" s="177">
        <f t="shared" si="92"/>
        <v>0</v>
      </c>
      <c r="JF148" s="177">
        <f t="shared" si="92"/>
        <v>0</v>
      </c>
      <c r="JG148" s="177">
        <f t="shared" si="92"/>
        <v>0</v>
      </c>
      <c r="JH148" s="177">
        <f t="shared" si="92"/>
        <v>0</v>
      </c>
      <c r="JI148" s="177">
        <f t="shared" si="92"/>
        <v>0</v>
      </c>
      <c r="JJ148" s="177">
        <f t="shared" si="92"/>
        <v>0</v>
      </c>
      <c r="JK148" s="177">
        <f t="shared" si="92"/>
        <v>0</v>
      </c>
      <c r="JL148" s="177">
        <f t="shared" si="92"/>
        <v>0</v>
      </c>
      <c r="JM148" s="177">
        <f t="shared" si="92"/>
        <v>0</v>
      </c>
      <c r="JN148" s="177">
        <f t="shared" si="92"/>
        <v>0</v>
      </c>
      <c r="JO148" s="177">
        <f t="shared" si="92"/>
        <v>0</v>
      </c>
      <c r="JP148" s="177">
        <f t="shared" si="92"/>
        <v>0</v>
      </c>
      <c r="JQ148" s="177">
        <f t="shared" si="92"/>
        <v>0</v>
      </c>
      <c r="JR148" s="177">
        <f t="shared" si="92"/>
        <v>0</v>
      </c>
      <c r="JS148" s="177">
        <f t="shared" si="92"/>
        <v>0</v>
      </c>
      <c r="JT148" s="177">
        <f t="shared" si="92"/>
        <v>0</v>
      </c>
      <c r="JU148" s="177">
        <f t="shared" si="93"/>
        <v>0</v>
      </c>
      <c r="JV148" s="177">
        <f t="shared" si="93"/>
        <v>0</v>
      </c>
    </row>
    <row r="149" spans="1:282" x14ac:dyDescent="0.25">
      <c r="A149" s="77" t="s">
        <v>667</v>
      </c>
      <c r="B149" s="77">
        <v>72</v>
      </c>
      <c r="C149" s="79">
        <v>11</v>
      </c>
      <c r="D149" s="84">
        <f t="shared" si="9"/>
        <v>0</v>
      </c>
      <c r="E149" s="77">
        <f t="shared" ref="E149:AE158" si="142">HLOOKUP(E$138,$D$78:$CR$136,$CS89,0)</f>
        <v>0</v>
      </c>
      <c r="F149" s="77">
        <f t="shared" si="142"/>
        <v>0</v>
      </c>
      <c r="G149" s="77">
        <f t="shared" si="142"/>
        <v>0</v>
      </c>
      <c r="H149" s="77">
        <f t="shared" si="142"/>
        <v>0</v>
      </c>
      <c r="I149" s="77">
        <f t="shared" si="142"/>
        <v>0</v>
      </c>
      <c r="J149" s="77">
        <f t="shared" si="142"/>
        <v>0</v>
      </c>
      <c r="K149" s="77">
        <f t="shared" si="142"/>
        <v>0</v>
      </c>
      <c r="L149" s="77">
        <f t="shared" si="142"/>
        <v>0</v>
      </c>
      <c r="M149" s="77">
        <f t="shared" si="142"/>
        <v>0</v>
      </c>
      <c r="N149" s="77">
        <f t="shared" si="142"/>
        <v>0</v>
      </c>
      <c r="O149" s="77">
        <f t="shared" si="142"/>
        <v>0</v>
      </c>
      <c r="P149" s="77">
        <f t="shared" si="142"/>
        <v>0</v>
      </c>
      <c r="Q149" s="77">
        <f t="shared" si="142"/>
        <v>0</v>
      </c>
      <c r="R149" s="77">
        <f t="shared" si="142"/>
        <v>0</v>
      </c>
      <c r="S149" s="77">
        <f t="shared" si="142"/>
        <v>0</v>
      </c>
      <c r="T149" s="77">
        <f t="shared" si="142"/>
        <v>0</v>
      </c>
      <c r="U149" s="77">
        <f t="shared" si="142"/>
        <v>0</v>
      </c>
      <c r="V149" s="77">
        <f t="shared" si="142"/>
        <v>0</v>
      </c>
      <c r="W149" s="77">
        <f t="shared" si="142"/>
        <v>0</v>
      </c>
      <c r="X149" s="77">
        <f t="shared" si="142"/>
        <v>0</v>
      </c>
      <c r="Y149" s="77">
        <f t="shared" si="142"/>
        <v>0</v>
      </c>
      <c r="Z149" s="77">
        <f t="shared" si="142"/>
        <v>0</v>
      </c>
      <c r="AA149" s="77">
        <f t="shared" si="142"/>
        <v>0</v>
      </c>
      <c r="AB149" s="77">
        <f t="shared" si="142"/>
        <v>0</v>
      </c>
      <c r="AC149" s="230">
        <f t="shared" si="142"/>
        <v>0</v>
      </c>
      <c r="AD149" s="230">
        <f t="shared" si="142"/>
        <v>0</v>
      </c>
      <c r="AE149" s="230">
        <f t="shared" si="142"/>
        <v>0</v>
      </c>
      <c r="AF149" s="230">
        <f t="shared" ref="AF149" si="143">HLOOKUP(AF$138,$D$78:$CR$136,$CS89,0)</f>
        <v>0</v>
      </c>
      <c r="AG149" s="230">
        <f t="shared" si="99"/>
        <v>0</v>
      </c>
      <c r="AH149" s="77">
        <f t="shared" si="99"/>
        <v>0</v>
      </c>
      <c r="AI149" s="77">
        <f t="shared" si="99"/>
        <v>0</v>
      </c>
      <c r="AJ149" s="77">
        <f t="shared" si="99"/>
        <v>0</v>
      </c>
      <c r="AK149" s="77">
        <f t="shared" si="99"/>
        <v>0</v>
      </c>
      <c r="AL149" s="77">
        <f t="shared" si="99"/>
        <v>0</v>
      </c>
      <c r="AM149" s="77">
        <f t="shared" si="99"/>
        <v>0</v>
      </c>
      <c r="AN149" s="77">
        <f t="shared" si="99"/>
        <v>0</v>
      </c>
      <c r="AO149" s="77">
        <f t="shared" si="99"/>
        <v>0</v>
      </c>
      <c r="AP149" s="77">
        <f t="shared" si="99"/>
        <v>0</v>
      </c>
      <c r="AQ149" s="77">
        <f t="shared" si="99"/>
        <v>0</v>
      </c>
      <c r="AR149" s="77">
        <f t="shared" si="99"/>
        <v>0</v>
      </c>
      <c r="AS149" s="77">
        <f t="shared" si="99"/>
        <v>0</v>
      </c>
      <c r="AT149" s="77">
        <f t="shared" si="99"/>
        <v>0</v>
      </c>
      <c r="AU149" s="77">
        <f t="shared" si="99"/>
        <v>0</v>
      </c>
      <c r="AV149" s="77">
        <f t="shared" si="99"/>
        <v>0</v>
      </c>
      <c r="AW149" s="77">
        <f t="shared" si="99"/>
        <v>0</v>
      </c>
      <c r="AX149" s="77">
        <f t="shared" si="99"/>
        <v>0</v>
      </c>
      <c r="AY149" s="77">
        <f t="shared" si="99"/>
        <v>0</v>
      </c>
      <c r="AZ149" s="77">
        <f t="shared" si="99"/>
        <v>0</v>
      </c>
      <c r="BA149" s="77">
        <f t="shared" si="99"/>
        <v>0</v>
      </c>
      <c r="BB149" s="77">
        <f t="shared" si="99"/>
        <v>0</v>
      </c>
      <c r="BC149" s="77">
        <f t="shared" si="99"/>
        <v>0</v>
      </c>
      <c r="BD149" s="77">
        <f t="shared" si="99"/>
        <v>0</v>
      </c>
      <c r="BE149" s="77">
        <f t="shared" si="99"/>
        <v>0</v>
      </c>
      <c r="BF149" s="77">
        <f t="shared" si="99"/>
        <v>0</v>
      </c>
      <c r="BG149" s="77">
        <f t="shared" si="99"/>
        <v>0</v>
      </c>
      <c r="BH149" s="77">
        <f t="shared" si="99"/>
        <v>0</v>
      </c>
      <c r="BI149" s="77">
        <f t="shared" si="99"/>
        <v>0</v>
      </c>
      <c r="BJ149" s="77">
        <f t="shared" si="99"/>
        <v>0</v>
      </c>
      <c r="BK149" s="77">
        <f t="shared" si="99"/>
        <v>0.7142857142857143</v>
      </c>
      <c r="BL149" s="77">
        <f t="shared" si="99"/>
        <v>0</v>
      </c>
      <c r="BM149" s="77">
        <f t="shared" si="99"/>
        <v>0</v>
      </c>
      <c r="BN149" s="77">
        <f t="shared" si="99"/>
        <v>0</v>
      </c>
      <c r="BO149" s="77">
        <f t="shared" si="99"/>
        <v>0</v>
      </c>
      <c r="BP149" s="77">
        <f t="shared" si="99"/>
        <v>0</v>
      </c>
      <c r="BQ149" s="77">
        <f t="shared" si="99"/>
        <v>0</v>
      </c>
      <c r="BR149" s="77">
        <f t="shared" si="99"/>
        <v>0</v>
      </c>
      <c r="BS149" s="77">
        <f t="shared" si="99"/>
        <v>0</v>
      </c>
      <c r="BT149" s="77">
        <f t="shared" si="99"/>
        <v>0</v>
      </c>
      <c r="BU149" s="77">
        <f t="shared" si="99"/>
        <v>0</v>
      </c>
      <c r="BV149" s="77">
        <f t="shared" si="99"/>
        <v>0</v>
      </c>
      <c r="BW149" s="77">
        <f t="shared" si="99"/>
        <v>0</v>
      </c>
      <c r="BX149" s="77">
        <f t="shared" ref="BX149" si="144">HLOOKUP(BX$138,$D$78:$CR$136,$CS89,0)</f>
        <v>0</v>
      </c>
      <c r="BY149" s="77">
        <f t="shared" si="2"/>
        <v>0</v>
      </c>
      <c r="BZ149" s="77">
        <f t="shared" si="2"/>
        <v>0</v>
      </c>
      <c r="CA149" s="77">
        <f t="shared" si="2"/>
        <v>0</v>
      </c>
      <c r="CB149" s="77">
        <f t="shared" si="2"/>
        <v>0</v>
      </c>
      <c r="CC149" s="77">
        <f t="shared" si="2"/>
        <v>0</v>
      </c>
      <c r="CD149" s="77">
        <f t="shared" si="2"/>
        <v>0</v>
      </c>
      <c r="CE149" s="77">
        <f t="shared" si="2"/>
        <v>0</v>
      </c>
      <c r="CF149" s="77">
        <f t="shared" si="2"/>
        <v>0</v>
      </c>
      <c r="CG149" s="77">
        <f t="shared" si="2"/>
        <v>0</v>
      </c>
      <c r="CH149" s="77">
        <f t="shared" si="2"/>
        <v>0</v>
      </c>
      <c r="CI149" s="77">
        <f t="shared" si="2"/>
        <v>0</v>
      </c>
      <c r="CJ149" s="77">
        <f t="shared" si="2"/>
        <v>0</v>
      </c>
      <c r="CK149" s="77">
        <f t="shared" si="2"/>
        <v>0</v>
      </c>
      <c r="CL149" s="77">
        <f t="shared" si="2"/>
        <v>0</v>
      </c>
      <c r="CM149" s="77">
        <f t="shared" si="2"/>
        <v>0</v>
      </c>
      <c r="CN149" s="77">
        <f t="shared" si="2"/>
        <v>0</v>
      </c>
      <c r="CO149" s="77">
        <f t="shared" si="2"/>
        <v>0</v>
      </c>
      <c r="CP149" s="77">
        <f t="shared" si="2"/>
        <v>0</v>
      </c>
      <c r="CQ149" s="77">
        <f t="shared" ref="CQ149" si="145">HLOOKUP(CQ$138,$D$78:$CR$136,$CS89,0)</f>
        <v>0</v>
      </c>
      <c r="CR149" s="85">
        <f t="shared" si="3"/>
        <v>0</v>
      </c>
      <c r="CS149" s="177">
        <f t="shared" si="13"/>
        <v>0</v>
      </c>
      <c r="CT149" s="177">
        <f t="shared" si="26"/>
        <v>0</v>
      </c>
      <c r="CU149" s="177">
        <f t="shared" si="27"/>
        <v>0</v>
      </c>
      <c r="CV149" s="177">
        <f t="shared" si="28"/>
        <v>0</v>
      </c>
      <c r="CW149" s="177">
        <f t="shared" si="29"/>
        <v>0</v>
      </c>
      <c r="CX149" s="177">
        <f t="shared" si="30"/>
        <v>0</v>
      </c>
      <c r="CY149" s="177">
        <f t="shared" si="31"/>
        <v>0</v>
      </c>
      <c r="CZ149" s="177">
        <f t="shared" si="32"/>
        <v>0</v>
      </c>
      <c r="DA149" s="177">
        <f t="shared" si="33"/>
        <v>0</v>
      </c>
      <c r="DB149" s="177">
        <f t="shared" si="34"/>
        <v>0</v>
      </c>
      <c r="DC149" s="177">
        <f t="shared" si="35"/>
        <v>0</v>
      </c>
      <c r="DD149" s="177">
        <f t="shared" si="36"/>
        <v>0</v>
      </c>
      <c r="DE149" s="177">
        <f t="shared" si="37"/>
        <v>0</v>
      </c>
      <c r="DF149" s="177">
        <f t="shared" si="38"/>
        <v>0</v>
      </c>
      <c r="DG149" s="177">
        <f t="shared" si="39"/>
        <v>0</v>
      </c>
      <c r="DH149" s="177">
        <f t="shared" si="40"/>
        <v>0</v>
      </c>
      <c r="DI149" s="177">
        <f t="shared" si="41"/>
        <v>0</v>
      </c>
      <c r="DJ149" s="177">
        <f t="shared" si="42"/>
        <v>0</v>
      </c>
      <c r="DK149" s="177">
        <f t="shared" si="43"/>
        <v>0</v>
      </c>
      <c r="DL149" s="177">
        <f t="shared" si="44"/>
        <v>0</v>
      </c>
      <c r="DM149" s="177">
        <f t="shared" si="45"/>
        <v>0</v>
      </c>
      <c r="DN149" s="177">
        <f t="shared" si="46"/>
        <v>0</v>
      </c>
      <c r="DO149" s="177">
        <f t="shared" si="47"/>
        <v>0</v>
      </c>
      <c r="DP149" s="177">
        <f t="shared" si="48"/>
        <v>0</v>
      </c>
      <c r="DQ149" s="177">
        <f t="shared" si="49"/>
        <v>0</v>
      </c>
      <c r="DR149" s="177">
        <f t="shared" si="50"/>
        <v>0</v>
      </c>
      <c r="DS149" s="177">
        <f t="shared" si="51"/>
        <v>0</v>
      </c>
      <c r="DT149" s="177">
        <f t="shared" si="52"/>
        <v>0</v>
      </c>
      <c r="DU149" s="177">
        <f t="shared" si="53"/>
        <v>0</v>
      </c>
      <c r="DV149" s="177">
        <f t="shared" si="54"/>
        <v>0</v>
      </c>
      <c r="DW149" s="177">
        <f t="shared" si="55"/>
        <v>0</v>
      </c>
      <c r="DX149" s="177">
        <f t="shared" si="56"/>
        <v>0</v>
      </c>
      <c r="DY149" s="177">
        <f t="shared" si="57"/>
        <v>0</v>
      </c>
      <c r="DZ149" s="177">
        <f t="shared" si="58"/>
        <v>0</v>
      </c>
      <c r="EA149" s="177">
        <f t="shared" si="59"/>
        <v>0</v>
      </c>
      <c r="EB149" s="177">
        <f t="shared" si="60"/>
        <v>0</v>
      </c>
      <c r="EC149" s="177">
        <f t="shared" si="61"/>
        <v>0</v>
      </c>
      <c r="ED149" s="177">
        <f t="shared" si="62"/>
        <v>0</v>
      </c>
      <c r="EE149" s="177">
        <f t="shared" si="63"/>
        <v>0</v>
      </c>
      <c r="EF149" s="177">
        <f t="shared" si="64"/>
        <v>0</v>
      </c>
      <c r="EG149" s="177">
        <f t="shared" si="65"/>
        <v>0</v>
      </c>
      <c r="EH149" s="177">
        <f t="shared" si="66"/>
        <v>0</v>
      </c>
      <c r="EI149" s="177">
        <f t="shared" si="67"/>
        <v>0</v>
      </c>
      <c r="EJ149" s="177">
        <f t="shared" si="68"/>
        <v>0</v>
      </c>
      <c r="EK149" s="177">
        <f t="shared" si="69"/>
        <v>0</v>
      </c>
      <c r="EL149" s="177">
        <f t="shared" si="70"/>
        <v>0</v>
      </c>
      <c r="EM149" s="177">
        <f t="shared" si="71"/>
        <v>0</v>
      </c>
      <c r="EN149" s="177">
        <f t="shared" si="72"/>
        <v>0</v>
      </c>
      <c r="EO149" s="177">
        <f t="shared" si="73"/>
        <v>0</v>
      </c>
      <c r="EP149" s="177">
        <f t="shared" si="74"/>
        <v>0</v>
      </c>
      <c r="EQ149" s="177">
        <f t="shared" si="75"/>
        <v>0</v>
      </c>
      <c r="ER149" s="177">
        <f t="shared" si="76"/>
        <v>0</v>
      </c>
      <c r="ES149" s="177">
        <f t="shared" si="77"/>
        <v>0</v>
      </c>
      <c r="ET149" s="177">
        <f t="shared" si="78"/>
        <v>0</v>
      </c>
      <c r="EU149" s="177">
        <f t="shared" si="79"/>
        <v>0</v>
      </c>
      <c r="EV149" s="177">
        <f t="shared" si="80"/>
        <v>0</v>
      </c>
      <c r="EW149" s="177">
        <f t="shared" si="81"/>
        <v>0</v>
      </c>
      <c r="EX149" s="177">
        <f t="shared" si="82"/>
        <v>0</v>
      </c>
      <c r="EY149" s="177">
        <f t="shared" si="83"/>
        <v>0</v>
      </c>
      <c r="EZ149" s="177">
        <f t="shared" si="84"/>
        <v>2.2859714285714285</v>
      </c>
      <c r="FA149" s="177">
        <f t="shared" si="85"/>
        <v>0</v>
      </c>
      <c r="FB149" s="177">
        <f t="shared" si="86"/>
        <v>0</v>
      </c>
      <c r="FC149" s="177">
        <f t="shared" si="87"/>
        <v>0</v>
      </c>
      <c r="FD149" s="177">
        <f t="shared" si="88"/>
        <v>0</v>
      </c>
      <c r="FE149" s="177">
        <f t="shared" si="22"/>
        <v>0</v>
      </c>
      <c r="FF149" s="177">
        <f t="shared" si="5"/>
        <v>0</v>
      </c>
      <c r="FG149" s="177">
        <f t="shared" si="5"/>
        <v>0</v>
      </c>
      <c r="FH149" s="177">
        <f t="shared" si="5"/>
        <v>0</v>
      </c>
      <c r="FI149" s="177">
        <f t="shared" si="5"/>
        <v>0</v>
      </c>
      <c r="FJ149" s="177">
        <f t="shared" si="5"/>
        <v>0</v>
      </c>
      <c r="FK149" s="177">
        <f t="shared" si="5"/>
        <v>0</v>
      </c>
      <c r="FL149" s="177">
        <f t="shared" si="5"/>
        <v>0</v>
      </c>
      <c r="FM149" s="177">
        <f t="shared" si="5"/>
        <v>0</v>
      </c>
      <c r="FN149" s="177">
        <f t="shared" si="5"/>
        <v>0</v>
      </c>
      <c r="FO149" s="177">
        <f t="shared" si="5"/>
        <v>0</v>
      </c>
      <c r="FP149" s="177">
        <f t="shared" si="5"/>
        <v>0</v>
      </c>
      <c r="FQ149" s="177">
        <f t="shared" si="5"/>
        <v>0</v>
      </c>
      <c r="FR149" s="177">
        <f t="shared" si="5"/>
        <v>0</v>
      </c>
      <c r="FS149" s="177">
        <f t="shared" si="5"/>
        <v>0</v>
      </c>
      <c r="FT149" s="177">
        <f t="shared" si="5"/>
        <v>0</v>
      </c>
      <c r="FU149" s="177">
        <f t="shared" si="5"/>
        <v>0</v>
      </c>
      <c r="FV149" s="177">
        <f t="shared" si="5"/>
        <v>0</v>
      </c>
      <c r="FW149" s="177">
        <f t="shared" si="5"/>
        <v>0</v>
      </c>
      <c r="FX149" s="177">
        <f t="shared" si="14"/>
        <v>0</v>
      </c>
      <c r="FY149" s="177">
        <f t="shared" si="6"/>
        <v>0</v>
      </c>
      <c r="FZ149" s="177">
        <f t="shared" si="6"/>
        <v>0</v>
      </c>
      <c r="GA149" s="177">
        <f t="shared" si="6"/>
        <v>0</v>
      </c>
      <c r="GB149" s="177">
        <f t="shared" si="6"/>
        <v>0</v>
      </c>
      <c r="GC149" s="177">
        <f t="shared" si="6"/>
        <v>0</v>
      </c>
      <c r="GD149" s="177">
        <f t="shared" si="6"/>
        <v>0</v>
      </c>
      <c r="GE149" s="177">
        <f t="shared" si="6"/>
        <v>0</v>
      </c>
      <c r="GF149" s="177">
        <f t="shared" si="6"/>
        <v>0</v>
      </c>
      <c r="GG149" s="177">
        <f t="shared" si="6"/>
        <v>0</v>
      </c>
      <c r="GH149" s="177">
        <f t="shared" si="15"/>
        <v>0</v>
      </c>
      <c r="GI149" s="177">
        <f t="shared" si="135"/>
        <v>0</v>
      </c>
      <c r="GJ149" s="177">
        <f t="shared" si="136"/>
        <v>0</v>
      </c>
      <c r="GK149" s="177">
        <f t="shared" si="137"/>
        <v>0</v>
      </c>
      <c r="GL149" s="177">
        <f t="shared" si="138"/>
        <v>0</v>
      </c>
      <c r="GM149" s="177">
        <f t="shared" si="139"/>
        <v>0</v>
      </c>
      <c r="GN149" s="177">
        <f t="shared" si="140"/>
        <v>0</v>
      </c>
      <c r="GO149" s="177">
        <f t="shared" si="141"/>
        <v>0</v>
      </c>
      <c r="GP149" s="177">
        <f t="shared" si="108"/>
        <v>0</v>
      </c>
      <c r="GQ149" s="177">
        <f t="shared" si="109"/>
        <v>0</v>
      </c>
      <c r="GR149" s="177">
        <f t="shared" si="110"/>
        <v>0</v>
      </c>
      <c r="GS149" s="177">
        <f t="shared" si="111"/>
        <v>0</v>
      </c>
      <c r="GT149" s="177">
        <f t="shared" si="112"/>
        <v>0</v>
      </c>
      <c r="GU149" s="177">
        <f t="shared" si="113"/>
        <v>0</v>
      </c>
      <c r="GV149" s="177">
        <f t="shared" si="114"/>
        <v>0</v>
      </c>
      <c r="GW149" s="177">
        <f t="shared" si="115"/>
        <v>0</v>
      </c>
      <c r="GX149" s="177">
        <f t="shared" si="116"/>
        <v>0</v>
      </c>
      <c r="GY149" s="177">
        <f t="shared" si="117"/>
        <v>0</v>
      </c>
      <c r="GZ149" s="177">
        <f t="shared" si="118"/>
        <v>0</v>
      </c>
      <c r="HA149" s="177">
        <f t="shared" si="119"/>
        <v>0</v>
      </c>
      <c r="HB149" s="177">
        <f t="shared" si="120"/>
        <v>0</v>
      </c>
      <c r="HC149" s="177">
        <f t="shared" si="121"/>
        <v>0</v>
      </c>
      <c r="HD149" s="177">
        <f t="shared" si="122"/>
        <v>0</v>
      </c>
      <c r="HE149" s="177">
        <f t="shared" si="123"/>
        <v>0</v>
      </c>
      <c r="HF149" s="177">
        <f t="shared" si="124"/>
        <v>0</v>
      </c>
      <c r="HG149" s="177">
        <f t="shared" si="125"/>
        <v>0</v>
      </c>
      <c r="HH149" s="177">
        <f t="shared" si="126"/>
        <v>0</v>
      </c>
      <c r="HI149" s="177">
        <f t="shared" si="127"/>
        <v>0</v>
      </c>
      <c r="HJ149" s="177">
        <f t="shared" si="128"/>
        <v>0</v>
      </c>
      <c r="HK149" s="177">
        <f t="shared" si="129"/>
        <v>0</v>
      </c>
      <c r="HL149" s="177">
        <f t="shared" si="130"/>
        <v>0</v>
      </c>
      <c r="HM149" s="177">
        <f t="shared" si="131"/>
        <v>0</v>
      </c>
      <c r="HN149" s="177">
        <f t="shared" si="97"/>
        <v>0</v>
      </c>
      <c r="HO149" s="177">
        <f t="shared" si="97"/>
        <v>0</v>
      </c>
      <c r="HP149" s="177">
        <f t="shared" si="97"/>
        <v>0</v>
      </c>
      <c r="HQ149" s="177">
        <f t="shared" si="97"/>
        <v>0</v>
      </c>
      <c r="HR149" s="177">
        <f t="shared" si="97"/>
        <v>0</v>
      </c>
      <c r="HS149" s="177">
        <f t="shared" si="97"/>
        <v>0</v>
      </c>
      <c r="HT149" s="177">
        <f t="shared" si="97"/>
        <v>0</v>
      </c>
      <c r="HU149" s="177">
        <f t="shared" si="97"/>
        <v>0</v>
      </c>
      <c r="HV149" s="177">
        <f t="shared" si="97"/>
        <v>0</v>
      </c>
      <c r="HW149" s="177">
        <f t="shared" si="97"/>
        <v>0</v>
      </c>
      <c r="HX149" s="177">
        <f t="shared" si="97"/>
        <v>0</v>
      </c>
      <c r="HY149" s="177">
        <f t="shared" si="97"/>
        <v>0</v>
      </c>
      <c r="HZ149" s="177">
        <f t="shared" si="97"/>
        <v>0</v>
      </c>
      <c r="IA149" s="177">
        <f t="shared" si="97"/>
        <v>0</v>
      </c>
      <c r="IB149" s="177">
        <f t="shared" si="97"/>
        <v>0</v>
      </c>
      <c r="IC149" s="177">
        <f t="shared" si="97"/>
        <v>0</v>
      </c>
      <c r="ID149" s="177">
        <f t="shared" si="89"/>
        <v>0</v>
      </c>
      <c r="IE149" s="177">
        <f t="shared" si="89"/>
        <v>0</v>
      </c>
      <c r="IF149" s="177">
        <f t="shared" si="89"/>
        <v>0</v>
      </c>
      <c r="IG149" s="177">
        <f t="shared" si="89"/>
        <v>0</v>
      </c>
      <c r="IH149" s="177">
        <f t="shared" si="89"/>
        <v>0</v>
      </c>
      <c r="II149" s="177">
        <f t="shared" si="89"/>
        <v>0</v>
      </c>
      <c r="IJ149" s="177">
        <f t="shared" si="89"/>
        <v>0</v>
      </c>
      <c r="IK149" s="177">
        <f t="shared" si="89"/>
        <v>0</v>
      </c>
      <c r="IL149" s="177">
        <f t="shared" si="89"/>
        <v>0</v>
      </c>
      <c r="IM149" s="177">
        <f t="shared" si="89"/>
        <v>0</v>
      </c>
      <c r="IN149" s="177">
        <f t="shared" si="89"/>
        <v>0</v>
      </c>
      <c r="IO149" s="177">
        <f t="shared" si="90"/>
        <v>2.6457857142857142</v>
      </c>
      <c r="IP149" s="177">
        <f t="shared" si="90"/>
        <v>0</v>
      </c>
      <c r="IQ149" s="177">
        <f t="shared" si="90"/>
        <v>0</v>
      </c>
      <c r="IR149" s="177">
        <f t="shared" si="90"/>
        <v>0</v>
      </c>
      <c r="IS149" s="177">
        <f t="shared" si="90"/>
        <v>0</v>
      </c>
      <c r="IT149" s="177">
        <f t="shared" si="91"/>
        <v>0</v>
      </c>
      <c r="IU149" s="177">
        <f t="shared" si="90"/>
        <v>0</v>
      </c>
      <c r="IV149" s="177">
        <f t="shared" si="90"/>
        <v>0</v>
      </c>
      <c r="IW149" s="177">
        <f t="shared" si="90"/>
        <v>0</v>
      </c>
      <c r="IX149" s="177">
        <f t="shared" si="90"/>
        <v>0</v>
      </c>
      <c r="IY149" s="177">
        <f t="shared" si="90"/>
        <v>0</v>
      </c>
      <c r="IZ149" s="177">
        <f t="shared" si="90"/>
        <v>0</v>
      </c>
      <c r="JA149" s="177">
        <f t="shared" si="90"/>
        <v>0</v>
      </c>
      <c r="JB149" s="177">
        <f t="shared" si="90"/>
        <v>0</v>
      </c>
      <c r="JC149" s="177">
        <f t="shared" si="90"/>
        <v>0</v>
      </c>
      <c r="JD149" s="177">
        <f t="shared" si="90"/>
        <v>0</v>
      </c>
      <c r="JE149" s="177">
        <f t="shared" si="92"/>
        <v>0</v>
      </c>
      <c r="JF149" s="177">
        <f t="shared" si="92"/>
        <v>0</v>
      </c>
      <c r="JG149" s="177">
        <f t="shared" si="92"/>
        <v>0</v>
      </c>
      <c r="JH149" s="177">
        <f t="shared" si="92"/>
        <v>0</v>
      </c>
      <c r="JI149" s="177">
        <f t="shared" si="92"/>
        <v>0</v>
      </c>
      <c r="JJ149" s="177">
        <f t="shared" si="92"/>
        <v>0</v>
      </c>
      <c r="JK149" s="177">
        <f t="shared" si="92"/>
        <v>0</v>
      </c>
      <c r="JL149" s="177">
        <f t="shared" si="92"/>
        <v>0</v>
      </c>
      <c r="JM149" s="177">
        <f t="shared" si="92"/>
        <v>0</v>
      </c>
      <c r="JN149" s="177">
        <f t="shared" si="92"/>
        <v>0</v>
      </c>
      <c r="JO149" s="177">
        <f t="shared" si="92"/>
        <v>0</v>
      </c>
      <c r="JP149" s="177">
        <f t="shared" si="92"/>
        <v>0</v>
      </c>
      <c r="JQ149" s="177">
        <f t="shared" si="92"/>
        <v>0</v>
      </c>
      <c r="JR149" s="177">
        <f t="shared" si="92"/>
        <v>0</v>
      </c>
      <c r="JS149" s="177">
        <f t="shared" si="92"/>
        <v>0</v>
      </c>
      <c r="JT149" s="177">
        <f t="shared" si="92"/>
        <v>0</v>
      </c>
      <c r="JU149" s="177">
        <f t="shared" si="93"/>
        <v>0</v>
      </c>
      <c r="JV149" s="177">
        <f t="shared" si="93"/>
        <v>0</v>
      </c>
    </row>
    <row r="150" spans="1:282" x14ac:dyDescent="0.25">
      <c r="A150" s="77" t="s">
        <v>668</v>
      </c>
      <c r="B150" s="77">
        <v>73</v>
      </c>
      <c r="C150" s="79">
        <v>12</v>
      </c>
      <c r="D150" s="84">
        <f t="shared" si="9"/>
        <v>0</v>
      </c>
      <c r="E150" s="77">
        <f t="shared" si="142"/>
        <v>0</v>
      </c>
      <c r="F150" s="77">
        <f t="shared" si="142"/>
        <v>0</v>
      </c>
      <c r="G150" s="77">
        <f t="shared" si="142"/>
        <v>0</v>
      </c>
      <c r="H150" s="77">
        <f t="shared" si="142"/>
        <v>0</v>
      </c>
      <c r="I150" s="77">
        <f t="shared" si="142"/>
        <v>0</v>
      </c>
      <c r="J150" s="77">
        <f t="shared" si="142"/>
        <v>0</v>
      </c>
      <c r="K150" s="77">
        <f t="shared" si="142"/>
        <v>0</v>
      </c>
      <c r="L150" s="77">
        <f t="shared" si="142"/>
        <v>0</v>
      </c>
      <c r="M150" s="77">
        <f t="shared" si="142"/>
        <v>0</v>
      </c>
      <c r="N150" s="77">
        <f t="shared" si="142"/>
        <v>0</v>
      </c>
      <c r="O150" s="77">
        <f t="shared" si="142"/>
        <v>0</v>
      </c>
      <c r="P150" s="77">
        <f t="shared" si="142"/>
        <v>0</v>
      </c>
      <c r="Q150" s="77">
        <f t="shared" si="142"/>
        <v>0</v>
      </c>
      <c r="R150" s="77">
        <f t="shared" si="142"/>
        <v>0</v>
      </c>
      <c r="S150" s="77">
        <f t="shared" si="142"/>
        <v>0</v>
      </c>
      <c r="T150" s="77">
        <f t="shared" si="142"/>
        <v>0</v>
      </c>
      <c r="U150" s="77">
        <f t="shared" si="142"/>
        <v>0</v>
      </c>
      <c r="V150" s="77">
        <f t="shared" si="142"/>
        <v>0</v>
      </c>
      <c r="W150" s="77">
        <f t="shared" si="142"/>
        <v>0</v>
      </c>
      <c r="X150" s="77">
        <f t="shared" si="142"/>
        <v>0</v>
      </c>
      <c r="Y150" s="77">
        <f t="shared" si="142"/>
        <v>0</v>
      </c>
      <c r="Z150" s="77">
        <f t="shared" si="142"/>
        <v>0</v>
      </c>
      <c r="AA150" s="77">
        <f t="shared" si="142"/>
        <v>0</v>
      </c>
      <c r="AB150" s="77">
        <f t="shared" si="142"/>
        <v>0</v>
      </c>
      <c r="AC150" s="230">
        <f t="shared" si="142"/>
        <v>0</v>
      </c>
      <c r="AD150" s="230">
        <f t="shared" si="142"/>
        <v>0</v>
      </c>
      <c r="AE150" s="230">
        <f t="shared" si="142"/>
        <v>0</v>
      </c>
      <c r="AF150" s="230">
        <f t="shared" ref="AF150" si="146">HLOOKUP(AF$138,$D$78:$CR$136,$CS90,0)</f>
        <v>0</v>
      </c>
      <c r="AG150" s="230">
        <f t="shared" si="99"/>
        <v>0</v>
      </c>
      <c r="AH150" s="77">
        <f t="shared" si="99"/>
        <v>0</v>
      </c>
      <c r="AI150" s="77">
        <f t="shared" si="99"/>
        <v>0</v>
      </c>
      <c r="AJ150" s="77">
        <f t="shared" si="99"/>
        <v>0</v>
      </c>
      <c r="AK150" s="77">
        <f t="shared" si="99"/>
        <v>0</v>
      </c>
      <c r="AL150" s="77">
        <f t="shared" si="99"/>
        <v>0</v>
      </c>
      <c r="AM150" s="77">
        <f t="shared" si="99"/>
        <v>0</v>
      </c>
      <c r="AN150" s="77">
        <f t="shared" si="99"/>
        <v>0</v>
      </c>
      <c r="AO150" s="77">
        <f t="shared" si="99"/>
        <v>0</v>
      </c>
      <c r="AP150" s="77">
        <f t="shared" si="99"/>
        <v>0</v>
      </c>
      <c r="AQ150" s="77">
        <f t="shared" si="99"/>
        <v>0</v>
      </c>
      <c r="AR150" s="77">
        <f t="shared" si="99"/>
        <v>0</v>
      </c>
      <c r="AS150" s="77">
        <f t="shared" si="99"/>
        <v>0</v>
      </c>
      <c r="AT150" s="77">
        <f t="shared" si="99"/>
        <v>0</v>
      </c>
      <c r="AU150" s="77">
        <f t="shared" si="99"/>
        <v>0</v>
      </c>
      <c r="AV150" s="77">
        <f t="shared" si="99"/>
        <v>0</v>
      </c>
      <c r="AW150" s="77">
        <f t="shared" si="99"/>
        <v>0</v>
      </c>
      <c r="AX150" s="77">
        <f t="shared" si="99"/>
        <v>0</v>
      </c>
      <c r="AY150" s="77">
        <f t="shared" si="99"/>
        <v>0</v>
      </c>
      <c r="AZ150" s="77">
        <f t="shared" si="99"/>
        <v>0</v>
      </c>
      <c r="BA150" s="77">
        <f t="shared" si="99"/>
        <v>0</v>
      </c>
      <c r="BB150" s="77">
        <f t="shared" si="99"/>
        <v>0</v>
      </c>
      <c r="BC150" s="77">
        <f t="shared" si="99"/>
        <v>0</v>
      </c>
      <c r="BD150" s="77">
        <f t="shared" si="99"/>
        <v>0</v>
      </c>
      <c r="BE150" s="77">
        <f t="shared" si="99"/>
        <v>0</v>
      </c>
      <c r="BF150" s="77">
        <f t="shared" si="99"/>
        <v>0</v>
      </c>
      <c r="BG150" s="77">
        <f t="shared" si="99"/>
        <v>0</v>
      </c>
      <c r="BH150" s="77">
        <f t="shared" si="99"/>
        <v>0</v>
      </c>
      <c r="BI150" s="77">
        <f t="shared" si="99"/>
        <v>0</v>
      </c>
      <c r="BJ150" s="77">
        <f t="shared" si="99"/>
        <v>0</v>
      </c>
      <c r="BK150" s="77">
        <f t="shared" si="99"/>
        <v>0</v>
      </c>
      <c r="BL150" s="77">
        <f t="shared" si="99"/>
        <v>0</v>
      </c>
      <c r="BM150" s="77">
        <f t="shared" si="99"/>
        <v>0</v>
      </c>
      <c r="BN150" s="77">
        <f t="shared" si="99"/>
        <v>0</v>
      </c>
      <c r="BO150" s="77">
        <f t="shared" si="99"/>
        <v>0</v>
      </c>
      <c r="BP150" s="77">
        <f t="shared" si="99"/>
        <v>0</v>
      </c>
      <c r="BQ150" s="77">
        <f t="shared" si="99"/>
        <v>0</v>
      </c>
      <c r="BR150" s="77">
        <f t="shared" si="99"/>
        <v>0</v>
      </c>
      <c r="BS150" s="77">
        <f t="shared" si="99"/>
        <v>0</v>
      </c>
      <c r="BT150" s="77">
        <f t="shared" si="99"/>
        <v>0</v>
      </c>
      <c r="BU150" s="77">
        <f t="shared" si="99"/>
        <v>0</v>
      </c>
      <c r="BV150" s="77">
        <f t="shared" si="99"/>
        <v>0</v>
      </c>
      <c r="BW150" s="77">
        <f t="shared" si="99"/>
        <v>0</v>
      </c>
      <c r="BX150" s="77">
        <f t="shared" ref="BX150" si="147">HLOOKUP(BX$138,$D$78:$CR$136,$CS90,0)</f>
        <v>0</v>
      </c>
      <c r="BY150" s="77">
        <f t="shared" si="2"/>
        <v>0</v>
      </c>
      <c r="BZ150" s="77">
        <f t="shared" si="2"/>
        <v>0</v>
      </c>
      <c r="CA150" s="77">
        <f t="shared" si="2"/>
        <v>0</v>
      </c>
      <c r="CB150" s="77">
        <f t="shared" si="2"/>
        <v>0</v>
      </c>
      <c r="CC150" s="77">
        <f t="shared" si="2"/>
        <v>0</v>
      </c>
      <c r="CD150" s="77">
        <f t="shared" si="2"/>
        <v>0</v>
      </c>
      <c r="CE150" s="77">
        <f t="shared" si="2"/>
        <v>0</v>
      </c>
      <c r="CF150" s="77">
        <f t="shared" si="2"/>
        <v>0</v>
      </c>
      <c r="CG150" s="77">
        <f t="shared" si="2"/>
        <v>0</v>
      </c>
      <c r="CH150" s="77">
        <f t="shared" si="2"/>
        <v>0</v>
      </c>
      <c r="CI150" s="77">
        <f t="shared" si="2"/>
        <v>0.22185857858291474</v>
      </c>
      <c r="CJ150" s="77">
        <f t="shared" si="2"/>
        <v>0</v>
      </c>
      <c r="CK150" s="77">
        <f t="shared" si="2"/>
        <v>0</v>
      </c>
      <c r="CL150" s="77">
        <f t="shared" si="2"/>
        <v>0</v>
      </c>
      <c r="CM150" s="77">
        <f t="shared" si="2"/>
        <v>0</v>
      </c>
      <c r="CN150" s="77">
        <f t="shared" si="2"/>
        <v>0</v>
      </c>
      <c r="CO150" s="77">
        <f t="shared" si="2"/>
        <v>0</v>
      </c>
      <c r="CP150" s="77">
        <f t="shared" si="2"/>
        <v>0</v>
      </c>
      <c r="CQ150" s="77">
        <f t="shared" ref="CQ150" si="148">HLOOKUP(CQ$138,$D$78:$CR$136,$CS90,0)</f>
        <v>0</v>
      </c>
      <c r="CR150" s="85">
        <f t="shared" si="3"/>
        <v>0</v>
      </c>
      <c r="CS150" s="177">
        <f t="shared" si="13"/>
        <v>0</v>
      </c>
      <c r="CT150" s="177">
        <f t="shared" si="26"/>
        <v>0</v>
      </c>
      <c r="CU150" s="177">
        <f t="shared" si="27"/>
        <v>0</v>
      </c>
      <c r="CV150" s="177">
        <f t="shared" si="28"/>
        <v>0</v>
      </c>
      <c r="CW150" s="177">
        <f t="shared" si="29"/>
        <v>0</v>
      </c>
      <c r="CX150" s="177">
        <f t="shared" si="30"/>
        <v>0</v>
      </c>
      <c r="CY150" s="177">
        <f t="shared" si="31"/>
        <v>0</v>
      </c>
      <c r="CZ150" s="177">
        <f t="shared" si="32"/>
        <v>0</v>
      </c>
      <c r="DA150" s="177">
        <f t="shared" si="33"/>
        <v>0</v>
      </c>
      <c r="DB150" s="177">
        <f t="shared" si="34"/>
        <v>0</v>
      </c>
      <c r="DC150" s="177">
        <f t="shared" si="35"/>
        <v>0</v>
      </c>
      <c r="DD150" s="177">
        <f t="shared" si="36"/>
        <v>0</v>
      </c>
      <c r="DE150" s="177">
        <f t="shared" si="37"/>
        <v>0</v>
      </c>
      <c r="DF150" s="177">
        <f t="shared" si="38"/>
        <v>0</v>
      </c>
      <c r="DG150" s="177">
        <f t="shared" si="39"/>
        <v>0</v>
      </c>
      <c r="DH150" s="177">
        <f t="shared" si="40"/>
        <v>0</v>
      </c>
      <c r="DI150" s="177">
        <f t="shared" si="41"/>
        <v>0</v>
      </c>
      <c r="DJ150" s="177">
        <f t="shared" si="42"/>
        <v>0</v>
      </c>
      <c r="DK150" s="177">
        <f t="shared" si="43"/>
        <v>0</v>
      </c>
      <c r="DL150" s="177">
        <f t="shared" si="44"/>
        <v>0</v>
      </c>
      <c r="DM150" s="177">
        <f t="shared" si="45"/>
        <v>0</v>
      </c>
      <c r="DN150" s="177">
        <f t="shared" si="46"/>
        <v>0</v>
      </c>
      <c r="DO150" s="177">
        <f t="shared" si="47"/>
        <v>0</v>
      </c>
      <c r="DP150" s="177">
        <f t="shared" si="48"/>
        <v>0</v>
      </c>
      <c r="DQ150" s="177">
        <f t="shared" si="49"/>
        <v>0</v>
      </c>
      <c r="DR150" s="177">
        <f t="shared" si="50"/>
        <v>0</v>
      </c>
      <c r="DS150" s="177">
        <f t="shared" si="51"/>
        <v>0</v>
      </c>
      <c r="DT150" s="177">
        <f t="shared" si="52"/>
        <v>0</v>
      </c>
      <c r="DU150" s="177">
        <f t="shared" si="53"/>
        <v>0</v>
      </c>
      <c r="DV150" s="177">
        <f t="shared" si="54"/>
        <v>0</v>
      </c>
      <c r="DW150" s="177">
        <f t="shared" si="55"/>
        <v>0</v>
      </c>
      <c r="DX150" s="177">
        <f t="shared" si="56"/>
        <v>0</v>
      </c>
      <c r="DY150" s="177">
        <f t="shared" si="57"/>
        <v>0</v>
      </c>
      <c r="DZ150" s="177">
        <f t="shared" si="58"/>
        <v>0</v>
      </c>
      <c r="EA150" s="177">
        <f t="shared" si="59"/>
        <v>0</v>
      </c>
      <c r="EB150" s="177">
        <f t="shared" si="60"/>
        <v>0</v>
      </c>
      <c r="EC150" s="177">
        <f t="shared" si="61"/>
        <v>0</v>
      </c>
      <c r="ED150" s="177">
        <f t="shared" si="62"/>
        <v>0</v>
      </c>
      <c r="EE150" s="177">
        <f t="shared" si="63"/>
        <v>0</v>
      </c>
      <c r="EF150" s="177">
        <f t="shared" si="64"/>
        <v>0</v>
      </c>
      <c r="EG150" s="177">
        <f t="shared" si="65"/>
        <v>0</v>
      </c>
      <c r="EH150" s="177">
        <f t="shared" si="66"/>
        <v>0</v>
      </c>
      <c r="EI150" s="177">
        <f t="shared" si="67"/>
        <v>0</v>
      </c>
      <c r="EJ150" s="177">
        <f t="shared" si="68"/>
        <v>0</v>
      </c>
      <c r="EK150" s="177">
        <f t="shared" si="69"/>
        <v>0</v>
      </c>
      <c r="EL150" s="177">
        <f t="shared" si="70"/>
        <v>0</v>
      </c>
      <c r="EM150" s="177">
        <f t="shared" si="71"/>
        <v>0</v>
      </c>
      <c r="EN150" s="177">
        <f t="shared" si="72"/>
        <v>0</v>
      </c>
      <c r="EO150" s="177">
        <f t="shared" si="73"/>
        <v>0</v>
      </c>
      <c r="EP150" s="177">
        <f t="shared" si="74"/>
        <v>0</v>
      </c>
      <c r="EQ150" s="177">
        <f t="shared" si="75"/>
        <v>0</v>
      </c>
      <c r="ER150" s="177">
        <f t="shared" si="76"/>
        <v>0</v>
      </c>
      <c r="ES150" s="177">
        <f t="shared" si="77"/>
        <v>0</v>
      </c>
      <c r="ET150" s="177">
        <f t="shared" si="78"/>
        <v>0</v>
      </c>
      <c r="EU150" s="177">
        <f t="shared" si="79"/>
        <v>0</v>
      </c>
      <c r="EV150" s="177">
        <f t="shared" si="80"/>
        <v>0</v>
      </c>
      <c r="EW150" s="177">
        <f t="shared" si="81"/>
        <v>0</v>
      </c>
      <c r="EX150" s="177">
        <f t="shared" si="82"/>
        <v>0</v>
      </c>
      <c r="EY150" s="177">
        <f t="shared" si="83"/>
        <v>0</v>
      </c>
      <c r="EZ150" s="177">
        <f t="shared" si="84"/>
        <v>0</v>
      </c>
      <c r="FA150" s="177">
        <f t="shared" si="85"/>
        <v>0</v>
      </c>
      <c r="FB150" s="177">
        <f t="shared" si="86"/>
        <v>0</v>
      </c>
      <c r="FC150" s="177">
        <f t="shared" si="87"/>
        <v>0</v>
      </c>
      <c r="FD150" s="177">
        <f t="shared" si="88"/>
        <v>0</v>
      </c>
      <c r="FE150" s="177">
        <f t="shared" si="22"/>
        <v>0</v>
      </c>
      <c r="FF150" s="177">
        <f t="shared" si="5"/>
        <v>0</v>
      </c>
      <c r="FG150" s="177">
        <f t="shared" si="5"/>
        <v>0</v>
      </c>
      <c r="FH150" s="177">
        <f t="shared" si="5"/>
        <v>0</v>
      </c>
      <c r="FI150" s="177">
        <f t="shared" si="5"/>
        <v>0</v>
      </c>
      <c r="FJ150" s="177">
        <f t="shared" si="5"/>
        <v>0</v>
      </c>
      <c r="FK150" s="177">
        <f t="shared" si="5"/>
        <v>0</v>
      </c>
      <c r="FL150" s="177">
        <f t="shared" si="5"/>
        <v>0</v>
      </c>
      <c r="FM150" s="177">
        <f t="shared" si="5"/>
        <v>0</v>
      </c>
      <c r="FN150" s="177">
        <f t="shared" si="5"/>
        <v>0</v>
      </c>
      <c r="FO150" s="177">
        <f t="shared" si="5"/>
        <v>0</v>
      </c>
      <c r="FP150" s="177">
        <f t="shared" si="5"/>
        <v>0</v>
      </c>
      <c r="FQ150" s="177">
        <f t="shared" si="5"/>
        <v>0</v>
      </c>
      <c r="FR150" s="177">
        <f t="shared" si="5"/>
        <v>0</v>
      </c>
      <c r="FS150" s="177">
        <f t="shared" si="5"/>
        <v>0</v>
      </c>
      <c r="FT150" s="177">
        <f t="shared" si="5"/>
        <v>0</v>
      </c>
      <c r="FU150" s="177">
        <f t="shared" si="5"/>
        <v>0</v>
      </c>
      <c r="FV150" s="177">
        <f t="shared" si="5"/>
        <v>0</v>
      </c>
      <c r="FW150" s="177">
        <f t="shared" si="5"/>
        <v>0</v>
      </c>
      <c r="FX150" s="177">
        <f t="shared" si="14"/>
        <v>0.52200439379038255</v>
      </c>
      <c r="FY150" s="177">
        <f t="shared" si="6"/>
        <v>0</v>
      </c>
      <c r="FZ150" s="177">
        <f t="shared" si="6"/>
        <v>0</v>
      </c>
      <c r="GA150" s="177">
        <f t="shared" si="6"/>
        <v>0</v>
      </c>
      <c r="GB150" s="177">
        <f t="shared" si="6"/>
        <v>0</v>
      </c>
      <c r="GC150" s="177">
        <f t="shared" si="6"/>
        <v>0</v>
      </c>
      <c r="GD150" s="177">
        <f t="shared" si="6"/>
        <v>0</v>
      </c>
      <c r="GE150" s="177">
        <f t="shared" si="6"/>
        <v>0</v>
      </c>
      <c r="GF150" s="177">
        <f t="shared" si="6"/>
        <v>0</v>
      </c>
      <c r="GG150" s="177">
        <f t="shared" si="6"/>
        <v>0</v>
      </c>
      <c r="GH150" s="177">
        <f t="shared" si="15"/>
        <v>0</v>
      </c>
      <c r="GI150" s="177">
        <f t="shared" si="135"/>
        <v>0</v>
      </c>
      <c r="GJ150" s="177">
        <f t="shared" si="136"/>
        <v>0</v>
      </c>
      <c r="GK150" s="177">
        <f t="shared" si="137"/>
        <v>0</v>
      </c>
      <c r="GL150" s="177">
        <f t="shared" si="138"/>
        <v>0</v>
      </c>
      <c r="GM150" s="177">
        <f t="shared" si="139"/>
        <v>0</v>
      </c>
      <c r="GN150" s="177">
        <f t="shared" si="140"/>
        <v>0</v>
      </c>
      <c r="GO150" s="177">
        <f t="shared" si="141"/>
        <v>0</v>
      </c>
      <c r="GP150" s="177">
        <f t="shared" si="108"/>
        <v>0</v>
      </c>
      <c r="GQ150" s="177">
        <f t="shared" si="109"/>
        <v>0</v>
      </c>
      <c r="GR150" s="177">
        <f t="shared" si="110"/>
        <v>0</v>
      </c>
      <c r="GS150" s="177">
        <f t="shared" si="111"/>
        <v>0</v>
      </c>
      <c r="GT150" s="177">
        <f t="shared" si="112"/>
        <v>0</v>
      </c>
      <c r="GU150" s="177">
        <f t="shared" si="113"/>
        <v>0</v>
      </c>
      <c r="GV150" s="177">
        <f t="shared" si="114"/>
        <v>0</v>
      </c>
      <c r="GW150" s="177">
        <f t="shared" si="115"/>
        <v>0</v>
      </c>
      <c r="GX150" s="177">
        <f t="shared" si="116"/>
        <v>0</v>
      </c>
      <c r="GY150" s="177">
        <f t="shared" si="117"/>
        <v>0</v>
      </c>
      <c r="GZ150" s="177">
        <f t="shared" si="118"/>
        <v>0</v>
      </c>
      <c r="HA150" s="177">
        <f t="shared" si="119"/>
        <v>0</v>
      </c>
      <c r="HB150" s="177">
        <f t="shared" si="120"/>
        <v>0</v>
      </c>
      <c r="HC150" s="177">
        <f t="shared" si="121"/>
        <v>0</v>
      </c>
      <c r="HD150" s="177">
        <f t="shared" si="122"/>
        <v>0</v>
      </c>
      <c r="HE150" s="177">
        <f t="shared" si="123"/>
        <v>0</v>
      </c>
      <c r="HF150" s="177">
        <f t="shared" si="124"/>
        <v>0</v>
      </c>
      <c r="HG150" s="177">
        <f t="shared" si="125"/>
        <v>0</v>
      </c>
      <c r="HH150" s="177">
        <f t="shared" si="126"/>
        <v>0</v>
      </c>
      <c r="HI150" s="177">
        <f t="shared" si="127"/>
        <v>0</v>
      </c>
      <c r="HJ150" s="177">
        <f t="shared" si="128"/>
        <v>0</v>
      </c>
      <c r="HK150" s="177">
        <f t="shared" si="129"/>
        <v>0</v>
      </c>
      <c r="HL150" s="177">
        <f t="shared" si="130"/>
        <v>0</v>
      </c>
      <c r="HM150" s="177">
        <f t="shared" si="131"/>
        <v>0</v>
      </c>
      <c r="HN150" s="177">
        <f t="shared" si="97"/>
        <v>0</v>
      </c>
      <c r="HO150" s="177">
        <f t="shared" si="97"/>
        <v>0</v>
      </c>
      <c r="HP150" s="177">
        <f t="shared" si="97"/>
        <v>0</v>
      </c>
      <c r="HQ150" s="177">
        <f t="shared" si="97"/>
        <v>0</v>
      </c>
      <c r="HR150" s="177">
        <f t="shared" si="97"/>
        <v>0</v>
      </c>
      <c r="HS150" s="177">
        <f t="shared" si="97"/>
        <v>0</v>
      </c>
      <c r="HT150" s="177">
        <f t="shared" si="97"/>
        <v>0</v>
      </c>
      <c r="HU150" s="177">
        <f t="shared" si="97"/>
        <v>0</v>
      </c>
      <c r="HV150" s="177">
        <f t="shared" si="97"/>
        <v>0</v>
      </c>
      <c r="HW150" s="177">
        <f t="shared" si="97"/>
        <v>0</v>
      </c>
      <c r="HX150" s="177">
        <f t="shared" si="97"/>
        <v>0</v>
      </c>
      <c r="HY150" s="177">
        <f t="shared" si="97"/>
        <v>0</v>
      </c>
      <c r="HZ150" s="177">
        <f t="shared" si="97"/>
        <v>0</v>
      </c>
      <c r="IA150" s="177">
        <f t="shared" si="97"/>
        <v>0</v>
      </c>
      <c r="IB150" s="177">
        <f t="shared" si="97"/>
        <v>0</v>
      </c>
      <c r="IC150" s="177">
        <f t="shared" si="97"/>
        <v>0</v>
      </c>
      <c r="ID150" s="177">
        <f t="shared" si="89"/>
        <v>0</v>
      </c>
      <c r="IE150" s="177">
        <f t="shared" si="89"/>
        <v>0</v>
      </c>
      <c r="IF150" s="177">
        <f t="shared" si="89"/>
        <v>0</v>
      </c>
      <c r="IG150" s="177">
        <f t="shared" si="89"/>
        <v>0</v>
      </c>
      <c r="IH150" s="177">
        <f t="shared" si="89"/>
        <v>0</v>
      </c>
      <c r="II150" s="177">
        <f t="shared" si="89"/>
        <v>0</v>
      </c>
      <c r="IJ150" s="177">
        <f t="shared" si="89"/>
        <v>0</v>
      </c>
      <c r="IK150" s="177">
        <f t="shared" si="89"/>
        <v>0</v>
      </c>
      <c r="IL150" s="177">
        <f t="shared" si="89"/>
        <v>0</v>
      </c>
      <c r="IM150" s="177">
        <f t="shared" si="89"/>
        <v>0</v>
      </c>
      <c r="IN150" s="177">
        <f t="shared" si="89"/>
        <v>0</v>
      </c>
      <c r="IO150" s="177">
        <f t="shared" si="90"/>
        <v>0</v>
      </c>
      <c r="IP150" s="177">
        <f t="shared" si="90"/>
        <v>0</v>
      </c>
      <c r="IQ150" s="177">
        <f t="shared" si="90"/>
        <v>0</v>
      </c>
      <c r="IR150" s="177">
        <f t="shared" si="90"/>
        <v>0</v>
      </c>
      <c r="IS150" s="177">
        <f t="shared" si="90"/>
        <v>0</v>
      </c>
      <c r="IT150" s="177">
        <f t="shared" si="91"/>
        <v>0</v>
      </c>
      <c r="IU150" s="177">
        <f t="shared" si="90"/>
        <v>0</v>
      </c>
      <c r="IV150" s="177">
        <f t="shared" si="90"/>
        <v>0</v>
      </c>
      <c r="IW150" s="177">
        <f t="shared" si="90"/>
        <v>0</v>
      </c>
      <c r="IX150" s="177">
        <f t="shared" si="90"/>
        <v>0</v>
      </c>
      <c r="IY150" s="177">
        <f t="shared" si="90"/>
        <v>0</v>
      </c>
      <c r="IZ150" s="177">
        <f t="shared" si="90"/>
        <v>0</v>
      </c>
      <c r="JA150" s="177">
        <f t="shared" si="90"/>
        <v>0</v>
      </c>
      <c r="JB150" s="177">
        <f t="shared" si="90"/>
        <v>0</v>
      </c>
      <c r="JC150" s="177">
        <f t="shared" si="90"/>
        <v>0</v>
      </c>
      <c r="JD150" s="177">
        <f t="shared" si="90"/>
        <v>0</v>
      </c>
      <c r="JE150" s="177">
        <f t="shared" si="92"/>
        <v>0</v>
      </c>
      <c r="JF150" s="177">
        <f t="shared" si="92"/>
        <v>0</v>
      </c>
      <c r="JG150" s="177">
        <f t="shared" si="92"/>
        <v>0</v>
      </c>
      <c r="JH150" s="177">
        <f t="shared" si="92"/>
        <v>0</v>
      </c>
      <c r="JI150" s="177">
        <f t="shared" si="92"/>
        <v>0</v>
      </c>
      <c r="JJ150" s="177">
        <f t="shared" si="92"/>
        <v>0</v>
      </c>
      <c r="JK150" s="177">
        <f t="shared" si="92"/>
        <v>0</v>
      </c>
      <c r="JL150" s="177">
        <f t="shared" si="92"/>
        <v>0</v>
      </c>
      <c r="JM150" s="177">
        <f t="shared" si="92"/>
        <v>0.64599671618880206</v>
      </c>
      <c r="JN150" s="177">
        <f t="shared" si="92"/>
        <v>0</v>
      </c>
      <c r="JO150" s="177">
        <f t="shared" si="92"/>
        <v>0</v>
      </c>
      <c r="JP150" s="177">
        <f t="shared" si="92"/>
        <v>0</v>
      </c>
      <c r="JQ150" s="177">
        <f t="shared" si="92"/>
        <v>0</v>
      </c>
      <c r="JR150" s="177">
        <f t="shared" si="92"/>
        <v>0</v>
      </c>
      <c r="JS150" s="177">
        <f t="shared" si="92"/>
        <v>0</v>
      </c>
      <c r="JT150" s="177">
        <f t="shared" si="92"/>
        <v>0</v>
      </c>
      <c r="JU150" s="177">
        <f t="shared" si="93"/>
        <v>0</v>
      </c>
      <c r="JV150" s="177">
        <f t="shared" si="93"/>
        <v>0</v>
      </c>
    </row>
    <row r="151" spans="1:282" s="230" customFormat="1" x14ac:dyDescent="0.25">
      <c r="A151" s="230" t="s">
        <v>669</v>
      </c>
      <c r="B151" s="230">
        <v>74</v>
      </c>
      <c r="C151" s="154">
        <v>13</v>
      </c>
      <c r="D151" s="452">
        <f t="shared" si="9"/>
        <v>0</v>
      </c>
      <c r="E151" s="230">
        <f t="shared" si="142"/>
        <v>2.3684210526315791E-3</v>
      </c>
      <c r="F151" s="230">
        <f t="shared" si="142"/>
        <v>0</v>
      </c>
      <c r="G151" s="230">
        <f t="shared" si="142"/>
        <v>0</v>
      </c>
      <c r="H151" s="230">
        <f t="shared" si="142"/>
        <v>3.6929824561403516E-6</v>
      </c>
      <c r="I151" s="230">
        <f t="shared" si="142"/>
        <v>8.5350877192982464E-4</v>
      </c>
      <c r="J151" s="230">
        <f t="shared" si="142"/>
        <v>0</v>
      </c>
      <c r="K151" s="230">
        <f t="shared" si="142"/>
        <v>0</v>
      </c>
      <c r="L151" s="230">
        <f t="shared" si="142"/>
        <v>0</v>
      </c>
      <c r="M151" s="230">
        <f t="shared" si="142"/>
        <v>1.3692982456140323</v>
      </c>
      <c r="N151" s="230">
        <f t="shared" si="142"/>
        <v>2.2543859649122811E-4</v>
      </c>
      <c r="O151" s="230">
        <f t="shared" si="142"/>
        <v>0</v>
      </c>
      <c r="P151" s="230">
        <f t="shared" si="142"/>
        <v>0</v>
      </c>
      <c r="Q151" s="230">
        <f t="shared" si="142"/>
        <v>0</v>
      </c>
      <c r="R151" s="230">
        <f t="shared" si="142"/>
        <v>0</v>
      </c>
      <c r="S151" s="230">
        <f t="shared" si="142"/>
        <v>4.3947368421052636E-5</v>
      </c>
      <c r="T151" s="230">
        <f t="shared" si="142"/>
        <v>0</v>
      </c>
      <c r="U151" s="230">
        <f t="shared" si="142"/>
        <v>0</v>
      </c>
      <c r="V151" s="230">
        <f t="shared" si="142"/>
        <v>2.4264055555555553</v>
      </c>
      <c r="W151" s="230">
        <f t="shared" si="142"/>
        <v>0</v>
      </c>
      <c r="X151" s="230">
        <f t="shared" si="142"/>
        <v>0</v>
      </c>
      <c r="Y151" s="230">
        <f t="shared" si="142"/>
        <v>0.5</v>
      </c>
      <c r="Z151" s="230">
        <f t="shared" si="142"/>
        <v>0</v>
      </c>
      <c r="AA151" s="230">
        <f t="shared" si="142"/>
        <v>0</v>
      </c>
      <c r="AB151" s="230">
        <f t="shared" si="142"/>
        <v>0</v>
      </c>
      <c r="AC151" s="230">
        <f t="shared" si="142"/>
        <v>0</v>
      </c>
      <c r="AD151" s="230">
        <f t="shared" si="142"/>
        <v>0.67543859649122817</v>
      </c>
      <c r="AE151" s="230">
        <f t="shared" si="142"/>
        <v>0</v>
      </c>
      <c r="AF151" s="230">
        <f t="shared" ref="AF151" si="149">HLOOKUP(AF$138,$D$78:$CR$136,$CS91,0)</f>
        <v>0</v>
      </c>
      <c r="AG151" s="230">
        <f t="shared" si="99"/>
        <v>0</v>
      </c>
      <c r="AH151" s="230">
        <f t="shared" si="99"/>
        <v>0</v>
      </c>
      <c r="AI151" s="230">
        <f t="shared" si="99"/>
        <v>0</v>
      </c>
      <c r="AJ151" s="230">
        <f t="shared" si="99"/>
        <v>0</v>
      </c>
      <c r="AK151" s="230">
        <f t="shared" si="99"/>
        <v>0</v>
      </c>
      <c r="AL151" s="230">
        <f t="shared" si="99"/>
        <v>0</v>
      </c>
      <c r="AM151" s="230">
        <f t="shared" si="99"/>
        <v>0</v>
      </c>
      <c r="AN151" s="230">
        <f t="shared" si="99"/>
        <v>0</v>
      </c>
      <c r="AO151" s="230">
        <f t="shared" ref="AG151:BW157" si="150">HLOOKUP(AO$138,$D$78:$CR$136,$CS91,0)</f>
        <v>0</v>
      </c>
      <c r="AP151" s="230">
        <f t="shared" si="150"/>
        <v>0</v>
      </c>
      <c r="AQ151" s="230">
        <f t="shared" si="150"/>
        <v>7.8947368421052634E-3</v>
      </c>
      <c r="AR151" s="230">
        <f t="shared" si="150"/>
        <v>0</v>
      </c>
      <c r="AS151" s="230">
        <f t="shared" si="150"/>
        <v>0</v>
      </c>
      <c r="AT151" s="230">
        <f t="shared" si="150"/>
        <v>1.08157894736842E-3</v>
      </c>
      <c r="AU151" s="230">
        <f t="shared" si="150"/>
        <v>0</v>
      </c>
      <c r="AV151" s="230">
        <f t="shared" si="150"/>
        <v>0</v>
      </c>
      <c r="AW151" s="230">
        <f t="shared" si="150"/>
        <v>0</v>
      </c>
      <c r="AX151" s="230">
        <f t="shared" si="150"/>
        <v>1.7894736842105264E-4</v>
      </c>
      <c r="AY151" s="230">
        <f t="shared" si="150"/>
        <v>1.3684210526315791E-3</v>
      </c>
      <c r="AZ151" s="230">
        <f t="shared" si="150"/>
        <v>0</v>
      </c>
      <c r="BA151" s="230">
        <f t="shared" si="150"/>
        <v>0</v>
      </c>
      <c r="BB151" s="230">
        <f t="shared" si="150"/>
        <v>0</v>
      </c>
      <c r="BC151" s="230">
        <f t="shared" si="150"/>
        <v>5.3596491228070182E-4</v>
      </c>
      <c r="BD151" s="230">
        <f t="shared" si="150"/>
        <v>0</v>
      </c>
      <c r="BE151" s="230">
        <f t="shared" si="150"/>
        <v>3.0263157894736844E-5</v>
      </c>
      <c r="BF151" s="230">
        <f t="shared" si="150"/>
        <v>0</v>
      </c>
      <c r="BG151" s="230">
        <f t="shared" si="150"/>
        <v>0</v>
      </c>
      <c r="BH151" s="230">
        <f t="shared" si="150"/>
        <v>0</v>
      </c>
      <c r="BI151" s="230">
        <f t="shared" si="150"/>
        <v>0</v>
      </c>
      <c r="BJ151" s="230">
        <f t="shared" si="150"/>
        <v>0</v>
      </c>
      <c r="BK151" s="230">
        <f t="shared" si="150"/>
        <v>0</v>
      </c>
      <c r="BL151" s="230">
        <f t="shared" si="150"/>
        <v>0</v>
      </c>
      <c r="BM151" s="230">
        <f t="shared" si="150"/>
        <v>0</v>
      </c>
      <c r="BN151" s="230">
        <f t="shared" si="150"/>
        <v>0</v>
      </c>
      <c r="BO151" s="230">
        <f t="shared" si="150"/>
        <v>0</v>
      </c>
      <c r="BP151" s="230">
        <f t="shared" si="150"/>
        <v>0</v>
      </c>
      <c r="BQ151" s="230">
        <f t="shared" si="150"/>
        <v>4.7368421052631582E-3</v>
      </c>
      <c r="BR151" s="230">
        <f t="shared" si="150"/>
        <v>0.10000000000000006</v>
      </c>
      <c r="BS151" s="230">
        <f t="shared" si="150"/>
        <v>0</v>
      </c>
      <c r="BT151" s="230">
        <f t="shared" si="150"/>
        <v>0</v>
      </c>
      <c r="BU151" s="230">
        <f t="shared" si="150"/>
        <v>0</v>
      </c>
      <c r="BV151" s="230">
        <f t="shared" si="150"/>
        <v>0</v>
      </c>
      <c r="BW151" s="230">
        <f t="shared" si="150"/>
        <v>3.1578947368421056E-3</v>
      </c>
      <c r="BX151" s="230">
        <f t="shared" ref="BX151" si="151">HLOOKUP(BX$138,$D$78:$CR$136,$CS91,0)</f>
        <v>6.6666666666666671E-3</v>
      </c>
      <c r="BY151" s="230">
        <f t="shared" si="2"/>
        <v>0</v>
      </c>
      <c r="BZ151" s="230">
        <f t="shared" si="2"/>
        <v>0</v>
      </c>
      <c r="CA151" s="230">
        <f t="shared" si="2"/>
        <v>0</v>
      </c>
      <c r="CB151" s="230">
        <f t="shared" si="2"/>
        <v>0</v>
      </c>
      <c r="CC151" s="230">
        <f t="shared" si="2"/>
        <v>0</v>
      </c>
      <c r="CD151" s="230">
        <f t="shared" si="2"/>
        <v>0</v>
      </c>
      <c r="CE151" s="230">
        <f t="shared" si="2"/>
        <v>0</v>
      </c>
      <c r="CF151" s="230">
        <f t="shared" si="2"/>
        <v>1.0087719298245614E-3</v>
      </c>
      <c r="CG151" s="230">
        <f t="shared" si="2"/>
        <v>1.0526315789473686E-2</v>
      </c>
      <c r="CH151" s="230">
        <f t="shared" si="2"/>
        <v>27.105263157894736</v>
      </c>
      <c r="CI151" s="230">
        <f t="shared" si="2"/>
        <v>0</v>
      </c>
      <c r="CJ151" s="230">
        <f t="shared" si="2"/>
        <v>0</v>
      </c>
      <c r="CK151" s="230">
        <f t="shared" si="2"/>
        <v>6.7631578947368429E-5</v>
      </c>
      <c r="CL151" s="230">
        <f t="shared" si="2"/>
        <v>0</v>
      </c>
      <c r="CM151" s="230">
        <f t="shared" si="2"/>
        <v>1.1754385964912282E-3</v>
      </c>
      <c r="CN151" s="230">
        <f t="shared" si="2"/>
        <v>-1.4912280701754399E-2</v>
      </c>
      <c r="CO151" s="230">
        <f t="shared" si="2"/>
        <v>0</v>
      </c>
      <c r="CP151" s="230">
        <f t="shared" si="2"/>
        <v>0</v>
      </c>
      <c r="CQ151" s="230">
        <f t="shared" ref="CQ151" si="152">HLOOKUP(CQ$138,$D$78:$CR$136,$CS91,0)</f>
        <v>25.105263157894775</v>
      </c>
      <c r="CR151" s="451">
        <f t="shared" si="3"/>
        <v>0</v>
      </c>
      <c r="CS151" s="454">
        <f t="shared" si="13"/>
        <v>0</v>
      </c>
      <c r="CT151" s="454">
        <f t="shared" si="26"/>
        <v>1.9842205263157896E-3</v>
      </c>
      <c r="CU151" s="454">
        <f t="shared" si="27"/>
        <v>0</v>
      </c>
      <c r="CV151" s="454">
        <f t="shared" si="28"/>
        <v>0</v>
      </c>
      <c r="CW151" s="454">
        <f t="shared" si="29"/>
        <v>0</v>
      </c>
      <c r="CX151" s="454">
        <f t="shared" si="30"/>
        <v>0</v>
      </c>
      <c r="CY151" s="454">
        <f t="shared" si="31"/>
        <v>0</v>
      </c>
      <c r="CZ151" s="454">
        <f t="shared" si="32"/>
        <v>0</v>
      </c>
      <c r="DA151" s="454">
        <f t="shared" si="33"/>
        <v>0</v>
      </c>
      <c r="DB151" s="454">
        <f t="shared" si="34"/>
        <v>0</v>
      </c>
      <c r="DC151" s="454">
        <f t="shared" si="35"/>
        <v>0</v>
      </c>
      <c r="DD151" s="454">
        <f t="shared" si="36"/>
        <v>0</v>
      </c>
      <c r="DE151" s="454">
        <f t="shared" si="37"/>
        <v>0</v>
      </c>
      <c r="DF151" s="454">
        <f t="shared" si="38"/>
        <v>0</v>
      </c>
      <c r="DG151" s="454">
        <f t="shared" si="39"/>
        <v>0</v>
      </c>
      <c r="DH151" s="454">
        <f t="shared" si="40"/>
        <v>0</v>
      </c>
      <c r="DI151" s="454">
        <f t="shared" si="41"/>
        <v>0</v>
      </c>
      <c r="DJ151" s="454">
        <f t="shared" si="42"/>
        <v>0</v>
      </c>
      <c r="DK151" s="454">
        <f t="shared" si="43"/>
        <v>0.55966839678999991</v>
      </c>
      <c r="DL151" s="454">
        <f t="shared" si="44"/>
        <v>0</v>
      </c>
      <c r="DM151" s="454">
        <f t="shared" si="45"/>
        <v>0</v>
      </c>
      <c r="DN151" s="454">
        <f t="shared" si="46"/>
        <v>2.3004449999999999</v>
      </c>
      <c r="DO151" s="454">
        <f t="shared" si="47"/>
        <v>0</v>
      </c>
      <c r="DP151" s="454">
        <f t="shared" si="48"/>
        <v>0</v>
      </c>
      <c r="DQ151" s="454">
        <f t="shared" si="49"/>
        <v>0</v>
      </c>
      <c r="DR151" s="454">
        <f t="shared" si="50"/>
        <v>0</v>
      </c>
      <c r="DS151" s="454">
        <f t="shared" si="51"/>
        <v>1.5564942105263161E-2</v>
      </c>
      <c r="DT151" s="454">
        <f t="shared" si="52"/>
        <v>0</v>
      </c>
      <c r="DU151" s="454">
        <f t="shared" si="53"/>
        <v>0</v>
      </c>
      <c r="DV151" s="454">
        <f t="shared" si="54"/>
        <v>0</v>
      </c>
      <c r="DW151" s="454">
        <f t="shared" si="55"/>
        <v>0</v>
      </c>
      <c r="DX151" s="454">
        <f t="shared" si="56"/>
        <v>0</v>
      </c>
      <c r="DY151" s="454">
        <f t="shared" si="57"/>
        <v>0</v>
      </c>
      <c r="DZ151" s="454">
        <f t="shared" si="58"/>
        <v>0</v>
      </c>
      <c r="EA151" s="454">
        <f t="shared" si="59"/>
        <v>0</v>
      </c>
      <c r="EB151" s="454">
        <f t="shared" si="60"/>
        <v>0</v>
      </c>
      <c r="EC151" s="454">
        <f t="shared" si="61"/>
        <v>0</v>
      </c>
      <c r="ED151" s="454">
        <f t="shared" si="62"/>
        <v>0</v>
      </c>
      <c r="EE151" s="454">
        <f t="shared" si="63"/>
        <v>0</v>
      </c>
      <c r="EF151" s="454">
        <f t="shared" si="64"/>
        <v>3.2479184210526313E-4</v>
      </c>
      <c r="EG151" s="454">
        <f t="shared" si="65"/>
        <v>0</v>
      </c>
      <c r="EH151" s="454">
        <f t="shared" si="66"/>
        <v>0</v>
      </c>
      <c r="EI151" s="454">
        <f t="shared" si="67"/>
        <v>0</v>
      </c>
      <c r="EJ151" s="454">
        <f t="shared" si="68"/>
        <v>0</v>
      </c>
      <c r="EK151" s="454">
        <f t="shared" si="69"/>
        <v>0</v>
      </c>
      <c r="EL151" s="454">
        <f t="shared" si="70"/>
        <v>0</v>
      </c>
      <c r="EM151" s="454">
        <f t="shared" si="71"/>
        <v>0</v>
      </c>
      <c r="EN151" s="454">
        <f t="shared" si="72"/>
        <v>0</v>
      </c>
      <c r="EO151" s="454">
        <f t="shared" si="73"/>
        <v>0</v>
      </c>
      <c r="EP151" s="454">
        <f t="shared" si="74"/>
        <v>0</v>
      </c>
      <c r="EQ151" s="454">
        <f t="shared" si="75"/>
        <v>0</v>
      </c>
      <c r="ER151" s="454">
        <f t="shared" si="76"/>
        <v>0</v>
      </c>
      <c r="ES151" s="454">
        <f t="shared" si="77"/>
        <v>0</v>
      </c>
      <c r="ET151" s="454">
        <f t="shared" si="78"/>
        <v>0</v>
      </c>
      <c r="EU151" s="454">
        <f t="shared" si="79"/>
        <v>0</v>
      </c>
      <c r="EV151" s="454">
        <f t="shared" si="80"/>
        <v>0</v>
      </c>
      <c r="EW151" s="454">
        <f t="shared" si="81"/>
        <v>0</v>
      </c>
      <c r="EX151" s="454">
        <f t="shared" si="82"/>
        <v>0</v>
      </c>
      <c r="EY151" s="454">
        <f t="shared" si="83"/>
        <v>0</v>
      </c>
      <c r="EZ151" s="454">
        <f t="shared" si="84"/>
        <v>0</v>
      </c>
      <c r="FA151" s="454">
        <f t="shared" si="85"/>
        <v>0</v>
      </c>
      <c r="FB151" s="454">
        <f t="shared" si="86"/>
        <v>0</v>
      </c>
      <c r="FC151" s="454">
        <f t="shared" si="87"/>
        <v>0</v>
      </c>
      <c r="FD151" s="454">
        <f t="shared" si="88"/>
        <v>0</v>
      </c>
      <c r="FE151" s="454">
        <f t="shared" si="22"/>
        <v>0</v>
      </c>
      <c r="FF151" s="454">
        <f t="shared" si="5"/>
        <v>7.8381473684210525E-3</v>
      </c>
      <c r="FG151" s="454">
        <f t="shared" si="5"/>
        <v>3.4570300000000021E-4</v>
      </c>
      <c r="FH151" s="454">
        <f t="shared" si="5"/>
        <v>0</v>
      </c>
      <c r="FI151" s="454">
        <f t="shared" si="5"/>
        <v>0</v>
      </c>
      <c r="FJ151" s="454">
        <f t="shared" si="5"/>
        <v>0</v>
      </c>
      <c r="FK151" s="454">
        <f t="shared" si="5"/>
        <v>0</v>
      </c>
      <c r="FL151" s="454">
        <f t="shared" si="5"/>
        <v>1.3929505263157898E-3</v>
      </c>
      <c r="FM151" s="454">
        <f t="shared" si="5"/>
        <v>8.6039333333333325E-3</v>
      </c>
      <c r="FN151" s="454">
        <f t="shared" si="5"/>
        <v>0</v>
      </c>
      <c r="FO151" s="454">
        <f t="shared" si="5"/>
        <v>0</v>
      </c>
      <c r="FP151" s="454">
        <f t="shared" si="5"/>
        <v>0</v>
      </c>
      <c r="FQ151" s="454">
        <f t="shared" si="5"/>
        <v>0</v>
      </c>
      <c r="FR151" s="454">
        <f t="shared" si="5"/>
        <v>0</v>
      </c>
      <c r="FS151" s="454">
        <f t="shared" si="5"/>
        <v>0</v>
      </c>
      <c r="FT151" s="454">
        <f t="shared" si="5"/>
        <v>0</v>
      </c>
      <c r="FU151" s="454">
        <f t="shared" si="5"/>
        <v>0</v>
      </c>
      <c r="FV151" s="454">
        <f t="shared" si="5"/>
        <v>1.8519473684210531E-3</v>
      </c>
      <c r="FW151" s="454">
        <f t="shared" si="5"/>
        <v>3.3634649999999995E-2</v>
      </c>
      <c r="FX151" s="454">
        <f t="shared" si="14"/>
        <v>0</v>
      </c>
      <c r="FY151" s="454">
        <f t="shared" si="6"/>
        <v>0</v>
      </c>
      <c r="FZ151" s="454">
        <f t="shared" si="6"/>
        <v>0</v>
      </c>
      <c r="GA151" s="454">
        <f t="shared" si="6"/>
        <v>0</v>
      </c>
      <c r="GB151" s="454">
        <f t="shared" si="6"/>
        <v>0</v>
      </c>
      <c r="GC151" s="454">
        <f t="shared" si="6"/>
        <v>-4.4121561403508813E-2</v>
      </c>
      <c r="GD151" s="454">
        <f t="shared" si="6"/>
        <v>0</v>
      </c>
      <c r="GE151" s="454">
        <f t="shared" si="6"/>
        <v>0</v>
      </c>
      <c r="GF151" s="454">
        <f t="shared" si="6"/>
        <v>0</v>
      </c>
      <c r="GG151" s="454">
        <f t="shared" si="6"/>
        <v>0</v>
      </c>
      <c r="GH151" s="454">
        <f t="shared" si="15"/>
        <v>0</v>
      </c>
      <c r="GI151" s="454">
        <f t="shared" si="135"/>
        <v>2.3211663157894739E-3</v>
      </c>
      <c r="GJ151" s="454">
        <f t="shared" si="136"/>
        <v>0</v>
      </c>
      <c r="GK151" s="454">
        <f t="shared" si="137"/>
        <v>0</v>
      </c>
      <c r="GL151" s="454">
        <f t="shared" si="138"/>
        <v>0</v>
      </c>
      <c r="GM151" s="454">
        <f t="shared" si="139"/>
        <v>0</v>
      </c>
      <c r="GN151" s="454">
        <f t="shared" si="140"/>
        <v>0</v>
      </c>
      <c r="GO151" s="454">
        <f t="shared" si="141"/>
        <v>0</v>
      </c>
      <c r="GP151" s="454">
        <f t="shared" si="108"/>
        <v>0</v>
      </c>
      <c r="GQ151" s="454">
        <f t="shared" si="109"/>
        <v>0</v>
      </c>
      <c r="GR151" s="454">
        <f t="shared" si="110"/>
        <v>0</v>
      </c>
      <c r="GS151" s="454">
        <f t="shared" si="111"/>
        <v>0</v>
      </c>
      <c r="GT151" s="454">
        <f t="shared" si="112"/>
        <v>0</v>
      </c>
      <c r="GU151" s="454">
        <f t="shared" si="113"/>
        <v>0</v>
      </c>
      <c r="GV151" s="454">
        <f t="shared" si="114"/>
        <v>0</v>
      </c>
      <c r="GW151" s="454">
        <f t="shared" si="115"/>
        <v>0</v>
      </c>
      <c r="GX151" s="454">
        <f t="shared" si="116"/>
        <v>0</v>
      </c>
      <c r="GY151" s="454">
        <f t="shared" si="117"/>
        <v>0</v>
      </c>
      <c r="GZ151" s="454">
        <f t="shared" si="118"/>
        <v>0.65930922620999999</v>
      </c>
      <c r="HA151" s="454">
        <f t="shared" si="119"/>
        <v>0</v>
      </c>
      <c r="HB151" s="454">
        <f t="shared" si="120"/>
        <v>0</v>
      </c>
      <c r="HC151" s="454">
        <f t="shared" si="121"/>
        <v>2.4767749999999999</v>
      </c>
      <c r="HD151" s="454">
        <f t="shared" si="122"/>
        <v>0</v>
      </c>
      <c r="HE151" s="454">
        <f t="shared" si="123"/>
        <v>0</v>
      </c>
      <c r="HF151" s="454">
        <f t="shared" si="124"/>
        <v>0</v>
      </c>
      <c r="HG151" s="454">
        <f t="shared" si="125"/>
        <v>0</v>
      </c>
      <c r="HH151" s="454">
        <f t="shared" si="126"/>
        <v>1.8337550000000001E-2</v>
      </c>
      <c r="HI151" s="454">
        <f t="shared" si="127"/>
        <v>0</v>
      </c>
      <c r="HJ151" s="454">
        <f t="shared" si="128"/>
        <v>0</v>
      </c>
      <c r="HK151" s="454">
        <f t="shared" si="129"/>
        <v>0</v>
      </c>
      <c r="HL151" s="454">
        <f t="shared" si="130"/>
        <v>0</v>
      </c>
      <c r="HM151" s="454">
        <f t="shared" si="131"/>
        <v>0</v>
      </c>
      <c r="HN151" s="454">
        <f t="shared" si="97"/>
        <v>0</v>
      </c>
      <c r="HO151" s="454">
        <f t="shared" si="97"/>
        <v>0</v>
      </c>
      <c r="HP151" s="454">
        <f t="shared" si="97"/>
        <v>0</v>
      </c>
      <c r="HQ151" s="454">
        <f t="shared" si="97"/>
        <v>0</v>
      </c>
      <c r="HR151" s="454">
        <f t="shared" si="97"/>
        <v>0</v>
      </c>
      <c r="HS151" s="454">
        <f t="shared" si="97"/>
        <v>0</v>
      </c>
      <c r="HT151" s="454">
        <f t="shared" si="97"/>
        <v>0</v>
      </c>
      <c r="HU151" s="454">
        <f t="shared" si="97"/>
        <v>3.7663894736842106E-4</v>
      </c>
      <c r="HV151" s="454">
        <f t="shared" si="97"/>
        <v>0</v>
      </c>
      <c r="HW151" s="454">
        <f t="shared" si="97"/>
        <v>0</v>
      </c>
      <c r="HX151" s="454">
        <f t="shared" si="97"/>
        <v>0</v>
      </c>
      <c r="HY151" s="454">
        <f t="shared" si="97"/>
        <v>0</v>
      </c>
      <c r="HZ151" s="454">
        <f t="shared" si="97"/>
        <v>0</v>
      </c>
      <c r="IA151" s="454">
        <f t="shared" si="97"/>
        <v>0</v>
      </c>
      <c r="IB151" s="454">
        <f t="shared" si="97"/>
        <v>0</v>
      </c>
      <c r="IC151" s="454">
        <f t="shared" si="97"/>
        <v>0</v>
      </c>
      <c r="ID151" s="454">
        <f t="shared" si="89"/>
        <v>0</v>
      </c>
      <c r="IE151" s="454">
        <f t="shared" si="89"/>
        <v>0</v>
      </c>
      <c r="IF151" s="454">
        <f t="shared" si="89"/>
        <v>0</v>
      </c>
      <c r="IG151" s="454">
        <f t="shared" si="89"/>
        <v>0</v>
      </c>
      <c r="IH151" s="454">
        <f t="shared" si="89"/>
        <v>0</v>
      </c>
      <c r="II151" s="454">
        <f t="shared" si="89"/>
        <v>0</v>
      </c>
      <c r="IJ151" s="454">
        <f t="shared" si="89"/>
        <v>0</v>
      </c>
      <c r="IK151" s="454">
        <f t="shared" si="89"/>
        <v>0</v>
      </c>
      <c r="IL151" s="454">
        <f t="shared" si="89"/>
        <v>0</v>
      </c>
      <c r="IM151" s="454">
        <f t="shared" si="89"/>
        <v>0</v>
      </c>
      <c r="IN151" s="454">
        <f t="shared" si="89"/>
        <v>0</v>
      </c>
      <c r="IO151" s="454">
        <f t="shared" si="90"/>
        <v>0</v>
      </c>
      <c r="IP151" s="454">
        <f t="shared" si="90"/>
        <v>0</v>
      </c>
      <c r="IQ151" s="454">
        <f t="shared" si="90"/>
        <v>0</v>
      </c>
      <c r="IR151" s="454">
        <f t="shared" si="90"/>
        <v>0</v>
      </c>
      <c r="IS151" s="454">
        <f t="shared" si="90"/>
        <v>0</v>
      </c>
      <c r="IT151" s="454">
        <f t="shared" si="91"/>
        <v>0</v>
      </c>
      <c r="IU151" s="454">
        <f t="shared" si="90"/>
        <v>9.6310894736842123E-3</v>
      </c>
      <c r="IV151" s="454">
        <f t="shared" si="90"/>
        <v>4.0031400000000019E-4</v>
      </c>
      <c r="IW151" s="454">
        <f t="shared" si="90"/>
        <v>0</v>
      </c>
      <c r="IX151" s="454">
        <f t="shared" si="90"/>
        <v>0</v>
      </c>
      <c r="IY151" s="454">
        <f t="shared" si="90"/>
        <v>0</v>
      </c>
      <c r="IZ151" s="454">
        <f t="shared" si="90"/>
        <v>0</v>
      </c>
      <c r="JA151" s="454">
        <f t="shared" si="90"/>
        <v>1.6371631578947371E-3</v>
      </c>
      <c r="JB151" s="454">
        <f t="shared" si="90"/>
        <v>1.0086400000000001E-2</v>
      </c>
      <c r="JC151" s="454">
        <f t="shared" si="90"/>
        <v>0</v>
      </c>
      <c r="JD151" s="454">
        <f t="shared" si="90"/>
        <v>0</v>
      </c>
      <c r="JE151" s="454">
        <f t="shared" si="92"/>
        <v>0</v>
      </c>
      <c r="JF151" s="454">
        <f t="shared" si="92"/>
        <v>0</v>
      </c>
      <c r="JG151" s="454">
        <f t="shared" si="92"/>
        <v>0</v>
      </c>
      <c r="JH151" s="454">
        <f t="shared" si="92"/>
        <v>0</v>
      </c>
      <c r="JI151" s="454">
        <f t="shared" si="92"/>
        <v>0</v>
      </c>
      <c r="JJ151" s="454">
        <f t="shared" si="92"/>
        <v>0</v>
      </c>
      <c r="JK151" s="454">
        <f t="shared" si="92"/>
        <v>2.1358315789473687E-3</v>
      </c>
      <c r="JL151" s="454">
        <f t="shared" si="92"/>
        <v>4.0101152631578943E-2</v>
      </c>
      <c r="JM151" s="454">
        <f t="shared" si="92"/>
        <v>0</v>
      </c>
      <c r="JN151" s="454">
        <f t="shared" si="92"/>
        <v>0</v>
      </c>
      <c r="JO151" s="454">
        <f t="shared" si="92"/>
        <v>0</v>
      </c>
      <c r="JP151" s="454">
        <f t="shared" si="92"/>
        <v>0</v>
      </c>
      <c r="JQ151" s="454">
        <f t="shared" si="92"/>
        <v>0</v>
      </c>
      <c r="JR151" s="454">
        <f t="shared" si="92"/>
        <v>-5.2941728070175484E-2</v>
      </c>
      <c r="JS151" s="454">
        <f t="shared" si="92"/>
        <v>0</v>
      </c>
      <c r="JT151" s="454">
        <f t="shared" si="92"/>
        <v>0</v>
      </c>
      <c r="JU151" s="454">
        <f t="shared" si="93"/>
        <v>0</v>
      </c>
      <c r="JV151" s="454">
        <f t="shared" si="93"/>
        <v>0</v>
      </c>
    </row>
    <row r="152" spans="1:282" x14ac:dyDescent="0.25">
      <c r="A152" s="77" t="s">
        <v>675</v>
      </c>
      <c r="B152" s="77">
        <v>75</v>
      </c>
      <c r="C152" s="79">
        <v>14</v>
      </c>
      <c r="D152" s="84">
        <f t="shared" si="9"/>
        <v>0</v>
      </c>
      <c r="E152" s="77">
        <f t="shared" si="142"/>
        <v>0</v>
      </c>
      <c r="F152" s="77">
        <f t="shared" si="142"/>
        <v>0</v>
      </c>
      <c r="G152" s="77">
        <f t="shared" si="142"/>
        <v>0</v>
      </c>
      <c r="H152" s="77">
        <f t="shared" si="142"/>
        <v>0</v>
      </c>
      <c r="I152" s="77">
        <f t="shared" si="142"/>
        <v>0</v>
      </c>
      <c r="J152" s="77">
        <f t="shared" si="142"/>
        <v>0</v>
      </c>
      <c r="K152" s="77">
        <f t="shared" si="142"/>
        <v>0</v>
      </c>
      <c r="L152" s="77">
        <f t="shared" si="142"/>
        <v>0</v>
      </c>
      <c r="M152" s="77">
        <f t="shared" si="142"/>
        <v>0</v>
      </c>
      <c r="N152" s="77">
        <f t="shared" si="142"/>
        <v>0</v>
      </c>
      <c r="O152" s="77">
        <f t="shared" si="142"/>
        <v>0</v>
      </c>
      <c r="P152" s="77">
        <f t="shared" si="142"/>
        <v>0</v>
      </c>
      <c r="Q152" s="77">
        <f t="shared" si="142"/>
        <v>0</v>
      </c>
      <c r="R152" s="77">
        <f t="shared" si="142"/>
        <v>0</v>
      </c>
      <c r="S152" s="77">
        <f t="shared" si="142"/>
        <v>0</v>
      </c>
      <c r="T152" s="77">
        <f t="shared" si="142"/>
        <v>0</v>
      </c>
      <c r="U152" s="77">
        <f t="shared" si="142"/>
        <v>0</v>
      </c>
      <c r="V152" s="77">
        <f t="shared" si="142"/>
        <v>0.24720363250905752</v>
      </c>
      <c r="W152" s="77">
        <f t="shared" si="142"/>
        <v>0</v>
      </c>
      <c r="X152" s="77">
        <f t="shared" si="142"/>
        <v>0</v>
      </c>
      <c r="Y152" s="77">
        <f t="shared" si="142"/>
        <v>0</v>
      </c>
      <c r="Z152" s="77">
        <f t="shared" si="142"/>
        <v>0</v>
      </c>
      <c r="AA152" s="77">
        <f t="shared" si="142"/>
        <v>0</v>
      </c>
      <c r="AB152" s="77">
        <f t="shared" si="142"/>
        <v>0</v>
      </c>
      <c r="AC152" s="230">
        <f t="shared" si="142"/>
        <v>0</v>
      </c>
      <c r="AD152" s="230">
        <f t="shared" si="142"/>
        <v>1.3099814893919977</v>
      </c>
      <c r="AE152" s="230">
        <f t="shared" si="142"/>
        <v>0</v>
      </c>
      <c r="AF152" s="230">
        <f t="shared" ref="AF152" si="153">HLOOKUP(AF$138,$D$78:$CR$136,$CS92,0)</f>
        <v>8.9349280934073752E-2</v>
      </c>
      <c r="AG152" s="230">
        <f t="shared" si="150"/>
        <v>0</v>
      </c>
      <c r="AH152" s="77">
        <f t="shared" si="150"/>
        <v>0</v>
      </c>
      <c r="AI152" s="77">
        <f t="shared" si="150"/>
        <v>0</v>
      </c>
      <c r="AJ152" s="77">
        <f t="shared" si="150"/>
        <v>0</v>
      </c>
      <c r="AK152" s="77">
        <f t="shared" si="150"/>
        <v>0</v>
      </c>
      <c r="AL152" s="77">
        <f t="shared" si="150"/>
        <v>0</v>
      </c>
      <c r="AM152" s="77">
        <f t="shared" si="150"/>
        <v>0</v>
      </c>
      <c r="AN152" s="77">
        <f t="shared" si="150"/>
        <v>0.12103089847643457</v>
      </c>
      <c r="AO152" s="77">
        <f t="shared" si="150"/>
        <v>2.8477858465043429E-2</v>
      </c>
      <c r="AP152" s="77">
        <f t="shared" si="150"/>
        <v>1.1604727324505197</v>
      </c>
      <c r="AQ152" s="77">
        <f t="shared" si="150"/>
        <v>0.12103089847643457</v>
      </c>
      <c r="AR152" s="77">
        <f t="shared" si="150"/>
        <v>0</v>
      </c>
      <c r="AS152" s="77">
        <f t="shared" si="150"/>
        <v>0</v>
      </c>
      <c r="AT152" s="77">
        <f t="shared" si="150"/>
        <v>0</v>
      </c>
      <c r="AU152" s="77">
        <f t="shared" si="150"/>
        <v>0</v>
      </c>
      <c r="AV152" s="77">
        <f t="shared" si="150"/>
        <v>0</v>
      </c>
      <c r="AW152" s="77">
        <f t="shared" si="150"/>
        <v>0</v>
      </c>
      <c r="AX152" s="77">
        <f t="shared" si="150"/>
        <v>0</v>
      </c>
      <c r="AY152" s="77">
        <f t="shared" si="150"/>
        <v>0</v>
      </c>
      <c r="AZ152" s="77">
        <f t="shared" si="150"/>
        <v>0</v>
      </c>
      <c r="BA152" s="77">
        <f t="shared" si="150"/>
        <v>0</v>
      </c>
      <c r="BB152" s="77">
        <f t="shared" si="150"/>
        <v>0</v>
      </c>
      <c r="BC152" s="77">
        <f t="shared" si="150"/>
        <v>0</v>
      </c>
      <c r="BD152" s="77">
        <f t="shared" si="150"/>
        <v>0</v>
      </c>
      <c r="BE152" s="77">
        <f t="shared" si="150"/>
        <v>0</v>
      </c>
      <c r="BF152" s="77">
        <f t="shared" si="150"/>
        <v>0</v>
      </c>
      <c r="BG152" s="77">
        <f t="shared" si="150"/>
        <v>0</v>
      </c>
      <c r="BH152" s="77">
        <f t="shared" si="150"/>
        <v>0</v>
      </c>
      <c r="BI152" s="77">
        <f t="shared" si="150"/>
        <v>0</v>
      </c>
      <c r="BJ152" s="77">
        <f t="shared" si="150"/>
        <v>0</v>
      </c>
      <c r="BK152" s="77">
        <f t="shared" si="150"/>
        <v>0</v>
      </c>
      <c r="BL152" s="77">
        <f t="shared" si="150"/>
        <v>0</v>
      </c>
      <c r="BM152" s="77">
        <f t="shared" si="150"/>
        <v>0</v>
      </c>
      <c r="BN152" s="77">
        <f t="shared" si="150"/>
        <v>0</v>
      </c>
      <c r="BO152" s="77">
        <f t="shared" si="150"/>
        <v>0</v>
      </c>
      <c r="BP152" s="77">
        <f t="shared" si="150"/>
        <v>0</v>
      </c>
      <c r="BQ152" s="77">
        <f t="shared" si="150"/>
        <v>0</v>
      </c>
      <c r="BR152" s="77">
        <f t="shared" si="150"/>
        <v>0</v>
      </c>
      <c r="BS152" s="77">
        <f t="shared" si="150"/>
        <v>0</v>
      </c>
      <c r="BT152" s="77">
        <f t="shared" si="150"/>
        <v>0</v>
      </c>
      <c r="BU152" s="77">
        <f t="shared" si="150"/>
        <v>0</v>
      </c>
      <c r="BV152" s="77">
        <f t="shared" si="150"/>
        <v>0</v>
      </c>
      <c r="BW152" s="77">
        <f t="shared" si="150"/>
        <v>0</v>
      </c>
      <c r="BX152" s="77">
        <f t="shared" ref="BX152" si="154">HLOOKUP(BX$138,$D$78:$CR$136,$CS92,0)</f>
        <v>0</v>
      </c>
      <c r="BY152" s="77">
        <f t="shared" si="2"/>
        <v>0</v>
      </c>
      <c r="BZ152" s="77">
        <f t="shared" si="2"/>
        <v>0</v>
      </c>
      <c r="CA152" s="77">
        <f t="shared" si="2"/>
        <v>0</v>
      </c>
      <c r="CB152" s="77">
        <f t="shared" si="2"/>
        <v>0</v>
      </c>
      <c r="CC152" s="77">
        <f t="shared" si="2"/>
        <v>0</v>
      </c>
      <c r="CD152" s="77">
        <f t="shared" si="2"/>
        <v>0</v>
      </c>
      <c r="CE152" s="77">
        <f t="shared" si="2"/>
        <v>0</v>
      </c>
      <c r="CF152" s="77">
        <f t="shared" si="2"/>
        <v>0</v>
      </c>
      <c r="CG152" s="77">
        <f t="shared" si="2"/>
        <v>0</v>
      </c>
      <c r="CH152" s="77">
        <f t="shared" si="2"/>
        <v>0</v>
      </c>
      <c r="CI152" s="77">
        <f t="shared" si="2"/>
        <v>0</v>
      </c>
      <c r="CJ152" s="77">
        <f t="shared" si="2"/>
        <v>0</v>
      </c>
      <c r="CK152" s="77">
        <f t="shared" si="2"/>
        <v>0</v>
      </c>
      <c r="CL152" s="77">
        <f t="shared" si="2"/>
        <v>0.39869001851060798</v>
      </c>
      <c r="CM152" s="77">
        <f t="shared" si="2"/>
        <v>0</v>
      </c>
      <c r="CN152" s="77">
        <f t="shared" si="2"/>
        <v>0</v>
      </c>
      <c r="CO152" s="77">
        <f t="shared" si="2"/>
        <v>0</v>
      </c>
      <c r="CP152" s="77">
        <f t="shared" si="2"/>
        <v>0</v>
      </c>
      <c r="CQ152" s="77">
        <f t="shared" ref="CQ152" si="155">HLOOKUP(CQ$138,$D$78:$CR$136,$CS92,0)</f>
        <v>0</v>
      </c>
      <c r="CR152" s="85">
        <f t="shared" si="3"/>
        <v>0</v>
      </c>
      <c r="CS152" s="177">
        <f t="shared" si="13"/>
        <v>0</v>
      </c>
      <c r="CT152" s="177">
        <f t="shared" si="26"/>
        <v>0</v>
      </c>
      <c r="CU152" s="177">
        <f t="shared" si="27"/>
        <v>0</v>
      </c>
      <c r="CV152" s="177">
        <f t="shared" si="28"/>
        <v>0</v>
      </c>
      <c r="CW152" s="177">
        <f t="shared" si="29"/>
        <v>0</v>
      </c>
      <c r="CX152" s="177">
        <f t="shared" si="30"/>
        <v>0</v>
      </c>
      <c r="CY152" s="177">
        <f t="shared" si="31"/>
        <v>0</v>
      </c>
      <c r="CZ152" s="177">
        <f t="shared" si="32"/>
        <v>0</v>
      </c>
      <c r="DA152" s="177">
        <f t="shared" si="33"/>
        <v>0</v>
      </c>
      <c r="DB152" s="177">
        <f t="shared" si="34"/>
        <v>0</v>
      </c>
      <c r="DC152" s="177">
        <f t="shared" si="35"/>
        <v>0</v>
      </c>
      <c r="DD152" s="177">
        <f t="shared" si="36"/>
        <v>0</v>
      </c>
      <c r="DE152" s="177">
        <f t="shared" si="37"/>
        <v>0</v>
      </c>
      <c r="DF152" s="177">
        <f t="shared" si="38"/>
        <v>0</v>
      </c>
      <c r="DG152" s="177">
        <f t="shared" si="39"/>
        <v>0</v>
      </c>
      <c r="DH152" s="177">
        <f t="shared" si="40"/>
        <v>0</v>
      </c>
      <c r="DI152" s="177">
        <f t="shared" si="41"/>
        <v>0</v>
      </c>
      <c r="DJ152" s="177">
        <f t="shared" si="42"/>
        <v>0</v>
      </c>
      <c r="DK152" s="177">
        <f t="shared" si="43"/>
        <v>5.7019347145094691E-2</v>
      </c>
      <c r="DL152" s="177">
        <f t="shared" si="44"/>
        <v>0</v>
      </c>
      <c r="DM152" s="177">
        <f t="shared" si="45"/>
        <v>0</v>
      </c>
      <c r="DN152" s="177">
        <f t="shared" si="46"/>
        <v>0</v>
      </c>
      <c r="DO152" s="177">
        <f t="shared" si="47"/>
        <v>0</v>
      </c>
      <c r="DP152" s="177">
        <f t="shared" si="48"/>
        <v>0</v>
      </c>
      <c r="DQ152" s="177">
        <f t="shared" si="49"/>
        <v>0</v>
      </c>
      <c r="DR152" s="177">
        <f t="shared" si="50"/>
        <v>0</v>
      </c>
      <c r="DS152" s="177">
        <f t="shared" si="51"/>
        <v>3.0187475437847073E-2</v>
      </c>
      <c r="DT152" s="177">
        <f t="shared" si="52"/>
        <v>0</v>
      </c>
      <c r="DU152" s="177">
        <f t="shared" si="53"/>
        <v>8.135618361099245E-3</v>
      </c>
      <c r="DV152" s="177">
        <f t="shared" si="54"/>
        <v>0</v>
      </c>
      <c r="DW152" s="177">
        <f t="shared" si="55"/>
        <v>0</v>
      </c>
      <c r="DX152" s="177">
        <f t="shared" si="56"/>
        <v>0</v>
      </c>
      <c r="DY152" s="177">
        <f t="shared" si="57"/>
        <v>0</v>
      </c>
      <c r="DZ152" s="177">
        <f t="shared" si="58"/>
        <v>0</v>
      </c>
      <c r="EA152" s="177">
        <f t="shared" si="59"/>
        <v>0</v>
      </c>
      <c r="EB152" s="177">
        <f t="shared" si="60"/>
        <v>0</v>
      </c>
      <c r="EC152" s="177">
        <f t="shared" si="61"/>
        <v>2.5088615976078598E-2</v>
      </c>
      <c r="ED152" s="177">
        <f t="shared" si="62"/>
        <v>7.8642745265556036E-2</v>
      </c>
      <c r="EE152" s="177">
        <f t="shared" si="63"/>
        <v>2.5669076605439271E-2</v>
      </c>
      <c r="EF152" s="177">
        <f t="shared" si="64"/>
        <v>4.9792474725900608E-3</v>
      </c>
      <c r="EG152" s="177">
        <f t="shared" si="65"/>
        <v>0</v>
      </c>
      <c r="EH152" s="177">
        <f t="shared" si="66"/>
        <v>0</v>
      </c>
      <c r="EI152" s="177">
        <f t="shared" si="67"/>
        <v>0</v>
      </c>
      <c r="EJ152" s="177">
        <f t="shared" si="68"/>
        <v>0</v>
      </c>
      <c r="EK152" s="177">
        <f t="shared" si="69"/>
        <v>0</v>
      </c>
      <c r="EL152" s="177">
        <f t="shared" si="70"/>
        <v>0</v>
      </c>
      <c r="EM152" s="177">
        <f t="shared" si="71"/>
        <v>0</v>
      </c>
      <c r="EN152" s="177">
        <f t="shared" si="72"/>
        <v>0</v>
      </c>
      <c r="EO152" s="177">
        <f t="shared" si="73"/>
        <v>0</v>
      </c>
      <c r="EP152" s="177">
        <f t="shared" si="74"/>
        <v>0</v>
      </c>
      <c r="EQ152" s="177">
        <f t="shared" si="75"/>
        <v>0</v>
      </c>
      <c r="ER152" s="177">
        <f t="shared" si="76"/>
        <v>0</v>
      </c>
      <c r="ES152" s="177">
        <f t="shared" si="77"/>
        <v>0</v>
      </c>
      <c r="ET152" s="177">
        <f t="shared" si="78"/>
        <v>0</v>
      </c>
      <c r="EU152" s="177">
        <f t="shared" si="79"/>
        <v>0</v>
      </c>
      <c r="EV152" s="177">
        <f t="shared" si="80"/>
        <v>0</v>
      </c>
      <c r="EW152" s="177">
        <f t="shared" si="81"/>
        <v>0</v>
      </c>
      <c r="EX152" s="177">
        <f t="shared" si="82"/>
        <v>0</v>
      </c>
      <c r="EY152" s="177">
        <f t="shared" si="83"/>
        <v>0</v>
      </c>
      <c r="EZ152" s="177">
        <f t="shared" si="84"/>
        <v>0</v>
      </c>
      <c r="FA152" s="177">
        <f t="shared" si="85"/>
        <v>0</v>
      </c>
      <c r="FB152" s="177">
        <f t="shared" si="86"/>
        <v>0</v>
      </c>
      <c r="FC152" s="177">
        <f t="shared" si="87"/>
        <v>0</v>
      </c>
      <c r="FD152" s="177">
        <f t="shared" si="88"/>
        <v>0</v>
      </c>
      <c r="FE152" s="177">
        <f t="shared" si="22"/>
        <v>0</v>
      </c>
      <c r="FF152" s="177">
        <f t="shared" si="5"/>
        <v>0</v>
      </c>
      <c r="FG152" s="177">
        <f t="shared" si="5"/>
        <v>0</v>
      </c>
      <c r="FH152" s="177">
        <f t="shared" si="5"/>
        <v>0</v>
      </c>
      <c r="FI152" s="177">
        <f t="shared" si="5"/>
        <v>0</v>
      </c>
      <c r="FJ152" s="177">
        <f t="shared" si="5"/>
        <v>0</v>
      </c>
      <c r="FK152" s="177">
        <f t="shared" si="5"/>
        <v>0</v>
      </c>
      <c r="FL152" s="177">
        <f t="shared" si="5"/>
        <v>0</v>
      </c>
      <c r="FM152" s="177">
        <f t="shared" si="5"/>
        <v>0</v>
      </c>
      <c r="FN152" s="177">
        <f t="shared" si="5"/>
        <v>0</v>
      </c>
      <c r="FO152" s="177">
        <f t="shared" si="5"/>
        <v>0</v>
      </c>
      <c r="FP152" s="177">
        <f t="shared" si="5"/>
        <v>0</v>
      </c>
      <c r="FQ152" s="177">
        <f t="shared" si="5"/>
        <v>0</v>
      </c>
      <c r="FR152" s="177">
        <f t="shared" si="5"/>
        <v>0</v>
      </c>
      <c r="FS152" s="177">
        <f t="shared" si="5"/>
        <v>0</v>
      </c>
      <c r="FT152" s="177">
        <f t="shared" si="5"/>
        <v>0</v>
      </c>
      <c r="FU152" s="177">
        <f t="shared" si="5"/>
        <v>0</v>
      </c>
      <c r="FV152" s="177">
        <f t="shared" si="5"/>
        <v>0</v>
      </c>
      <c r="FW152" s="177">
        <f t="shared" si="5"/>
        <v>0</v>
      </c>
      <c r="FX152" s="177">
        <f t="shared" si="14"/>
        <v>0</v>
      </c>
      <c r="FY152" s="177">
        <f t="shared" si="6"/>
        <v>0</v>
      </c>
      <c r="FZ152" s="177">
        <f t="shared" si="6"/>
        <v>0</v>
      </c>
      <c r="GA152" s="177">
        <f t="shared" si="6"/>
        <v>2.0835181546347715E-2</v>
      </c>
      <c r="GB152" s="177">
        <f t="shared" si="6"/>
        <v>0</v>
      </c>
      <c r="GC152" s="177">
        <f t="shared" si="6"/>
        <v>0</v>
      </c>
      <c r="GD152" s="177">
        <f t="shared" si="6"/>
        <v>0</v>
      </c>
      <c r="GE152" s="177">
        <f t="shared" si="6"/>
        <v>0</v>
      </c>
      <c r="GF152" s="177">
        <f t="shared" si="6"/>
        <v>0</v>
      </c>
      <c r="GG152" s="177">
        <f t="shared" si="6"/>
        <v>0</v>
      </c>
      <c r="GH152" s="177">
        <f t="shared" si="15"/>
        <v>0</v>
      </c>
      <c r="GI152" s="177">
        <f t="shared" si="135"/>
        <v>0</v>
      </c>
      <c r="GJ152" s="177">
        <f t="shared" si="136"/>
        <v>0</v>
      </c>
      <c r="GK152" s="177">
        <f t="shared" si="137"/>
        <v>0</v>
      </c>
      <c r="GL152" s="177">
        <f t="shared" si="138"/>
        <v>0</v>
      </c>
      <c r="GM152" s="177">
        <f t="shared" si="139"/>
        <v>0</v>
      </c>
      <c r="GN152" s="177">
        <f t="shared" si="140"/>
        <v>0</v>
      </c>
      <c r="GO152" s="177">
        <f t="shared" si="141"/>
        <v>0</v>
      </c>
      <c r="GP152" s="177">
        <f t="shared" si="108"/>
        <v>0</v>
      </c>
      <c r="GQ152" s="177">
        <f t="shared" si="109"/>
        <v>0</v>
      </c>
      <c r="GR152" s="177">
        <f t="shared" si="110"/>
        <v>0</v>
      </c>
      <c r="GS152" s="177">
        <f t="shared" si="111"/>
        <v>0</v>
      </c>
      <c r="GT152" s="177">
        <f t="shared" si="112"/>
        <v>0</v>
      </c>
      <c r="GU152" s="177">
        <f t="shared" si="113"/>
        <v>0</v>
      </c>
      <c r="GV152" s="177">
        <f t="shared" si="114"/>
        <v>0</v>
      </c>
      <c r="GW152" s="177">
        <f t="shared" si="115"/>
        <v>0</v>
      </c>
      <c r="GX152" s="177">
        <f t="shared" si="116"/>
        <v>0</v>
      </c>
      <c r="GY152" s="177">
        <f t="shared" si="117"/>
        <v>0</v>
      </c>
      <c r="GZ152" s="177">
        <f t="shared" si="118"/>
        <v>6.7170813754805644E-2</v>
      </c>
      <c r="HA152" s="177">
        <f t="shared" si="119"/>
        <v>0</v>
      </c>
      <c r="HB152" s="177">
        <f t="shared" si="120"/>
        <v>0</v>
      </c>
      <c r="HC152" s="177">
        <f t="shared" si="121"/>
        <v>0</v>
      </c>
      <c r="HD152" s="177">
        <f t="shared" si="122"/>
        <v>0</v>
      </c>
      <c r="HE152" s="177">
        <f t="shared" si="123"/>
        <v>0</v>
      </c>
      <c r="HF152" s="177">
        <f t="shared" si="124"/>
        <v>0</v>
      </c>
      <c r="HG152" s="177">
        <f t="shared" si="125"/>
        <v>0</v>
      </c>
      <c r="HH152" s="177">
        <f t="shared" si="126"/>
        <v>3.556481845365228E-2</v>
      </c>
      <c r="HI152" s="177">
        <f t="shared" si="127"/>
        <v>0</v>
      </c>
      <c r="HJ152" s="177">
        <f t="shared" si="128"/>
        <v>9.1826936494375615E-3</v>
      </c>
      <c r="HK152" s="177">
        <f t="shared" si="129"/>
        <v>0</v>
      </c>
      <c r="HL152" s="177">
        <f t="shared" si="130"/>
        <v>0</v>
      </c>
      <c r="HM152" s="177">
        <f t="shared" si="131"/>
        <v>0</v>
      </c>
      <c r="HN152" s="177">
        <f t="shared" si="97"/>
        <v>0</v>
      </c>
      <c r="HO152" s="177">
        <f t="shared" si="97"/>
        <v>0</v>
      </c>
      <c r="HP152" s="177">
        <f t="shared" si="97"/>
        <v>0</v>
      </c>
      <c r="HQ152" s="177">
        <f t="shared" si="97"/>
        <v>0</v>
      </c>
      <c r="HR152" s="177">
        <f t="shared" si="97"/>
        <v>2.9325060515449239E-2</v>
      </c>
      <c r="HS152" s="177">
        <f t="shared" si="97"/>
        <v>9.2567848497792968E-2</v>
      </c>
      <c r="HT152" s="177">
        <f t="shared" si="97"/>
        <v>3.1904992880535381E-2</v>
      </c>
      <c r="HU152" s="177">
        <f t="shared" si="97"/>
        <v>5.7740936921543504E-3</v>
      </c>
      <c r="HV152" s="177">
        <f t="shared" si="97"/>
        <v>0</v>
      </c>
      <c r="HW152" s="177">
        <f t="shared" si="97"/>
        <v>0</v>
      </c>
      <c r="HX152" s="177">
        <f t="shared" si="97"/>
        <v>0</v>
      </c>
      <c r="HY152" s="177">
        <f t="shared" si="97"/>
        <v>0</v>
      </c>
      <c r="HZ152" s="177">
        <f t="shared" si="97"/>
        <v>0</v>
      </c>
      <c r="IA152" s="177">
        <f t="shared" si="97"/>
        <v>0</v>
      </c>
      <c r="IB152" s="177">
        <f t="shared" si="97"/>
        <v>0</v>
      </c>
      <c r="IC152" s="177">
        <f t="shared" si="97"/>
        <v>0</v>
      </c>
      <c r="ID152" s="177">
        <f t="shared" si="89"/>
        <v>0</v>
      </c>
      <c r="IE152" s="177">
        <f t="shared" si="89"/>
        <v>0</v>
      </c>
      <c r="IF152" s="177">
        <f t="shared" si="89"/>
        <v>0</v>
      </c>
      <c r="IG152" s="177">
        <f t="shared" si="89"/>
        <v>0</v>
      </c>
      <c r="IH152" s="177">
        <f t="shared" si="89"/>
        <v>0</v>
      </c>
      <c r="II152" s="177">
        <f t="shared" si="89"/>
        <v>0</v>
      </c>
      <c r="IJ152" s="177">
        <f t="shared" si="89"/>
        <v>0</v>
      </c>
      <c r="IK152" s="177">
        <f t="shared" si="89"/>
        <v>0</v>
      </c>
      <c r="IL152" s="177">
        <f t="shared" si="89"/>
        <v>0</v>
      </c>
      <c r="IM152" s="177">
        <f t="shared" si="89"/>
        <v>0</v>
      </c>
      <c r="IN152" s="177">
        <f t="shared" si="89"/>
        <v>0</v>
      </c>
      <c r="IO152" s="177">
        <f t="shared" si="90"/>
        <v>0</v>
      </c>
      <c r="IP152" s="177">
        <f t="shared" si="90"/>
        <v>0</v>
      </c>
      <c r="IQ152" s="177">
        <f t="shared" si="90"/>
        <v>0</v>
      </c>
      <c r="IR152" s="177">
        <f t="shared" si="90"/>
        <v>0</v>
      </c>
      <c r="IS152" s="177">
        <f t="shared" si="90"/>
        <v>0</v>
      </c>
      <c r="IT152" s="177">
        <f t="shared" si="91"/>
        <v>0</v>
      </c>
      <c r="IU152" s="177">
        <f t="shared" si="90"/>
        <v>0</v>
      </c>
      <c r="IV152" s="177">
        <f t="shared" si="90"/>
        <v>0</v>
      </c>
      <c r="IW152" s="177">
        <f t="shared" si="90"/>
        <v>0</v>
      </c>
      <c r="IX152" s="177">
        <f t="shared" si="90"/>
        <v>0</v>
      </c>
      <c r="IY152" s="177">
        <f t="shared" si="90"/>
        <v>0</v>
      </c>
      <c r="IZ152" s="177">
        <f t="shared" si="90"/>
        <v>0</v>
      </c>
      <c r="JA152" s="177">
        <f t="shared" si="90"/>
        <v>0</v>
      </c>
      <c r="JB152" s="177">
        <f t="shared" si="90"/>
        <v>0</v>
      </c>
      <c r="JC152" s="177">
        <f t="shared" si="90"/>
        <v>0</v>
      </c>
      <c r="JD152" s="177">
        <f t="shared" si="90"/>
        <v>0</v>
      </c>
      <c r="JE152" s="177">
        <f t="shared" si="92"/>
        <v>0</v>
      </c>
      <c r="JF152" s="177">
        <f t="shared" si="92"/>
        <v>0</v>
      </c>
      <c r="JG152" s="177">
        <f t="shared" si="92"/>
        <v>0</v>
      </c>
      <c r="JH152" s="177">
        <f t="shared" si="92"/>
        <v>0</v>
      </c>
      <c r="JI152" s="177">
        <f t="shared" si="92"/>
        <v>0</v>
      </c>
      <c r="JJ152" s="177">
        <f t="shared" si="92"/>
        <v>0</v>
      </c>
      <c r="JK152" s="177">
        <f t="shared" si="92"/>
        <v>0</v>
      </c>
      <c r="JL152" s="177">
        <f t="shared" si="92"/>
        <v>0</v>
      </c>
      <c r="JM152" s="177">
        <f t="shared" si="92"/>
        <v>0</v>
      </c>
      <c r="JN152" s="177">
        <f t="shared" si="92"/>
        <v>0</v>
      </c>
      <c r="JO152" s="177">
        <f t="shared" si="92"/>
        <v>0</v>
      </c>
      <c r="JP152" s="177">
        <f t="shared" si="92"/>
        <v>2.3757300299017511E-2</v>
      </c>
      <c r="JQ152" s="177">
        <f t="shared" si="92"/>
        <v>0</v>
      </c>
      <c r="JR152" s="177">
        <f t="shared" si="92"/>
        <v>0</v>
      </c>
      <c r="JS152" s="177">
        <f t="shared" si="92"/>
        <v>0</v>
      </c>
      <c r="JT152" s="177">
        <f t="shared" si="92"/>
        <v>0</v>
      </c>
      <c r="JU152" s="177">
        <f t="shared" si="93"/>
        <v>0</v>
      </c>
      <c r="JV152" s="177">
        <f t="shared" si="93"/>
        <v>0</v>
      </c>
    </row>
    <row r="153" spans="1:282" x14ac:dyDescent="0.25">
      <c r="A153" s="77" t="s">
        <v>676</v>
      </c>
      <c r="B153" s="77">
        <v>76</v>
      </c>
      <c r="C153" s="79">
        <v>15</v>
      </c>
      <c r="D153" s="84">
        <f t="shared" si="9"/>
        <v>0</v>
      </c>
      <c r="E153" s="77">
        <f t="shared" si="142"/>
        <v>0</v>
      </c>
      <c r="F153" s="77">
        <f t="shared" si="142"/>
        <v>0</v>
      </c>
      <c r="G153" s="77">
        <f t="shared" si="142"/>
        <v>0</v>
      </c>
      <c r="H153" s="77">
        <f t="shared" si="142"/>
        <v>0</v>
      </c>
      <c r="I153" s="77">
        <f t="shared" si="142"/>
        <v>0</v>
      </c>
      <c r="J153" s="77">
        <f t="shared" si="142"/>
        <v>0</v>
      </c>
      <c r="K153" s="77">
        <f t="shared" si="142"/>
        <v>0</v>
      </c>
      <c r="L153" s="77">
        <f t="shared" si="142"/>
        <v>0</v>
      </c>
      <c r="M153" s="77">
        <f t="shared" si="142"/>
        <v>0</v>
      </c>
      <c r="N153" s="77">
        <f t="shared" si="142"/>
        <v>0</v>
      </c>
      <c r="O153" s="77">
        <f t="shared" si="142"/>
        <v>0</v>
      </c>
      <c r="P153" s="77">
        <f t="shared" si="142"/>
        <v>0</v>
      </c>
      <c r="Q153" s="77">
        <f t="shared" si="142"/>
        <v>0</v>
      </c>
      <c r="R153" s="77">
        <f t="shared" si="142"/>
        <v>0</v>
      </c>
      <c r="S153" s="77">
        <f t="shared" si="142"/>
        <v>0</v>
      </c>
      <c r="T153" s="77">
        <f t="shared" si="142"/>
        <v>0</v>
      </c>
      <c r="U153" s="77">
        <f t="shared" si="142"/>
        <v>0</v>
      </c>
      <c r="V153" s="77">
        <f t="shared" si="142"/>
        <v>1.7525252525252526</v>
      </c>
      <c r="W153" s="77">
        <f t="shared" si="142"/>
        <v>0</v>
      </c>
      <c r="X153" s="77">
        <f t="shared" si="142"/>
        <v>0</v>
      </c>
      <c r="Y153" s="77">
        <f t="shared" si="142"/>
        <v>0</v>
      </c>
      <c r="Z153" s="77">
        <f t="shared" si="142"/>
        <v>0</v>
      </c>
      <c r="AA153" s="77">
        <f t="shared" si="142"/>
        <v>0</v>
      </c>
      <c r="AB153" s="77">
        <f t="shared" si="142"/>
        <v>0</v>
      </c>
      <c r="AC153" s="230">
        <f t="shared" si="142"/>
        <v>0</v>
      </c>
      <c r="AD153" s="230">
        <f t="shared" si="142"/>
        <v>0</v>
      </c>
      <c r="AE153" s="230">
        <f t="shared" si="142"/>
        <v>0</v>
      </c>
      <c r="AF153" s="230">
        <f t="shared" ref="AF153" si="156">HLOOKUP(AF$138,$D$78:$CR$136,$CS93,0)</f>
        <v>0</v>
      </c>
      <c r="AG153" s="230">
        <f t="shared" si="150"/>
        <v>0</v>
      </c>
      <c r="AH153" s="77">
        <f t="shared" si="150"/>
        <v>0</v>
      </c>
      <c r="AI153" s="77">
        <f t="shared" si="150"/>
        <v>0</v>
      </c>
      <c r="AJ153" s="77">
        <f t="shared" si="150"/>
        <v>0</v>
      </c>
      <c r="AK153" s="77">
        <f t="shared" si="150"/>
        <v>0</v>
      </c>
      <c r="AL153" s="77">
        <f t="shared" si="150"/>
        <v>0</v>
      </c>
      <c r="AM153" s="77">
        <f t="shared" si="150"/>
        <v>0</v>
      </c>
      <c r="AN153" s="77">
        <f t="shared" si="150"/>
        <v>0</v>
      </c>
      <c r="AO153" s="77">
        <f t="shared" si="150"/>
        <v>0</v>
      </c>
      <c r="AP153" s="77">
        <f t="shared" si="150"/>
        <v>0</v>
      </c>
      <c r="AQ153" s="77">
        <f t="shared" si="150"/>
        <v>0</v>
      </c>
      <c r="AR153" s="77">
        <f t="shared" si="150"/>
        <v>0</v>
      </c>
      <c r="AS153" s="77">
        <f t="shared" si="150"/>
        <v>0</v>
      </c>
      <c r="AT153" s="77">
        <f t="shared" si="150"/>
        <v>0</v>
      </c>
      <c r="AU153" s="77">
        <f t="shared" si="150"/>
        <v>0</v>
      </c>
      <c r="AV153" s="77">
        <f t="shared" si="150"/>
        <v>0</v>
      </c>
      <c r="AW153" s="77">
        <f t="shared" si="150"/>
        <v>0</v>
      </c>
      <c r="AX153" s="77">
        <f t="shared" si="150"/>
        <v>0</v>
      </c>
      <c r="AY153" s="77">
        <f t="shared" si="150"/>
        <v>0</v>
      </c>
      <c r="AZ153" s="77">
        <f t="shared" si="150"/>
        <v>0</v>
      </c>
      <c r="BA153" s="77">
        <f t="shared" si="150"/>
        <v>0</v>
      </c>
      <c r="BB153" s="77">
        <f t="shared" si="150"/>
        <v>0</v>
      </c>
      <c r="BC153" s="77">
        <f t="shared" si="150"/>
        <v>0</v>
      </c>
      <c r="BD153" s="77">
        <f t="shared" si="150"/>
        <v>0</v>
      </c>
      <c r="BE153" s="77">
        <f t="shared" si="150"/>
        <v>0</v>
      </c>
      <c r="BF153" s="77">
        <f t="shared" si="150"/>
        <v>0</v>
      </c>
      <c r="BG153" s="77">
        <f t="shared" si="150"/>
        <v>0</v>
      </c>
      <c r="BH153" s="77">
        <f t="shared" si="150"/>
        <v>0</v>
      </c>
      <c r="BI153" s="77">
        <f t="shared" si="150"/>
        <v>0</v>
      </c>
      <c r="BJ153" s="77">
        <f t="shared" si="150"/>
        <v>0</v>
      </c>
      <c r="BK153" s="77">
        <f t="shared" si="150"/>
        <v>0</v>
      </c>
      <c r="BL153" s="77">
        <f t="shared" si="150"/>
        <v>0</v>
      </c>
      <c r="BM153" s="77">
        <f t="shared" si="150"/>
        <v>0</v>
      </c>
      <c r="BN153" s="77">
        <f t="shared" si="150"/>
        <v>0</v>
      </c>
      <c r="BO153" s="77">
        <f t="shared" si="150"/>
        <v>0</v>
      </c>
      <c r="BP153" s="77">
        <f t="shared" si="150"/>
        <v>0</v>
      </c>
      <c r="BQ153" s="77">
        <f t="shared" si="150"/>
        <v>0</v>
      </c>
      <c r="BR153" s="77">
        <f t="shared" si="150"/>
        <v>0</v>
      </c>
      <c r="BS153" s="77">
        <f t="shared" si="150"/>
        <v>0.48484848484848486</v>
      </c>
      <c r="BT153" s="77">
        <f t="shared" si="150"/>
        <v>0</v>
      </c>
      <c r="BU153" s="77">
        <f t="shared" si="150"/>
        <v>0</v>
      </c>
      <c r="BV153" s="77">
        <f t="shared" si="150"/>
        <v>0</v>
      </c>
      <c r="BW153" s="77">
        <f t="shared" si="150"/>
        <v>0</v>
      </c>
      <c r="BX153" s="77">
        <f t="shared" ref="BX153" si="157">HLOOKUP(BX$138,$D$78:$CR$136,$CS93,0)</f>
        <v>1.0101010101010102E-2</v>
      </c>
      <c r="BY153" s="77">
        <f t="shared" si="2"/>
        <v>0</v>
      </c>
      <c r="BZ153" s="77">
        <f t="shared" si="2"/>
        <v>5.0505050505050509E-3</v>
      </c>
      <c r="CA153" s="77">
        <f t="shared" si="2"/>
        <v>0</v>
      </c>
      <c r="CB153" s="77">
        <f t="shared" si="2"/>
        <v>0</v>
      </c>
      <c r="CC153" s="77">
        <f t="shared" si="2"/>
        <v>14.893939393939393</v>
      </c>
      <c r="CD153" s="77">
        <f t="shared" si="2"/>
        <v>0</v>
      </c>
      <c r="CE153" s="77">
        <f t="shared" si="2"/>
        <v>0</v>
      </c>
      <c r="CF153" s="77">
        <f t="shared" si="2"/>
        <v>0</v>
      </c>
      <c r="CG153" s="77">
        <f t="shared" si="2"/>
        <v>0.8737373737373737</v>
      </c>
      <c r="CH153" s="77">
        <f t="shared" si="2"/>
        <v>48.424242424242422</v>
      </c>
      <c r="CI153" s="77">
        <f t="shared" si="2"/>
        <v>0</v>
      </c>
      <c r="CJ153" s="77">
        <f t="shared" si="2"/>
        <v>0</v>
      </c>
      <c r="CK153" s="77">
        <f t="shared" si="2"/>
        <v>0</v>
      </c>
      <c r="CL153" s="77">
        <f t="shared" si="2"/>
        <v>0</v>
      </c>
      <c r="CM153" s="77">
        <f t="shared" si="2"/>
        <v>0</v>
      </c>
      <c r="CN153" s="77">
        <f t="shared" si="2"/>
        <v>0</v>
      </c>
      <c r="CO153" s="77">
        <f t="shared" si="2"/>
        <v>0</v>
      </c>
      <c r="CP153" s="77">
        <f t="shared" si="2"/>
        <v>0</v>
      </c>
      <c r="CQ153" s="77">
        <f t="shared" ref="CQ153" si="158">HLOOKUP(CQ$138,$D$78:$CR$136,$CS93,0)</f>
        <v>0</v>
      </c>
      <c r="CR153" s="85">
        <f t="shared" si="3"/>
        <v>0</v>
      </c>
      <c r="CS153" s="177">
        <f t="shared" si="13"/>
        <v>0</v>
      </c>
      <c r="CT153" s="177">
        <f t="shared" si="26"/>
        <v>0</v>
      </c>
      <c r="CU153" s="177">
        <f t="shared" si="27"/>
        <v>0</v>
      </c>
      <c r="CV153" s="177">
        <f t="shared" si="28"/>
        <v>0</v>
      </c>
      <c r="CW153" s="177">
        <f t="shared" si="29"/>
        <v>0</v>
      </c>
      <c r="CX153" s="177">
        <f t="shared" si="30"/>
        <v>0</v>
      </c>
      <c r="CY153" s="177">
        <f t="shared" si="31"/>
        <v>0</v>
      </c>
      <c r="CZ153" s="177">
        <f t="shared" si="32"/>
        <v>0</v>
      </c>
      <c r="DA153" s="177">
        <f t="shared" si="33"/>
        <v>0</v>
      </c>
      <c r="DB153" s="177">
        <f t="shared" si="34"/>
        <v>0</v>
      </c>
      <c r="DC153" s="177">
        <f t="shared" si="35"/>
        <v>0</v>
      </c>
      <c r="DD153" s="177">
        <f t="shared" si="36"/>
        <v>0</v>
      </c>
      <c r="DE153" s="177">
        <f t="shared" si="37"/>
        <v>0</v>
      </c>
      <c r="DF153" s="177">
        <f t="shared" si="38"/>
        <v>0</v>
      </c>
      <c r="DG153" s="177">
        <f t="shared" si="39"/>
        <v>0</v>
      </c>
      <c r="DH153" s="177">
        <f t="shared" si="40"/>
        <v>0</v>
      </c>
      <c r="DI153" s="177">
        <f t="shared" si="41"/>
        <v>0</v>
      </c>
      <c r="DJ153" s="177">
        <f t="shared" si="42"/>
        <v>0</v>
      </c>
      <c r="DK153" s="177">
        <f t="shared" si="43"/>
        <v>0.40423291818181822</v>
      </c>
      <c r="DL153" s="177">
        <f t="shared" si="44"/>
        <v>0</v>
      </c>
      <c r="DM153" s="177">
        <f t="shared" si="45"/>
        <v>0</v>
      </c>
      <c r="DN153" s="177">
        <f t="shared" si="46"/>
        <v>0</v>
      </c>
      <c r="DO153" s="177">
        <f t="shared" si="47"/>
        <v>0</v>
      </c>
      <c r="DP153" s="177">
        <f t="shared" si="48"/>
        <v>0</v>
      </c>
      <c r="DQ153" s="177">
        <f t="shared" si="49"/>
        <v>0</v>
      </c>
      <c r="DR153" s="177">
        <f t="shared" si="50"/>
        <v>0</v>
      </c>
      <c r="DS153" s="177">
        <f t="shared" si="51"/>
        <v>0</v>
      </c>
      <c r="DT153" s="177">
        <f t="shared" si="52"/>
        <v>0</v>
      </c>
      <c r="DU153" s="177">
        <f t="shared" si="53"/>
        <v>0</v>
      </c>
      <c r="DV153" s="177">
        <f t="shared" si="54"/>
        <v>0</v>
      </c>
      <c r="DW153" s="177">
        <f t="shared" si="55"/>
        <v>0</v>
      </c>
      <c r="DX153" s="177">
        <f t="shared" si="56"/>
        <v>0</v>
      </c>
      <c r="DY153" s="177">
        <f t="shared" si="57"/>
        <v>0</v>
      </c>
      <c r="DZ153" s="177">
        <f t="shared" si="58"/>
        <v>0</v>
      </c>
      <c r="EA153" s="177">
        <f t="shared" si="59"/>
        <v>0</v>
      </c>
      <c r="EB153" s="177">
        <f t="shared" si="60"/>
        <v>0</v>
      </c>
      <c r="EC153" s="177">
        <f t="shared" si="61"/>
        <v>0</v>
      </c>
      <c r="ED153" s="177">
        <f t="shared" si="62"/>
        <v>0</v>
      </c>
      <c r="EE153" s="177">
        <f t="shared" si="63"/>
        <v>0</v>
      </c>
      <c r="EF153" s="177">
        <f t="shared" si="64"/>
        <v>0</v>
      </c>
      <c r="EG153" s="177">
        <f t="shared" si="65"/>
        <v>0</v>
      </c>
      <c r="EH153" s="177">
        <f t="shared" si="66"/>
        <v>0</v>
      </c>
      <c r="EI153" s="177">
        <f t="shared" si="67"/>
        <v>0</v>
      </c>
      <c r="EJ153" s="177">
        <f t="shared" si="68"/>
        <v>0</v>
      </c>
      <c r="EK153" s="177">
        <f t="shared" si="69"/>
        <v>0</v>
      </c>
      <c r="EL153" s="177">
        <f t="shared" si="70"/>
        <v>0</v>
      </c>
      <c r="EM153" s="177">
        <f t="shared" si="71"/>
        <v>0</v>
      </c>
      <c r="EN153" s="177">
        <f t="shared" si="72"/>
        <v>0</v>
      </c>
      <c r="EO153" s="177">
        <f t="shared" si="73"/>
        <v>0</v>
      </c>
      <c r="EP153" s="177">
        <f t="shared" si="74"/>
        <v>0</v>
      </c>
      <c r="EQ153" s="177">
        <f t="shared" si="75"/>
        <v>0</v>
      </c>
      <c r="ER153" s="177">
        <f t="shared" si="76"/>
        <v>0</v>
      </c>
      <c r="ES153" s="177">
        <f t="shared" si="77"/>
        <v>0</v>
      </c>
      <c r="ET153" s="177">
        <f t="shared" si="78"/>
        <v>0</v>
      </c>
      <c r="EU153" s="177">
        <f t="shared" si="79"/>
        <v>0</v>
      </c>
      <c r="EV153" s="177">
        <f t="shared" si="80"/>
        <v>0</v>
      </c>
      <c r="EW153" s="177">
        <f t="shared" si="81"/>
        <v>0</v>
      </c>
      <c r="EX153" s="177">
        <f t="shared" si="82"/>
        <v>0</v>
      </c>
      <c r="EY153" s="177">
        <f t="shared" si="83"/>
        <v>0</v>
      </c>
      <c r="EZ153" s="177">
        <f t="shared" si="84"/>
        <v>0</v>
      </c>
      <c r="FA153" s="177">
        <f t="shared" si="85"/>
        <v>0</v>
      </c>
      <c r="FB153" s="177">
        <f t="shared" si="86"/>
        <v>0</v>
      </c>
      <c r="FC153" s="177">
        <f t="shared" si="87"/>
        <v>0</v>
      </c>
      <c r="FD153" s="177">
        <f t="shared" si="88"/>
        <v>0</v>
      </c>
      <c r="FE153" s="177">
        <f t="shared" si="22"/>
        <v>0</v>
      </c>
      <c r="FF153" s="177">
        <f t="shared" si="5"/>
        <v>0</v>
      </c>
      <c r="FG153" s="177">
        <f t="shared" si="5"/>
        <v>0</v>
      </c>
      <c r="FH153" s="177">
        <f t="shared" si="5"/>
        <v>0.5753503030303031</v>
      </c>
      <c r="FI153" s="177">
        <f t="shared" ref="FI153:FI196" si="159">BT153*BT$199</f>
        <v>0</v>
      </c>
      <c r="FJ153" s="177">
        <f t="shared" ref="FJ153:FJ196" si="160">BU153*BU$199</f>
        <v>0</v>
      </c>
      <c r="FK153" s="177">
        <f t="shared" ref="FK153:FK196" si="161">BV153*BV$199</f>
        <v>0</v>
      </c>
      <c r="FL153" s="177">
        <f t="shared" ref="FL153:FL196" si="162">BW153*BW$199</f>
        <v>0</v>
      </c>
      <c r="FM153" s="177">
        <f t="shared" ref="FM153:FM196" si="163">BX153*BX$199</f>
        <v>1.3036262626262627E-2</v>
      </c>
      <c r="FN153" s="177">
        <f t="shared" ref="FN153:FN196" si="164">BY153*BY$199</f>
        <v>0</v>
      </c>
      <c r="FO153" s="177">
        <f t="shared" ref="FO153:FO196" si="165">BZ153*BZ$199</f>
        <v>1.3027020202020203E-2</v>
      </c>
      <c r="FP153" s="177">
        <f t="shared" ref="FP153:FP196" si="166">CA153*CA$199</f>
        <v>0</v>
      </c>
      <c r="FQ153" s="177">
        <f t="shared" ref="FQ153:FQ196" si="167">CB153*CB$199</f>
        <v>0</v>
      </c>
      <c r="FR153" s="177">
        <f t="shared" ref="FR153:FR196" si="168">CC153*CC$199</f>
        <v>5.1979550606060601</v>
      </c>
      <c r="FS153" s="177">
        <f t="shared" ref="FS153:FS196" si="169">CD153*CD$199</f>
        <v>0</v>
      </c>
      <c r="FT153" s="177">
        <f t="shared" ref="FT153:FT196" si="170">CE153*CE$199</f>
        <v>0</v>
      </c>
      <c r="FU153" s="177">
        <f t="shared" ref="FU153:FU196" si="171">CF153*CF$199</f>
        <v>0</v>
      </c>
      <c r="FV153" s="177">
        <f t="shared" ref="FV153:FV196" si="172">CG153*CG$199</f>
        <v>0.15372098484848484</v>
      </c>
      <c r="FW153" s="177">
        <f t="shared" ref="FW153:FW196" si="173">CH153*CH$199</f>
        <v>6.0089158181818175E-2</v>
      </c>
      <c r="FX153" s="177">
        <f t="shared" si="14"/>
        <v>0</v>
      </c>
      <c r="FY153" s="177">
        <f t="shared" si="6"/>
        <v>0</v>
      </c>
      <c r="FZ153" s="177">
        <f t="shared" si="6"/>
        <v>0</v>
      </c>
      <c r="GA153" s="177">
        <f t="shared" si="6"/>
        <v>0</v>
      </c>
      <c r="GB153" s="177">
        <f t="shared" si="6"/>
        <v>0</v>
      </c>
      <c r="GC153" s="177">
        <f t="shared" si="6"/>
        <v>0</v>
      </c>
      <c r="GD153" s="177">
        <f t="shared" si="6"/>
        <v>0</v>
      </c>
      <c r="GE153" s="177">
        <f t="shared" si="6"/>
        <v>0</v>
      </c>
      <c r="GF153" s="177">
        <f t="shared" si="6"/>
        <v>0</v>
      </c>
      <c r="GG153" s="177">
        <f t="shared" si="6"/>
        <v>0</v>
      </c>
      <c r="GH153" s="177">
        <f t="shared" si="15"/>
        <v>0</v>
      </c>
      <c r="GI153" s="177">
        <f t="shared" si="135"/>
        <v>0</v>
      </c>
      <c r="GJ153" s="177">
        <f t="shared" si="136"/>
        <v>0</v>
      </c>
      <c r="GK153" s="177">
        <f t="shared" si="137"/>
        <v>0</v>
      </c>
      <c r="GL153" s="177">
        <f t="shared" si="138"/>
        <v>0</v>
      </c>
      <c r="GM153" s="177">
        <f t="shared" si="139"/>
        <v>0</v>
      </c>
      <c r="GN153" s="177">
        <f t="shared" si="140"/>
        <v>0</v>
      </c>
      <c r="GO153" s="177">
        <f t="shared" si="141"/>
        <v>0</v>
      </c>
      <c r="GP153" s="177">
        <f t="shared" si="108"/>
        <v>0</v>
      </c>
      <c r="GQ153" s="177">
        <f t="shared" si="109"/>
        <v>0</v>
      </c>
      <c r="GR153" s="177">
        <f t="shared" si="110"/>
        <v>0</v>
      </c>
      <c r="GS153" s="177">
        <f t="shared" si="111"/>
        <v>0</v>
      </c>
      <c r="GT153" s="177">
        <f t="shared" si="112"/>
        <v>0</v>
      </c>
      <c r="GU153" s="177">
        <f t="shared" si="113"/>
        <v>0</v>
      </c>
      <c r="GV153" s="177">
        <f t="shared" si="114"/>
        <v>0</v>
      </c>
      <c r="GW153" s="177">
        <f t="shared" si="115"/>
        <v>0</v>
      </c>
      <c r="GX153" s="177">
        <f t="shared" si="116"/>
        <v>0</v>
      </c>
      <c r="GY153" s="177">
        <f t="shared" si="117"/>
        <v>0</v>
      </c>
      <c r="GZ153" s="177">
        <f t="shared" si="118"/>
        <v>0.47620071818181825</v>
      </c>
      <c r="HA153" s="177">
        <f t="shared" si="119"/>
        <v>0</v>
      </c>
      <c r="HB153" s="177">
        <f t="shared" si="120"/>
        <v>0</v>
      </c>
      <c r="HC153" s="177">
        <f t="shared" si="121"/>
        <v>0</v>
      </c>
      <c r="HD153" s="177">
        <f t="shared" si="122"/>
        <v>0</v>
      </c>
      <c r="HE153" s="177">
        <f t="shared" si="123"/>
        <v>0</v>
      </c>
      <c r="HF153" s="177">
        <f t="shared" si="124"/>
        <v>0</v>
      </c>
      <c r="HG153" s="177">
        <f t="shared" si="125"/>
        <v>0</v>
      </c>
      <c r="HH153" s="177">
        <f t="shared" si="126"/>
        <v>0</v>
      </c>
      <c r="HI153" s="177">
        <f t="shared" si="127"/>
        <v>0</v>
      </c>
      <c r="HJ153" s="177">
        <f t="shared" si="128"/>
        <v>0</v>
      </c>
      <c r="HK153" s="177">
        <f t="shared" si="129"/>
        <v>0</v>
      </c>
      <c r="HL153" s="177">
        <f t="shared" si="130"/>
        <v>0</v>
      </c>
      <c r="HM153" s="177">
        <f t="shared" si="131"/>
        <v>0</v>
      </c>
      <c r="HN153" s="177">
        <f t="shared" si="97"/>
        <v>0</v>
      </c>
      <c r="HO153" s="177">
        <f t="shared" si="97"/>
        <v>0</v>
      </c>
      <c r="HP153" s="177">
        <f t="shared" si="97"/>
        <v>0</v>
      </c>
      <c r="HQ153" s="177">
        <f t="shared" si="97"/>
        <v>0</v>
      </c>
      <c r="HR153" s="177">
        <f t="shared" si="97"/>
        <v>0</v>
      </c>
      <c r="HS153" s="177">
        <f t="shared" si="97"/>
        <v>0</v>
      </c>
      <c r="HT153" s="177">
        <f t="shared" si="97"/>
        <v>0</v>
      </c>
      <c r="HU153" s="177">
        <f t="shared" si="97"/>
        <v>0</v>
      </c>
      <c r="HV153" s="177">
        <f t="shared" si="97"/>
        <v>0</v>
      </c>
      <c r="HW153" s="177">
        <f t="shared" si="97"/>
        <v>0</v>
      </c>
      <c r="HX153" s="177">
        <f t="shared" si="97"/>
        <v>0</v>
      </c>
      <c r="HY153" s="177">
        <f t="shared" si="97"/>
        <v>0</v>
      </c>
      <c r="HZ153" s="177">
        <f t="shared" si="97"/>
        <v>0</v>
      </c>
      <c r="IA153" s="177">
        <f t="shared" si="97"/>
        <v>0</v>
      </c>
      <c r="IB153" s="177">
        <f t="shared" si="97"/>
        <v>0</v>
      </c>
      <c r="IC153" s="177">
        <f t="shared" si="97"/>
        <v>0</v>
      </c>
      <c r="ID153" s="177">
        <f t="shared" si="89"/>
        <v>0</v>
      </c>
      <c r="IE153" s="177">
        <f t="shared" si="89"/>
        <v>0</v>
      </c>
      <c r="IF153" s="177">
        <f t="shared" si="89"/>
        <v>0</v>
      </c>
      <c r="IG153" s="177">
        <f t="shared" si="89"/>
        <v>0</v>
      </c>
      <c r="IH153" s="177">
        <f t="shared" si="89"/>
        <v>0</v>
      </c>
      <c r="II153" s="177">
        <f t="shared" si="89"/>
        <v>0</v>
      </c>
      <c r="IJ153" s="177">
        <f t="shared" si="89"/>
        <v>0</v>
      </c>
      <c r="IK153" s="177">
        <f t="shared" si="89"/>
        <v>0</v>
      </c>
      <c r="IL153" s="177">
        <f t="shared" si="89"/>
        <v>0</v>
      </c>
      <c r="IM153" s="177">
        <f t="shared" si="89"/>
        <v>0</v>
      </c>
      <c r="IN153" s="177">
        <f t="shared" si="89"/>
        <v>0</v>
      </c>
      <c r="IO153" s="177">
        <f t="shared" si="90"/>
        <v>0</v>
      </c>
      <c r="IP153" s="177">
        <f t="shared" si="90"/>
        <v>0</v>
      </c>
      <c r="IQ153" s="177">
        <f t="shared" si="90"/>
        <v>0</v>
      </c>
      <c r="IR153" s="177">
        <f t="shared" si="90"/>
        <v>0</v>
      </c>
      <c r="IS153" s="177">
        <f t="shared" si="90"/>
        <v>0</v>
      </c>
      <c r="IT153" s="177">
        <f t="shared" si="91"/>
        <v>0</v>
      </c>
      <c r="IU153" s="177">
        <f t="shared" si="90"/>
        <v>0</v>
      </c>
      <c r="IV153" s="177">
        <f t="shared" si="90"/>
        <v>0</v>
      </c>
      <c r="IW153" s="177">
        <f t="shared" si="90"/>
        <v>0.60075151515151515</v>
      </c>
      <c r="IX153" s="177">
        <f t="shared" si="90"/>
        <v>0</v>
      </c>
      <c r="IY153" s="177">
        <f t="shared" si="90"/>
        <v>0</v>
      </c>
      <c r="IZ153" s="177">
        <f t="shared" si="90"/>
        <v>0</v>
      </c>
      <c r="JA153" s="177">
        <f t="shared" si="90"/>
        <v>0</v>
      </c>
      <c r="JB153" s="177">
        <f t="shared" si="90"/>
        <v>1.5282424242424245E-2</v>
      </c>
      <c r="JC153" s="177">
        <f t="shared" si="90"/>
        <v>0</v>
      </c>
      <c r="JD153" s="177">
        <f t="shared" si="90"/>
        <v>1.5299494949494952E-2</v>
      </c>
      <c r="JE153" s="177">
        <f t="shared" si="92"/>
        <v>0</v>
      </c>
      <c r="JF153" s="177">
        <f t="shared" si="92"/>
        <v>0</v>
      </c>
      <c r="JG153" s="177">
        <f t="shared" si="92"/>
        <v>5.9772208636363633</v>
      </c>
      <c r="JH153" s="177">
        <f t="shared" si="92"/>
        <v>0</v>
      </c>
      <c r="JI153" s="177">
        <f t="shared" si="92"/>
        <v>0</v>
      </c>
      <c r="JJ153" s="177">
        <f t="shared" si="92"/>
        <v>0</v>
      </c>
      <c r="JK153" s="177">
        <f t="shared" si="92"/>
        <v>0.17728480808080807</v>
      </c>
      <c r="JL153" s="177">
        <f t="shared" si="92"/>
        <v>7.1641729696969692E-2</v>
      </c>
      <c r="JM153" s="177">
        <f t="shared" si="92"/>
        <v>0</v>
      </c>
      <c r="JN153" s="177">
        <f t="shared" si="92"/>
        <v>0</v>
      </c>
      <c r="JO153" s="177">
        <f t="shared" si="92"/>
        <v>0</v>
      </c>
      <c r="JP153" s="177">
        <f t="shared" si="92"/>
        <v>0</v>
      </c>
      <c r="JQ153" s="177">
        <f t="shared" si="92"/>
        <v>0</v>
      </c>
      <c r="JR153" s="177">
        <f t="shared" si="92"/>
        <v>0</v>
      </c>
      <c r="JS153" s="177">
        <f t="shared" si="92"/>
        <v>0</v>
      </c>
      <c r="JT153" s="177">
        <f t="shared" si="92"/>
        <v>0</v>
      </c>
      <c r="JU153" s="177">
        <f t="shared" si="93"/>
        <v>0</v>
      </c>
      <c r="JV153" s="177">
        <f t="shared" si="93"/>
        <v>0</v>
      </c>
    </row>
    <row r="154" spans="1:282" s="230" customFormat="1" x14ac:dyDescent="0.25">
      <c r="A154" s="230" t="s">
        <v>678</v>
      </c>
      <c r="B154" s="230">
        <v>77</v>
      </c>
      <c r="C154" s="154">
        <v>16</v>
      </c>
      <c r="D154" s="452">
        <f t="shared" si="9"/>
        <v>0</v>
      </c>
      <c r="E154" s="230">
        <f t="shared" si="142"/>
        <v>0</v>
      </c>
      <c r="F154" s="230">
        <f t="shared" si="142"/>
        <v>0</v>
      </c>
      <c r="G154" s="230">
        <f t="shared" si="142"/>
        <v>0</v>
      </c>
      <c r="H154" s="230">
        <f t="shared" si="142"/>
        <v>0</v>
      </c>
      <c r="I154" s="230">
        <f t="shared" si="142"/>
        <v>0</v>
      </c>
      <c r="J154" s="230">
        <f t="shared" si="142"/>
        <v>0</v>
      </c>
      <c r="K154" s="230">
        <f t="shared" si="142"/>
        <v>0</v>
      </c>
      <c r="L154" s="230">
        <f t="shared" si="142"/>
        <v>0</v>
      </c>
      <c r="M154" s="230">
        <f t="shared" si="142"/>
        <v>0</v>
      </c>
      <c r="N154" s="230">
        <f t="shared" si="142"/>
        <v>0</v>
      </c>
      <c r="O154" s="230">
        <f t="shared" si="142"/>
        <v>0</v>
      </c>
      <c r="P154" s="230">
        <f t="shared" si="142"/>
        <v>0</v>
      </c>
      <c r="Q154" s="230">
        <f t="shared" si="142"/>
        <v>0</v>
      </c>
      <c r="R154" s="230">
        <f t="shared" si="142"/>
        <v>0</v>
      </c>
      <c r="S154" s="230">
        <f t="shared" si="142"/>
        <v>0</v>
      </c>
      <c r="T154" s="230">
        <f t="shared" si="142"/>
        <v>0</v>
      </c>
      <c r="U154" s="230">
        <f t="shared" si="142"/>
        <v>0</v>
      </c>
      <c r="V154" s="230">
        <f t="shared" si="142"/>
        <v>0</v>
      </c>
      <c r="W154" s="230">
        <f t="shared" si="142"/>
        <v>0</v>
      </c>
      <c r="X154" s="230">
        <f t="shared" si="142"/>
        <v>0</v>
      </c>
      <c r="Y154" s="230">
        <f t="shared" si="142"/>
        <v>0</v>
      </c>
      <c r="Z154" s="230">
        <f t="shared" si="142"/>
        <v>0</v>
      </c>
      <c r="AA154" s="230">
        <f t="shared" si="142"/>
        <v>0</v>
      </c>
      <c r="AB154" s="230">
        <f t="shared" si="142"/>
        <v>0</v>
      </c>
      <c r="AC154" s="230">
        <f t="shared" si="142"/>
        <v>0</v>
      </c>
      <c r="AD154" s="230">
        <f t="shared" si="142"/>
        <v>0</v>
      </c>
      <c r="AE154" s="230">
        <f t="shared" si="142"/>
        <v>0</v>
      </c>
      <c r="AF154" s="230">
        <f t="shared" ref="AF154" si="174">HLOOKUP(AF$138,$D$78:$CR$136,$CS94,0)</f>
        <v>0</v>
      </c>
      <c r="AG154" s="230">
        <f t="shared" si="150"/>
        <v>0</v>
      </c>
      <c r="AH154" s="230">
        <f t="shared" si="150"/>
        <v>0</v>
      </c>
      <c r="AI154" s="230">
        <f t="shared" si="150"/>
        <v>0</v>
      </c>
      <c r="AJ154" s="230">
        <f t="shared" si="150"/>
        <v>0</v>
      </c>
      <c r="AK154" s="230">
        <f t="shared" si="150"/>
        <v>0</v>
      </c>
      <c r="AL154" s="230">
        <f t="shared" si="150"/>
        <v>0</v>
      </c>
      <c r="AM154" s="230">
        <f t="shared" si="150"/>
        <v>0</v>
      </c>
      <c r="AN154" s="230">
        <f t="shared" si="150"/>
        <v>0</v>
      </c>
      <c r="AO154" s="230">
        <f t="shared" si="150"/>
        <v>0</v>
      </c>
      <c r="AP154" s="230">
        <f t="shared" si="150"/>
        <v>0</v>
      </c>
      <c r="AQ154" s="230">
        <f t="shared" si="150"/>
        <v>0</v>
      </c>
      <c r="AR154" s="230">
        <f t="shared" si="150"/>
        <v>0</v>
      </c>
      <c r="AS154" s="230">
        <f t="shared" si="150"/>
        <v>1</v>
      </c>
      <c r="AT154" s="230">
        <f t="shared" si="150"/>
        <v>0</v>
      </c>
      <c r="AU154" s="230">
        <f t="shared" si="150"/>
        <v>0</v>
      </c>
      <c r="AV154" s="230">
        <f t="shared" si="150"/>
        <v>0</v>
      </c>
      <c r="AW154" s="230">
        <f t="shared" si="150"/>
        <v>0</v>
      </c>
      <c r="AX154" s="230">
        <f t="shared" si="150"/>
        <v>0</v>
      </c>
      <c r="AY154" s="230">
        <f t="shared" si="150"/>
        <v>0</v>
      </c>
      <c r="AZ154" s="230">
        <f t="shared" si="150"/>
        <v>0</v>
      </c>
      <c r="BA154" s="230">
        <f t="shared" si="150"/>
        <v>0</v>
      </c>
      <c r="BB154" s="230">
        <f t="shared" si="150"/>
        <v>0</v>
      </c>
      <c r="BC154" s="230">
        <f t="shared" si="150"/>
        <v>0</v>
      </c>
      <c r="BD154" s="230">
        <f t="shared" si="150"/>
        <v>0</v>
      </c>
      <c r="BE154" s="230">
        <f t="shared" si="150"/>
        <v>0</v>
      </c>
      <c r="BF154" s="230">
        <f t="shared" si="150"/>
        <v>0</v>
      </c>
      <c r="BG154" s="230">
        <f t="shared" si="150"/>
        <v>0</v>
      </c>
      <c r="BH154" s="230">
        <f t="shared" si="150"/>
        <v>0</v>
      </c>
      <c r="BI154" s="230">
        <f t="shared" si="150"/>
        <v>0</v>
      </c>
      <c r="BJ154" s="230">
        <f t="shared" si="150"/>
        <v>0</v>
      </c>
      <c r="BK154" s="230">
        <f t="shared" si="150"/>
        <v>0</v>
      </c>
      <c r="BL154" s="230">
        <f t="shared" si="150"/>
        <v>0</v>
      </c>
      <c r="BM154" s="230">
        <f t="shared" si="150"/>
        <v>0</v>
      </c>
      <c r="BN154" s="230">
        <f t="shared" si="150"/>
        <v>0</v>
      </c>
      <c r="BO154" s="230">
        <f t="shared" si="150"/>
        <v>0</v>
      </c>
      <c r="BP154" s="230">
        <f t="shared" si="150"/>
        <v>0</v>
      </c>
      <c r="BQ154" s="230">
        <f t="shared" si="150"/>
        <v>0</v>
      </c>
      <c r="BR154" s="230">
        <f t="shared" si="150"/>
        <v>0</v>
      </c>
      <c r="BS154" s="230">
        <f t="shared" si="150"/>
        <v>0</v>
      </c>
      <c r="BT154" s="230">
        <f t="shared" si="150"/>
        <v>0</v>
      </c>
      <c r="BU154" s="230">
        <f t="shared" si="150"/>
        <v>0</v>
      </c>
      <c r="BV154" s="230">
        <f t="shared" si="150"/>
        <v>0</v>
      </c>
      <c r="BW154" s="230">
        <f t="shared" si="150"/>
        <v>0</v>
      </c>
      <c r="BX154" s="230">
        <f t="shared" ref="BX154:CP168" si="175">HLOOKUP(BX$138,$D$78:$CR$136,$CS94,0)</f>
        <v>0</v>
      </c>
      <c r="BY154" s="230">
        <f t="shared" si="175"/>
        <v>0</v>
      </c>
      <c r="BZ154" s="230">
        <f t="shared" si="175"/>
        <v>0</v>
      </c>
      <c r="CA154" s="230">
        <f t="shared" si="175"/>
        <v>0</v>
      </c>
      <c r="CB154" s="230">
        <f t="shared" si="175"/>
        <v>0</v>
      </c>
      <c r="CC154" s="230">
        <f t="shared" si="175"/>
        <v>0</v>
      </c>
      <c r="CD154" s="230">
        <f t="shared" si="175"/>
        <v>0</v>
      </c>
      <c r="CE154" s="230">
        <f t="shared" si="175"/>
        <v>0</v>
      </c>
      <c r="CF154" s="230">
        <f t="shared" si="175"/>
        <v>0</v>
      </c>
      <c r="CG154" s="230">
        <f t="shared" si="175"/>
        <v>0</v>
      </c>
      <c r="CH154" s="230">
        <f t="shared" si="175"/>
        <v>0</v>
      </c>
      <c r="CI154" s="230">
        <f t="shared" si="175"/>
        <v>0</v>
      </c>
      <c r="CJ154" s="230">
        <f t="shared" si="175"/>
        <v>0</v>
      </c>
      <c r="CK154" s="230">
        <f t="shared" si="175"/>
        <v>0</v>
      </c>
      <c r="CL154" s="230">
        <f t="shared" si="175"/>
        <v>0</v>
      </c>
      <c r="CM154" s="230">
        <f t="shared" si="175"/>
        <v>0</v>
      </c>
      <c r="CN154" s="230">
        <f t="shared" si="175"/>
        <v>0</v>
      </c>
      <c r="CO154" s="230">
        <f t="shared" si="175"/>
        <v>0</v>
      </c>
      <c r="CP154" s="230">
        <f t="shared" si="175"/>
        <v>0</v>
      </c>
      <c r="CQ154" s="230">
        <f t="shared" ref="CQ154" si="176">HLOOKUP(CQ$138,$D$78:$CR$136,$CS94,0)</f>
        <v>0</v>
      </c>
      <c r="CR154" s="451">
        <f t="shared" si="3"/>
        <v>0</v>
      </c>
      <c r="CS154" s="454">
        <f t="shared" si="13"/>
        <v>0</v>
      </c>
      <c r="CT154" s="454">
        <f t="shared" si="26"/>
        <v>0</v>
      </c>
      <c r="CU154" s="454">
        <f t="shared" si="27"/>
        <v>0</v>
      </c>
      <c r="CV154" s="454">
        <f t="shared" si="28"/>
        <v>0</v>
      </c>
      <c r="CW154" s="454">
        <f t="shared" si="29"/>
        <v>0</v>
      </c>
      <c r="CX154" s="454">
        <f t="shared" si="30"/>
        <v>0</v>
      </c>
      <c r="CY154" s="454">
        <f t="shared" si="31"/>
        <v>0</v>
      </c>
      <c r="CZ154" s="454">
        <f t="shared" si="32"/>
        <v>0</v>
      </c>
      <c r="DA154" s="454">
        <f t="shared" si="33"/>
        <v>0</v>
      </c>
      <c r="DB154" s="454">
        <f t="shared" si="34"/>
        <v>0</v>
      </c>
      <c r="DC154" s="454">
        <f t="shared" si="35"/>
        <v>0</v>
      </c>
      <c r="DD154" s="454">
        <f t="shared" si="36"/>
        <v>0</v>
      </c>
      <c r="DE154" s="454">
        <f t="shared" si="37"/>
        <v>0</v>
      </c>
      <c r="DF154" s="454">
        <f t="shared" si="38"/>
        <v>0</v>
      </c>
      <c r="DG154" s="454">
        <f t="shared" si="39"/>
        <v>0</v>
      </c>
      <c r="DH154" s="454">
        <f t="shared" si="40"/>
        <v>0</v>
      </c>
      <c r="DI154" s="454">
        <f t="shared" si="41"/>
        <v>0</v>
      </c>
      <c r="DJ154" s="454">
        <f t="shared" si="42"/>
        <v>0</v>
      </c>
      <c r="DK154" s="454">
        <f t="shared" si="43"/>
        <v>0</v>
      </c>
      <c r="DL154" s="454">
        <f t="shared" si="44"/>
        <v>0</v>
      </c>
      <c r="DM154" s="454">
        <f t="shared" si="45"/>
        <v>0</v>
      </c>
      <c r="DN154" s="454">
        <f t="shared" si="46"/>
        <v>0</v>
      </c>
      <c r="DO154" s="454">
        <f t="shared" si="47"/>
        <v>0</v>
      </c>
      <c r="DP154" s="454">
        <f t="shared" si="48"/>
        <v>0</v>
      </c>
      <c r="DQ154" s="454">
        <f t="shared" si="49"/>
        <v>0</v>
      </c>
      <c r="DR154" s="454">
        <f t="shared" si="50"/>
        <v>0</v>
      </c>
      <c r="DS154" s="454">
        <f t="shared" si="51"/>
        <v>0</v>
      </c>
      <c r="DT154" s="454">
        <f t="shared" si="52"/>
        <v>0</v>
      </c>
      <c r="DU154" s="454">
        <f t="shared" si="53"/>
        <v>0</v>
      </c>
      <c r="DV154" s="454">
        <f t="shared" si="54"/>
        <v>0</v>
      </c>
      <c r="DW154" s="454">
        <f t="shared" si="55"/>
        <v>0</v>
      </c>
      <c r="DX154" s="454">
        <f t="shared" si="56"/>
        <v>0</v>
      </c>
      <c r="DY154" s="454">
        <f t="shared" si="57"/>
        <v>0</v>
      </c>
      <c r="DZ154" s="454">
        <f t="shared" si="58"/>
        <v>0</v>
      </c>
      <c r="EA154" s="454">
        <f t="shared" si="59"/>
        <v>0</v>
      </c>
      <c r="EB154" s="454">
        <f t="shared" si="60"/>
        <v>0</v>
      </c>
      <c r="EC154" s="454">
        <f t="shared" si="61"/>
        <v>0</v>
      </c>
      <c r="ED154" s="454">
        <f t="shared" si="62"/>
        <v>0</v>
      </c>
      <c r="EE154" s="454">
        <f t="shared" si="63"/>
        <v>0</v>
      </c>
      <c r="EF154" s="454">
        <f t="shared" si="64"/>
        <v>0</v>
      </c>
      <c r="EG154" s="454">
        <f t="shared" si="65"/>
        <v>0</v>
      </c>
      <c r="EH154" s="454">
        <f t="shared" si="66"/>
        <v>3.81555</v>
      </c>
      <c r="EI154" s="454">
        <f t="shared" si="67"/>
        <v>0</v>
      </c>
      <c r="EJ154" s="454">
        <f t="shared" si="68"/>
        <v>0</v>
      </c>
      <c r="EK154" s="454">
        <f t="shared" si="69"/>
        <v>0</v>
      </c>
      <c r="EL154" s="454">
        <f t="shared" si="70"/>
        <v>0</v>
      </c>
      <c r="EM154" s="454">
        <f t="shared" si="71"/>
        <v>0</v>
      </c>
      <c r="EN154" s="454">
        <f t="shared" si="72"/>
        <v>0</v>
      </c>
      <c r="EO154" s="454">
        <f t="shared" si="73"/>
        <v>0</v>
      </c>
      <c r="EP154" s="454">
        <f t="shared" si="74"/>
        <v>0</v>
      </c>
      <c r="EQ154" s="454">
        <f t="shared" si="75"/>
        <v>0</v>
      </c>
      <c r="ER154" s="454">
        <f t="shared" si="76"/>
        <v>0</v>
      </c>
      <c r="ES154" s="454">
        <f t="shared" si="77"/>
        <v>0</v>
      </c>
      <c r="ET154" s="454">
        <f t="shared" si="78"/>
        <v>0</v>
      </c>
      <c r="EU154" s="454">
        <f t="shared" si="79"/>
        <v>0</v>
      </c>
      <c r="EV154" s="454">
        <f t="shared" si="80"/>
        <v>0</v>
      </c>
      <c r="EW154" s="454">
        <f t="shared" si="81"/>
        <v>0</v>
      </c>
      <c r="EX154" s="454">
        <f t="shared" si="82"/>
        <v>0</v>
      </c>
      <c r="EY154" s="454">
        <f t="shared" si="83"/>
        <v>0</v>
      </c>
      <c r="EZ154" s="454">
        <f t="shared" si="84"/>
        <v>0</v>
      </c>
      <c r="FA154" s="454">
        <f t="shared" si="85"/>
        <v>0</v>
      </c>
      <c r="FB154" s="454">
        <f t="shared" si="86"/>
        <v>0</v>
      </c>
      <c r="FC154" s="454">
        <f t="shared" si="87"/>
        <v>0</v>
      </c>
      <c r="FD154" s="454">
        <f t="shared" si="88"/>
        <v>0</v>
      </c>
      <c r="FE154" s="454">
        <f t="shared" si="22"/>
        <v>0</v>
      </c>
      <c r="FF154" s="454">
        <f t="shared" ref="FF154:FF196" si="177">BQ154*BQ$199</f>
        <v>0</v>
      </c>
      <c r="FG154" s="454">
        <f t="shared" ref="FG154:FG196" si="178">BR154*BR$199</f>
        <v>0</v>
      </c>
      <c r="FH154" s="454">
        <f t="shared" ref="FH154:FH196" si="179">BS154*BS$199</f>
        <v>0</v>
      </c>
      <c r="FI154" s="454">
        <f t="shared" si="159"/>
        <v>0</v>
      </c>
      <c r="FJ154" s="454">
        <f t="shared" si="160"/>
        <v>0</v>
      </c>
      <c r="FK154" s="454">
        <f t="shared" si="161"/>
        <v>0</v>
      </c>
      <c r="FL154" s="454">
        <f t="shared" si="162"/>
        <v>0</v>
      </c>
      <c r="FM154" s="454">
        <f t="shared" si="163"/>
        <v>0</v>
      </c>
      <c r="FN154" s="454">
        <f t="shared" si="164"/>
        <v>0</v>
      </c>
      <c r="FO154" s="454">
        <f t="shared" si="165"/>
        <v>0</v>
      </c>
      <c r="FP154" s="454">
        <f t="shared" si="166"/>
        <v>0</v>
      </c>
      <c r="FQ154" s="454">
        <f t="shared" si="167"/>
        <v>0</v>
      </c>
      <c r="FR154" s="454">
        <f t="shared" si="168"/>
        <v>0</v>
      </c>
      <c r="FS154" s="454">
        <f t="shared" si="169"/>
        <v>0</v>
      </c>
      <c r="FT154" s="454">
        <f t="shared" si="170"/>
        <v>0</v>
      </c>
      <c r="FU154" s="454">
        <f t="shared" si="171"/>
        <v>0</v>
      </c>
      <c r="FV154" s="454">
        <f t="shared" si="172"/>
        <v>0</v>
      </c>
      <c r="FW154" s="454">
        <f t="shared" si="173"/>
        <v>0</v>
      </c>
      <c r="FX154" s="454">
        <f t="shared" si="14"/>
        <v>0</v>
      </c>
      <c r="FY154" s="454">
        <f t="shared" si="6"/>
        <v>0</v>
      </c>
      <c r="FZ154" s="454">
        <f t="shared" si="6"/>
        <v>0</v>
      </c>
      <c r="GA154" s="454">
        <f t="shared" si="6"/>
        <v>0</v>
      </c>
      <c r="GB154" s="454">
        <f t="shared" si="6"/>
        <v>0</v>
      </c>
      <c r="GC154" s="454">
        <f t="shared" si="6"/>
        <v>0</v>
      </c>
      <c r="GD154" s="454">
        <f t="shared" si="6"/>
        <v>0</v>
      </c>
      <c r="GE154" s="454">
        <f t="shared" si="6"/>
        <v>0</v>
      </c>
      <c r="GF154" s="454">
        <f t="shared" si="6"/>
        <v>0</v>
      </c>
      <c r="GG154" s="454">
        <f t="shared" si="6"/>
        <v>0</v>
      </c>
      <c r="GH154" s="454">
        <f t="shared" si="15"/>
        <v>0</v>
      </c>
      <c r="GI154" s="454">
        <f t="shared" si="135"/>
        <v>0</v>
      </c>
      <c r="GJ154" s="454">
        <f t="shared" si="136"/>
        <v>0</v>
      </c>
      <c r="GK154" s="454">
        <f t="shared" si="137"/>
        <v>0</v>
      </c>
      <c r="GL154" s="454">
        <f t="shared" si="138"/>
        <v>0</v>
      </c>
      <c r="GM154" s="454">
        <f t="shared" si="139"/>
        <v>0</v>
      </c>
      <c r="GN154" s="454">
        <f t="shared" si="140"/>
        <v>0</v>
      </c>
      <c r="GO154" s="454">
        <f t="shared" si="141"/>
        <v>0</v>
      </c>
      <c r="GP154" s="454">
        <f t="shared" si="108"/>
        <v>0</v>
      </c>
      <c r="GQ154" s="454">
        <f t="shared" si="109"/>
        <v>0</v>
      </c>
      <c r="GR154" s="454">
        <f t="shared" si="110"/>
        <v>0</v>
      </c>
      <c r="GS154" s="454">
        <f t="shared" si="111"/>
        <v>0</v>
      </c>
      <c r="GT154" s="454">
        <f t="shared" si="112"/>
        <v>0</v>
      </c>
      <c r="GU154" s="454">
        <f t="shared" si="113"/>
        <v>0</v>
      </c>
      <c r="GV154" s="454">
        <f t="shared" si="114"/>
        <v>0</v>
      </c>
      <c r="GW154" s="454">
        <f t="shared" si="115"/>
        <v>0</v>
      </c>
      <c r="GX154" s="454">
        <f t="shared" si="116"/>
        <v>0</v>
      </c>
      <c r="GY154" s="454">
        <f t="shared" si="117"/>
        <v>0</v>
      </c>
      <c r="GZ154" s="454">
        <f t="shared" si="118"/>
        <v>0</v>
      </c>
      <c r="HA154" s="454">
        <f t="shared" si="119"/>
        <v>0</v>
      </c>
      <c r="HB154" s="454">
        <f t="shared" si="120"/>
        <v>0</v>
      </c>
      <c r="HC154" s="454">
        <f t="shared" si="121"/>
        <v>0</v>
      </c>
      <c r="HD154" s="454">
        <f t="shared" si="122"/>
        <v>0</v>
      </c>
      <c r="HE154" s="454">
        <f t="shared" si="123"/>
        <v>0</v>
      </c>
      <c r="HF154" s="454">
        <f t="shared" si="124"/>
        <v>0</v>
      </c>
      <c r="HG154" s="454">
        <f t="shared" si="125"/>
        <v>0</v>
      </c>
      <c r="HH154" s="454">
        <f t="shared" si="126"/>
        <v>0</v>
      </c>
      <c r="HI154" s="454">
        <f t="shared" si="127"/>
        <v>0</v>
      </c>
      <c r="HJ154" s="454">
        <f t="shared" si="128"/>
        <v>0</v>
      </c>
      <c r="HK154" s="454">
        <f t="shared" si="129"/>
        <v>0</v>
      </c>
      <c r="HL154" s="454">
        <f t="shared" si="130"/>
        <v>0</v>
      </c>
      <c r="HM154" s="454">
        <f t="shared" si="131"/>
        <v>0</v>
      </c>
      <c r="HN154" s="454">
        <f t="shared" si="97"/>
        <v>0</v>
      </c>
      <c r="HO154" s="454">
        <f t="shared" si="97"/>
        <v>0</v>
      </c>
      <c r="HP154" s="454">
        <f t="shared" si="97"/>
        <v>0</v>
      </c>
      <c r="HQ154" s="454">
        <f t="shared" si="97"/>
        <v>0</v>
      </c>
      <c r="HR154" s="454">
        <f t="shared" si="97"/>
        <v>0</v>
      </c>
      <c r="HS154" s="454">
        <f t="shared" si="97"/>
        <v>0</v>
      </c>
      <c r="HT154" s="454">
        <f t="shared" si="97"/>
        <v>0</v>
      </c>
      <c r="HU154" s="454">
        <f t="shared" si="97"/>
        <v>0</v>
      </c>
      <c r="HV154" s="454">
        <f t="shared" si="97"/>
        <v>0</v>
      </c>
      <c r="HW154" s="454">
        <f t="shared" si="97"/>
        <v>4.7665499999999996</v>
      </c>
      <c r="HX154" s="454">
        <f t="shared" si="97"/>
        <v>0</v>
      </c>
      <c r="HY154" s="454">
        <f t="shared" si="97"/>
        <v>0</v>
      </c>
      <c r="HZ154" s="454">
        <f t="shared" si="97"/>
        <v>0</v>
      </c>
      <c r="IA154" s="454">
        <f t="shared" si="97"/>
        <v>0</v>
      </c>
      <c r="IB154" s="454">
        <f t="shared" si="97"/>
        <v>0</v>
      </c>
      <c r="IC154" s="454">
        <f t="shared" si="97"/>
        <v>0</v>
      </c>
      <c r="ID154" s="454">
        <f t="shared" si="89"/>
        <v>0</v>
      </c>
      <c r="IE154" s="454">
        <f t="shared" si="89"/>
        <v>0</v>
      </c>
      <c r="IF154" s="454">
        <f t="shared" si="89"/>
        <v>0</v>
      </c>
      <c r="IG154" s="454">
        <f t="shared" si="89"/>
        <v>0</v>
      </c>
      <c r="IH154" s="454">
        <f t="shared" si="89"/>
        <v>0</v>
      </c>
      <c r="II154" s="454">
        <f t="shared" si="89"/>
        <v>0</v>
      </c>
      <c r="IJ154" s="454">
        <f t="shared" si="89"/>
        <v>0</v>
      </c>
      <c r="IK154" s="454">
        <f t="shared" si="89"/>
        <v>0</v>
      </c>
      <c r="IL154" s="454">
        <f t="shared" si="89"/>
        <v>0</v>
      </c>
      <c r="IM154" s="454">
        <f t="shared" si="89"/>
        <v>0</v>
      </c>
      <c r="IN154" s="454">
        <f t="shared" si="89"/>
        <v>0</v>
      </c>
      <c r="IO154" s="454">
        <f t="shared" si="90"/>
        <v>0</v>
      </c>
      <c r="IP154" s="454">
        <f t="shared" si="90"/>
        <v>0</v>
      </c>
      <c r="IQ154" s="454">
        <f t="shared" si="90"/>
        <v>0</v>
      </c>
      <c r="IR154" s="454">
        <f t="shared" si="90"/>
        <v>0</v>
      </c>
      <c r="IS154" s="454">
        <f t="shared" si="90"/>
        <v>0</v>
      </c>
      <c r="IT154" s="454">
        <f t="shared" si="91"/>
        <v>0</v>
      </c>
      <c r="IU154" s="454">
        <f t="shared" si="90"/>
        <v>0</v>
      </c>
      <c r="IV154" s="454">
        <f t="shared" si="90"/>
        <v>0</v>
      </c>
      <c r="IW154" s="454">
        <f t="shared" si="90"/>
        <v>0</v>
      </c>
      <c r="IX154" s="454">
        <f t="shared" si="90"/>
        <v>0</v>
      </c>
      <c r="IY154" s="454">
        <f t="shared" si="90"/>
        <v>0</v>
      </c>
      <c r="IZ154" s="454">
        <f t="shared" si="90"/>
        <v>0</v>
      </c>
      <c r="JA154" s="454">
        <f t="shared" si="90"/>
        <v>0</v>
      </c>
      <c r="JB154" s="454">
        <f t="shared" si="90"/>
        <v>0</v>
      </c>
      <c r="JC154" s="454">
        <f t="shared" si="90"/>
        <v>0</v>
      </c>
      <c r="JD154" s="454">
        <f t="shared" si="90"/>
        <v>0</v>
      </c>
      <c r="JE154" s="454">
        <f t="shared" si="92"/>
        <v>0</v>
      </c>
      <c r="JF154" s="454">
        <f t="shared" si="92"/>
        <v>0</v>
      </c>
      <c r="JG154" s="454">
        <f t="shared" si="92"/>
        <v>0</v>
      </c>
      <c r="JH154" s="454">
        <f t="shared" si="92"/>
        <v>0</v>
      </c>
      <c r="JI154" s="454">
        <f t="shared" si="92"/>
        <v>0</v>
      </c>
      <c r="JJ154" s="454">
        <f t="shared" si="92"/>
        <v>0</v>
      </c>
      <c r="JK154" s="454">
        <f t="shared" si="92"/>
        <v>0</v>
      </c>
      <c r="JL154" s="454">
        <f t="shared" si="92"/>
        <v>0</v>
      </c>
      <c r="JM154" s="454">
        <f t="shared" si="92"/>
        <v>0</v>
      </c>
      <c r="JN154" s="454">
        <f t="shared" si="92"/>
        <v>0</v>
      </c>
      <c r="JO154" s="454">
        <f t="shared" si="92"/>
        <v>0</v>
      </c>
      <c r="JP154" s="454">
        <f t="shared" si="92"/>
        <v>0</v>
      </c>
      <c r="JQ154" s="454">
        <f t="shared" si="92"/>
        <v>0</v>
      </c>
      <c r="JR154" s="454">
        <f t="shared" si="92"/>
        <v>0</v>
      </c>
      <c r="JS154" s="454">
        <f t="shared" si="92"/>
        <v>0</v>
      </c>
      <c r="JT154" s="454">
        <f t="shared" si="92"/>
        <v>0</v>
      </c>
      <c r="JU154" s="454">
        <f t="shared" si="93"/>
        <v>0</v>
      </c>
      <c r="JV154" s="454">
        <f t="shared" si="93"/>
        <v>0</v>
      </c>
    </row>
    <row r="155" spans="1:282" x14ac:dyDescent="0.25">
      <c r="A155" s="77" t="s">
        <v>680</v>
      </c>
      <c r="B155" s="77">
        <v>78</v>
      </c>
      <c r="C155" s="79">
        <v>17</v>
      </c>
      <c r="D155" s="84">
        <f t="shared" si="9"/>
        <v>0</v>
      </c>
      <c r="E155" s="77">
        <f t="shared" si="142"/>
        <v>0</v>
      </c>
      <c r="F155" s="77">
        <f t="shared" si="142"/>
        <v>0</v>
      </c>
      <c r="G155" s="77">
        <f t="shared" si="142"/>
        <v>0</v>
      </c>
      <c r="H155" s="77">
        <f t="shared" si="142"/>
        <v>0</v>
      </c>
      <c r="I155" s="77">
        <f t="shared" si="142"/>
        <v>0</v>
      </c>
      <c r="J155" s="77">
        <f t="shared" si="142"/>
        <v>0</v>
      </c>
      <c r="K155" s="77">
        <f t="shared" si="142"/>
        <v>0</v>
      </c>
      <c r="L155" s="77">
        <f t="shared" si="142"/>
        <v>0</v>
      </c>
      <c r="M155" s="77">
        <f t="shared" si="142"/>
        <v>0</v>
      </c>
      <c r="N155" s="77">
        <f t="shared" si="142"/>
        <v>0</v>
      </c>
      <c r="O155" s="77">
        <f t="shared" si="142"/>
        <v>0</v>
      </c>
      <c r="P155" s="77">
        <f t="shared" si="142"/>
        <v>0</v>
      </c>
      <c r="Q155" s="77">
        <f t="shared" si="142"/>
        <v>0</v>
      </c>
      <c r="R155" s="77">
        <f t="shared" si="142"/>
        <v>0</v>
      </c>
      <c r="S155" s="77">
        <f t="shared" si="142"/>
        <v>0</v>
      </c>
      <c r="T155" s="77">
        <f t="shared" si="142"/>
        <v>0</v>
      </c>
      <c r="U155" s="77">
        <f t="shared" si="142"/>
        <v>0</v>
      </c>
      <c r="V155" s="77">
        <f t="shared" si="142"/>
        <v>0</v>
      </c>
      <c r="W155" s="77">
        <f t="shared" si="142"/>
        <v>0</v>
      </c>
      <c r="X155" s="77">
        <f t="shared" si="142"/>
        <v>0</v>
      </c>
      <c r="Y155" s="77">
        <f t="shared" si="142"/>
        <v>0</v>
      </c>
      <c r="Z155" s="77">
        <f t="shared" si="142"/>
        <v>0</v>
      </c>
      <c r="AA155" s="77">
        <f t="shared" si="142"/>
        <v>0</v>
      </c>
      <c r="AB155" s="77">
        <f t="shared" si="142"/>
        <v>0</v>
      </c>
      <c r="AC155" s="230">
        <f t="shared" si="142"/>
        <v>0</v>
      </c>
      <c r="AD155" s="230">
        <f t="shared" si="142"/>
        <v>0</v>
      </c>
      <c r="AE155" s="230">
        <f t="shared" si="142"/>
        <v>0</v>
      </c>
      <c r="AF155" s="230">
        <f t="shared" ref="AF155" si="180">HLOOKUP(AF$138,$D$78:$CR$136,$CS95,0)</f>
        <v>0</v>
      </c>
      <c r="AG155" s="230">
        <f t="shared" si="150"/>
        <v>0</v>
      </c>
      <c r="AH155" s="77">
        <f t="shared" si="150"/>
        <v>0</v>
      </c>
      <c r="AI155" s="77">
        <f t="shared" si="150"/>
        <v>0</v>
      </c>
      <c r="AJ155" s="77">
        <f t="shared" si="150"/>
        <v>0</v>
      </c>
      <c r="AK155" s="77">
        <f t="shared" si="150"/>
        <v>0</v>
      </c>
      <c r="AL155" s="77">
        <f t="shared" si="150"/>
        <v>0</v>
      </c>
      <c r="AM155" s="77">
        <f t="shared" si="150"/>
        <v>0</v>
      </c>
      <c r="AN155" s="77">
        <f t="shared" si="150"/>
        <v>0</v>
      </c>
      <c r="AO155" s="77">
        <f t="shared" si="150"/>
        <v>0</v>
      </c>
      <c r="AP155" s="77">
        <f t="shared" si="150"/>
        <v>0</v>
      </c>
      <c r="AQ155" s="77">
        <f t="shared" si="150"/>
        <v>0</v>
      </c>
      <c r="AR155" s="77">
        <f t="shared" si="150"/>
        <v>0</v>
      </c>
      <c r="AS155" s="77">
        <f t="shared" si="150"/>
        <v>0</v>
      </c>
      <c r="AT155" s="77">
        <f t="shared" si="150"/>
        <v>0</v>
      </c>
      <c r="AU155" s="77">
        <f t="shared" si="150"/>
        <v>0</v>
      </c>
      <c r="AV155" s="77">
        <f t="shared" si="150"/>
        <v>0</v>
      </c>
      <c r="AW155" s="77">
        <f t="shared" si="150"/>
        <v>0</v>
      </c>
      <c r="AX155" s="77">
        <f t="shared" si="150"/>
        <v>0</v>
      </c>
      <c r="AY155" s="77">
        <f t="shared" si="150"/>
        <v>0</v>
      </c>
      <c r="AZ155" s="77">
        <f t="shared" si="150"/>
        <v>0</v>
      </c>
      <c r="BA155" s="77">
        <f t="shared" si="150"/>
        <v>0</v>
      </c>
      <c r="BB155" s="77">
        <f t="shared" si="150"/>
        <v>0</v>
      </c>
      <c r="BC155" s="77">
        <f t="shared" si="150"/>
        <v>0</v>
      </c>
      <c r="BD155" s="77">
        <f t="shared" si="150"/>
        <v>0</v>
      </c>
      <c r="BE155" s="77">
        <f t="shared" si="150"/>
        <v>0</v>
      </c>
      <c r="BF155" s="77">
        <f t="shared" si="150"/>
        <v>0</v>
      </c>
      <c r="BG155" s="77">
        <f t="shared" si="150"/>
        <v>0</v>
      </c>
      <c r="BH155" s="77">
        <f t="shared" si="150"/>
        <v>0</v>
      </c>
      <c r="BI155" s="77">
        <f t="shared" si="150"/>
        <v>0</v>
      </c>
      <c r="BJ155" s="77">
        <f t="shared" si="150"/>
        <v>0</v>
      </c>
      <c r="BK155" s="77">
        <f t="shared" si="150"/>
        <v>0.7142857142857143</v>
      </c>
      <c r="BL155" s="77">
        <f t="shared" si="150"/>
        <v>0</v>
      </c>
      <c r="BM155" s="77">
        <f t="shared" si="150"/>
        <v>0</v>
      </c>
      <c r="BN155" s="77">
        <f t="shared" si="150"/>
        <v>0</v>
      </c>
      <c r="BO155" s="77">
        <f t="shared" si="150"/>
        <v>0</v>
      </c>
      <c r="BP155" s="77">
        <f t="shared" si="150"/>
        <v>0</v>
      </c>
      <c r="BQ155" s="77">
        <f t="shared" si="150"/>
        <v>0</v>
      </c>
      <c r="BR155" s="77">
        <f t="shared" si="150"/>
        <v>0</v>
      </c>
      <c r="BS155" s="77">
        <f t="shared" si="150"/>
        <v>0</v>
      </c>
      <c r="BT155" s="77">
        <f t="shared" si="150"/>
        <v>0</v>
      </c>
      <c r="BU155" s="77">
        <f t="shared" si="150"/>
        <v>0</v>
      </c>
      <c r="BV155" s="77">
        <f t="shared" si="150"/>
        <v>0</v>
      </c>
      <c r="BW155" s="77">
        <f t="shared" si="150"/>
        <v>0</v>
      </c>
      <c r="BX155" s="77">
        <f t="shared" ref="BX155" si="181">HLOOKUP(BX$138,$D$78:$CR$136,$CS95,0)</f>
        <v>0</v>
      </c>
      <c r="BY155" s="77">
        <f t="shared" si="175"/>
        <v>0</v>
      </c>
      <c r="BZ155" s="77">
        <f t="shared" si="175"/>
        <v>0</v>
      </c>
      <c r="CA155" s="77">
        <f t="shared" si="175"/>
        <v>0</v>
      </c>
      <c r="CB155" s="77">
        <f t="shared" si="175"/>
        <v>0</v>
      </c>
      <c r="CC155" s="77">
        <f t="shared" si="175"/>
        <v>0</v>
      </c>
      <c r="CD155" s="77">
        <f t="shared" si="175"/>
        <v>0</v>
      </c>
      <c r="CE155" s="77">
        <f t="shared" si="175"/>
        <v>0</v>
      </c>
      <c r="CF155" s="77">
        <f t="shared" si="175"/>
        <v>0</v>
      </c>
      <c r="CG155" s="77">
        <f t="shared" si="175"/>
        <v>0</v>
      </c>
      <c r="CH155" s="77">
        <f t="shared" si="175"/>
        <v>0</v>
      </c>
      <c r="CI155" s="77">
        <f t="shared" si="175"/>
        <v>0</v>
      </c>
      <c r="CJ155" s="77">
        <f t="shared" si="175"/>
        <v>0</v>
      </c>
      <c r="CK155" s="77">
        <f t="shared" si="175"/>
        <v>0</v>
      </c>
      <c r="CL155" s="77">
        <f t="shared" si="175"/>
        <v>0</v>
      </c>
      <c r="CM155" s="77">
        <f t="shared" si="175"/>
        <v>0</v>
      </c>
      <c r="CN155" s="77">
        <f t="shared" si="175"/>
        <v>0</v>
      </c>
      <c r="CO155" s="77">
        <f t="shared" si="175"/>
        <v>0</v>
      </c>
      <c r="CP155" s="77">
        <f t="shared" si="175"/>
        <v>0</v>
      </c>
      <c r="CQ155" s="77">
        <f t="shared" ref="CQ155" si="182">HLOOKUP(CQ$138,$D$78:$CR$136,$CS95,0)</f>
        <v>0</v>
      </c>
      <c r="CR155" s="85">
        <f t="shared" si="3"/>
        <v>0</v>
      </c>
      <c r="CS155" s="177">
        <f t="shared" si="13"/>
        <v>0</v>
      </c>
      <c r="CT155" s="177">
        <f t="shared" si="26"/>
        <v>0</v>
      </c>
      <c r="CU155" s="177">
        <f t="shared" si="27"/>
        <v>0</v>
      </c>
      <c r="CV155" s="177">
        <f t="shared" si="28"/>
        <v>0</v>
      </c>
      <c r="CW155" s="177">
        <f t="shared" si="29"/>
        <v>0</v>
      </c>
      <c r="CX155" s="177">
        <f t="shared" si="30"/>
        <v>0</v>
      </c>
      <c r="CY155" s="177">
        <f t="shared" si="31"/>
        <v>0</v>
      </c>
      <c r="CZ155" s="177">
        <f t="shared" si="32"/>
        <v>0</v>
      </c>
      <c r="DA155" s="177">
        <f t="shared" si="33"/>
        <v>0</v>
      </c>
      <c r="DB155" s="177">
        <f t="shared" si="34"/>
        <v>0</v>
      </c>
      <c r="DC155" s="177">
        <f t="shared" si="35"/>
        <v>0</v>
      </c>
      <c r="DD155" s="177">
        <f t="shared" si="36"/>
        <v>0</v>
      </c>
      <c r="DE155" s="177">
        <f t="shared" si="37"/>
        <v>0</v>
      </c>
      <c r="DF155" s="177">
        <f t="shared" si="38"/>
        <v>0</v>
      </c>
      <c r="DG155" s="177">
        <f t="shared" si="39"/>
        <v>0</v>
      </c>
      <c r="DH155" s="177">
        <f t="shared" si="40"/>
        <v>0</v>
      </c>
      <c r="DI155" s="177">
        <f t="shared" si="41"/>
        <v>0</v>
      </c>
      <c r="DJ155" s="177">
        <f t="shared" si="42"/>
        <v>0</v>
      </c>
      <c r="DK155" s="177">
        <f t="shared" si="43"/>
        <v>0</v>
      </c>
      <c r="DL155" s="177">
        <f t="shared" si="44"/>
        <v>0</v>
      </c>
      <c r="DM155" s="177">
        <f t="shared" si="45"/>
        <v>0</v>
      </c>
      <c r="DN155" s="177">
        <f t="shared" si="46"/>
        <v>0</v>
      </c>
      <c r="DO155" s="177">
        <f t="shared" si="47"/>
        <v>0</v>
      </c>
      <c r="DP155" s="177">
        <f t="shared" si="48"/>
        <v>0</v>
      </c>
      <c r="DQ155" s="177">
        <f t="shared" si="49"/>
        <v>0</v>
      </c>
      <c r="DR155" s="177">
        <f t="shared" si="50"/>
        <v>0</v>
      </c>
      <c r="DS155" s="177">
        <f t="shared" si="51"/>
        <v>0</v>
      </c>
      <c r="DT155" s="177">
        <f t="shared" si="52"/>
        <v>0</v>
      </c>
      <c r="DU155" s="177">
        <f t="shared" si="53"/>
        <v>0</v>
      </c>
      <c r="DV155" s="177">
        <f t="shared" si="54"/>
        <v>0</v>
      </c>
      <c r="DW155" s="177">
        <f t="shared" si="55"/>
        <v>0</v>
      </c>
      <c r="DX155" s="177">
        <f t="shared" si="56"/>
        <v>0</v>
      </c>
      <c r="DY155" s="177">
        <f t="shared" si="57"/>
        <v>0</v>
      </c>
      <c r="DZ155" s="177">
        <f t="shared" si="58"/>
        <v>0</v>
      </c>
      <c r="EA155" s="177">
        <f t="shared" si="59"/>
        <v>0</v>
      </c>
      <c r="EB155" s="177">
        <f t="shared" si="60"/>
        <v>0</v>
      </c>
      <c r="EC155" s="177">
        <f t="shared" si="61"/>
        <v>0</v>
      </c>
      <c r="ED155" s="177">
        <f t="shared" si="62"/>
        <v>0</v>
      </c>
      <c r="EE155" s="177">
        <f t="shared" si="63"/>
        <v>0</v>
      </c>
      <c r="EF155" s="177">
        <f t="shared" si="64"/>
        <v>0</v>
      </c>
      <c r="EG155" s="177">
        <f t="shared" si="65"/>
        <v>0</v>
      </c>
      <c r="EH155" s="177">
        <f t="shared" si="66"/>
        <v>0</v>
      </c>
      <c r="EI155" s="177">
        <f t="shared" si="67"/>
        <v>0</v>
      </c>
      <c r="EJ155" s="177">
        <f t="shared" si="68"/>
        <v>0</v>
      </c>
      <c r="EK155" s="177">
        <f t="shared" si="69"/>
        <v>0</v>
      </c>
      <c r="EL155" s="177">
        <f t="shared" si="70"/>
        <v>0</v>
      </c>
      <c r="EM155" s="177">
        <f t="shared" si="71"/>
        <v>0</v>
      </c>
      <c r="EN155" s="177">
        <f t="shared" si="72"/>
        <v>0</v>
      </c>
      <c r="EO155" s="177">
        <f t="shared" si="73"/>
        <v>0</v>
      </c>
      <c r="EP155" s="177">
        <f t="shared" si="74"/>
        <v>0</v>
      </c>
      <c r="EQ155" s="177">
        <f t="shared" si="75"/>
        <v>0</v>
      </c>
      <c r="ER155" s="177">
        <f t="shared" si="76"/>
        <v>0</v>
      </c>
      <c r="ES155" s="177">
        <f t="shared" si="77"/>
        <v>0</v>
      </c>
      <c r="ET155" s="177">
        <f t="shared" si="78"/>
        <v>0</v>
      </c>
      <c r="EU155" s="177">
        <f t="shared" si="79"/>
        <v>0</v>
      </c>
      <c r="EV155" s="177">
        <f t="shared" si="80"/>
        <v>0</v>
      </c>
      <c r="EW155" s="177">
        <f t="shared" si="81"/>
        <v>0</v>
      </c>
      <c r="EX155" s="177">
        <f t="shared" si="82"/>
        <v>0</v>
      </c>
      <c r="EY155" s="177">
        <f t="shared" si="83"/>
        <v>0</v>
      </c>
      <c r="EZ155" s="177">
        <f t="shared" si="84"/>
        <v>2.2859714285714285</v>
      </c>
      <c r="FA155" s="177">
        <f t="shared" si="85"/>
        <v>0</v>
      </c>
      <c r="FB155" s="177">
        <f t="shared" si="86"/>
        <v>0</v>
      </c>
      <c r="FC155" s="177">
        <f t="shared" si="87"/>
        <v>0</v>
      </c>
      <c r="FD155" s="177">
        <f t="shared" si="88"/>
        <v>0</v>
      </c>
      <c r="FE155" s="177">
        <f t="shared" si="22"/>
        <v>0</v>
      </c>
      <c r="FF155" s="177">
        <f t="shared" si="177"/>
        <v>0</v>
      </c>
      <c r="FG155" s="177">
        <f t="shared" si="178"/>
        <v>0</v>
      </c>
      <c r="FH155" s="177">
        <f t="shared" si="179"/>
        <v>0</v>
      </c>
      <c r="FI155" s="177">
        <f t="shared" si="159"/>
        <v>0</v>
      </c>
      <c r="FJ155" s="177">
        <f t="shared" si="160"/>
        <v>0</v>
      </c>
      <c r="FK155" s="177">
        <f t="shared" si="161"/>
        <v>0</v>
      </c>
      <c r="FL155" s="177">
        <f t="shared" si="162"/>
        <v>0</v>
      </c>
      <c r="FM155" s="177">
        <f t="shared" si="163"/>
        <v>0</v>
      </c>
      <c r="FN155" s="177">
        <f t="shared" si="164"/>
        <v>0</v>
      </c>
      <c r="FO155" s="177">
        <f t="shared" si="165"/>
        <v>0</v>
      </c>
      <c r="FP155" s="177">
        <f t="shared" si="166"/>
        <v>0</v>
      </c>
      <c r="FQ155" s="177">
        <f t="shared" si="167"/>
        <v>0</v>
      </c>
      <c r="FR155" s="177">
        <f t="shared" si="168"/>
        <v>0</v>
      </c>
      <c r="FS155" s="177">
        <f t="shared" si="169"/>
        <v>0</v>
      </c>
      <c r="FT155" s="177">
        <f t="shared" si="170"/>
        <v>0</v>
      </c>
      <c r="FU155" s="177">
        <f t="shared" si="171"/>
        <v>0</v>
      </c>
      <c r="FV155" s="177">
        <f t="shared" si="172"/>
        <v>0</v>
      </c>
      <c r="FW155" s="177">
        <f t="shared" si="173"/>
        <v>0</v>
      </c>
      <c r="FX155" s="177">
        <f t="shared" si="14"/>
        <v>0</v>
      </c>
      <c r="FY155" s="177">
        <f t="shared" ref="FY155:FY196" si="183">CJ155*CJ$199</f>
        <v>0</v>
      </c>
      <c r="FZ155" s="177">
        <f t="shared" ref="FZ155:FZ196" si="184">CK155*CK$199</f>
        <v>0</v>
      </c>
      <c r="GA155" s="177">
        <f t="shared" ref="GA155:GA196" si="185">CL155*CL$199</f>
        <v>0</v>
      </c>
      <c r="GB155" s="177">
        <f t="shared" ref="GB155:GB196" si="186">CM155*CM$199</f>
        <v>0</v>
      </c>
      <c r="GC155" s="177">
        <f t="shared" ref="GC155:GC196" si="187">CN155*CN$199</f>
        <v>0</v>
      </c>
      <c r="GD155" s="177">
        <f t="shared" ref="GD155:GD196" si="188">CO155*CO$199</f>
        <v>0</v>
      </c>
      <c r="GE155" s="177">
        <f t="shared" ref="GE155:GE196" si="189">CP155*CP$199</f>
        <v>0</v>
      </c>
      <c r="GF155" s="177">
        <f t="shared" ref="GF155:GF196" si="190">CQ155*CQ$199</f>
        <v>0</v>
      </c>
      <c r="GG155" s="177">
        <f t="shared" ref="GG155:GG196" si="191">CR155*CR$199</f>
        <v>0</v>
      </c>
      <c r="GH155" s="177">
        <f t="shared" si="15"/>
        <v>0</v>
      </c>
      <c r="GI155" s="177">
        <f t="shared" si="135"/>
        <v>0</v>
      </c>
      <c r="GJ155" s="177">
        <f t="shared" si="136"/>
        <v>0</v>
      </c>
      <c r="GK155" s="177">
        <f t="shared" si="137"/>
        <v>0</v>
      </c>
      <c r="GL155" s="177">
        <f t="shared" si="138"/>
        <v>0</v>
      </c>
      <c r="GM155" s="177">
        <f t="shared" si="139"/>
        <v>0</v>
      </c>
      <c r="GN155" s="177">
        <f t="shared" si="140"/>
        <v>0</v>
      </c>
      <c r="GO155" s="177">
        <f t="shared" si="141"/>
        <v>0</v>
      </c>
      <c r="GP155" s="177">
        <f t="shared" si="108"/>
        <v>0</v>
      </c>
      <c r="GQ155" s="177">
        <f t="shared" si="109"/>
        <v>0</v>
      </c>
      <c r="GR155" s="177">
        <f t="shared" si="110"/>
        <v>0</v>
      </c>
      <c r="GS155" s="177">
        <f t="shared" si="111"/>
        <v>0</v>
      </c>
      <c r="GT155" s="177">
        <f t="shared" si="112"/>
        <v>0</v>
      </c>
      <c r="GU155" s="177">
        <f t="shared" si="113"/>
        <v>0</v>
      </c>
      <c r="GV155" s="177">
        <f t="shared" si="114"/>
        <v>0</v>
      </c>
      <c r="GW155" s="177">
        <f t="shared" si="115"/>
        <v>0</v>
      </c>
      <c r="GX155" s="177">
        <f t="shared" si="116"/>
        <v>0</v>
      </c>
      <c r="GY155" s="177">
        <f t="shared" si="117"/>
        <v>0</v>
      </c>
      <c r="GZ155" s="177">
        <f t="shared" si="118"/>
        <v>0</v>
      </c>
      <c r="HA155" s="177">
        <f t="shared" si="119"/>
        <v>0</v>
      </c>
      <c r="HB155" s="177">
        <f t="shared" si="120"/>
        <v>0</v>
      </c>
      <c r="HC155" s="177">
        <f t="shared" si="121"/>
        <v>0</v>
      </c>
      <c r="HD155" s="177">
        <f t="shared" si="122"/>
        <v>0</v>
      </c>
      <c r="HE155" s="177">
        <f t="shared" si="123"/>
        <v>0</v>
      </c>
      <c r="HF155" s="177">
        <f t="shared" si="124"/>
        <v>0</v>
      </c>
      <c r="HG155" s="177">
        <f t="shared" si="125"/>
        <v>0</v>
      </c>
      <c r="HH155" s="177">
        <f t="shared" si="126"/>
        <v>0</v>
      </c>
      <c r="HI155" s="177">
        <f t="shared" si="127"/>
        <v>0</v>
      </c>
      <c r="HJ155" s="177">
        <f t="shared" si="128"/>
        <v>0</v>
      </c>
      <c r="HK155" s="177">
        <f t="shared" si="129"/>
        <v>0</v>
      </c>
      <c r="HL155" s="177">
        <f t="shared" si="130"/>
        <v>0</v>
      </c>
      <c r="HM155" s="177">
        <f t="shared" si="131"/>
        <v>0</v>
      </c>
      <c r="HN155" s="177">
        <f t="shared" si="97"/>
        <v>0</v>
      </c>
      <c r="HO155" s="177">
        <f t="shared" si="97"/>
        <v>0</v>
      </c>
      <c r="HP155" s="177">
        <f t="shared" si="97"/>
        <v>0</v>
      </c>
      <c r="HQ155" s="177">
        <f t="shared" si="97"/>
        <v>0</v>
      </c>
      <c r="HR155" s="177">
        <f t="shared" si="97"/>
        <v>0</v>
      </c>
      <c r="HS155" s="177">
        <f t="shared" si="97"/>
        <v>0</v>
      </c>
      <c r="HT155" s="177">
        <f t="shared" si="97"/>
        <v>0</v>
      </c>
      <c r="HU155" s="177">
        <f t="shared" si="97"/>
        <v>0</v>
      </c>
      <c r="HV155" s="177">
        <f t="shared" si="97"/>
        <v>0</v>
      </c>
      <c r="HW155" s="177">
        <f t="shared" si="97"/>
        <v>0</v>
      </c>
      <c r="HX155" s="177">
        <f t="shared" si="97"/>
        <v>0</v>
      </c>
      <c r="HY155" s="177">
        <f t="shared" si="97"/>
        <v>0</v>
      </c>
      <c r="HZ155" s="177">
        <f t="shared" si="97"/>
        <v>0</v>
      </c>
      <c r="IA155" s="177">
        <f t="shared" si="97"/>
        <v>0</v>
      </c>
      <c r="IB155" s="177">
        <f t="shared" si="97"/>
        <v>0</v>
      </c>
      <c r="IC155" s="177">
        <f t="shared" si="97"/>
        <v>0</v>
      </c>
      <c r="ID155" s="177">
        <f t="shared" si="89"/>
        <v>0</v>
      </c>
      <c r="IE155" s="177">
        <f t="shared" si="89"/>
        <v>0</v>
      </c>
      <c r="IF155" s="177">
        <f t="shared" si="89"/>
        <v>0</v>
      </c>
      <c r="IG155" s="177">
        <f t="shared" si="89"/>
        <v>0</v>
      </c>
      <c r="IH155" s="177">
        <f t="shared" si="89"/>
        <v>0</v>
      </c>
      <c r="II155" s="177">
        <f t="shared" si="89"/>
        <v>0</v>
      </c>
      <c r="IJ155" s="177">
        <f t="shared" si="89"/>
        <v>0</v>
      </c>
      <c r="IK155" s="177">
        <f t="shared" si="89"/>
        <v>0</v>
      </c>
      <c r="IL155" s="177">
        <f t="shared" si="89"/>
        <v>0</v>
      </c>
      <c r="IM155" s="177">
        <f t="shared" si="89"/>
        <v>0</v>
      </c>
      <c r="IN155" s="177">
        <f t="shared" si="89"/>
        <v>0</v>
      </c>
      <c r="IO155" s="177">
        <f t="shared" si="90"/>
        <v>2.6457857142857142</v>
      </c>
      <c r="IP155" s="177">
        <f t="shared" si="90"/>
        <v>0</v>
      </c>
      <c r="IQ155" s="177">
        <f t="shared" si="90"/>
        <v>0</v>
      </c>
      <c r="IR155" s="177">
        <f t="shared" si="90"/>
        <v>0</v>
      </c>
      <c r="IS155" s="177">
        <f t="shared" si="90"/>
        <v>0</v>
      </c>
      <c r="IT155" s="177">
        <f t="shared" si="91"/>
        <v>0</v>
      </c>
      <c r="IU155" s="177">
        <f t="shared" si="90"/>
        <v>0</v>
      </c>
      <c r="IV155" s="177">
        <f t="shared" si="90"/>
        <v>0</v>
      </c>
      <c r="IW155" s="177">
        <f t="shared" si="90"/>
        <v>0</v>
      </c>
      <c r="IX155" s="177">
        <f t="shared" si="90"/>
        <v>0</v>
      </c>
      <c r="IY155" s="177">
        <f t="shared" si="90"/>
        <v>0</v>
      </c>
      <c r="IZ155" s="177">
        <f t="shared" si="90"/>
        <v>0</v>
      </c>
      <c r="JA155" s="177">
        <f t="shared" si="90"/>
        <v>0</v>
      </c>
      <c r="JB155" s="177">
        <f t="shared" si="90"/>
        <v>0</v>
      </c>
      <c r="JC155" s="177">
        <f t="shared" si="90"/>
        <v>0</v>
      </c>
      <c r="JD155" s="177">
        <f t="shared" si="90"/>
        <v>0</v>
      </c>
      <c r="JE155" s="177">
        <f t="shared" si="92"/>
        <v>0</v>
      </c>
      <c r="JF155" s="177">
        <f t="shared" si="92"/>
        <v>0</v>
      </c>
      <c r="JG155" s="177">
        <f t="shared" si="92"/>
        <v>0</v>
      </c>
      <c r="JH155" s="177">
        <f t="shared" si="92"/>
        <v>0</v>
      </c>
      <c r="JI155" s="177">
        <f t="shared" si="92"/>
        <v>0</v>
      </c>
      <c r="JJ155" s="177">
        <f t="shared" si="92"/>
        <v>0</v>
      </c>
      <c r="JK155" s="177">
        <f t="shared" si="92"/>
        <v>0</v>
      </c>
      <c r="JL155" s="177">
        <f t="shared" si="92"/>
        <v>0</v>
      </c>
      <c r="JM155" s="177">
        <f t="shared" si="92"/>
        <v>0</v>
      </c>
      <c r="JN155" s="177">
        <f t="shared" si="92"/>
        <v>0</v>
      </c>
      <c r="JO155" s="177">
        <f t="shared" si="92"/>
        <v>0</v>
      </c>
      <c r="JP155" s="177">
        <f t="shared" si="92"/>
        <v>0</v>
      </c>
      <c r="JQ155" s="177">
        <f t="shared" si="92"/>
        <v>0</v>
      </c>
      <c r="JR155" s="177">
        <f t="shared" si="92"/>
        <v>0</v>
      </c>
      <c r="JS155" s="177">
        <f t="shared" si="92"/>
        <v>0</v>
      </c>
      <c r="JT155" s="177">
        <f t="shared" si="92"/>
        <v>0</v>
      </c>
      <c r="JU155" s="177">
        <f t="shared" si="93"/>
        <v>0</v>
      </c>
      <c r="JV155" s="177">
        <f t="shared" si="93"/>
        <v>0</v>
      </c>
    </row>
    <row r="156" spans="1:282" x14ac:dyDescent="0.25">
      <c r="A156" s="77" t="s">
        <v>681</v>
      </c>
      <c r="B156" s="77">
        <v>79</v>
      </c>
      <c r="C156" s="79">
        <v>18</v>
      </c>
      <c r="D156" s="84">
        <f t="shared" si="9"/>
        <v>0</v>
      </c>
      <c r="E156" s="77">
        <f t="shared" si="142"/>
        <v>0</v>
      </c>
      <c r="F156" s="77">
        <f t="shared" si="142"/>
        <v>0</v>
      </c>
      <c r="G156" s="77">
        <f t="shared" si="142"/>
        <v>0</v>
      </c>
      <c r="H156" s="77">
        <f t="shared" si="142"/>
        <v>0</v>
      </c>
      <c r="I156" s="77">
        <f t="shared" si="142"/>
        <v>0</v>
      </c>
      <c r="J156" s="77">
        <f t="shared" si="142"/>
        <v>0</v>
      </c>
      <c r="K156" s="77">
        <f t="shared" si="142"/>
        <v>0</v>
      </c>
      <c r="L156" s="77">
        <f t="shared" si="142"/>
        <v>0</v>
      </c>
      <c r="M156" s="77">
        <f t="shared" si="142"/>
        <v>0</v>
      </c>
      <c r="N156" s="77">
        <f t="shared" si="142"/>
        <v>0</v>
      </c>
      <c r="O156" s="77">
        <f t="shared" si="142"/>
        <v>1</v>
      </c>
      <c r="P156" s="77">
        <f t="shared" si="142"/>
        <v>0</v>
      </c>
      <c r="Q156" s="77">
        <f t="shared" si="142"/>
        <v>0</v>
      </c>
      <c r="R156" s="77">
        <f t="shared" si="142"/>
        <v>0</v>
      </c>
      <c r="S156" s="77">
        <f t="shared" si="142"/>
        <v>0</v>
      </c>
      <c r="T156" s="77">
        <f t="shared" si="142"/>
        <v>0</v>
      </c>
      <c r="U156" s="77">
        <f t="shared" si="142"/>
        <v>0</v>
      </c>
      <c r="V156" s="77">
        <f t="shared" si="142"/>
        <v>0</v>
      </c>
      <c r="W156" s="77">
        <f t="shared" si="142"/>
        <v>0</v>
      </c>
      <c r="X156" s="77">
        <f t="shared" si="142"/>
        <v>0</v>
      </c>
      <c r="Y156" s="77">
        <f t="shared" si="142"/>
        <v>0</v>
      </c>
      <c r="Z156" s="77">
        <f t="shared" si="142"/>
        <v>0</v>
      </c>
      <c r="AA156" s="77">
        <f t="shared" si="142"/>
        <v>0</v>
      </c>
      <c r="AB156" s="77">
        <f t="shared" si="142"/>
        <v>0</v>
      </c>
      <c r="AC156" s="230">
        <f t="shared" si="142"/>
        <v>0</v>
      </c>
      <c r="AD156" s="230">
        <f t="shared" si="142"/>
        <v>0</v>
      </c>
      <c r="AE156" s="230">
        <f t="shared" si="142"/>
        <v>0</v>
      </c>
      <c r="AF156" s="230">
        <f t="shared" ref="AF156" si="192">HLOOKUP(AF$138,$D$78:$CR$136,$CS96,0)</f>
        <v>0</v>
      </c>
      <c r="AG156" s="230">
        <f t="shared" si="150"/>
        <v>0</v>
      </c>
      <c r="AH156" s="77">
        <f t="shared" si="150"/>
        <v>0</v>
      </c>
      <c r="AI156" s="77">
        <f t="shared" si="150"/>
        <v>0</v>
      </c>
      <c r="AJ156" s="77">
        <f t="shared" si="150"/>
        <v>0</v>
      </c>
      <c r="AK156" s="77">
        <f t="shared" si="150"/>
        <v>0</v>
      </c>
      <c r="AL156" s="77">
        <f t="shared" si="150"/>
        <v>0</v>
      </c>
      <c r="AM156" s="77">
        <f t="shared" si="150"/>
        <v>0</v>
      </c>
      <c r="AN156" s="77">
        <f t="shared" si="150"/>
        <v>0</v>
      </c>
      <c r="AO156" s="77">
        <f t="shared" si="150"/>
        <v>0</v>
      </c>
      <c r="AP156" s="77">
        <f t="shared" si="150"/>
        <v>0</v>
      </c>
      <c r="AQ156" s="77">
        <f t="shared" si="150"/>
        <v>0</v>
      </c>
      <c r="AR156" s="77">
        <f t="shared" si="150"/>
        <v>0</v>
      </c>
      <c r="AS156" s="77">
        <f t="shared" si="150"/>
        <v>0</v>
      </c>
      <c r="AT156" s="77">
        <f t="shared" si="150"/>
        <v>0</v>
      </c>
      <c r="AU156" s="77">
        <f t="shared" si="150"/>
        <v>0</v>
      </c>
      <c r="AV156" s="77">
        <f t="shared" si="150"/>
        <v>0</v>
      </c>
      <c r="AW156" s="77">
        <f t="shared" si="150"/>
        <v>0</v>
      </c>
      <c r="AX156" s="77">
        <f t="shared" si="150"/>
        <v>0</v>
      </c>
      <c r="AY156" s="77">
        <f t="shared" si="150"/>
        <v>0</v>
      </c>
      <c r="AZ156" s="77">
        <f t="shared" si="150"/>
        <v>0</v>
      </c>
      <c r="BA156" s="77">
        <f t="shared" si="150"/>
        <v>0</v>
      </c>
      <c r="BB156" s="77">
        <f t="shared" si="150"/>
        <v>0</v>
      </c>
      <c r="BC156" s="77">
        <f t="shared" si="150"/>
        <v>0</v>
      </c>
      <c r="BD156" s="77">
        <f t="shared" si="150"/>
        <v>0</v>
      </c>
      <c r="BE156" s="77">
        <f t="shared" si="150"/>
        <v>0</v>
      </c>
      <c r="BF156" s="77">
        <f t="shared" si="150"/>
        <v>0</v>
      </c>
      <c r="BG156" s="77">
        <f t="shared" si="150"/>
        <v>0</v>
      </c>
      <c r="BH156" s="77">
        <f t="shared" si="150"/>
        <v>0</v>
      </c>
      <c r="BI156" s="77">
        <f t="shared" si="150"/>
        <v>0</v>
      </c>
      <c r="BJ156" s="77">
        <f t="shared" si="150"/>
        <v>0</v>
      </c>
      <c r="BK156" s="77">
        <f t="shared" si="150"/>
        <v>0</v>
      </c>
      <c r="BL156" s="77">
        <f t="shared" si="150"/>
        <v>0</v>
      </c>
      <c r="BM156" s="77">
        <f t="shared" si="150"/>
        <v>0</v>
      </c>
      <c r="BN156" s="77">
        <f t="shared" si="150"/>
        <v>0</v>
      </c>
      <c r="BO156" s="77">
        <f t="shared" si="150"/>
        <v>0</v>
      </c>
      <c r="BP156" s="77">
        <f t="shared" si="150"/>
        <v>0</v>
      </c>
      <c r="BQ156" s="77">
        <f t="shared" si="150"/>
        <v>0</v>
      </c>
      <c r="BR156" s="77">
        <f t="shared" si="150"/>
        <v>0</v>
      </c>
      <c r="BS156" s="77">
        <f t="shared" si="150"/>
        <v>0</v>
      </c>
      <c r="BT156" s="77">
        <f t="shared" si="150"/>
        <v>0</v>
      </c>
      <c r="BU156" s="77">
        <f t="shared" si="150"/>
        <v>0</v>
      </c>
      <c r="BV156" s="77">
        <f t="shared" si="150"/>
        <v>0</v>
      </c>
      <c r="BW156" s="77">
        <f t="shared" si="150"/>
        <v>0</v>
      </c>
      <c r="BX156" s="77">
        <f t="shared" ref="BX156" si="193">HLOOKUP(BX$138,$D$78:$CR$136,$CS96,0)</f>
        <v>0</v>
      </c>
      <c r="BY156" s="77">
        <f t="shared" si="175"/>
        <v>0</v>
      </c>
      <c r="BZ156" s="77">
        <f t="shared" si="175"/>
        <v>0</v>
      </c>
      <c r="CA156" s="77">
        <f t="shared" si="175"/>
        <v>0</v>
      </c>
      <c r="CB156" s="77">
        <f t="shared" si="175"/>
        <v>0</v>
      </c>
      <c r="CC156" s="77">
        <f t="shared" si="175"/>
        <v>0</v>
      </c>
      <c r="CD156" s="77">
        <f t="shared" si="175"/>
        <v>0</v>
      </c>
      <c r="CE156" s="77">
        <f t="shared" si="175"/>
        <v>0</v>
      </c>
      <c r="CF156" s="77">
        <f t="shared" si="175"/>
        <v>0</v>
      </c>
      <c r="CG156" s="77">
        <f t="shared" si="175"/>
        <v>0</v>
      </c>
      <c r="CH156" s="77">
        <f t="shared" si="175"/>
        <v>0</v>
      </c>
      <c r="CI156" s="77">
        <f t="shared" si="175"/>
        <v>0</v>
      </c>
      <c r="CJ156" s="77">
        <f t="shared" si="175"/>
        <v>0</v>
      </c>
      <c r="CK156" s="77">
        <f t="shared" si="175"/>
        <v>0</v>
      </c>
      <c r="CL156" s="77">
        <f t="shared" si="175"/>
        <v>0</v>
      </c>
      <c r="CM156" s="77">
        <f t="shared" si="175"/>
        <v>0</v>
      </c>
      <c r="CN156" s="77">
        <f t="shared" si="175"/>
        <v>0</v>
      </c>
      <c r="CO156" s="77">
        <f t="shared" si="175"/>
        <v>0</v>
      </c>
      <c r="CP156" s="77">
        <f t="shared" si="175"/>
        <v>0</v>
      </c>
      <c r="CQ156" s="77">
        <f t="shared" ref="CQ156" si="194">HLOOKUP(CQ$138,$D$78:$CR$136,$CS96,0)</f>
        <v>0</v>
      </c>
      <c r="CR156" s="85">
        <f t="shared" si="3"/>
        <v>0</v>
      </c>
      <c r="CS156" s="177">
        <f t="shared" si="13"/>
        <v>0</v>
      </c>
      <c r="CT156" s="177">
        <f t="shared" si="26"/>
        <v>0</v>
      </c>
      <c r="CU156" s="177">
        <f t="shared" si="27"/>
        <v>0</v>
      </c>
      <c r="CV156" s="177">
        <f t="shared" si="28"/>
        <v>0</v>
      </c>
      <c r="CW156" s="177">
        <f t="shared" si="29"/>
        <v>0</v>
      </c>
      <c r="CX156" s="177">
        <f t="shared" si="30"/>
        <v>0</v>
      </c>
      <c r="CY156" s="177">
        <f t="shared" si="31"/>
        <v>0</v>
      </c>
      <c r="CZ156" s="177">
        <f t="shared" si="32"/>
        <v>0</v>
      </c>
      <c r="DA156" s="177">
        <f t="shared" si="33"/>
        <v>0</v>
      </c>
      <c r="DB156" s="177">
        <f t="shared" si="34"/>
        <v>0</v>
      </c>
      <c r="DC156" s="177">
        <f t="shared" si="35"/>
        <v>0</v>
      </c>
      <c r="DD156" s="177">
        <f t="shared" si="36"/>
        <v>0.335671</v>
      </c>
      <c r="DE156" s="177">
        <f t="shared" si="37"/>
        <v>0</v>
      </c>
      <c r="DF156" s="177">
        <f t="shared" si="38"/>
        <v>0</v>
      </c>
      <c r="DG156" s="177">
        <f t="shared" si="39"/>
        <v>0</v>
      </c>
      <c r="DH156" s="177">
        <f t="shared" si="40"/>
        <v>0</v>
      </c>
      <c r="DI156" s="177">
        <f t="shared" si="41"/>
        <v>0</v>
      </c>
      <c r="DJ156" s="177">
        <f t="shared" si="42"/>
        <v>0</v>
      </c>
      <c r="DK156" s="177">
        <f t="shared" si="43"/>
        <v>0</v>
      </c>
      <c r="DL156" s="177">
        <f t="shared" si="44"/>
        <v>0</v>
      </c>
      <c r="DM156" s="177">
        <f t="shared" si="45"/>
        <v>0</v>
      </c>
      <c r="DN156" s="177">
        <f t="shared" si="46"/>
        <v>0</v>
      </c>
      <c r="DO156" s="177">
        <f t="shared" si="47"/>
        <v>0</v>
      </c>
      <c r="DP156" s="177">
        <f t="shared" si="48"/>
        <v>0</v>
      </c>
      <c r="DQ156" s="177">
        <f t="shared" si="49"/>
        <v>0</v>
      </c>
      <c r="DR156" s="177">
        <f t="shared" si="50"/>
        <v>0</v>
      </c>
      <c r="DS156" s="177">
        <f t="shared" si="51"/>
        <v>0</v>
      </c>
      <c r="DT156" s="177">
        <f t="shared" si="52"/>
        <v>0</v>
      </c>
      <c r="DU156" s="177">
        <f t="shared" si="53"/>
        <v>0</v>
      </c>
      <c r="DV156" s="177">
        <f t="shared" si="54"/>
        <v>0</v>
      </c>
      <c r="DW156" s="177">
        <f t="shared" si="55"/>
        <v>0</v>
      </c>
      <c r="DX156" s="177">
        <f t="shared" si="56"/>
        <v>0</v>
      </c>
      <c r="DY156" s="177">
        <f t="shared" si="57"/>
        <v>0</v>
      </c>
      <c r="DZ156" s="177">
        <f t="shared" si="58"/>
        <v>0</v>
      </c>
      <c r="EA156" s="177">
        <f t="shared" si="59"/>
        <v>0</v>
      </c>
      <c r="EB156" s="177">
        <f t="shared" si="60"/>
        <v>0</v>
      </c>
      <c r="EC156" s="177">
        <f t="shared" si="61"/>
        <v>0</v>
      </c>
      <c r="ED156" s="177">
        <f t="shared" si="62"/>
        <v>0</v>
      </c>
      <c r="EE156" s="177">
        <f t="shared" si="63"/>
        <v>0</v>
      </c>
      <c r="EF156" s="177">
        <f t="shared" si="64"/>
        <v>0</v>
      </c>
      <c r="EG156" s="177">
        <f t="shared" si="65"/>
        <v>0</v>
      </c>
      <c r="EH156" s="177">
        <f t="shared" si="66"/>
        <v>0</v>
      </c>
      <c r="EI156" s="177">
        <f t="shared" si="67"/>
        <v>0</v>
      </c>
      <c r="EJ156" s="177">
        <f t="shared" si="68"/>
        <v>0</v>
      </c>
      <c r="EK156" s="177">
        <f t="shared" si="69"/>
        <v>0</v>
      </c>
      <c r="EL156" s="177">
        <f t="shared" si="70"/>
        <v>0</v>
      </c>
      <c r="EM156" s="177">
        <f t="shared" si="71"/>
        <v>0</v>
      </c>
      <c r="EN156" s="177">
        <f t="shared" si="72"/>
        <v>0</v>
      </c>
      <c r="EO156" s="177">
        <f t="shared" si="73"/>
        <v>0</v>
      </c>
      <c r="EP156" s="177">
        <f t="shared" si="74"/>
        <v>0</v>
      </c>
      <c r="EQ156" s="177">
        <f t="shared" si="75"/>
        <v>0</v>
      </c>
      <c r="ER156" s="177">
        <f t="shared" si="76"/>
        <v>0</v>
      </c>
      <c r="ES156" s="177">
        <f t="shared" si="77"/>
        <v>0</v>
      </c>
      <c r="ET156" s="177">
        <f t="shared" si="78"/>
        <v>0</v>
      </c>
      <c r="EU156" s="177">
        <f t="shared" si="79"/>
        <v>0</v>
      </c>
      <c r="EV156" s="177">
        <f t="shared" si="80"/>
        <v>0</v>
      </c>
      <c r="EW156" s="177">
        <f t="shared" si="81"/>
        <v>0</v>
      </c>
      <c r="EX156" s="177">
        <f t="shared" si="82"/>
        <v>0</v>
      </c>
      <c r="EY156" s="177">
        <f t="shared" si="83"/>
        <v>0</v>
      </c>
      <c r="EZ156" s="177">
        <f t="shared" si="84"/>
        <v>0</v>
      </c>
      <c r="FA156" s="177">
        <f t="shared" si="85"/>
        <v>0</v>
      </c>
      <c r="FB156" s="177">
        <f t="shared" si="86"/>
        <v>0</v>
      </c>
      <c r="FC156" s="177">
        <f t="shared" si="87"/>
        <v>0</v>
      </c>
      <c r="FD156" s="177">
        <f t="shared" si="88"/>
        <v>0</v>
      </c>
      <c r="FE156" s="177">
        <f t="shared" si="22"/>
        <v>0</v>
      </c>
      <c r="FF156" s="177">
        <f t="shared" si="177"/>
        <v>0</v>
      </c>
      <c r="FG156" s="177">
        <f t="shared" si="178"/>
        <v>0</v>
      </c>
      <c r="FH156" s="177">
        <f t="shared" si="179"/>
        <v>0</v>
      </c>
      <c r="FI156" s="177">
        <f t="shared" si="159"/>
        <v>0</v>
      </c>
      <c r="FJ156" s="177">
        <f t="shared" si="160"/>
        <v>0</v>
      </c>
      <c r="FK156" s="177">
        <f t="shared" si="161"/>
        <v>0</v>
      </c>
      <c r="FL156" s="177">
        <f t="shared" si="162"/>
        <v>0</v>
      </c>
      <c r="FM156" s="177">
        <f t="shared" si="163"/>
        <v>0</v>
      </c>
      <c r="FN156" s="177">
        <f t="shared" si="164"/>
        <v>0</v>
      </c>
      <c r="FO156" s="177">
        <f t="shared" si="165"/>
        <v>0</v>
      </c>
      <c r="FP156" s="177">
        <f t="shared" si="166"/>
        <v>0</v>
      </c>
      <c r="FQ156" s="177">
        <f t="shared" si="167"/>
        <v>0</v>
      </c>
      <c r="FR156" s="177">
        <f t="shared" si="168"/>
        <v>0</v>
      </c>
      <c r="FS156" s="177">
        <f t="shared" si="169"/>
        <v>0</v>
      </c>
      <c r="FT156" s="177">
        <f t="shared" si="170"/>
        <v>0</v>
      </c>
      <c r="FU156" s="177">
        <f t="shared" si="171"/>
        <v>0</v>
      </c>
      <c r="FV156" s="177">
        <f t="shared" si="172"/>
        <v>0</v>
      </c>
      <c r="FW156" s="177">
        <f t="shared" si="173"/>
        <v>0</v>
      </c>
      <c r="FX156" s="177">
        <f t="shared" si="14"/>
        <v>0</v>
      </c>
      <c r="FY156" s="177">
        <f t="shared" si="183"/>
        <v>0</v>
      </c>
      <c r="FZ156" s="177">
        <f t="shared" si="184"/>
        <v>0</v>
      </c>
      <c r="GA156" s="177">
        <f t="shared" si="185"/>
        <v>0</v>
      </c>
      <c r="GB156" s="177">
        <f t="shared" si="186"/>
        <v>0</v>
      </c>
      <c r="GC156" s="177">
        <f t="shared" si="187"/>
        <v>0</v>
      </c>
      <c r="GD156" s="177">
        <f t="shared" si="188"/>
        <v>0</v>
      </c>
      <c r="GE156" s="177">
        <f t="shared" si="189"/>
        <v>0</v>
      </c>
      <c r="GF156" s="177">
        <f t="shared" si="190"/>
        <v>0</v>
      </c>
      <c r="GG156" s="177">
        <f t="shared" si="191"/>
        <v>0</v>
      </c>
      <c r="GH156" s="177">
        <f t="shared" si="15"/>
        <v>0</v>
      </c>
      <c r="GI156" s="177">
        <f t="shared" si="135"/>
        <v>0</v>
      </c>
      <c r="GJ156" s="177">
        <f t="shared" si="136"/>
        <v>0</v>
      </c>
      <c r="GK156" s="177">
        <f t="shared" si="137"/>
        <v>0</v>
      </c>
      <c r="GL156" s="177">
        <f t="shared" si="138"/>
        <v>0</v>
      </c>
      <c r="GM156" s="177">
        <f t="shared" si="139"/>
        <v>0</v>
      </c>
      <c r="GN156" s="177">
        <f t="shared" si="140"/>
        <v>0</v>
      </c>
      <c r="GO156" s="177">
        <f t="shared" si="141"/>
        <v>0</v>
      </c>
      <c r="GP156" s="177">
        <f t="shared" si="108"/>
        <v>0</v>
      </c>
      <c r="GQ156" s="177">
        <f t="shared" si="109"/>
        <v>0</v>
      </c>
      <c r="GR156" s="177">
        <f t="shared" si="110"/>
        <v>0</v>
      </c>
      <c r="GS156" s="177">
        <f t="shared" si="111"/>
        <v>0.42642000000000002</v>
      </c>
      <c r="GT156" s="177">
        <f t="shared" si="112"/>
        <v>0</v>
      </c>
      <c r="GU156" s="177">
        <f t="shared" si="113"/>
        <v>0</v>
      </c>
      <c r="GV156" s="177">
        <f t="shared" si="114"/>
        <v>0</v>
      </c>
      <c r="GW156" s="177">
        <f t="shared" si="115"/>
        <v>0</v>
      </c>
      <c r="GX156" s="177">
        <f t="shared" si="116"/>
        <v>0</v>
      </c>
      <c r="GY156" s="177">
        <f t="shared" si="117"/>
        <v>0</v>
      </c>
      <c r="GZ156" s="177">
        <f t="shared" si="118"/>
        <v>0</v>
      </c>
      <c r="HA156" s="177">
        <f t="shared" si="119"/>
        <v>0</v>
      </c>
      <c r="HB156" s="177">
        <f t="shared" si="120"/>
        <v>0</v>
      </c>
      <c r="HC156" s="177">
        <f t="shared" si="121"/>
        <v>0</v>
      </c>
      <c r="HD156" s="177">
        <f t="shared" si="122"/>
        <v>0</v>
      </c>
      <c r="HE156" s="177">
        <f t="shared" si="123"/>
        <v>0</v>
      </c>
      <c r="HF156" s="177">
        <f t="shared" si="124"/>
        <v>0</v>
      </c>
      <c r="HG156" s="177">
        <f t="shared" si="125"/>
        <v>0</v>
      </c>
      <c r="HH156" s="177">
        <f t="shared" si="126"/>
        <v>0</v>
      </c>
      <c r="HI156" s="177">
        <f t="shared" si="127"/>
        <v>0</v>
      </c>
      <c r="HJ156" s="177">
        <f t="shared" si="128"/>
        <v>0</v>
      </c>
      <c r="HK156" s="177">
        <f t="shared" si="129"/>
        <v>0</v>
      </c>
      <c r="HL156" s="177">
        <f t="shared" si="130"/>
        <v>0</v>
      </c>
      <c r="HM156" s="177">
        <f t="shared" si="131"/>
        <v>0</v>
      </c>
      <c r="HN156" s="177">
        <f t="shared" si="97"/>
        <v>0</v>
      </c>
      <c r="HO156" s="177">
        <f t="shared" si="97"/>
        <v>0</v>
      </c>
      <c r="HP156" s="177">
        <f t="shared" si="97"/>
        <v>0</v>
      </c>
      <c r="HQ156" s="177">
        <f t="shared" si="97"/>
        <v>0</v>
      </c>
      <c r="HR156" s="177">
        <f t="shared" si="97"/>
        <v>0</v>
      </c>
      <c r="HS156" s="177">
        <f t="shared" si="97"/>
        <v>0</v>
      </c>
      <c r="HT156" s="177">
        <f t="shared" si="97"/>
        <v>0</v>
      </c>
      <c r="HU156" s="177">
        <f t="shared" si="97"/>
        <v>0</v>
      </c>
      <c r="HV156" s="177">
        <f t="shared" si="97"/>
        <v>0</v>
      </c>
      <c r="HW156" s="177">
        <f t="shared" si="97"/>
        <v>0</v>
      </c>
      <c r="HX156" s="177">
        <f t="shared" si="97"/>
        <v>0</v>
      </c>
      <c r="HY156" s="177">
        <f t="shared" si="97"/>
        <v>0</v>
      </c>
      <c r="HZ156" s="177">
        <f t="shared" si="97"/>
        <v>0</v>
      </c>
      <c r="IA156" s="177">
        <f t="shared" si="97"/>
        <v>0</v>
      </c>
      <c r="IB156" s="177">
        <f t="shared" si="97"/>
        <v>0</v>
      </c>
      <c r="IC156" s="177">
        <f t="shared" si="97"/>
        <v>0</v>
      </c>
      <c r="ID156" s="177">
        <f t="shared" si="89"/>
        <v>0</v>
      </c>
      <c r="IE156" s="177">
        <f t="shared" si="89"/>
        <v>0</v>
      </c>
      <c r="IF156" s="177">
        <f t="shared" si="89"/>
        <v>0</v>
      </c>
      <c r="IG156" s="177">
        <f t="shared" si="89"/>
        <v>0</v>
      </c>
      <c r="IH156" s="177">
        <f t="shared" si="89"/>
        <v>0</v>
      </c>
      <c r="II156" s="177">
        <f t="shared" si="89"/>
        <v>0</v>
      </c>
      <c r="IJ156" s="177">
        <f t="shared" si="89"/>
        <v>0</v>
      </c>
      <c r="IK156" s="177">
        <f t="shared" si="89"/>
        <v>0</v>
      </c>
      <c r="IL156" s="177">
        <f t="shared" si="89"/>
        <v>0</v>
      </c>
      <c r="IM156" s="177">
        <f t="shared" si="89"/>
        <v>0</v>
      </c>
      <c r="IN156" s="177">
        <f t="shared" si="89"/>
        <v>0</v>
      </c>
      <c r="IO156" s="177">
        <f t="shared" si="90"/>
        <v>0</v>
      </c>
      <c r="IP156" s="177">
        <f t="shared" si="90"/>
        <v>0</v>
      </c>
      <c r="IQ156" s="177">
        <f t="shared" si="90"/>
        <v>0</v>
      </c>
      <c r="IR156" s="177">
        <f t="shared" si="90"/>
        <v>0</v>
      </c>
      <c r="IS156" s="177">
        <f t="shared" si="90"/>
        <v>0</v>
      </c>
      <c r="IT156" s="177">
        <f t="shared" si="91"/>
        <v>0</v>
      </c>
      <c r="IU156" s="177">
        <f t="shared" si="90"/>
        <v>0</v>
      </c>
      <c r="IV156" s="177">
        <f t="shared" si="90"/>
        <v>0</v>
      </c>
      <c r="IW156" s="177">
        <f t="shared" si="90"/>
        <v>0</v>
      </c>
      <c r="IX156" s="177">
        <f t="shared" si="90"/>
        <v>0</v>
      </c>
      <c r="IY156" s="177">
        <f t="shared" si="90"/>
        <v>0</v>
      </c>
      <c r="IZ156" s="177">
        <f t="shared" si="90"/>
        <v>0</v>
      </c>
      <c r="JA156" s="177">
        <f t="shared" si="90"/>
        <v>0</v>
      </c>
      <c r="JB156" s="177">
        <f t="shared" si="90"/>
        <v>0</v>
      </c>
      <c r="JC156" s="177">
        <f t="shared" si="90"/>
        <v>0</v>
      </c>
      <c r="JD156" s="177">
        <f t="shared" si="90"/>
        <v>0</v>
      </c>
      <c r="JE156" s="177">
        <f t="shared" si="92"/>
        <v>0</v>
      </c>
      <c r="JF156" s="177">
        <f t="shared" si="92"/>
        <v>0</v>
      </c>
      <c r="JG156" s="177">
        <f t="shared" si="92"/>
        <v>0</v>
      </c>
      <c r="JH156" s="177">
        <f t="shared" si="92"/>
        <v>0</v>
      </c>
      <c r="JI156" s="177">
        <f t="shared" si="92"/>
        <v>0</v>
      </c>
      <c r="JJ156" s="177">
        <f t="shared" si="92"/>
        <v>0</v>
      </c>
      <c r="JK156" s="177">
        <f t="shared" si="92"/>
        <v>0</v>
      </c>
      <c r="JL156" s="177">
        <f t="shared" si="92"/>
        <v>0</v>
      </c>
      <c r="JM156" s="177">
        <f t="shared" si="92"/>
        <v>0</v>
      </c>
      <c r="JN156" s="177">
        <f t="shared" si="92"/>
        <v>0</v>
      </c>
      <c r="JO156" s="177">
        <f t="shared" si="92"/>
        <v>0</v>
      </c>
      <c r="JP156" s="177">
        <f t="shared" si="92"/>
        <v>0</v>
      </c>
      <c r="JQ156" s="177">
        <f t="shared" si="92"/>
        <v>0</v>
      </c>
      <c r="JR156" s="177">
        <f t="shared" si="92"/>
        <v>0</v>
      </c>
      <c r="JS156" s="177">
        <f t="shared" si="92"/>
        <v>0</v>
      </c>
      <c r="JT156" s="177">
        <f t="shared" si="92"/>
        <v>0</v>
      </c>
      <c r="JU156" s="177">
        <f t="shared" si="93"/>
        <v>0</v>
      </c>
      <c r="JV156" s="177">
        <f t="shared" si="93"/>
        <v>0</v>
      </c>
    </row>
    <row r="157" spans="1:282" x14ac:dyDescent="0.25">
      <c r="A157" s="77" t="s">
        <v>682</v>
      </c>
      <c r="B157" s="77">
        <v>80</v>
      </c>
      <c r="C157" s="79">
        <v>19</v>
      </c>
      <c r="D157" s="84">
        <f t="shared" si="9"/>
        <v>0</v>
      </c>
      <c r="E157" s="77">
        <f t="shared" si="142"/>
        <v>0</v>
      </c>
      <c r="F157" s="77">
        <f t="shared" si="142"/>
        <v>0</v>
      </c>
      <c r="G157" s="77">
        <f t="shared" si="142"/>
        <v>0</v>
      </c>
      <c r="H157" s="77">
        <f t="shared" si="142"/>
        <v>0</v>
      </c>
      <c r="I157" s="77">
        <f t="shared" si="142"/>
        <v>0</v>
      </c>
      <c r="J157" s="77">
        <f t="shared" si="142"/>
        <v>0</v>
      </c>
      <c r="K157" s="77">
        <f t="shared" si="142"/>
        <v>0</v>
      </c>
      <c r="L157" s="77">
        <f t="shared" si="142"/>
        <v>0</v>
      </c>
      <c r="M157" s="77">
        <f t="shared" si="142"/>
        <v>0</v>
      </c>
      <c r="N157" s="77">
        <f t="shared" si="142"/>
        <v>0</v>
      </c>
      <c r="O157" s="77">
        <f t="shared" si="142"/>
        <v>0</v>
      </c>
      <c r="P157" s="77">
        <f t="shared" si="142"/>
        <v>0</v>
      </c>
      <c r="Q157" s="77">
        <f t="shared" si="142"/>
        <v>0</v>
      </c>
      <c r="R157" s="77">
        <f t="shared" si="142"/>
        <v>0</v>
      </c>
      <c r="S157" s="77">
        <f t="shared" si="142"/>
        <v>0</v>
      </c>
      <c r="T157" s="77">
        <f t="shared" si="142"/>
        <v>0</v>
      </c>
      <c r="U157" s="77">
        <f t="shared" si="142"/>
        <v>0</v>
      </c>
      <c r="V157" s="77">
        <f t="shared" si="142"/>
        <v>0</v>
      </c>
      <c r="W157" s="77">
        <f t="shared" si="142"/>
        <v>0</v>
      </c>
      <c r="X157" s="77">
        <f t="shared" si="142"/>
        <v>0</v>
      </c>
      <c r="Y157" s="77">
        <f t="shared" si="142"/>
        <v>0</v>
      </c>
      <c r="Z157" s="77">
        <f t="shared" si="142"/>
        <v>0</v>
      </c>
      <c r="AA157" s="77">
        <f t="shared" si="142"/>
        <v>0</v>
      </c>
      <c r="AB157" s="77">
        <f t="shared" si="142"/>
        <v>0</v>
      </c>
      <c r="AC157" s="230">
        <f t="shared" si="142"/>
        <v>0</v>
      </c>
      <c r="AD157" s="230">
        <f t="shared" si="142"/>
        <v>0</v>
      </c>
      <c r="AE157" s="230">
        <f t="shared" si="142"/>
        <v>0</v>
      </c>
      <c r="AF157" s="230">
        <f t="shared" ref="AF157" si="195">HLOOKUP(AF$138,$D$78:$CR$136,$CS97,0)</f>
        <v>0</v>
      </c>
      <c r="AG157" s="230">
        <f t="shared" si="150"/>
        <v>0</v>
      </c>
      <c r="AH157" s="77">
        <f t="shared" si="150"/>
        <v>0</v>
      </c>
      <c r="AI157" s="77">
        <f t="shared" si="150"/>
        <v>0</v>
      </c>
      <c r="AJ157" s="77">
        <f t="shared" si="150"/>
        <v>0</v>
      </c>
      <c r="AK157" s="77">
        <f t="shared" si="150"/>
        <v>0</v>
      </c>
      <c r="AL157" s="77">
        <f t="shared" ref="AG157:BW163" si="196">HLOOKUP(AL$138,$D$78:$CR$136,$CS97,0)</f>
        <v>0</v>
      </c>
      <c r="AM157" s="77">
        <f t="shared" si="196"/>
        <v>0</v>
      </c>
      <c r="AN157" s="77">
        <f t="shared" si="196"/>
        <v>0</v>
      </c>
      <c r="AO157" s="77">
        <f t="shared" si="196"/>
        <v>0</v>
      </c>
      <c r="AP157" s="77">
        <f t="shared" si="196"/>
        <v>0</v>
      </c>
      <c r="AQ157" s="77">
        <f t="shared" si="196"/>
        <v>0</v>
      </c>
      <c r="AR157" s="77">
        <f t="shared" si="196"/>
        <v>0</v>
      </c>
      <c r="AS157" s="77">
        <f t="shared" si="196"/>
        <v>0</v>
      </c>
      <c r="AT157" s="77">
        <f t="shared" si="196"/>
        <v>0</v>
      </c>
      <c r="AU157" s="77">
        <f t="shared" si="196"/>
        <v>0</v>
      </c>
      <c r="AV157" s="77">
        <f t="shared" si="196"/>
        <v>0</v>
      </c>
      <c r="AW157" s="77">
        <f t="shared" si="196"/>
        <v>0</v>
      </c>
      <c r="AX157" s="77">
        <f t="shared" si="196"/>
        <v>0</v>
      </c>
      <c r="AY157" s="77">
        <f t="shared" si="196"/>
        <v>0</v>
      </c>
      <c r="AZ157" s="77">
        <f t="shared" si="196"/>
        <v>0</v>
      </c>
      <c r="BA157" s="77">
        <f t="shared" si="196"/>
        <v>0</v>
      </c>
      <c r="BB157" s="77">
        <f t="shared" si="196"/>
        <v>0</v>
      </c>
      <c r="BC157" s="77">
        <f t="shared" si="196"/>
        <v>0</v>
      </c>
      <c r="BD157" s="77">
        <f t="shared" si="196"/>
        <v>0</v>
      </c>
      <c r="BE157" s="77">
        <f t="shared" si="196"/>
        <v>0</v>
      </c>
      <c r="BF157" s="77">
        <f t="shared" si="196"/>
        <v>0</v>
      </c>
      <c r="BG157" s="77">
        <f t="shared" si="196"/>
        <v>0</v>
      </c>
      <c r="BH157" s="77">
        <f t="shared" si="196"/>
        <v>0</v>
      </c>
      <c r="BI157" s="77">
        <f t="shared" si="196"/>
        <v>0</v>
      </c>
      <c r="BJ157" s="77">
        <f t="shared" si="196"/>
        <v>0</v>
      </c>
      <c r="BK157" s="77">
        <f t="shared" si="196"/>
        <v>0.7142857142857143</v>
      </c>
      <c r="BL157" s="77">
        <f t="shared" si="196"/>
        <v>0</v>
      </c>
      <c r="BM157" s="77">
        <f t="shared" si="196"/>
        <v>0</v>
      </c>
      <c r="BN157" s="77">
        <f t="shared" si="196"/>
        <v>0</v>
      </c>
      <c r="BO157" s="77">
        <f t="shared" si="196"/>
        <v>0</v>
      </c>
      <c r="BP157" s="77">
        <f t="shared" si="196"/>
        <v>0</v>
      </c>
      <c r="BQ157" s="77">
        <f t="shared" si="196"/>
        <v>0</v>
      </c>
      <c r="BR157" s="77">
        <f t="shared" si="196"/>
        <v>0</v>
      </c>
      <c r="BS157" s="77">
        <f t="shared" si="196"/>
        <v>0</v>
      </c>
      <c r="BT157" s="77">
        <f t="shared" si="196"/>
        <v>0</v>
      </c>
      <c r="BU157" s="77">
        <f t="shared" si="196"/>
        <v>0</v>
      </c>
      <c r="BV157" s="77">
        <f t="shared" si="196"/>
        <v>0</v>
      </c>
      <c r="BW157" s="77">
        <f t="shared" si="196"/>
        <v>0</v>
      </c>
      <c r="BX157" s="77">
        <f t="shared" ref="BX157" si="197">HLOOKUP(BX$138,$D$78:$CR$136,$CS97,0)</f>
        <v>0</v>
      </c>
      <c r="BY157" s="77">
        <f t="shared" si="175"/>
        <v>0</v>
      </c>
      <c r="BZ157" s="77">
        <f t="shared" si="175"/>
        <v>0</v>
      </c>
      <c r="CA157" s="77">
        <f t="shared" si="175"/>
        <v>0</v>
      </c>
      <c r="CB157" s="77">
        <f t="shared" si="175"/>
        <v>0</v>
      </c>
      <c r="CC157" s="77">
        <f t="shared" si="175"/>
        <v>0</v>
      </c>
      <c r="CD157" s="77">
        <f t="shared" si="175"/>
        <v>0</v>
      </c>
      <c r="CE157" s="77">
        <f t="shared" si="175"/>
        <v>0</v>
      </c>
      <c r="CF157" s="77">
        <f t="shared" si="175"/>
        <v>0</v>
      </c>
      <c r="CG157" s="77">
        <f t="shared" si="175"/>
        <v>0</v>
      </c>
      <c r="CH157" s="77">
        <f t="shared" si="175"/>
        <v>0</v>
      </c>
      <c r="CI157" s="77">
        <f t="shared" si="175"/>
        <v>0</v>
      </c>
      <c r="CJ157" s="77">
        <f t="shared" si="175"/>
        <v>0</v>
      </c>
      <c r="CK157" s="77">
        <f t="shared" si="175"/>
        <v>0</v>
      </c>
      <c r="CL157" s="77">
        <f t="shared" si="175"/>
        <v>0</v>
      </c>
      <c r="CM157" s="77">
        <f t="shared" si="175"/>
        <v>0</v>
      </c>
      <c r="CN157" s="77">
        <f t="shared" si="175"/>
        <v>0</v>
      </c>
      <c r="CO157" s="77">
        <f t="shared" si="175"/>
        <v>0</v>
      </c>
      <c r="CP157" s="77">
        <f t="shared" si="175"/>
        <v>0</v>
      </c>
      <c r="CQ157" s="77">
        <f t="shared" ref="CQ157" si="198">HLOOKUP(CQ$138,$D$78:$CR$136,$CS97,0)</f>
        <v>0</v>
      </c>
      <c r="CR157" s="85">
        <f t="shared" si="3"/>
        <v>0</v>
      </c>
      <c r="CS157" s="177">
        <f t="shared" si="13"/>
        <v>0</v>
      </c>
      <c r="CT157" s="177">
        <f t="shared" si="26"/>
        <v>0</v>
      </c>
      <c r="CU157" s="177">
        <f t="shared" si="27"/>
        <v>0</v>
      </c>
      <c r="CV157" s="177">
        <f t="shared" si="28"/>
        <v>0</v>
      </c>
      <c r="CW157" s="177">
        <f t="shared" si="29"/>
        <v>0</v>
      </c>
      <c r="CX157" s="177">
        <f t="shared" si="30"/>
        <v>0</v>
      </c>
      <c r="CY157" s="177">
        <f t="shared" si="31"/>
        <v>0</v>
      </c>
      <c r="CZ157" s="177">
        <f t="shared" si="32"/>
        <v>0</v>
      </c>
      <c r="DA157" s="177">
        <f t="shared" si="33"/>
        <v>0</v>
      </c>
      <c r="DB157" s="177">
        <f t="shared" si="34"/>
        <v>0</v>
      </c>
      <c r="DC157" s="177">
        <f t="shared" si="35"/>
        <v>0</v>
      </c>
      <c r="DD157" s="177">
        <f t="shared" si="36"/>
        <v>0</v>
      </c>
      <c r="DE157" s="177">
        <f t="shared" si="37"/>
        <v>0</v>
      </c>
      <c r="DF157" s="177">
        <f t="shared" si="38"/>
        <v>0</v>
      </c>
      <c r="DG157" s="177">
        <f t="shared" si="39"/>
        <v>0</v>
      </c>
      <c r="DH157" s="177">
        <f t="shared" si="40"/>
        <v>0</v>
      </c>
      <c r="DI157" s="177">
        <f t="shared" si="41"/>
        <v>0</v>
      </c>
      <c r="DJ157" s="177">
        <f t="shared" si="42"/>
        <v>0</v>
      </c>
      <c r="DK157" s="177">
        <f t="shared" si="43"/>
        <v>0</v>
      </c>
      <c r="DL157" s="177">
        <f t="shared" si="44"/>
        <v>0</v>
      </c>
      <c r="DM157" s="177">
        <f t="shared" si="45"/>
        <v>0</v>
      </c>
      <c r="DN157" s="177">
        <f t="shared" si="46"/>
        <v>0</v>
      </c>
      <c r="DO157" s="177">
        <f t="shared" si="47"/>
        <v>0</v>
      </c>
      <c r="DP157" s="177">
        <f t="shared" si="48"/>
        <v>0</v>
      </c>
      <c r="DQ157" s="177">
        <f t="shared" si="49"/>
        <v>0</v>
      </c>
      <c r="DR157" s="177">
        <f t="shared" si="50"/>
        <v>0</v>
      </c>
      <c r="DS157" s="177">
        <f t="shared" si="51"/>
        <v>0</v>
      </c>
      <c r="DT157" s="177">
        <f t="shared" si="52"/>
        <v>0</v>
      </c>
      <c r="DU157" s="177">
        <f t="shared" si="53"/>
        <v>0</v>
      </c>
      <c r="DV157" s="177">
        <f t="shared" si="54"/>
        <v>0</v>
      </c>
      <c r="DW157" s="177">
        <f t="shared" si="55"/>
        <v>0</v>
      </c>
      <c r="DX157" s="177">
        <f t="shared" si="56"/>
        <v>0</v>
      </c>
      <c r="DY157" s="177">
        <f t="shared" si="57"/>
        <v>0</v>
      </c>
      <c r="DZ157" s="177">
        <f t="shared" si="58"/>
        <v>0</v>
      </c>
      <c r="EA157" s="177">
        <f t="shared" si="59"/>
        <v>0</v>
      </c>
      <c r="EB157" s="177">
        <f t="shared" si="60"/>
        <v>0</v>
      </c>
      <c r="EC157" s="177">
        <f t="shared" si="61"/>
        <v>0</v>
      </c>
      <c r="ED157" s="177">
        <f t="shared" si="62"/>
        <v>0</v>
      </c>
      <c r="EE157" s="177">
        <f t="shared" si="63"/>
        <v>0</v>
      </c>
      <c r="EF157" s="177">
        <f t="shared" si="64"/>
        <v>0</v>
      </c>
      <c r="EG157" s="177">
        <f t="shared" si="65"/>
        <v>0</v>
      </c>
      <c r="EH157" s="177">
        <f t="shared" si="66"/>
        <v>0</v>
      </c>
      <c r="EI157" s="177">
        <f t="shared" si="67"/>
        <v>0</v>
      </c>
      <c r="EJ157" s="177">
        <f t="shared" si="68"/>
        <v>0</v>
      </c>
      <c r="EK157" s="177">
        <f t="shared" si="69"/>
        <v>0</v>
      </c>
      <c r="EL157" s="177">
        <f t="shared" si="70"/>
        <v>0</v>
      </c>
      <c r="EM157" s="177">
        <f t="shared" si="71"/>
        <v>0</v>
      </c>
      <c r="EN157" s="177">
        <f t="shared" si="72"/>
        <v>0</v>
      </c>
      <c r="EO157" s="177">
        <f t="shared" si="73"/>
        <v>0</v>
      </c>
      <c r="EP157" s="177">
        <f t="shared" si="74"/>
        <v>0</v>
      </c>
      <c r="EQ157" s="177">
        <f t="shared" si="75"/>
        <v>0</v>
      </c>
      <c r="ER157" s="177">
        <f t="shared" si="76"/>
        <v>0</v>
      </c>
      <c r="ES157" s="177">
        <f t="shared" si="77"/>
        <v>0</v>
      </c>
      <c r="ET157" s="177">
        <f t="shared" si="78"/>
        <v>0</v>
      </c>
      <c r="EU157" s="177">
        <f t="shared" si="79"/>
        <v>0</v>
      </c>
      <c r="EV157" s="177">
        <f t="shared" si="80"/>
        <v>0</v>
      </c>
      <c r="EW157" s="177">
        <f t="shared" si="81"/>
        <v>0</v>
      </c>
      <c r="EX157" s="177">
        <f t="shared" si="82"/>
        <v>0</v>
      </c>
      <c r="EY157" s="177">
        <f t="shared" si="83"/>
        <v>0</v>
      </c>
      <c r="EZ157" s="177">
        <f t="shared" si="84"/>
        <v>2.2859714285714285</v>
      </c>
      <c r="FA157" s="177">
        <f t="shared" si="85"/>
        <v>0</v>
      </c>
      <c r="FB157" s="177">
        <f t="shared" si="86"/>
        <v>0</v>
      </c>
      <c r="FC157" s="177">
        <f t="shared" si="87"/>
        <v>0</v>
      </c>
      <c r="FD157" s="177">
        <f t="shared" si="88"/>
        <v>0</v>
      </c>
      <c r="FE157" s="177">
        <f t="shared" si="22"/>
        <v>0</v>
      </c>
      <c r="FF157" s="177">
        <f t="shared" si="177"/>
        <v>0</v>
      </c>
      <c r="FG157" s="177">
        <f t="shared" si="178"/>
        <v>0</v>
      </c>
      <c r="FH157" s="177">
        <f t="shared" si="179"/>
        <v>0</v>
      </c>
      <c r="FI157" s="177">
        <f t="shared" si="159"/>
        <v>0</v>
      </c>
      <c r="FJ157" s="177">
        <f t="shared" si="160"/>
        <v>0</v>
      </c>
      <c r="FK157" s="177">
        <f t="shared" si="161"/>
        <v>0</v>
      </c>
      <c r="FL157" s="177">
        <f t="shared" si="162"/>
        <v>0</v>
      </c>
      <c r="FM157" s="177">
        <f t="shared" si="163"/>
        <v>0</v>
      </c>
      <c r="FN157" s="177">
        <f t="shared" si="164"/>
        <v>0</v>
      </c>
      <c r="FO157" s="177">
        <f t="shared" si="165"/>
        <v>0</v>
      </c>
      <c r="FP157" s="177">
        <f t="shared" si="166"/>
        <v>0</v>
      </c>
      <c r="FQ157" s="177">
        <f t="shared" si="167"/>
        <v>0</v>
      </c>
      <c r="FR157" s="177">
        <f t="shared" si="168"/>
        <v>0</v>
      </c>
      <c r="FS157" s="177">
        <f t="shared" si="169"/>
        <v>0</v>
      </c>
      <c r="FT157" s="177">
        <f t="shared" si="170"/>
        <v>0</v>
      </c>
      <c r="FU157" s="177">
        <f t="shared" si="171"/>
        <v>0</v>
      </c>
      <c r="FV157" s="177">
        <f t="shared" si="172"/>
        <v>0</v>
      </c>
      <c r="FW157" s="177">
        <f t="shared" si="173"/>
        <v>0</v>
      </c>
      <c r="FX157" s="177">
        <f t="shared" si="14"/>
        <v>0</v>
      </c>
      <c r="FY157" s="177">
        <f t="shared" si="183"/>
        <v>0</v>
      </c>
      <c r="FZ157" s="177">
        <f t="shared" si="184"/>
        <v>0</v>
      </c>
      <c r="GA157" s="177">
        <f t="shared" si="185"/>
        <v>0</v>
      </c>
      <c r="GB157" s="177">
        <f t="shared" si="186"/>
        <v>0</v>
      </c>
      <c r="GC157" s="177">
        <f t="shared" si="187"/>
        <v>0</v>
      </c>
      <c r="GD157" s="177">
        <f t="shared" si="188"/>
        <v>0</v>
      </c>
      <c r="GE157" s="177">
        <f t="shared" si="189"/>
        <v>0</v>
      </c>
      <c r="GF157" s="177">
        <f t="shared" si="190"/>
        <v>0</v>
      </c>
      <c r="GG157" s="177">
        <f t="shared" si="191"/>
        <v>0</v>
      </c>
      <c r="GH157" s="177">
        <f t="shared" si="15"/>
        <v>0</v>
      </c>
      <c r="GI157" s="177">
        <f t="shared" si="135"/>
        <v>0</v>
      </c>
      <c r="GJ157" s="177">
        <f t="shared" si="136"/>
        <v>0</v>
      </c>
      <c r="GK157" s="177">
        <f t="shared" si="137"/>
        <v>0</v>
      </c>
      <c r="GL157" s="177">
        <f t="shared" si="138"/>
        <v>0</v>
      </c>
      <c r="GM157" s="177">
        <f t="shared" si="139"/>
        <v>0</v>
      </c>
      <c r="GN157" s="177">
        <f t="shared" si="140"/>
        <v>0</v>
      </c>
      <c r="GO157" s="177">
        <f t="shared" si="141"/>
        <v>0</v>
      </c>
      <c r="GP157" s="177">
        <f t="shared" si="108"/>
        <v>0</v>
      </c>
      <c r="GQ157" s="177">
        <f t="shared" si="109"/>
        <v>0</v>
      </c>
      <c r="GR157" s="177">
        <f t="shared" si="110"/>
        <v>0</v>
      </c>
      <c r="GS157" s="177">
        <f t="shared" si="111"/>
        <v>0</v>
      </c>
      <c r="GT157" s="177">
        <f t="shared" si="112"/>
        <v>0</v>
      </c>
      <c r="GU157" s="177">
        <f t="shared" si="113"/>
        <v>0</v>
      </c>
      <c r="GV157" s="177">
        <f t="shared" si="114"/>
        <v>0</v>
      </c>
      <c r="GW157" s="177">
        <f t="shared" si="115"/>
        <v>0</v>
      </c>
      <c r="GX157" s="177">
        <f t="shared" si="116"/>
        <v>0</v>
      </c>
      <c r="GY157" s="177">
        <f t="shared" si="117"/>
        <v>0</v>
      </c>
      <c r="GZ157" s="177">
        <f t="shared" si="118"/>
        <v>0</v>
      </c>
      <c r="HA157" s="177">
        <f t="shared" si="119"/>
        <v>0</v>
      </c>
      <c r="HB157" s="177">
        <f t="shared" si="120"/>
        <v>0</v>
      </c>
      <c r="HC157" s="177">
        <f t="shared" si="121"/>
        <v>0</v>
      </c>
      <c r="HD157" s="177">
        <f t="shared" si="122"/>
        <v>0</v>
      </c>
      <c r="HE157" s="177">
        <f t="shared" si="123"/>
        <v>0</v>
      </c>
      <c r="HF157" s="177">
        <f t="shared" si="124"/>
        <v>0</v>
      </c>
      <c r="HG157" s="177">
        <f t="shared" si="125"/>
        <v>0</v>
      </c>
      <c r="HH157" s="177">
        <f t="shared" si="126"/>
        <v>0</v>
      </c>
      <c r="HI157" s="177">
        <f t="shared" si="127"/>
        <v>0</v>
      </c>
      <c r="HJ157" s="177">
        <f t="shared" si="128"/>
        <v>0</v>
      </c>
      <c r="HK157" s="177">
        <f t="shared" si="129"/>
        <v>0</v>
      </c>
      <c r="HL157" s="177">
        <f t="shared" si="130"/>
        <v>0</v>
      </c>
      <c r="HM157" s="177">
        <f t="shared" si="131"/>
        <v>0</v>
      </c>
      <c r="HN157" s="177">
        <f t="shared" si="97"/>
        <v>0</v>
      </c>
      <c r="HO157" s="177">
        <f t="shared" si="97"/>
        <v>0</v>
      </c>
      <c r="HP157" s="177">
        <f t="shared" si="97"/>
        <v>0</v>
      </c>
      <c r="HQ157" s="177">
        <f t="shared" si="97"/>
        <v>0</v>
      </c>
      <c r="HR157" s="177">
        <f t="shared" si="97"/>
        <v>0</v>
      </c>
      <c r="HS157" s="177">
        <f t="shared" si="97"/>
        <v>0</v>
      </c>
      <c r="HT157" s="177">
        <f t="shared" si="97"/>
        <v>0</v>
      </c>
      <c r="HU157" s="177">
        <f t="shared" si="97"/>
        <v>0</v>
      </c>
      <c r="HV157" s="177">
        <f t="shared" si="97"/>
        <v>0</v>
      </c>
      <c r="HW157" s="177">
        <f t="shared" si="97"/>
        <v>0</v>
      </c>
      <c r="HX157" s="177">
        <f t="shared" si="97"/>
        <v>0</v>
      </c>
      <c r="HY157" s="177">
        <f t="shared" si="97"/>
        <v>0</v>
      </c>
      <c r="HZ157" s="177">
        <f t="shared" si="97"/>
        <v>0</v>
      </c>
      <c r="IA157" s="177">
        <f t="shared" si="97"/>
        <v>0</v>
      </c>
      <c r="IB157" s="177">
        <f t="shared" si="97"/>
        <v>0</v>
      </c>
      <c r="IC157" s="177">
        <f t="shared" si="97"/>
        <v>0</v>
      </c>
      <c r="ID157" s="177">
        <f t="shared" si="89"/>
        <v>0</v>
      </c>
      <c r="IE157" s="177">
        <f t="shared" si="89"/>
        <v>0</v>
      </c>
      <c r="IF157" s="177">
        <f t="shared" si="89"/>
        <v>0</v>
      </c>
      <c r="IG157" s="177">
        <f t="shared" si="89"/>
        <v>0</v>
      </c>
      <c r="IH157" s="177">
        <f t="shared" si="89"/>
        <v>0</v>
      </c>
      <c r="II157" s="177">
        <f t="shared" si="89"/>
        <v>0</v>
      </c>
      <c r="IJ157" s="177">
        <f t="shared" si="89"/>
        <v>0</v>
      </c>
      <c r="IK157" s="177">
        <f t="shared" si="89"/>
        <v>0</v>
      </c>
      <c r="IL157" s="177">
        <f t="shared" si="89"/>
        <v>0</v>
      </c>
      <c r="IM157" s="177">
        <f t="shared" si="89"/>
        <v>0</v>
      </c>
      <c r="IN157" s="177">
        <f t="shared" si="89"/>
        <v>0</v>
      </c>
      <c r="IO157" s="177">
        <f t="shared" si="90"/>
        <v>2.6457857142857142</v>
      </c>
      <c r="IP157" s="177">
        <f t="shared" si="90"/>
        <v>0</v>
      </c>
      <c r="IQ157" s="177">
        <f t="shared" si="90"/>
        <v>0</v>
      </c>
      <c r="IR157" s="177">
        <f t="shared" si="90"/>
        <v>0</v>
      </c>
      <c r="IS157" s="177">
        <f t="shared" si="90"/>
        <v>0</v>
      </c>
      <c r="IT157" s="177">
        <f t="shared" si="91"/>
        <v>0</v>
      </c>
      <c r="IU157" s="177">
        <f t="shared" si="90"/>
        <v>0</v>
      </c>
      <c r="IV157" s="177">
        <f t="shared" si="90"/>
        <v>0</v>
      </c>
      <c r="IW157" s="177">
        <f t="shared" si="90"/>
        <v>0</v>
      </c>
      <c r="IX157" s="177">
        <f t="shared" si="90"/>
        <v>0</v>
      </c>
      <c r="IY157" s="177">
        <f t="shared" si="90"/>
        <v>0</v>
      </c>
      <c r="IZ157" s="177">
        <f t="shared" si="90"/>
        <v>0</v>
      </c>
      <c r="JA157" s="177">
        <f t="shared" si="90"/>
        <v>0</v>
      </c>
      <c r="JB157" s="177">
        <f t="shared" si="90"/>
        <v>0</v>
      </c>
      <c r="JC157" s="177">
        <f t="shared" si="90"/>
        <v>0</v>
      </c>
      <c r="JD157" s="177">
        <f t="shared" si="90"/>
        <v>0</v>
      </c>
      <c r="JE157" s="177">
        <f t="shared" si="92"/>
        <v>0</v>
      </c>
      <c r="JF157" s="177">
        <f t="shared" si="92"/>
        <v>0</v>
      </c>
      <c r="JG157" s="177">
        <f t="shared" si="92"/>
        <v>0</v>
      </c>
      <c r="JH157" s="177">
        <f t="shared" si="92"/>
        <v>0</v>
      </c>
      <c r="JI157" s="177">
        <f t="shared" si="92"/>
        <v>0</v>
      </c>
      <c r="JJ157" s="177">
        <f t="shared" si="92"/>
        <v>0</v>
      </c>
      <c r="JK157" s="177">
        <f t="shared" si="92"/>
        <v>0</v>
      </c>
      <c r="JL157" s="177">
        <f t="shared" si="92"/>
        <v>0</v>
      </c>
      <c r="JM157" s="177">
        <f t="shared" si="92"/>
        <v>0</v>
      </c>
      <c r="JN157" s="177">
        <f t="shared" si="92"/>
        <v>0</v>
      </c>
      <c r="JO157" s="177">
        <f t="shared" si="92"/>
        <v>0</v>
      </c>
      <c r="JP157" s="177">
        <f t="shared" si="92"/>
        <v>0</v>
      </c>
      <c r="JQ157" s="177">
        <f t="shared" si="92"/>
        <v>0</v>
      </c>
      <c r="JR157" s="177">
        <f t="shared" si="92"/>
        <v>0</v>
      </c>
      <c r="JS157" s="177">
        <f t="shared" si="92"/>
        <v>0</v>
      </c>
      <c r="JT157" s="177">
        <f t="shared" si="92"/>
        <v>0</v>
      </c>
      <c r="JU157" s="177">
        <f t="shared" si="93"/>
        <v>0</v>
      </c>
      <c r="JV157" s="177">
        <f t="shared" si="93"/>
        <v>0</v>
      </c>
    </row>
    <row r="158" spans="1:282" x14ac:dyDescent="0.25">
      <c r="A158" s="77" t="s">
        <v>683</v>
      </c>
      <c r="B158" s="77">
        <v>81</v>
      </c>
      <c r="C158" s="79">
        <v>20</v>
      </c>
      <c r="D158" s="84">
        <f t="shared" si="9"/>
        <v>0</v>
      </c>
      <c r="E158" s="77">
        <f t="shared" si="142"/>
        <v>0</v>
      </c>
      <c r="F158" s="77">
        <f t="shared" si="142"/>
        <v>0</v>
      </c>
      <c r="G158" s="77">
        <f t="shared" si="142"/>
        <v>0</v>
      </c>
      <c r="H158" s="77">
        <f t="shared" si="142"/>
        <v>0</v>
      </c>
      <c r="I158" s="77">
        <f t="shared" si="142"/>
        <v>0</v>
      </c>
      <c r="J158" s="77">
        <f t="shared" si="142"/>
        <v>0</v>
      </c>
      <c r="K158" s="77">
        <f t="shared" si="142"/>
        <v>0</v>
      </c>
      <c r="L158" s="77">
        <f t="shared" si="142"/>
        <v>0</v>
      </c>
      <c r="M158" s="77">
        <f t="shared" si="142"/>
        <v>0</v>
      </c>
      <c r="N158" s="77">
        <f t="shared" si="142"/>
        <v>0</v>
      </c>
      <c r="O158" s="77">
        <f t="shared" si="142"/>
        <v>0</v>
      </c>
      <c r="P158" s="77">
        <f t="shared" si="142"/>
        <v>0</v>
      </c>
      <c r="Q158" s="77">
        <f t="shared" ref="E158:AE167" si="199">HLOOKUP(Q$138,$D$78:$CR$136,$CS98,0)</f>
        <v>0</v>
      </c>
      <c r="R158" s="77">
        <f t="shared" si="199"/>
        <v>0</v>
      </c>
      <c r="S158" s="77">
        <f t="shared" si="199"/>
        <v>0</v>
      </c>
      <c r="T158" s="77">
        <f t="shared" si="199"/>
        <v>0</v>
      </c>
      <c r="U158" s="77">
        <f t="shared" si="199"/>
        <v>0</v>
      </c>
      <c r="V158" s="77">
        <f t="shared" si="199"/>
        <v>0</v>
      </c>
      <c r="W158" s="77">
        <f t="shared" si="199"/>
        <v>0</v>
      </c>
      <c r="X158" s="77">
        <f t="shared" si="199"/>
        <v>0</v>
      </c>
      <c r="Y158" s="77">
        <f t="shared" si="199"/>
        <v>0</v>
      </c>
      <c r="Z158" s="77">
        <f t="shared" si="199"/>
        <v>0</v>
      </c>
      <c r="AA158" s="77">
        <f t="shared" si="199"/>
        <v>0</v>
      </c>
      <c r="AB158" s="77">
        <f t="shared" si="199"/>
        <v>0</v>
      </c>
      <c r="AC158" s="230">
        <f t="shared" si="199"/>
        <v>0</v>
      </c>
      <c r="AD158" s="230">
        <f t="shared" si="199"/>
        <v>0</v>
      </c>
      <c r="AE158" s="230">
        <f t="shared" si="199"/>
        <v>0</v>
      </c>
      <c r="AF158" s="230">
        <f t="shared" ref="AF158" si="200">HLOOKUP(AF$138,$D$78:$CR$136,$CS98,0)</f>
        <v>0</v>
      </c>
      <c r="AG158" s="230">
        <f t="shared" si="196"/>
        <v>0</v>
      </c>
      <c r="AH158" s="77">
        <f t="shared" si="196"/>
        <v>0</v>
      </c>
      <c r="AI158" s="77">
        <f t="shared" si="196"/>
        <v>0</v>
      </c>
      <c r="AJ158" s="77">
        <f t="shared" si="196"/>
        <v>0</v>
      </c>
      <c r="AK158" s="77">
        <f t="shared" si="196"/>
        <v>0</v>
      </c>
      <c r="AL158" s="77">
        <f t="shared" si="196"/>
        <v>0</v>
      </c>
      <c r="AM158" s="77">
        <f t="shared" si="196"/>
        <v>0</v>
      </c>
      <c r="AN158" s="77">
        <f t="shared" si="196"/>
        <v>0</v>
      </c>
      <c r="AO158" s="77">
        <f t="shared" si="196"/>
        <v>0</v>
      </c>
      <c r="AP158" s="77">
        <f t="shared" si="196"/>
        <v>0</v>
      </c>
      <c r="AQ158" s="77">
        <f t="shared" si="196"/>
        <v>0</v>
      </c>
      <c r="AR158" s="77">
        <f t="shared" si="196"/>
        <v>0</v>
      </c>
      <c r="AS158" s="77">
        <f t="shared" si="196"/>
        <v>0</v>
      </c>
      <c r="AT158" s="77">
        <f t="shared" si="196"/>
        <v>0</v>
      </c>
      <c r="AU158" s="77">
        <f t="shared" si="196"/>
        <v>0</v>
      </c>
      <c r="AV158" s="77">
        <f t="shared" si="196"/>
        <v>0</v>
      </c>
      <c r="AW158" s="77">
        <f t="shared" si="196"/>
        <v>0</v>
      </c>
      <c r="AX158" s="77">
        <f t="shared" si="196"/>
        <v>0</v>
      </c>
      <c r="AY158" s="77">
        <f t="shared" si="196"/>
        <v>0</v>
      </c>
      <c r="AZ158" s="77">
        <f t="shared" si="196"/>
        <v>0</v>
      </c>
      <c r="BA158" s="77">
        <f t="shared" si="196"/>
        <v>0</v>
      </c>
      <c r="BB158" s="77">
        <f t="shared" si="196"/>
        <v>0</v>
      </c>
      <c r="BC158" s="77">
        <f t="shared" si="196"/>
        <v>0</v>
      </c>
      <c r="BD158" s="77">
        <f t="shared" si="196"/>
        <v>0</v>
      </c>
      <c r="BE158" s="77">
        <f t="shared" si="196"/>
        <v>0</v>
      </c>
      <c r="BF158" s="77">
        <f t="shared" si="196"/>
        <v>0</v>
      </c>
      <c r="BG158" s="77">
        <f t="shared" si="196"/>
        <v>0</v>
      </c>
      <c r="BH158" s="77">
        <f t="shared" si="196"/>
        <v>0</v>
      </c>
      <c r="BI158" s="77">
        <f t="shared" si="196"/>
        <v>0</v>
      </c>
      <c r="BJ158" s="77">
        <f t="shared" si="196"/>
        <v>0</v>
      </c>
      <c r="BK158" s="77">
        <f t="shared" si="196"/>
        <v>0</v>
      </c>
      <c r="BL158" s="77">
        <f t="shared" si="196"/>
        <v>0</v>
      </c>
      <c r="BM158" s="77">
        <f t="shared" si="196"/>
        <v>0</v>
      </c>
      <c r="BN158" s="77">
        <f t="shared" si="196"/>
        <v>0</v>
      </c>
      <c r="BO158" s="77">
        <f t="shared" si="196"/>
        <v>0</v>
      </c>
      <c r="BP158" s="77">
        <f t="shared" si="196"/>
        <v>0</v>
      </c>
      <c r="BQ158" s="77">
        <f t="shared" si="196"/>
        <v>0</v>
      </c>
      <c r="BR158" s="77">
        <f t="shared" si="196"/>
        <v>0</v>
      </c>
      <c r="BS158" s="77">
        <f t="shared" si="196"/>
        <v>0</v>
      </c>
      <c r="BT158" s="77">
        <f t="shared" si="196"/>
        <v>0</v>
      </c>
      <c r="BU158" s="77">
        <f t="shared" si="196"/>
        <v>0</v>
      </c>
      <c r="BV158" s="77">
        <f t="shared" si="196"/>
        <v>0</v>
      </c>
      <c r="BW158" s="77">
        <f t="shared" si="196"/>
        <v>0</v>
      </c>
      <c r="BX158" s="77">
        <f t="shared" ref="BX158" si="201">HLOOKUP(BX$138,$D$78:$CR$136,$CS98,0)</f>
        <v>0</v>
      </c>
      <c r="BY158" s="77">
        <f t="shared" si="175"/>
        <v>0</v>
      </c>
      <c r="BZ158" s="77">
        <f t="shared" si="175"/>
        <v>0</v>
      </c>
      <c r="CA158" s="77">
        <f t="shared" si="175"/>
        <v>0.46094902809087329</v>
      </c>
      <c r="CB158" s="77">
        <f t="shared" si="175"/>
        <v>0</v>
      </c>
      <c r="CC158" s="77">
        <f t="shared" si="175"/>
        <v>0</v>
      </c>
      <c r="CD158" s="77">
        <f t="shared" si="175"/>
        <v>0</v>
      </c>
      <c r="CE158" s="77">
        <f t="shared" si="175"/>
        <v>0</v>
      </c>
      <c r="CF158" s="77">
        <f t="shared" si="175"/>
        <v>0</v>
      </c>
      <c r="CG158" s="77">
        <f t="shared" si="175"/>
        <v>0</v>
      </c>
      <c r="CH158" s="77">
        <f t="shared" si="175"/>
        <v>0</v>
      </c>
      <c r="CI158" s="77">
        <f t="shared" si="175"/>
        <v>0</v>
      </c>
      <c r="CJ158" s="77">
        <f t="shared" si="175"/>
        <v>0</v>
      </c>
      <c r="CK158" s="77">
        <f t="shared" si="175"/>
        <v>0</v>
      </c>
      <c r="CL158" s="77">
        <f t="shared" si="175"/>
        <v>0</v>
      </c>
      <c r="CM158" s="77">
        <f t="shared" si="175"/>
        <v>0</v>
      </c>
      <c r="CN158" s="77">
        <f t="shared" si="175"/>
        <v>0</v>
      </c>
      <c r="CO158" s="77">
        <f t="shared" si="175"/>
        <v>0</v>
      </c>
      <c r="CP158" s="77">
        <f t="shared" si="175"/>
        <v>0</v>
      </c>
      <c r="CQ158" s="77">
        <f t="shared" ref="CQ158" si="202">HLOOKUP(CQ$138,$D$78:$CR$136,$CS98,0)</f>
        <v>0</v>
      </c>
      <c r="CR158" s="85">
        <f t="shared" si="3"/>
        <v>0</v>
      </c>
      <c r="CS158" s="177">
        <f t="shared" si="13"/>
        <v>0</v>
      </c>
      <c r="CT158" s="177">
        <f t="shared" si="26"/>
        <v>0</v>
      </c>
      <c r="CU158" s="177">
        <f t="shared" si="27"/>
        <v>0</v>
      </c>
      <c r="CV158" s="177">
        <f t="shared" si="28"/>
        <v>0</v>
      </c>
      <c r="CW158" s="177">
        <f t="shared" si="29"/>
        <v>0</v>
      </c>
      <c r="CX158" s="177">
        <f t="shared" si="30"/>
        <v>0</v>
      </c>
      <c r="CY158" s="177">
        <f t="shared" si="31"/>
        <v>0</v>
      </c>
      <c r="CZ158" s="177">
        <f t="shared" si="32"/>
        <v>0</v>
      </c>
      <c r="DA158" s="177">
        <f t="shared" si="33"/>
        <v>0</v>
      </c>
      <c r="DB158" s="177">
        <f t="shared" si="34"/>
        <v>0</v>
      </c>
      <c r="DC158" s="177">
        <f t="shared" si="35"/>
        <v>0</v>
      </c>
      <c r="DD158" s="177">
        <f t="shared" si="36"/>
        <v>0</v>
      </c>
      <c r="DE158" s="177">
        <f t="shared" si="37"/>
        <v>0</v>
      </c>
      <c r="DF158" s="177">
        <f t="shared" si="38"/>
        <v>0</v>
      </c>
      <c r="DG158" s="177">
        <f t="shared" si="39"/>
        <v>0</v>
      </c>
      <c r="DH158" s="177">
        <f t="shared" si="40"/>
        <v>0</v>
      </c>
      <c r="DI158" s="177">
        <f t="shared" si="41"/>
        <v>0</v>
      </c>
      <c r="DJ158" s="177">
        <f t="shared" si="42"/>
        <v>0</v>
      </c>
      <c r="DK158" s="177">
        <f t="shared" si="43"/>
        <v>0</v>
      </c>
      <c r="DL158" s="177">
        <f t="shared" si="44"/>
        <v>0</v>
      </c>
      <c r="DM158" s="177">
        <f t="shared" si="45"/>
        <v>0</v>
      </c>
      <c r="DN158" s="177">
        <f t="shared" si="46"/>
        <v>0</v>
      </c>
      <c r="DO158" s="177">
        <f t="shared" si="47"/>
        <v>0</v>
      </c>
      <c r="DP158" s="177">
        <f t="shared" si="48"/>
        <v>0</v>
      </c>
      <c r="DQ158" s="177">
        <f t="shared" si="49"/>
        <v>0</v>
      </c>
      <c r="DR158" s="177">
        <f t="shared" si="50"/>
        <v>0</v>
      </c>
      <c r="DS158" s="177">
        <f t="shared" si="51"/>
        <v>0</v>
      </c>
      <c r="DT158" s="177">
        <f t="shared" si="52"/>
        <v>0</v>
      </c>
      <c r="DU158" s="177">
        <f t="shared" si="53"/>
        <v>0</v>
      </c>
      <c r="DV158" s="177">
        <f t="shared" si="54"/>
        <v>0</v>
      </c>
      <c r="DW158" s="177">
        <f t="shared" si="55"/>
        <v>0</v>
      </c>
      <c r="DX158" s="177">
        <f t="shared" si="56"/>
        <v>0</v>
      </c>
      <c r="DY158" s="177">
        <f t="shared" si="57"/>
        <v>0</v>
      </c>
      <c r="DZ158" s="177">
        <f t="shared" si="58"/>
        <v>0</v>
      </c>
      <c r="EA158" s="177">
        <f t="shared" si="59"/>
        <v>0</v>
      </c>
      <c r="EB158" s="177">
        <f t="shared" si="60"/>
        <v>0</v>
      </c>
      <c r="EC158" s="177">
        <f t="shared" si="61"/>
        <v>0</v>
      </c>
      <c r="ED158" s="177">
        <f t="shared" si="62"/>
        <v>0</v>
      </c>
      <c r="EE158" s="177">
        <f t="shared" si="63"/>
        <v>0</v>
      </c>
      <c r="EF158" s="177">
        <f t="shared" si="64"/>
        <v>0</v>
      </c>
      <c r="EG158" s="177">
        <f t="shared" si="65"/>
        <v>0</v>
      </c>
      <c r="EH158" s="177">
        <f t="shared" si="66"/>
        <v>0</v>
      </c>
      <c r="EI158" s="177">
        <f t="shared" si="67"/>
        <v>0</v>
      </c>
      <c r="EJ158" s="177">
        <f t="shared" si="68"/>
        <v>0</v>
      </c>
      <c r="EK158" s="177">
        <f t="shared" si="69"/>
        <v>0</v>
      </c>
      <c r="EL158" s="177">
        <f t="shared" si="70"/>
        <v>0</v>
      </c>
      <c r="EM158" s="177">
        <f t="shared" si="71"/>
        <v>0</v>
      </c>
      <c r="EN158" s="177">
        <f t="shared" si="72"/>
        <v>0</v>
      </c>
      <c r="EO158" s="177">
        <f t="shared" si="73"/>
        <v>0</v>
      </c>
      <c r="EP158" s="177">
        <f t="shared" si="74"/>
        <v>0</v>
      </c>
      <c r="EQ158" s="177">
        <f t="shared" si="75"/>
        <v>0</v>
      </c>
      <c r="ER158" s="177">
        <f t="shared" si="76"/>
        <v>0</v>
      </c>
      <c r="ES158" s="177">
        <f t="shared" si="77"/>
        <v>0</v>
      </c>
      <c r="ET158" s="177">
        <f t="shared" si="78"/>
        <v>0</v>
      </c>
      <c r="EU158" s="177">
        <f t="shared" si="79"/>
        <v>0</v>
      </c>
      <c r="EV158" s="177">
        <f t="shared" si="80"/>
        <v>0</v>
      </c>
      <c r="EW158" s="177">
        <f t="shared" si="81"/>
        <v>0</v>
      </c>
      <c r="EX158" s="177">
        <f t="shared" si="82"/>
        <v>0</v>
      </c>
      <c r="EY158" s="177">
        <f t="shared" si="83"/>
        <v>0</v>
      </c>
      <c r="EZ158" s="177">
        <f t="shared" si="84"/>
        <v>0</v>
      </c>
      <c r="FA158" s="177">
        <f t="shared" si="85"/>
        <v>0</v>
      </c>
      <c r="FB158" s="177">
        <f t="shared" si="86"/>
        <v>0</v>
      </c>
      <c r="FC158" s="177">
        <f t="shared" si="87"/>
        <v>0</v>
      </c>
      <c r="FD158" s="177">
        <f t="shared" si="88"/>
        <v>0</v>
      </c>
      <c r="FE158" s="177">
        <f t="shared" si="22"/>
        <v>0</v>
      </c>
      <c r="FF158" s="177">
        <f t="shared" si="177"/>
        <v>0</v>
      </c>
      <c r="FG158" s="177">
        <f t="shared" si="178"/>
        <v>0</v>
      </c>
      <c r="FH158" s="177">
        <f t="shared" si="179"/>
        <v>0</v>
      </c>
      <c r="FI158" s="177">
        <f t="shared" si="159"/>
        <v>0</v>
      </c>
      <c r="FJ158" s="177">
        <f t="shared" si="160"/>
        <v>0</v>
      </c>
      <c r="FK158" s="177">
        <f t="shared" si="161"/>
        <v>0</v>
      </c>
      <c r="FL158" s="177">
        <f t="shared" si="162"/>
        <v>0</v>
      </c>
      <c r="FM158" s="177">
        <f t="shared" si="163"/>
        <v>0</v>
      </c>
      <c r="FN158" s="177">
        <f t="shared" si="164"/>
        <v>0</v>
      </c>
      <c r="FO158" s="177">
        <f t="shared" si="165"/>
        <v>0</v>
      </c>
      <c r="FP158" s="177">
        <f t="shared" si="166"/>
        <v>0.63757547667473413</v>
      </c>
      <c r="FQ158" s="177">
        <f t="shared" si="167"/>
        <v>0</v>
      </c>
      <c r="FR158" s="177">
        <f t="shared" si="168"/>
        <v>0</v>
      </c>
      <c r="FS158" s="177">
        <f t="shared" si="169"/>
        <v>0</v>
      </c>
      <c r="FT158" s="177">
        <f t="shared" si="170"/>
        <v>0</v>
      </c>
      <c r="FU158" s="177">
        <f t="shared" si="171"/>
        <v>0</v>
      </c>
      <c r="FV158" s="177">
        <f t="shared" si="172"/>
        <v>0</v>
      </c>
      <c r="FW158" s="177">
        <f t="shared" si="173"/>
        <v>0</v>
      </c>
      <c r="FX158" s="177">
        <f t="shared" si="14"/>
        <v>0</v>
      </c>
      <c r="FY158" s="177">
        <f t="shared" si="183"/>
        <v>0</v>
      </c>
      <c r="FZ158" s="177">
        <f t="shared" si="184"/>
        <v>0</v>
      </c>
      <c r="GA158" s="177">
        <f t="shared" si="185"/>
        <v>0</v>
      </c>
      <c r="GB158" s="177">
        <f t="shared" si="186"/>
        <v>0</v>
      </c>
      <c r="GC158" s="177">
        <f t="shared" si="187"/>
        <v>0</v>
      </c>
      <c r="GD158" s="177">
        <f t="shared" si="188"/>
        <v>0</v>
      </c>
      <c r="GE158" s="177">
        <f t="shared" si="189"/>
        <v>0</v>
      </c>
      <c r="GF158" s="177">
        <f t="shared" si="190"/>
        <v>0</v>
      </c>
      <c r="GG158" s="177">
        <f t="shared" si="191"/>
        <v>0</v>
      </c>
      <c r="GH158" s="177">
        <f t="shared" si="15"/>
        <v>0</v>
      </c>
      <c r="GI158" s="177">
        <f t="shared" si="135"/>
        <v>0</v>
      </c>
      <c r="GJ158" s="177">
        <f t="shared" si="136"/>
        <v>0</v>
      </c>
      <c r="GK158" s="177">
        <f t="shared" si="137"/>
        <v>0</v>
      </c>
      <c r="GL158" s="177">
        <f t="shared" si="138"/>
        <v>0</v>
      </c>
      <c r="GM158" s="177">
        <f t="shared" si="139"/>
        <v>0</v>
      </c>
      <c r="GN158" s="177">
        <f t="shared" si="140"/>
        <v>0</v>
      </c>
      <c r="GO158" s="177">
        <f t="shared" si="141"/>
        <v>0</v>
      </c>
      <c r="GP158" s="177">
        <f t="shared" si="108"/>
        <v>0</v>
      </c>
      <c r="GQ158" s="177">
        <f t="shared" si="109"/>
        <v>0</v>
      </c>
      <c r="GR158" s="177">
        <f t="shared" si="110"/>
        <v>0</v>
      </c>
      <c r="GS158" s="177">
        <f t="shared" si="111"/>
        <v>0</v>
      </c>
      <c r="GT158" s="177">
        <f t="shared" si="112"/>
        <v>0</v>
      </c>
      <c r="GU158" s="177">
        <f t="shared" si="113"/>
        <v>0</v>
      </c>
      <c r="GV158" s="177">
        <f t="shared" si="114"/>
        <v>0</v>
      </c>
      <c r="GW158" s="177">
        <f t="shared" si="115"/>
        <v>0</v>
      </c>
      <c r="GX158" s="177">
        <f t="shared" si="116"/>
        <v>0</v>
      </c>
      <c r="GY158" s="177">
        <f t="shared" si="117"/>
        <v>0</v>
      </c>
      <c r="GZ158" s="177">
        <f t="shared" si="118"/>
        <v>0</v>
      </c>
      <c r="HA158" s="177">
        <f t="shared" si="119"/>
        <v>0</v>
      </c>
      <c r="HB158" s="177">
        <f t="shared" si="120"/>
        <v>0</v>
      </c>
      <c r="HC158" s="177">
        <f t="shared" si="121"/>
        <v>0</v>
      </c>
      <c r="HD158" s="177">
        <f t="shared" si="122"/>
        <v>0</v>
      </c>
      <c r="HE158" s="177">
        <f t="shared" si="123"/>
        <v>0</v>
      </c>
      <c r="HF158" s="177">
        <f t="shared" si="124"/>
        <v>0</v>
      </c>
      <c r="HG158" s="177">
        <f t="shared" si="125"/>
        <v>0</v>
      </c>
      <c r="HH158" s="177">
        <f t="shared" si="126"/>
        <v>0</v>
      </c>
      <c r="HI158" s="177">
        <f t="shared" si="127"/>
        <v>0</v>
      </c>
      <c r="HJ158" s="177">
        <f t="shared" si="128"/>
        <v>0</v>
      </c>
      <c r="HK158" s="177">
        <f t="shared" si="129"/>
        <v>0</v>
      </c>
      <c r="HL158" s="177">
        <f t="shared" si="130"/>
        <v>0</v>
      </c>
      <c r="HM158" s="177">
        <f t="shared" si="131"/>
        <v>0</v>
      </c>
      <c r="HN158" s="177">
        <f t="shared" si="97"/>
        <v>0</v>
      </c>
      <c r="HO158" s="177">
        <f t="shared" si="97"/>
        <v>0</v>
      </c>
      <c r="HP158" s="177">
        <f t="shared" si="97"/>
        <v>0</v>
      </c>
      <c r="HQ158" s="177">
        <f t="shared" si="97"/>
        <v>0</v>
      </c>
      <c r="HR158" s="177">
        <f t="shared" si="97"/>
        <v>0</v>
      </c>
      <c r="HS158" s="177">
        <f t="shared" si="97"/>
        <v>0</v>
      </c>
      <c r="HT158" s="177">
        <f t="shared" si="97"/>
        <v>0</v>
      </c>
      <c r="HU158" s="177">
        <f t="shared" si="97"/>
        <v>0</v>
      </c>
      <c r="HV158" s="177">
        <f t="shared" si="97"/>
        <v>0</v>
      </c>
      <c r="HW158" s="177">
        <f t="shared" si="97"/>
        <v>0</v>
      </c>
      <c r="HX158" s="177">
        <f t="shared" si="97"/>
        <v>0</v>
      </c>
      <c r="HY158" s="177">
        <f t="shared" si="97"/>
        <v>0</v>
      </c>
      <c r="HZ158" s="177">
        <f t="shared" si="97"/>
        <v>0</v>
      </c>
      <c r="IA158" s="177">
        <f t="shared" si="97"/>
        <v>0</v>
      </c>
      <c r="IB158" s="177">
        <f t="shared" si="97"/>
        <v>0</v>
      </c>
      <c r="IC158" s="177">
        <f t="shared" si="97"/>
        <v>0</v>
      </c>
      <c r="ID158" s="177">
        <f t="shared" si="89"/>
        <v>0</v>
      </c>
      <c r="IE158" s="177">
        <f t="shared" si="89"/>
        <v>0</v>
      </c>
      <c r="IF158" s="177">
        <f t="shared" si="89"/>
        <v>0</v>
      </c>
      <c r="IG158" s="177">
        <f t="shared" si="89"/>
        <v>0</v>
      </c>
      <c r="IH158" s="177">
        <f t="shared" si="89"/>
        <v>0</v>
      </c>
      <c r="II158" s="177">
        <f t="shared" si="89"/>
        <v>0</v>
      </c>
      <c r="IJ158" s="177">
        <f t="shared" si="89"/>
        <v>0</v>
      </c>
      <c r="IK158" s="177">
        <f t="shared" si="89"/>
        <v>0</v>
      </c>
      <c r="IL158" s="177">
        <f t="shared" si="89"/>
        <v>0</v>
      </c>
      <c r="IM158" s="177">
        <f t="shared" si="89"/>
        <v>0</v>
      </c>
      <c r="IN158" s="177">
        <f t="shared" si="89"/>
        <v>0</v>
      </c>
      <c r="IO158" s="177">
        <f t="shared" si="90"/>
        <v>0</v>
      </c>
      <c r="IP158" s="177">
        <f t="shared" si="90"/>
        <v>0</v>
      </c>
      <c r="IQ158" s="177">
        <f t="shared" si="90"/>
        <v>0</v>
      </c>
      <c r="IR158" s="177">
        <f t="shared" si="90"/>
        <v>0</v>
      </c>
      <c r="IS158" s="177">
        <f t="shared" si="90"/>
        <v>0</v>
      </c>
      <c r="IT158" s="177">
        <f t="shared" si="91"/>
        <v>0</v>
      </c>
      <c r="IU158" s="177">
        <f t="shared" si="90"/>
        <v>0</v>
      </c>
      <c r="IV158" s="177">
        <f t="shared" si="90"/>
        <v>0</v>
      </c>
      <c r="IW158" s="177">
        <f t="shared" si="90"/>
        <v>0</v>
      </c>
      <c r="IX158" s="177">
        <f t="shared" si="90"/>
        <v>0</v>
      </c>
      <c r="IY158" s="177">
        <f t="shared" si="90"/>
        <v>0</v>
      </c>
      <c r="IZ158" s="177">
        <f t="shared" si="90"/>
        <v>0</v>
      </c>
      <c r="JA158" s="177">
        <f t="shared" si="90"/>
        <v>0</v>
      </c>
      <c r="JB158" s="177">
        <f t="shared" si="90"/>
        <v>0</v>
      </c>
      <c r="JC158" s="177">
        <f t="shared" si="90"/>
        <v>0</v>
      </c>
      <c r="JD158" s="177">
        <f t="shared" si="90"/>
        <v>0</v>
      </c>
      <c r="JE158" s="177">
        <f t="shared" si="92"/>
        <v>0.7496598423453108</v>
      </c>
      <c r="JF158" s="177">
        <f t="shared" si="92"/>
        <v>0</v>
      </c>
      <c r="JG158" s="177">
        <f t="shared" si="92"/>
        <v>0</v>
      </c>
      <c r="JH158" s="177">
        <f t="shared" si="92"/>
        <v>0</v>
      </c>
      <c r="JI158" s="177">
        <f t="shared" si="92"/>
        <v>0</v>
      </c>
      <c r="JJ158" s="177">
        <f t="shared" si="92"/>
        <v>0</v>
      </c>
      <c r="JK158" s="177">
        <f t="shared" si="92"/>
        <v>0</v>
      </c>
      <c r="JL158" s="177">
        <f t="shared" si="92"/>
        <v>0</v>
      </c>
      <c r="JM158" s="177">
        <f t="shared" si="92"/>
        <v>0</v>
      </c>
      <c r="JN158" s="177">
        <f t="shared" si="92"/>
        <v>0</v>
      </c>
      <c r="JO158" s="177">
        <f t="shared" si="92"/>
        <v>0</v>
      </c>
      <c r="JP158" s="177">
        <f t="shared" si="92"/>
        <v>0</v>
      </c>
      <c r="JQ158" s="177">
        <f t="shared" si="92"/>
        <v>0</v>
      </c>
      <c r="JR158" s="177">
        <f t="shared" si="92"/>
        <v>0</v>
      </c>
      <c r="JS158" s="177">
        <f t="shared" si="92"/>
        <v>0</v>
      </c>
      <c r="JT158" s="177">
        <f t="shared" ref="JT158:JT196" si="203">CP158*CP$200</f>
        <v>0</v>
      </c>
      <c r="JU158" s="177">
        <f t="shared" si="93"/>
        <v>0</v>
      </c>
      <c r="JV158" s="177">
        <f t="shared" si="93"/>
        <v>0</v>
      </c>
    </row>
    <row r="159" spans="1:282" x14ac:dyDescent="0.25">
      <c r="A159" s="77" t="s">
        <v>690</v>
      </c>
      <c r="B159" s="77">
        <v>82</v>
      </c>
      <c r="C159" s="79">
        <v>21</v>
      </c>
      <c r="D159" s="84">
        <f t="shared" si="9"/>
        <v>0</v>
      </c>
      <c r="E159" s="77">
        <f t="shared" si="199"/>
        <v>0</v>
      </c>
      <c r="F159" s="77">
        <f t="shared" si="199"/>
        <v>0</v>
      </c>
      <c r="G159" s="77">
        <f t="shared" si="199"/>
        <v>0</v>
      </c>
      <c r="H159" s="77">
        <f t="shared" si="199"/>
        <v>0</v>
      </c>
      <c r="I159" s="77">
        <f t="shared" si="199"/>
        <v>0</v>
      </c>
      <c r="J159" s="77">
        <f t="shared" si="199"/>
        <v>0</v>
      </c>
      <c r="K159" s="77">
        <f t="shared" si="199"/>
        <v>0</v>
      </c>
      <c r="L159" s="77">
        <f t="shared" si="199"/>
        <v>0</v>
      </c>
      <c r="M159" s="77">
        <f t="shared" si="199"/>
        <v>0</v>
      </c>
      <c r="N159" s="77">
        <f t="shared" si="199"/>
        <v>0</v>
      </c>
      <c r="O159" s="77">
        <f t="shared" si="199"/>
        <v>0</v>
      </c>
      <c r="P159" s="77">
        <f t="shared" si="199"/>
        <v>0</v>
      </c>
      <c r="Q159" s="77">
        <f t="shared" si="199"/>
        <v>0</v>
      </c>
      <c r="R159" s="77">
        <f t="shared" si="199"/>
        <v>0</v>
      </c>
      <c r="S159" s="77">
        <f t="shared" si="199"/>
        <v>0</v>
      </c>
      <c r="T159" s="77">
        <f t="shared" si="199"/>
        <v>0</v>
      </c>
      <c r="U159" s="77">
        <f t="shared" si="199"/>
        <v>0</v>
      </c>
      <c r="V159" s="77">
        <f t="shared" si="199"/>
        <v>0</v>
      </c>
      <c r="W159" s="77">
        <f t="shared" si="199"/>
        <v>0</v>
      </c>
      <c r="X159" s="77">
        <f t="shared" si="199"/>
        <v>0</v>
      </c>
      <c r="Y159" s="77">
        <f t="shared" si="199"/>
        <v>0</v>
      </c>
      <c r="Z159" s="77">
        <f t="shared" si="199"/>
        <v>0</v>
      </c>
      <c r="AA159" s="77">
        <f t="shared" si="199"/>
        <v>0</v>
      </c>
      <c r="AB159" s="77">
        <f t="shared" si="199"/>
        <v>0</v>
      </c>
      <c r="AC159" s="230">
        <f t="shared" si="199"/>
        <v>0</v>
      </c>
      <c r="AD159" s="230">
        <f t="shared" si="199"/>
        <v>0</v>
      </c>
      <c r="AE159" s="230">
        <f t="shared" si="199"/>
        <v>0</v>
      </c>
      <c r="AF159" s="230">
        <f t="shared" ref="AF159" si="204">HLOOKUP(AF$138,$D$78:$CR$136,$CS99,0)</f>
        <v>0</v>
      </c>
      <c r="AG159" s="230">
        <f t="shared" si="196"/>
        <v>0</v>
      </c>
      <c r="AH159" s="77">
        <f t="shared" si="196"/>
        <v>0</v>
      </c>
      <c r="AI159" s="77">
        <f t="shared" si="196"/>
        <v>0</v>
      </c>
      <c r="AJ159" s="77">
        <f t="shared" si="196"/>
        <v>0</v>
      </c>
      <c r="AK159" s="77">
        <f t="shared" si="196"/>
        <v>0</v>
      </c>
      <c r="AL159" s="77">
        <f t="shared" si="196"/>
        <v>0</v>
      </c>
      <c r="AM159" s="77">
        <f t="shared" si="196"/>
        <v>0</v>
      </c>
      <c r="AN159" s="77">
        <f t="shared" si="196"/>
        <v>0</v>
      </c>
      <c r="AO159" s="77">
        <f t="shared" si="196"/>
        <v>0</v>
      </c>
      <c r="AP159" s="77">
        <f t="shared" si="196"/>
        <v>0</v>
      </c>
      <c r="AQ159" s="77">
        <f t="shared" si="196"/>
        <v>0</v>
      </c>
      <c r="AR159" s="77">
        <f t="shared" si="196"/>
        <v>0</v>
      </c>
      <c r="AS159" s="77">
        <f t="shared" si="196"/>
        <v>0</v>
      </c>
      <c r="AT159" s="77">
        <f t="shared" si="196"/>
        <v>0</v>
      </c>
      <c r="AU159" s="77">
        <f t="shared" si="196"/>
        <v>0</v>
      </c>
      <c r="AV159" s="77">
        <f t="shared" si="196"/>
        <v>0</v>
      </c>
      <c r="AW159" s="77">
        <f t="shared" si="196"/>
        <v>0</v>
      </c>
      <c r="AX159" s="77">
        <f t="shared" si="196"/>
        <v>0</v>
      </c>
      <c r="AY159" s="77">
        <f t="shared" si="196"/>
        <v>0</v>
      </c>
      <c r="AZ159" s="77">
        <f t="shared" si="196"/>
        <v>0</v>
      </c>
      <c r="BA159" s="77">
        <f t="shared" si="196"/>
        <v>0.95259745180181643</v>
      </c>
      <c r="BB159" s="77">
        <f t="shared" si="196"/>
        <v>0</v>
      </c>
      <c r="BC159" s="77">
        <f t="shared" si="196"/>
        <v>0</v>
      </c>
      <c r="BD159" s="77">
        <f t="shared" si="196"/>
        <v>0</v>
      </c>
      <c r="BE159" s="77">
        <f t="shared" si="196"/>
        <v>0</v>
      </c>
      <c r="BF159" s="77">
        <f t="shared" si="196"/>
        <v>0</v>
      </c>
      <c r="BG159" s="77">
        <f t="shared" si="196"/>
        <v>0</v>
      </c>
      <c r="BH159" s="77">
        <f t="shared" si="196"/>
        <v>0</v>
      </c>
      <c r="BI159" s="77">
        <f t="shared" si="196"/>
        <v>0</v>
      </c>
      <c r="BJ159" s="77">
        <f t="shared" si="196"/>
        <v>0</v>
      </c>
      <c r="BK159" s="77">
        <f t="shared" si="196"/>
        <v>0</v>
      </c>
      <c r="BL159" s="77">
        <f t="shared" si="196"/>
        <v>0</v>
      </c>
      <c r="BM159" s="77">
        <f t="shared" si="196"/>
        <v>0</v>
      </c>
      <c r="BN159" s="77">
        <f t="shared" si="196"/>
        <v>0</v>
      </c>
      <c r="BO159" s="77">
        <f t="shared" si="196"/>
        <v>0</v>
      </c>
      <c r="BP159" s="77">
        <f t="shared" si="196"/>
        <v>0</v>
      </c>
      <c r="BQ159" s="77">
        <f t="shared" si="196"/>
        <v>0</v>
      </c>
      <c r="BR159" s="77">
        <f t="shared" si="196"/>
        <v>0</v>
      </c>
      <c r="BS159" s="77">
        <f t="shared" si="196"/>
        <v>0</v>
      </c>
      <c r="BT159" s="77">
        <f t="shared" si="196"/>
        <v>0</v>
      </c>
      <c r="BU159" s="77">
        <f t="shared" si="196"/>
        <v>0</v>
      </c>
      <c r="BV159" s="77">
        <f t="shared" si="196"/>
        <v>0</v>
      </c>
      <c r="BW159" s="77">
        <f t="shared" si="196"/>
        <v>0</v>
      </c>
      <c r="BX159" s="77">
        <f t="shared" ref="BX159" si="205">HLOOKUP(BX$138,$D$78:$CR$136,$CS99,0)</f>
        <v>0</v>
      </c>
      <c r="BY159" s="77">
        <f t="shared" si="175"/>
        <v>0</v>
      </c>
      <c r="BZ159" s="77">
        <f t="shared" si="175"/>
        <v>0</v>
      </c>
      <c r="CA159" s="77">
        <f t="shared" si="175"/>
        <v>0</v>
      </c>
      <c r="CB159" s="77">
        <f t="shared" si="175"/>
        <v>0</v>
      </c>
      <c r="CC159" s="77">
        <f t="shared" si="175"/>
        <v>0</v>
      </c>
      <c r="CD159" s="77">
        <f t="shared" si="175"/>
        <v>0</v>
      </c>
      <c r="CE159" s="77">
        <f t="shared" si="175"/>
        <v>0</v>
      </c>
      <c r="CF159" s="77">
        <f t="shared" si="175"/>
        <v>0</v>
      </c>
      <c r="CG159" s="77">
        <f t="shared" si="175"/>
        <v>0</v>
      </c>
      <c r="CH159" s="77">
        <f t="shared" si="175"/>
        <v>0</v>
      </c>
      <c r="CI159" s="77">
        <f t="shared" si="175"/>
        <v>0</v>
      </c>
      <c r="CJ159" s="77">
        <f t="shared" si="175"/>
        <v>0</v>
      </c>
      <c r="CK159" s="77">
        <f t="shared" si="175"/>
        <v>0</v>
      </c>
      <c r="CL159" s="77">
        <f t="shared" si="175"/>
        <v>0</v>
      </c>
      <c r="CM159" s="77">
        <f t="shared" si="175"/>
        <v>0</v>
      </c>
      <c r="CN159" s="77">
        <f t="shared" si="175"/>
        <v>0</v>
      </c>
      <c r="CO159" s="77">
        <f t="shared" si="175"/>
        <v>0</v>
      </c>
      <c r="CP159" s="77">
        <f t="shared" si="175"/>
        <v>0</v>
      </c>
      <c r="CQ159" s="77">
        <f t="shared" ref="CQ159" si="206">HLOOKUP(CQ$138,$D$78:$CR$136,$CS99,0)</f>
        <v>0</v>
      </c>
      <c r="CR159" s="85">
        <f t="shared" si="3"/>
        <v>0</v>
      </c>
      <c r="CS159" s="177">
        <f t="shared" si="13"/>
        <v>0</v>
      </c>
      <c r="CT159" s="177">
        <f t="shared" si="26"/>
        <v>0</v>
      </c>
      <c r="CU159" s="177">
        <f t="shared" si="27"/>
        <v>0</v>
      </c>
      <c r="CV159" s="177">
        <f t="shared" si="28"/>
        <v>0</v>
      </c>
      <c r="CW159" s="177">
        <f t="shared" si="29"/>
        <v>0</v>
      </c>
      <c r="CX159" s="177">
        <f t="shared" si="30"/>
        <v>0</v>
      </c>
      <c r="CY159" s="177">
        <f t="shared" si="31"/>
        <v>0</v>
      </c>
      <c r="CZ159" s="177">
        <f t="shared" si="32"/>
        <v>0</v>
      </c>
      <c r="DA159" s="177">
        <f t="shared" si="33"/>
        <v>0</v>
      </c>
      <c r="DB159" s="177">
        <f t="shared" si="34"/>
        <v>0</v>
      </c>
      <c r="DC159" s="177">
        <f t="shared" si="35"/>
        <v>0</v>
      </c>
      <c r="DD159" s="177">
        <f t="shared" si="36"/>
        <v>0</v>
      </c>
      <c r="DE159" s="177">
        <f t="shared" si="37"/>
        <v>0</v>
      </c>
      <c r="DF159" s="177">
        <f t="shared" si="38"/>
        <v>0</v>
      </c>
      <c r="DG159" s="177">
        <f t="shared" si="39"/>
        <v>0</v>
      </c>
      <c r="DH159" s="177">
        <f t="shared" si="40"/>
        <v>0</v>
      </c>
      <c r="DI159" s="177">
        <f t="shared" si="41"/>
        <v>0</v>
      </c>
      <c r="DJ159" s="177">
        <f t="shared" si="42"/>
        <v>0</v>
      </c>
      <c r="DK159" s="177">
        <f t="shared" si="43"/>
        <v>0</v>
      </c>
      <c r="DL159" s="177">
        <f t="shared" si="44"/>
        <v>0</v>
      </c>
      <c r="DM159" s="177">
        <f t="shared" si="45"/>
        <v>0</v>
      </c>
      <c r="DN159" s="177">
        <f t="shared" si="46"/>
        <v>0</v>
      </c>
      <c r="DO159" s="177">
        <f t="shared" si="47"/>
        <v>0</v>
      </c>
      <c r="DP159" s="177">
        <f t="shared" si="48"/>
        <v>0</v>
      </c>
      <c r="DQ159" s="177">
        <f t="shared" si="49"/>
        <v>0</v>
      </c>
      <c r="DR159" s="177">
        <f t="shared" si="50"/>
        <v>0</v>
      </c>
      <c r="DS159" s="177">
        <f t="shared" si="51"/>
        <v>0</v>
      </c>
      <c r="DT159" s="177">
        <f t="shared" si="52"/>
        <v>0</v>
      </c>
      <c r="DU159" s="177">
        <f t="shared" si="53"/>
        <v>0</v>
      </c>
      <c r="DV159" s="177">
        <f t="shared" si="54"/>
        <v>0</v>
      </c>
      <c r="DW159" s="177">
        <f t="shared" si="55"/>
        <v>0</v>
      </c>
      <c r="DX159" s="177">
        <f t="shared" si="56"/>
        <v>0</v>
      </c>
      <c r="DY159" s="177">
        <f t="shared" si="57"/>
        <v>0</v>
      </c>
      <c r="DZ159" s="177">
        <f t="shared" si="58"/>
        <v>0</v>
      </c>
      <c r="EA159" s="177">
        <f t="shared" si="59"/>
        <v>0</v>
      </c>
      <c r="EB159" s="177">
        <f t="shared" si="60"/>
        <v>0</v>
      </c>
      <c r="EC159" s="177">
        <f t="shared" si="61"/>
        <v>0</v>
      </c>
      <c r="ED159" s="177">
        <f t="shared" si="62"/>
        <v>0</v>
      </c>
      <c r="EE159" s="177">
        <f t="shared" si="63"/>
        <v>0</v>
      </c>
      <c r="EF159" s="177">
        <f t="shared" si="64"/>
        <v>0</v>
      </c>
      <c r="EG159" s="177">
        <f t="shared" si="65"/>
        <v>0</v>
      </c>
      <c r="EH159" s="177">
        <f t="shared" si="66"/>
        <v>0</v>
      </c>
      <c r="EI159" s="177">
        <f t="shared" si="67"/>
        <v>0</v>
      </c>
      <c r="EJ159" s="177">
        <f t="shared" si="68"/>
        <v>0</v>
      </c>
      <c r="EK159" s="177">
        <f t="shared" si="69"/>
        <v>0</v>
      </c>
      <c r="EL159" s="177">
        <f t="shared" si="70"/>
        <v>0</v>
      </c>
      <c r="EM159" s="177">
        <f t="shared" si="71"/>
        <v>0</v>
      </c>
      <c r="EN159" s="177">
        <f t="shared" si="72"/>
        <v>0</v>
      </c>
      <c r="EO159" s="177">
        <f t="shared" si="73"/>
        <v>0</v>
      </c>
      <c r="EP159" s="177">
        <f t="shared" si="74"/>
        <v>1.9937674146721656</v>
      </c>
      <c r="EQ159" s="177">
        <f t="shared" si="75"/>
        <v>0</v>
      </c>
      <c r="ER159" s="177">
        <f t="shared" si="76"/>
        <v>0</v>
      </c>
      <c r="ES159" s="177">
        <f t="shared" si="77"/>
        <v>0</v>
      </c>
      <c r="ET159" s="177">
        <f t="shared" si="78"/>
        <v>0</v>
      </c>
      <c r="EU159" s="177">
        <f t="shared" si="79"/>
        <v>0</v>
      </c>
      <c r="EV159" s="177">
        <f t="shared" si="80"/>
        <v>0</v>
      </c>
      <c r="EW159" s="177">
        <f t="shared" si="81"/>
        <v>0</v>
      </c>
      <c r="EX159" s="177">
        <f t="shared" si="82"/>
        <v>0</v>
      </c>
      <c r="EY159" s="177">
        <f t="shared" si="83"/>
        <v>0</v>
      </c>
      <c r="EZ159" s="177">
        <f t="shared" si="84"/>
        <v>0</v>
      </c>
      <c r="FA159" s="177">
        <f t="shared" si="85"/>
        <v>0</v>
      </c>
      <c r="FB159" s="177">
        <f t="shared" si="86"/>
        <v>0</v>
      </c>
      <c r="FC159" s="177">
        <f t="shared" si="87"/>
        <v>0</v>
      </c>
      <c r="FD159" s="177">
        <f t="shared" si="88"/>
        <v>0</v>
      </c>
      <c r="FE159" s="177">
        <f t="shared" si="22"/>
        <v>0</v>
      </c>
      <c r="FF159" s="177">
        <f t="shared" si="177"/>
        <v>0</v>
      </c>
      <c r="FG159" s="177">
        <f t="shared" si="178"/>
        <v>0</v>
      </c>
      <c r="FH159" s="177">
        <f t="shared" si="179"/>
        <v>0</v>
      </c>
      <c r="FI159" s="177">
        <f t="shared" si="159"/>
        <v>0</v>
      </c>
      <c r="FJ159" s="177">
        <f t="shared" si="160"/>
        <v>0</v>
      </c>
      <c r="FK159" s="177">
        <f t="shared" si="161"/>
        <v>0</v>
      </c>
      <c r="FL159" s="177">
        <f t="shared" si="162"/>
        <v>0</v>
      </c>
      <c r="FM159" s="177">
        <f t="shared" si="163"/>
        <v>0</v>
      </c>
      <c r="FN159" s="177">
        <f t="shared" si="164"/>
        <v>0</v>
      </c>
      <c r="FO159" s="177">
        <f t="shared" si="165"/>
        <v>0</v>
      </c>
      <c r="FP159" s="177">
        <f t="shared" si="166"/>
        <v>0</v>
      </c>
      <c r="FQ159" s="177">
        <f t="shared" si="167"/>
        <v>0</v>
      </c>
      <c r="FR159" s="177">
        <f t="shared" si="168"/>
        <v>0</v>
      </c>
      <c r="FS159" s="177">
        <f t="shared" si="169"/>
        <v>0</v>
      </c>
      <c r="FT159" s="177">
        <f t="shared" si="170"/>
        <v>0</v>
      </c>
      <c r="FU159" s="177">
        <f t="shared" si="171"/>
        <v>0</v>
      </c>
      <c r="FV159" s="177">
        <f t="shared" si="172"/>
        <v>0</v>
      </c>
      <c r="FW159" s="177">
        <f t="shared" si="173"/>
        <v>0</v>
      </c>
      <c r="FX159" s="177">
        <f t="shared" si="14"/>
        <v>0</v>
      </c>
      <c r="FY159" s="177">
        <f t="shared" si="183"/>
        <v>0</v>
      </c>
      <c r="FZ159" s="177">
        <f t="shared" si="184"/>
        <v>0</v>
      </c>
      <c r="GA159" s="177">
        <f t="shared" si="185"/>
        <v>0</v>
      </c>
      <c r="GB159" s="177">
        <f t="shared" si="186"/>
        <v>0</v>
      </c>
      <c r="GC159" s="177">
        <f t="shared" si="187"/>
        <v>0</v>
      </c>
      <c r="GD159" s="177">
        <f t="shared" si="188"/>
        <v>0</v>
      </c>
      <c r="GE159" s="177">
        <f t="shared" si="189"/>
        <v>0</v>
      </c>
      <c r="GF159" s="177">
        <f t="shared" si="190"/>
        <v>0</v>
      </c>
      <c r="GG159" s="177">
        <f t="shared" si="191"/>
        <v>0</v>
      </c>
      <c r="GH159" s="177">
        <f t="shared" si="15"/>
        <v>0</v>
      </c>
      <c r="GI159" s="177">
        <f t="shared" si="135"/>
        <v>0</v>
      </c>
      <c r="GJ159" s="177">
        <f t="shared" si="136"/>
        <v>0</v>
      </c>
      <c r="GK159" s="177">
        <f t="shared" si="137"/>
        <v>0</v>
      </c>
      <c r="GL159" s="177">
        <f t="shared" si="138"/>
        <v>0</v>
      </c>
      <c r="GM159" s="177">
        <f t="shared" si="139"/>
        <v>0</v>
      </c>
      <c r="GN159" s="177">
        <f t="shared" si="140"/>
        <v>0</v>
      </c>
      <c r="GO159" s="177">
        <f t="shared" si="141"/>
        <v>0</v>
      </c>
      <c r="GP159" s="177">
        <f t="shared" si="108"/>
        <v>0</v>
      </c>
      <c r="GQ159" s="177">
        <f t="shared" si="109"/>
        <v>0</v>
      </c>
      <c r="GR159" s="177">
        <f t="shared" si="110"/>
        <v>0</v>
      </c>
      <c r="GS159" s="177">
        <f t="shared" si="111"/>
        <v>0</v>
      </c>
      <c r="GT159" s="177">
        <f t="shared" si="112"/>
        <v>0</v>
      </c>
      <c r="GU159" s="177">
        <f t="shared" si="113"/>
        <v>0</v>
      </c>
      <c r="GV159" s="177">
        <f t="shared" si="114"/>
        <v>0</v>
      </c>
      <c r="GW159" s="177">
        <f t="shared" si="115"/>
        <v>0</v>
      </c>
      <c r="GX159" s="177">
        <f t="shared" si="116"/>
        <v>0</v>
      </c>
      <c r="GY159" s="177">
        <f t="shared" si="117"/>
        <v>0</v>
      </c>
      <c r="GZ159" s="177">
        <f t="shared" si="118"/>
        <v>0</v>
      </c>
      <c r="HA159" s="177">
        <f t="shared" si="119"/>
        <v>0</v>
      </c>
      <c r="HB159" s="177">
        <f t="shared" si="120"/>
        <v>0</v>
      </c>
      <c r="HC159" s="177">
        <f t="shared" si="121"/>
        <v>0</v>
      </c>
      <c r="HD159" s="177">
        <f t="shared" si="122"/>
        <v>0</v>
      </c>
      <c r="HE159" s="177">
        <f t="shared" si="123"/>
        <v>0</v>
      </c>
      <c r="HF159" s="177">
        <f t="shared" si="124"/>
        <v>0</v>
      </c>
      <c r="HG159" s="177">
        <f t="shared" si="125"/>
        <v>0</v>
      </c>
      <c r="HH159" s="177">
        <f t="shared" si="126"/>
        <v>0</v>
      </c>
      <c r="HI159" s="177">
        <f t="shared" si="127"/>
        <v>0</v>
      </c>
      <c r="HJ159" s="177">
        <f t="shared" si="128"/>
        <v>0</v>
      </c>
      <c r="HK159" s="177">
        <f t="shared" si="129"/>
        <v>0</v>
      </c>
      <c r="HL159" s="177">
        <f t="shared" si="130"/>
        <v>0</v>
      </c>
      <c r="HM159" s="177">
        <f t="shared" si="131"/>
        <v>0</v>
      </c>
      <c r="HN159" s="177">
        <f t="shared" si="97"/>
        <v>0</v>
      </c>
      <c r="HO159" s="177">
        <f t="shared" si="97"/>
        <v>0</v>
      </c>
      <c r="HP159" s="177">
        <f t="shared" si="97"/>
        <v>0</v>
      </c>
      <c r="HQ159" s="177">
        <f t="shared" si="97"/>
        <v>0</v>
      </c>
      <c r="HR159" s="177">
        <f t="shared" si="97"/>
        <v>0</v>
      </c>
      <c r="HS159" s="177">
        <f t="shared" si="97"/>
        <v>0</v>
      </c>
      <c r="HT159" s="177">
        <f t="shared" si="97"/>
        <v>0</v>
      </c>
      <c r="HU159" s="177">
        <f t="shared" si="97"/>
        <v>0</v>
      </c>
      <c r="HV159" s="177">
        <f t="shared" si="97"/>
        <v>0</v>
      </c>
      <c r="HW159" s="177">
        <f t="shared" si="97"/>
        <v>0</v>
      </c>
      <c r="HX159" s="177">
        <f t="shared" si="97"/>
        <v>0</v>
      </c>
      <c r="HY159" s="177">
        <f t="shared" si="97"/>
        <v>0</v>
      </c>
      <c r="HZ159" s="177">
        <f t="shared" si="97"/>
        <v>0</v>
      </c>
      <c r="IA159" s="177">
        <f t="shared" si="97"/>
        <v>0</v>
      </c>
      <c r="IB159" s="177">
        <f t="shared" si="97"/>
        <v>0</v>
      </c>
      <c r="IC159" s="177">
        <f t="shared" ref="IC159:IC196" si="207">AY159*AY$200</f>
        <v>0</v>
      </c>
      <c r="ID159" s="177">
        <f t="shared" ref="ID159:ID196" si="208">AZ159*AZ$200</f>
        <v>0</v>
      </c>
      <c r="IE159" s="177">
        <f t="shared" ref="IE159:IE196" si="209">BA159*BA$200</f>
        <v>2.3586789205338876</v>
      </c>
      <c r="IF159" s="177">
        <f t="shared" ref="IF159:IF196" si="210">BB159*BB$200</f>
        <v>0</v>
      </c>
      <c r="IG159" s="177">
        <f t="shared" ref="IG159:IG196" si="211">BC159*BC$200</f>
        <v>0</v>
      </c>
      <c r="IH159" s="177">
        <f t="shared" ref="IH159:IH196" si="212">BD159*BD$200</f>
        <v>0</v>
      </c>
      <c r="II159" s="177">
        <f t="shared" ref="II159:II196" si="213">BE159*BE$200</f>
        <v>0</v>
      </c>
      <c r="IJ159" s="177">
        <f t="shared" ref="IJ159:IJ196" si="214">BF159*BF$200</f>
        <v>0</v>
      </c>
      <c r="IK159" s="177">
        <f t="shared" ref="IK159:IK196" si="215">BG159*BG$200</f>
        <v>0</v>
      </c>
      <c r="IL159" s="177">
        <f t="shared" ref="IL159:IL196" si="216">BH159*BH$200</f>
        <v>0</v>
      </c>
      <c r="IM159" s="177">
        <f t="shared" ref="IM159:IM196" si="217">BI159*BI$200</f>
        <v>0</v>
      </c>
      <c r="IN159" s="177">
        <f t="shared" ref="IN159:IN196" si="218">BJ159*BJ$200</f>
        <v>0</v>
      </c>
      <c r="IO159" s="177">
        <f t="shared" ref="IO159:IO196" si="219">BK159*BK$200</f>
        <v>0</v>
      </c>
      <c r="IP159" s="177">
        <f t="shared" ref="IP159:IP196" si="220">BL159*BL$200</f>
        <v>0</v>
      </c>
      <c r="IQ159" s="177">
        <f t="shared" ref="IQ159:IQ196" si="221">BM159*BM$200</f>
        <v>0</v>
      </c>
      <c r="IR159" s="177">
        <f t="shared" ref="IR159:IR196" si="222">BN159*BN$200</f>
        <v>0</v>
      </c>
      <c r="IS159" s="177">
        <f t="shared" ref="IS159:IS196" si="223">BO159*BO$200</f>
        <v>0</v>
      </c>
      <c r="IT159" s="177">
        <f t="shared" si="91"/>
        <v>0</v>
      </c>
      <c r="IU159" s="177">
        <f t="shared" ref="IU159:IU196" si="224">BQ159*BQ$200</f>
        <v>0</v>
      </c>
      <c r="IV159" s="177">
        <f t="shared" ref="IV159:IV196" si="225">BR159*BR$200</f>
        <v>0</v>
      </c>
      <c r="IW159" s="177">
        <f t="shared" ref="IW159:IW196" si="226">BS159*BS$200</f>
        <v>0</v>
      </c>
      <c r="IX159" s="177">
        <f t="shared" ref="IX159:IX196" si="227">BT159*BT$200</f>
        <v>0</v>
      </c>
      <c r="IY159" s="177">
        <f t="shared" ref="IY159:IY196" si="228">BU159*BU$200</f>
        <v>0</v>
      </c>
      <c r="IZ159" s="177">
        <f t="shared" ref="IZ159:IZ196" si="229">BV159*BV$200</f>
        <v>0</v>
      </c>
      <c r="JA159" s="177">
        <f t="shared" ref="JA159:JA196" si="230">BW159*BW$200</f>
        <v>0</v>
      </c>
      <c r="JB159" s="177">
        <f t="shared" ref="JB159:JB196" si="231">BX159*BX$200</f>
        <v>0</v>
      </c>
      <c r="JC159" s="177">
        <f t="shared" ref="JC159:JC196" si="232">BY159*BY$200</f>
        <v>0</v>
      </c>
      <c r="JD159" s="177">
        <f t="shared" ref="JD159:JD196" si="233">BZ159*BZ$200</f>
        <v>0</v>
      </c>
      <c r="JE159" s="177">
        <f t="shared" ref="JE159:JE196" si="234">CA159*CA$200</f>
        <v>0</v>
      </c>
      <c r="JF159" s="177">
        <f t="shared" ref="JF159:JF196" si="235">CB159*CB$200</f>
        <v>0</v>
      </c>
      <c r="JG159" s="177">
        <f t="shared" ref="JG159:JG196" si="236">CC159*CC$200</f>
        <v>0</v>
      </c>
      <c r="JH159" s="177">
        <f t="shared" ref="JH159:JH196" si="237">CD159*CD$200</f>
        <v>0</v>
      </c>
      <c r="JI159" s="177">
        <f t="shared" ref="JI159:JI196" si="238">CE159*CE$200</f>
        <v>0</v>
      </c>
      <c r="JJ159" s="177">
        <f t="shared" ref="JJ159:JJ196" si="239">CF159*CF$200</f>
        <v>0</v>
      </c>
      <c r="JK159" s="177">
        <f t="shared" ref="JK159:JK196" si="240">CG159*CG$200</f>
        <v>0</v>
      </c>
      <c r="JL159" s="177">
        <f t="shared" ref="JL159:JL196" si="241">CH159*CH$200</f>
        <v>0</v>
      </c>
      <c r="JM159" s="177">
        <f t="shared" ref="JM159:JM196" si="242">CI159*CI$200</f>
        <v>0</v>
      </c>
      <c r="JN159" s="177">
        <f t="shared" ref="JN159:JN196" si="243">CJ159*CJ$200</f>
        <v>0</v>
      </c>
      <c r="JO159" s="177">
        <f t="shared" ref="JO159:JO196" si="244">CK159*CK$200</f>
        <v>0</v>
      </c>
      <c r="JP159" s="177">
        <f t="shared" ref="JP159:JP196" si="245">CL159*CL$200</f>
        <v>0</v>
      </c>
      <c r="JQ159" s="177">
        <f t="shared" ref="JQ159:JQ196" si="246">CM159*CM$200</f>
        <v>0</v>
      </c>
      <c r="JR159" s="177">
        <f t="shared" ref="JR159:JR196" si="247">CN159*CN$200</f>
        <v>0</v>
      </c>
      <c r="JS159" s="177">
        <f t="shared" ref="JS159:JS196" si="248">CO159*CO$200</f>
        <v>0</v>
      </c>
      <c r="JT159" s="177">
        <f t="shared" si="203"/>
        <v>0</v>
      </c>
      <c r="JU159" s="177">
        <f t="shared" ref="JU159:JU196" si="249">CQ159*CQ$200</f>
        <v>0</v>
      </c>
      <c r="JV159" s="177">
        <f t="shared" ref="JV159:JV196" si="250">CR159*CR$200</f>
        <v>0</v>
      </c>
    </row>
    <row r="160" spans="1:282" x14ac:dyDescent="0.25">
      <c r="A160" s="77" t="s">
        <v>691</v>
      </c>
      <c r="B160" s="77">
        <v>83</v>
      </c>
      <c r="C160" s="79">
        <v>22</v>
      </c>
      <c r="D160" s="84">
        <f t="shared" si="9"/>
        <v>0.10600000000000001</v>
      </c>
      <c r="E160" s="77">
        <f t="shared" si="199"/>
        <v>0</v>
      </c>
      <c r="F160" s="77">
        <f t="shared" si="199"/>
        <v>0</v>
      </c>
      <c r="G160" s="77">
        <f t="shared" si="199"/>
        <v>0</v>
      </c>
      <c r="H160" s="77">
        <f t="shared" si="199"/>
        <v>0</v>
      </c>
      <c r="I160" s="77">
        <f t="shared" si="199"/>
        <v>0</v>
      </c>
      <c r="J160" s="77">
        <f t="shared" si="199"/>
        <v>0</v>
      </c>
      <c r="K160" s="77">
        <f t="shared" si="199"/>
        <v>0</v>
      </c>
      <c r="L160" s="77">
        <f t="shared" si="199"/>
        <v>0</v>
      </c>
      <c r="M160" s="77">
        <f t="shared" si="199"/>
        <v>0</v>
      </c>
      <c r="N160" s="77">
        <f t="shared" si="199"/>
        <v>0</v>
      </c>
      <c r="O160" s="77">
        <f t="shared" si="199"/>
        <v>0</v>
      </c>
      <c r="P160" s="77">
        <f t="shared" si="199"/>
        <v>0</v>
      </c>
      <c r="Q160" s="77">
        <f t="shared" si="199"/>
        <v>0</v>
      </c>
      <c r="R160" s="77">
        <f t="shared" si="199"/>
        <v>0</v>
      </c>
      <c r="S160" s="77">
        <f t="shared" si="199"/>
        <v>0</v>
      </c>
      <c r="T160" s="77">
        <f t="shared" si="199"/>
        <v>0</v>
      </c>
      <c r="U160" s="77">
        <f t="shared" si="199"/>
        <v>0</v>
      </c>
      <c r="V160" s="77">
        <f t="shared" si="199"/>
        <v>7.2222222222222202E-2</v>
      </c>
      <c r="W160" s="77">
        <f t="shared" si="199"/>
        <v>0</v>
      </c>
      <c r="X160" s="77">
        <f t="shared" si="199"/>
        <v>0</v>
      </c>
      <c r="Y160" s="77">
        <f t="shared" si="199"/>
        <v>0</v>
      </c>
      <c r="Z160" s="77">
        <f t="shared" si="199"/>
        <v>0</v>
      </c>
      <c r="AA160" s="77">
        <f t="shared" si="199"/>
        <v>0</v>
      </c>
      <c r="AB160" s="77">
        <f t="shared" si="199"/>
        <v>0</v>
      </c>
      <c r="AC160" s="230">
        <f t="shared" si="199"/>
        <v>0</v>
      </c>
      <c r="AD160" s="230">
        <f t="shared" si="199"/>
        <v>0</v>
      </c>
      <c r="AE160" s="230">
        <f t="shared" si="199"/>
        <v>0</v>
      </c>
      <c r="AF160" s="230">
        <f t="shared" ref="AF160" si="251">HLOOKUP(AF$138,$D$78:$CR$136,$CS100,0)</f>
        <v>0</v>
      </c>
      <c r="AG160" s="230">
        <f t="shared" si="196"/>
        <v>0</v>
      </c>
      <c r="AH160" s="77">
        <f t="shared" si="196"/>
        <v>0</v>
      </c>
      <c r="AI160" s="77">
        <f t="shared" si="196"/>
        <v>0.28999999999999998</v>
      </c>
      <c r="AJ160" s="77">
        <f t="shared" si="196"/>
        <v>0</v>
      </c>
      <c r="AK160" s="77">
        <f t="shared" si="196"/>
        <v>0</v>
      </c>
      <c r="AL160" s="77">
        <f t="shared" si="196"/>
        <v>0</v>
      </c>
      <c r="AM160" s="77">
        <f t="shared" si="196"/>
        <v>0</v>
      </c>
      <c r="AN160" s="77">
        <f t="shared" si="196"/>
        <v>0</v>
      </c>
      <c r="AO160" s="77">
        <f t="shared" si="196"/>
        <v>0</v>
      </c>
      <c r="AP160" s="77">
        <f t="shared" si="196"/>
        <v>0</v>
      </c>
      <c r="AQ160" s="77">
        <f t="shared" si="196"/>
        <v>0</v>
      </c>
      <c r="AR160" s="77">
        <f t="shared" si="196"/>
        <v>0</v>
      </c>
      <c r="AS160" s="77">
        <f t="shared" si="196"/>
        <v>0</v>
      </c>
      <c r="AT160" s="77">
        <f t="shared" si="196"/>
        <v>0</v>
      </c>
      <c r="AU160" s="77">
        <f t="shared" si="196"/>
        <v>0</v>
      </c>
      <c r="AV160" s="77">
        <f t="shared" si="196"/>
        <v>0</v>
      </c>
      <c r="AW160" s="77">
        <f t="shared" si="196"/>
        <v>0.3</v>
      </c>
      <c r="AX160" s="77">
        <f t="shared" si="196"/>
        <v>0</v>
      </c>
      <c r="AY160" s="77">
        <f t="shared" si="196"/>
        <v>0</v>
      </c>
      <c r="AZ160" s="77">
        <f t="shared" si="196"/>
        <v>0</v>
      </c>
      <c r="BA160" s="77">
        <f t="shared" si="196"/>
        <v>0</v>
      </c>
      <c r="BB160" s="77">
        <f t="shared" si="196"/>
        <v>0</v>
      </c>
      <c r="BC160" s="77">
        <f t="shared" si="196"/>
        <v>0</v>
      </c>
      <c r="BD160" s="77">
        <f t="shared" si="196"/>
        <v>0</v>
      </c>
      <c r="BE160" s="77">
        <f t="shared" si="196"/>
        <v>0</v>
      </c>
      <c r="BF160" s="77">
        <f t="shared" si="196"/>
        <v>0</v>
      </c>
      <c r="BG160" s="77">
        <f t="shared" si="196"/>
        <v>0</v>
      </c>
      <c r="BH160" s="77">
        <f t="shared" si="196"/>
        <v>0</v>
      </c>
      <c r="BI160" s="77">
        <f t="shared" si="196"/>
        <v>0</v>
      </c>
      <c r="BJ160" s="77">
        <f t="shared" si="196"/>
        <v>0</v>
      </c>
      <c r="BK160" s="77">
        <f t="shared" si="196"/>
        <v>0</v>
      </c>
      <c r="BL160" s="77">
        <f t="shared" si="196"/>
        <v>0</v>
      </c>
      <c r="BM160" s="77">
        <f t="shared" si="196"/>
        <v>0</v>
      </c>
      <c r="BN160" s="77">
        <f t="shared" si="196"/>
        <v>0</v>
      </c>
      <c r="BO160" s="77">
        <f t="shared" si="196"/>
        <v>0</v>
      </c>
      <c r="BP160" s="77">
        <f t="shared" si="196"/>
        <v>0</v>
      </c>
      <c r="BQ160" s="77">
        <f t="shared" si="196"/>
        <v>0</v>
      </c>
      <c r="BR160" s="77">
        <f t="shared" si="196"/>
        <v>0</v>
      </c>
      <c r="BS160" s="77">
        <f t="shared" si="196"/>
        <v>0</v>
      </c>
      <c r="BT160" s="77">
        <f t="shared" si="196"/>
        <v>0</v>
      </c>
      <c r="BU160" s="77">
        <f t="shared" si="196"/>
        <v>0</v>
      </c>
      <c r="BV160" s="77">
        <f t="shared" si="196"/>
        <v>0</v>
      </c>
      <c r="BW160" s="77">
        <f t="shared" si="196"/>
        <v>0</v>
      </c>
      <c r="BX160" s="77">
        <f t="shared" ref="BX160" si="252">HLOOKUP(BX$138,$D$78:$CR$136,$CS100,0)</f>
        <v>0.32</v>
      </c>
      <c r="BY160" s="77">
        <f t="shared" si="175"/>
        <v>0</v>
      </c>
      <c r="BZ160" s="77">
        <f t="shared" si="175"/>
        <v>0.11120000000000001</v>
      </c>
      <c r="CA160" s="77">
        <f t="shared" si="175"/>
        <v>0</v>
      </c>
      <c r="CB160" s="77">
        <f t="shared" si="175"/>
        <v>0</v>
      </c>
      <c r="CC160" s="77">
        <f t="shared" si="175"/>
        <v>0</v>
      </c>
      <c r="CD160" s="77">
        <f t="shared" si="175"/>
        <v>0</v>
      </c>
      <c r="CE160" s="77">
        <f t="shared" si="175"/>
        <v>0</v>
      </c>
      <c r="CF160" s="77">
        <f t="shared" si="175"/>
        <v>0</v>
      </c>
      <c r="CG160" s="77">
        <f t="shared" si="175"/>
        <v>8.0000000000000002E-3</v>
      </c>
      <c r="CH160" s="77">
        <f t="shared" si="175"/>
        <v>0</v>
      </c>
      <c r="CI160" s="77">
        <f t="shared" si="175"/>
        <v>0</v>
      </c>
      <c r="CJ160" s="77">
        <f t="shared" si="175"/>
        <v>0</v>
      </c>
      <c r="CK160" s="77">
        <f t="shared" si="175"/>
        <v>0</v>
      </c>
      <c r="CL160" s="77">
        <f t="shared" si="175"/>
        <v>0</v>
      </c>
      <c r="CM160" s="77">
        <f t="shared" si="175"/>
        <v>0</v>
      </c>
      <c r="CN160" s="77">
        <f t="shared" si="175"/>
        <v>0</v>
      </c>
      <c r="CO160" s="77">
        <f t="shared" si="175"/>
        <v>0</v>
      </c>
      <c r="CP160" s="77">
        <f t="shared" si="175"/>
        <v>0</v>
      </c>
      <c r="CQ160" s="77">
        <f t="shared" ref="CQ160" si="253">HLOOKUP(CQ$138,$D$78:$CR$136,$CS100,0)</f>
        <v>510</v>
      </c>
      <c r="CR160" s="85">
        <f t="shared" si="3"/>
        <v>500.8</v>
      </c>
      <c r="CS160" s="177">
        <f t="shared" si="13"/>
        <v>0.23499458000000004</v>
      </c>
      <c r="CT160" s="177">
        <f t="shared" si="26"/>
        <v>0</v>
      </c>
      <c r="CU160" s="177">
        <f t="shared" si="27"/>
        <v>0</v>
      </c>
      <c r="CV160" s="177">
        <f t="shared" si="28"/>
        <v>0</v>
      </c>
      <c r="CW160" s="177">
        <f t="shared" si="29"/>
        <v>0</v>
      </c>
      <c r="CX160" s="177">
        <f t="shared" si="30"/>
        <v>0</v>
      </c>
      <c r="CY160" s="177">
        <f t="shared" si="31"/>
        <v>0</v>
      </c>
      <c r="CZ160" s="177">
        <f t="shared" si="32"/>
        <v>0</v>
      </c>
      <c r="DA160" s="177">
        <f t="shared" si="33"/>
        <v>0</v>
      </c>
      <c r="DB160" s="177">
        <f t="shared" si="34"/>
        <v>0</v>
      </c>
      <c r="DC160" s="177">
        <f t="shared" si="35"/>
        <v>0</v>
      </c>
      <c r="DD160" s="177">
        <f t="shared" si="36"/>
        <v>0</v>
      </c>
      <c r="DE160" s="177">
        <f t="shared" si="37"/>
        <v>0</v>
      </c>
      <c r="DF160" s="177">
        <f t="shared" si="38"/>
        <v>0</v>
      </c>
      <c r="DG160" s="177">
        <f t="shared" si="39"/>
        <v>0</v>
      </c>
      <c r="DH160" s="177">
        <f t="shared" si="40"/>
        <v>0</v>
      </c>
      <c r="DI160" s="177">
        <f t="shared" si="41"/>
        <v>0</v>
      </c>
      <c r="DJ160" s="177">
        <f t="shared" si="42"/>
        <v>0</v>
      </c>
      <c r="DK160" s="177">
        <f t="shared" si="43"/>
        <v>1.6658589999999997E-2</v>
      </c>
      <c r="DL160" s="177">
        <f t="shared" si="44"/>
        <v>0</v>
      </c>
      <c r="DM160" s="177">
        <f t="shared" si="45"/>
        <v>0</v>
      </c>
      <c r="DN160" s="177">
        <f t="shared" si="46"/>
        <v>0</v>
      </c>
      <c r="DO160" s="177">
        <f t="shared" si="47"/>
        <v>0</v>
      </c>
      <c r="DP160" s="177">
        <f t="shared" si="48"/>
        <v>0</v>
      </c>
      <c r="DQ160" s="177">
        <f t="shared" si="49"/>
        <v>0</v>
      </c>
      <c r="DR160" s="177">
        <f t="shared" si="50"/>
        <v>0</v>
      </c>
      <c r="DS160" s="177">
        <f t="shared" si="51"/>
        <v>0</v>
      </c>
      <c r="DT160" s="177">
        <f t="shared" si="52"/>
        <v>0</v>
      </c>
      <c r="DU160" s="177">
        <f t="shared" si="53"/>
        <v>0</v>
      </c>
      <c r="DV160" s="177">
        <f t="shared" si="54"/>
        <v>0</v>
      </c>
      <c r="DW160" s="177">
        <f t="shared" si="55"/>
        <v>0</v>
      </c>
      <c r="DX160" s="177">
        <f t="shared" si="56"/>
        <v>0.44498179999999993</v>
      </c>
      <c r="DY160" s="177">
        <f t="shared" si="57"/>
        <v>0</v>
      </c>
      <c r="DZ160" s="177">
        <f t="shared" si="58"/>
        <v>0</v>
      </c>
      <c r="EA160" s="177">
        <f t="shared" si="59"/>
        <v>0</v>
      </c>
      <c r="EB160" s="177">
        <f t="shared" si="60"/>
        <v>0</v>
      </c>
      <c r="EC160" s="177">
        <f t="shared" si="61"/>
        <v>0</v>
      </c>
      <c r="ED160" s="177">
        <f t="shared" si="62"/>
        <v>0</v>
      </c>
      <c r="EE160" s="177">
        <f t="shared" si="63"/>
        <v>0</v>
      </c>
      <c r="EF160" s="177">
        <f t="shared" si="64"/>
        <v>0</v>
      </c>
      <c r="EG160" s="177">
        <f t="shared" si="65"/>
        <v>0</v>
      </c>
      <c r="EH160" s="177">
        <f t="shared" si="66"/>
        <v>0</v>
      </c>
      <c r="EI160" s="177">
        <f t="shared" si="67"/>
        <v>0</v>
      </c>
      <c r="EJ160" s="177">
        <f t="shared" si="68"/>
        <v>0</v>
      </c>
      <c r="EK160" s="177">
        <f t="shared" si="69"/>
        <v>0</v>
      </c>
      <c r="EL160" s="177">
        <f t="shared" si="70"/>
        <v>0.60153599999999996</v>
      </c>
      <c r="EM160" s="177">
        <f t="shared" si="71"/>
        <v>0</v>
      </c>
      <c r="EN160" s="177">
        <f t="shared" si="72"/>
        <v>0</v>
      </c>
      <c r="EO160" s="177">
        <f t="shared" si="73"/>
        <v>0</v>
      </c>
      <c r="EP160" s="177">
        <f t="shared" si="74"/>
        <v>0</v>
      </c>
      <c r="EQ160" s="177">
        <f t="shared" si="75"/>
        <v>0</v>
      </c>
      <c r="ER160" s="177">
        <f t="shared" si="76"/>
        <v>0</v>
      </c>
      <c r="ES160" s="177">
        <f t="shared" si="77"/>
        <v>0</v>
      </c>
      <c r="ET160" s="177">
        <f t="shared" si="78"/>
        <v>0</v>
      </c>
      <c r="EU160" s="177">
        <f t="shared" si="79"/>
        <v>0</v>
      </c>
      <c r="EV160" s="177">
        <f t="shared" si="80"/>
        <v>0</v>
      </c>
      <c r="EW160" s="177">
        <f t="shared" si="81"/>
        <v>0</v>
      </c>
      <c r="EX160" s="177">
        <f t="shared" si="82"/>
        <v>0</v>
      </c>
      <c r="EY160" s="177">
        <f t="shared" si="83"/>
        <v>0</v>
      </c>
      <c r="EZ160" s="177">
        <f t="shared" si="84"/>
        <v>0</v>
      </c>
      <c r="FA160" s="177">
        <f t="shared" si="85"/>
        <v>0</v>
      </c>
      <c r="FB160" s="177">
        <f t="shared" si="86"/>
        <v>0</v>
      </c>
      <c r="FC160" s="177">
        <f t="shared" si="87"/>
        <v>0</v>
      </c>
      <c r="FD160" s="177">
        <f t="shared" si="88"/>
        <v>0</v>
      </c>
      <c r="FE160" s="177">
        <f t="shared" si="22"/>
        <v>0</v>
      </c>
      <c r="FF160" s="177">
        <f t="shared" si="177"/>
        <v>0</v>
      </c>
      <c r="FG160" s="177">
        <f t="shared" si="178"/>
        <v>0</v>
      </c>
      <c r="FH160" s="177">
        <f t="shared" si="179"/>
        <v>0</v>
      </c>
      <c r="FI160" s="177">
        <f t="shared" si="159"/>
        <v>0</v>
      </c>
      <c r="FJ160" s="177">
        <f t="shared" si="160"/>
        <v>0</v>
      </c>
      <c r="FK160" s="177">
        <f t="shared" si="161"/>
        <v>0</v>
      </c>
      <c r="FL160" s="177">
        <f t="shared" si="162"/>
        <v>0</v>
      </c>
      <c r="FM160" s="177">
        <f t="shared" si="163"/>
        <v>0.41298879999999999</v>
      </c>
      <c r="FN160" s="177">
        <f t="shared" si="164"/>
        <v>0</v>
      </c>
      <c r="FO160" s="177">
        <f t="shared" si="165"/>
        <v>0.28682372</v>
      </c>
      <c r="FP160" s="177">
        <f t="shared" si="166"/>
        <v>0</v>
      </c>
      <c r="FQ160" s="177">
        <f t="shared" si="167"/>
        <v>0</v>
      </c>
      <c r="FR160" s="177">
        <f t="shared" si="168"/>
        <v>0</v>
      </c>
      <c r="FS160" s="177">
        <f t="shared" si="169"/>
        <v>0</v>
      </c>
      <c r="FT160" s="177">
        <f t="shared" si="170"/>
        <v>0</v>
      </c>
      <c r="FU160" s="177">
        <f t="shared" si="171"/>
        <v>0</v>
      </c>
      <c r="FV160" s="177">
        <f t="shared" si="172"/>
        <v>1.40748E-3</v>
      </c>
      <c r="FW160" s="177">
        <f t="shared" si="173"/>
        <v>0</v>
      </c>
      <c r="FX160" s="177">
        <f t="shared" si="14"/>
        <v>0</v>
      </c>
      <c r="FY160" s="177">
        <f t="shared" si="183"/>
        <v>0</v>
      </c>
      <c r="FZ160" s="177">
        <f t="shared" si="184"/>
        <v>0</v>
      </c>
      <c r="GA160" s="177">
        <f t="shared" si="185"/>
        <v>0</v>
      </c>
      <c r="GB160" s="177">
        <f t="shared" si="186"/>
        <v>0</v>
      </c>
      <c r="GC160" s="177">
        <f t="shared" si="187"/>
        <v>0</v>
      </c>
      <c r="GD160" s="177">
        <f t="shared" si="188"/>
        <v>0</v>
      </c>
      <c r="GE160" s="177">
        <f t="shared" si="189"/>
        <v>0</v>
      </c>
      <c r="GF160" s="177">
        <f t="shared" si="190"/>
        <v>0</v>
      </c>
      <c r="GG160" s="177">
        <f t="shared" si="191"/>
        <v>3.7215249280000001E-2</v>
      </c>
      <c r="GH160" s="177">
        <f t="shared" si="15"/>
        <v>0.3230191</v>
      </c>
      <c r="GI160" s="177">
        <f t="shared" si="135"/>
        <v>0</v>
      </c>
      <c r="GJ160" s="177">
        <f t="shared" si="136"/>
        <v>0</v>
      </c>
      <c r="GK160" s="177">
        <f t="shared" si="137"/>
        <v>0</v>
      </c>
      <c r="GL160" s="177">
        <f t="shared" si="138"/>
        <v>0</v>
      </c>
      <c r="GM160" s="177">
        <f t="shared" si="139"/>
        <v>0</v>
      </c>
      <c r="GN160" s="177">
        <f t="shared" si="140"/>
        <v>0</v>
      </c>
      <c r="GO160" s="177">
        <f t="shared" si="141"/>
        <v>0</v>
      </c>
      <c r="GP160" s="177">
        <f t="shared" si="108"/>
        <v>0</v>
      </c>
      <c r="GQ160" s="177">
        <f t="shared" si="109"/>
        <v>0</v>
      </c>
      <c r="GR160" s="177">
        <f t="shared" si="110"/>
        <v>0</v>
      </c>
      <c r="GS160" s="177">
        <f t="shared" si="111"/>
        <v>0</v>
      </c>
      <c r="GT160" s="177">
        <f t="shared" si="112"/>
        <v>0</v>
      </c>
      <c r="GU160" s="177">
        <f t="shared" si="113"/>
        <v>0</v>
      </c>
      <c r="GV160" s="177">
        <f t="shared" si="114"/>
        <v>0</v>
      </c>
      <c r="GW160" s="177">
        <f t="shared" si="115"/>
        <v>0</v>
      </c>
      <c r="GX160" s="177">
        <f t="shared" si="116"/>
        <v>0</v>
      </c>
      <c r="GY160" s="177">
        <f t="shared" si="117"/>
        <v>0</v>
      </c>
      <c r="GZ160" s="177">
        <f t="shared" si="118"/>
        <v>1.9624409999999998E-2</v>
      </c>
      <c r="HA160" s="177">
        <f t="shared" si="119"/>
        <v>0</v>
      </c>
      <c r="HB160" s="177">
        <f t="shared" si="120"/>
        <v>0</v>
      </c>
      <c r="HC160" s="177">
        <f t="shared" si="121"/>
        <v>0</v>
      </c>
      <c r="HD160" s="177">
        <f t="shared" si="122"/>
        <v>0</v>
      </c>
      <c r="HE160" s="177">
        <f t="shared" si="123"/>
        <v>0</v>
      </c>
      <c r="HF160" s="177">
        <f t="shared" si="124"/>
        <v>0</v>
      </c>
      <c r="HG160" s="177">
        <f t="shared" si="125"/>
        <v>0</v>
      </c>
      <c r="HH160" s="177">
        <f t="shared" si="126"/>
        <v>0</v>
      </c>
      <c r="HI160" s="177">
        <f t="shared" si="127"/>
        <v>0</v>
      </c>
      <c r="HJ160" s="177">
        <f t="shared" si="128"/>
        <v>0</v>
      </c>
      <c r="HK160" s="177">
        <f t="shared" si="129"/>
        <v>0</v>
      </c>
      <c r="HL160" s="177">
        <f t="shared" si="130"/>
        <v>0</v>
      </c>
      <c r="HM160" s="177">
        <f t="shared" si="131"/>
        <v>0.56683399999999995</v>
      </c>
      <c r="HN160" s="177">
        <f t="shared" ref="HN160:HN196" si="254">AJ160*AJ$200</f>
        <v>0</v>
      </c>
      <c r="HO160" s="177">
        <f t="shared" ref="HO160:HO196" si="255">AK160*AK$200</f>
        <v>0</v>
      </c>
      <c r="HP160" s="177">
        <f t="shared" ref="HP160:HP196" si="256">AL160*AL$200</f>
        <v>0</v>
      </c>
      <c r="HQ160" s="177">
        <f t="shared" ref="HQ160:HQ196" si="257">AM160*AM$200</f>
        <v>0</v>
      </c>
      <c r="HR160" s="177">
        <f t="shared" ref="HR160:HR196" si="258">AN160*AN$200</f>
        <v>0</v>
      </c>
      <c r="HS160" s="177">
        <f t="shared" ref="HS160:HS196" si="259">AO160*AO$200</f>
        <v>0</v>
      </c>
      <c r="HT160" s="177">
        <f t="shared" ref="HT160:HT196" si="260">AP160*AP$200</f>
        <v>0</v>
      </c>
      <c r="HU160" s="177">
        <f t="shared" ref="HU160:HU196" si="261">AQ160*AQ$200</f>
        <v>0</v>
      </c>
      <c r="HV160" s="177">
        <f t="shared" ref="HV160:HV196" si="262">AR160*AR$200</f>
        <v>0</v>
      </c>
      <c r="HW160" s="177">
        <f t="shared" ref="HW160:HW196" si="263">AS160*AS$200</f>
        <v>0</v>
      </c>
      <c r="HX160" s="177">
        <f t="shared" ref="HX160:HX196" si="264">AT160*AT$200</f>
        <v>0</v>
      </c>
      <c r="HY160" s="177">
        <f t="shared" ref="HY160:HY196" si="265">AU160*AU$200</f>
        <v>0</v>
      </c>
      <c r="HZ160" s="177">
        <f t="shared" ref="HZ160:HZ196" si="266">AV160*AV$200</f>
        <v>0</v>
      </c>
      <c r="IA160" s="177">
        <f t="shared" ref="IA160:IA196" si="267">AW160*AW$200</f>
        <v>0.638598</v>
      </c>
      <c r="IB160" s="177">
        <f t="shared" ref="IB160:IB196" si="268">AX160*AX$200</f>
        <v>0</v>
      </c>
      <c r="IC160" s="177">
        <f t="shared" si="207"/>
        <v>0</v>
      </c>
      <c r="ID160" s="177">
        <f t="shared" si="208"/>
        <v>0</v>
      </c>
      <c r="IE160" s="177">
        <f t="shared" si="209"/>
        <v>0</v>
      </c>
      <c r="IF160" s="177">
        <f t="shared" si="210"/>
        <v>0</v>
      </c>
      <c r="IG160" s="177">
        <f t="shared" si="211"/>
        <v>0</v>
      </c>
      <c r="IH160" s="177">
        <f t="shared" si="212"/>
        <v>0</v>
      </c>
      <c r="II160" s="177">
        <f t="shared" si="213"/>
        <v>0</v>
      </c>
      <c r="IJ160" s="177">
        <f t="shared" si="214"/>
        <v>0</v>
      </c>
      <c r="IK160" s="177">
        <f t="shared" si="215"/>
        <v>0</v>
      </c>
      <c r="IL160" s="177">
        <f t="shared" si="216"/>
        <v>0</v>
      </c>
      <c r="IM160" s="177">
        <f t="shared" si="217"/>
        <v>0</v>
      </c>
      <c r="IN160" s="177">
        <f t="shared" si="218"/>
        <v>0</v>
      </c>
      <c r="IO160" s="177">
        <f t="shared" si="219"/>
        <v>0</v>
      </c>
      <c r="IP160" s="177">
        <f t="shared" si="220"/>
        <v>0</v>
      </c>
      <c r="IQ160" s="177">
        <f t="shared" si="221"/>
        <v>0</v>
      </c>
      <c r="IR160" s="177">
        <f t="shared" si="222"/>
        <v>0</v>
      </c>
      <c r="IS160" s="177">
        <f t="shared" si="223"/>
        <v>0</v>
      </c>
      <c r="IT160" s="177">
        <f t="shared" si="91"/>
        <v>0</v>
      </c>
      <c r="IU160" s="177">
        <f t="shared" si="224"/>
        <v>0</v>
      </c>
      <c r="IV160" s="177">
        <f t="shared" si="225"/>
        <v>0</v>
      </c>
      <c r="IW160" s="177">
        <f t="shared" si="226"/>
        <v>0</v>
      </c>
      <c r="IX160" s="177">
        <f t="shared" si="227"/>
        <v>0</v>
      </c>
      <c r="IY160" s="177">
        <f t="shared" si="228"/>
        <v>0</v>
      </c>
      <c r="IZ160" s="177">
        <f t="shared" si="229"/>
        <v>0</v>
      </c>
      <c r="JA160" s="177">
        <f t="shared" si="230"/>
        <v>0</v>
      </c>
      <c r="JB160" s="177">
        <f t="shared" si="231"/>
        <v>0.48414720000000006</v>
      </c>
      <c r="JC160" s="177">
        <f t="shared" si="232"/>
        <v>0</v>
      </c>
      <c r="JD160" s="177">
        <f t="shared" si="233"/>
        <v>0.33685816000000002</v>
      </c>
      <c r="JE160" s="177">
        <f t="shared" si="234"/>
        <v>0</v>
      </c>
      <c r="JF160" s="177">
        <f t="shared" si="235"/>
        <v>0</v>
      </c>
      <c r="JG160" s="177">
        <f t="shared" si="236"/>
        <v>0</v>
      </c>
      <c r="JH160" s="177">
        <f t="shared" si="237"/>
        <v>0</v>
      </c>
      <c r="JI160" s="177">
        <f t="shared" si="238"/>
        <v>0</v>
      </c>
      <c r="JJ160" s="177">
        <f t="shared" si="239"/>
        <v>0</v>
      </c>
      <c r="JK160" s="177">
        <f t="shared" si="240"/>
        <v>1.6232320000000001E-3</v>
      </c>
      <c r="JL160" s="177">
        <f t="shared" si="241"/>
        <v>0</v>
      </c>
      <c r="JM160" s="177">
        <f t="shared" si="242"/>
        <v>0</v>
      </c>
      <c r="JN160" s="177">
        <f t="shared" si="243"/>
        <v>0</v>
      </c>
      <c r="JO160" s="177">
        <f t="shared" si="244"/>
        <v>0</v>
      </c>
      <c r="JP160" s="177">
        <f t="shared" si="245"/>
        <v>0</v>
      </c>
      <c r="JQ160" s="177">
        <f t="shared" si="246"/>
        <v>0</v>
      </c>
      <c r="JR160" s="177">
        <f t="shared" si="247"/>
        <v>0</v>
      </c>
      <c r="JS160" s="177">
        <f t="shared" si="248"/>
        <v>0</v>
      </c>
      <c r="JT160" s="177">
        <f t="shared" si="203"/>
        <v>0</v>
      </c>
      <c r="JU160" s="177">
        <f t="shared" si="249"/>
        <v>0</v>
      </c>
      <c r="JV160" s="177">
        <f t="shared" si="250"/>
        <v>4.2469843199999996E-2</v>
      </c>
    </row>
    <row r="161" spans="1:282" ht="15.75" thickBot="1" x14ac:dyDescent="0.3">
      <c r="A161" s="77" t="s">
        <v>693</v>
      </c>
      <c r="B161" s="77">
        <v>84</v>
      </c>
      <c r="C161" s="79">
        <v>23</v>
      </c>
      <c r="D161" s="84">
        <f t="shared" si="9"/>
        <v>0</v>
      </c>
      <c r="E161" s="77">
        <f t="shared" si="199"/>
        <v>0</v>
      </c>
      <c r="F161" s="77">
        <f t="shared" si="199"/>
        <v>0</v>
      </c>
      <c r="G161" s="77">
        <f t="shared" si="199"/>
        <v>0</v>
      </c>
      <c r="H161" s="77">
        <f t="shared" si="199"/>
        <v>0</v>
      </c>
      <c r="I161" s="77">
        <f t="shared" si="199"/>
        <v>0</v>
      </c>
      <c r="J161" s="77">
        <f t="shared" si="199"/>
        <v>0</v>
      </c>
      <c r="K161" s="77">
        <f t="shared" si="199"/>
        <v>0</v>
      </c>
      <c r="L161" s="77">
        <f t="shared" si="199"/>
        <v>0</v>
      </c>
      <c r="M161" s="77">
        <f t="shared" si="199"/>
        <v>0</v>
      </c>
      <c r="N161" s="77">
        <f t="shared" si="199"/>
        <v>0</v>
      </c>
      <c r="O161" s="77">
        <f t="shared" si="199"/>
        <v>0</v>
      </c>
      <c r="P161" s="77">
        <f t="shared" si="199"/>
        <v>0</v>
      </c>
      <c r="Q161" s="77">
        <f t="shared" si="199"/>
        <v>0</v>
      </c>
      <c r="R161" s="77">
        <f t="shared" si="199"/>
        <v>0</v>
      </c>
      <c r="S161" s="77">
        <f t="shared" si="199"/>
        <v>0</v>
      </c>
      <c r="T161" s="77">
        <f t="shared" si="199"/>
        <v>0</v>
      </c>
      <c r="U161" s="77">
        <f t="shared" si="199"/>
        <v>0</v>
      </c>
      <c r="V161" s="77">
        <f t="shared" si="199"/>
        <v>0</v>
      </c>
      <c r="W161" s="77">
        <f t="shared" si="199"/>
        <v>0</v>
      </c>
      <c r="X161" s="77">
        <f t="shared" si="199"/>
        <v>0</v>
      </c>
      <c r="Y161" s="77">
        <f t="shared" si="199"/>
        <v>0</v>
      </c>
      <c r="Z161" s="77">
        <f t="shared" si="199"/>
        <v>0</v>
      </c>
      <c r="AA161" s="77">
        <f t="shared" si="199"/>
        <v>0</v>
      </c>
      <c r="AB161" s="77">
        <f t="shared" si="199"/>
        <v>0</v>
      </c>
      <c r="AC161" s="230">
        <f t="shared" si="199"/>
        <v>0</v>
      </c>
      <c r="AD161" s="230">
        <f t="shared" si="199"/>
        <v>0</v>
      </c>
      <c r="AE161" s="230">
        <f t="shared" si="199"/>
        <v>0</v>
      </c>
      <c r="AF161" s="230">
        <f t="shared" ref="AF161" si="269">HLOOKUP(AF$138,$D$78:$CR$136,$CS101,0)</f>
        <v>0</v>
      </c>
      <c r="AG161" s="230">
        <f t="shared" si="196"/>
        <v>0</v>
      </c>
      <c r="AH161" s="77">
        <f t="shared" si="196"/>
        <v>0</v>
      </c>
      <c r="AI161" s="77">
        <f t="shared" si="196"/>
        <v>0</v>
      </c>
      <c r="AJ161" s="77">
        <f t="shared" si="196"/>
        <v>0</v>
      </c>
      <c r="AK161" s="77">
        <f t="shared" si="196"/>
        <v>0</v>
      </c>
      <c r="AL161" s="77">
        <f t="shared" si="196"/>
        <v>0</v>
      </c>
      <c r="AM161" s="77">
        <f t="shared" si="196"/>
        <v>0</v>
      </c>
      <c r="AN161" s="77">
        <f t="shared" si="196"/>
        <v>0</v>
      </c>
      <c r="AO161" s="77">
        <f t="shared" si="196"/>
        <v>0</v>
      </c>
      <c r="AP161" s="77">
        <f t="shared" si="196"/>
        <v>0</v>
      </c>
      <c r="AQ161" s="77">
        <f t="shared" si="196"/>
        <v>0</v>
      </c>
      <c r="AR161" s="77">
        <f t="shared" si="196"/>
        <v>0</v>
      </c>
      <c r="AS161" s="77">
        <f t="shared" si="196"/>
        <v>1</v>
      </c>
      <c r="AT161" s="77">
        <f t="shared" si="196"/>
        <v>0</v>
      </c>
      <c r="AU161" s="77">
        <f t="shared" si="196"/>
        <v>0</v>
      </c>
      <c r="AV161" s="77">
        <f t="shared" si="196"/>
        <v>0</v>
      </c>
      <c r="AW161" s="77">
        <f t="shared" si="196"/>
        <v>0</v>
      </c>
      <c r="AX161" s="77">
        <f t="shared" si="196"/>
        <v>0</v>
      </c>
      <c r="AY161" s="77">
        <f t="shared" si="196"/>
        <v>0</v>
      </c>
      <c r="AZ161" s="77">
        <f t="shared" si="196"/>
        <v>0</v>
      </c>
      <c r="BA161" s="77">
        <f t="shared" si="196"/>
        <v>0</v>
      </c>
      <c r="BB161" s="77">
        <f t="shared" si="196"/>
        <v>0</v>
      </c>
      <c r="BC161" s="77">
        <f t="shared" si="196"/>
        <v>0</v>
      </c>
      <c r="BD161" s="77">
        <f t="shared" si="196"/>
        <v>0</v>
      </c>
      <c r="BE161" s="77">
        <f t="shared" si="196"/>
        <v>0</v>
      </c>
      <c r="BF161" s="77">
        <f t="shared" si="196"/>
        <v>0</v>
      </c>
      <c r="BG161" s="77">
        <f t="shared" si="196"/>
        <v>0</v>
      </c>
      <c r="BH161" s="77">
        <f t="shared" si="196"/>
        <v>0</v>
      </c>
      <c r="BI161" s="77">
        <f t="shared" si="196"/>
        <v>0</v>
      </c>
      <c r="BJ161" s="77">
        <f t="shared" si="196"/>
        <v>0</v>
      </c>
      <c r="BK161" s="77">
        <f t="shared" si="196"/>
        <v>0</v>
      </c>
      <c r="BL161" s="77">
        <f t="shared" si="196"/>
        <v>0</v>
      </c>
      <c r="BM161" s="77">
        <f t="shared" si="196"/>
        <v>0</v>
      </c>
      <c r="BN161" s="77">
        <f t="shared" si="196"/>
        <v>0</v>
      </c>
      <c r="BO161" s="77">
        <f t="shared" si="196"/>
        <v>0</v>
      </c>
      <c r="BP161" s="77">
        <f t="shared" si="196"/>
        <v>0</v>
      </c>
      <c r="BQ161" s="77">
        <f t="shared" si="196"/>
        <v>0</v>
      </c>
      <c r="BR161" s="77">
        <f t="shared" si="196"/>
        <v>0</v>
      </c>
      <c r="BS161" s="77">
        <f t="shared" si="196"/>
        <v>0</v>
      </c>
      <c r="BT161" s="77">
        <f t="shared" si="196"/>
        <v>0</v>
      </c>
      <c r="BU161" s="77">
        <f t="shared" si="196"/>
        <v>0</v>
      </c>
      <c r="BV161" s="77">
        <f t="shared" si="196"/>
        <v>0</v>
      </c>
      <c r="BW161" s="77">
        <f t="shared" si="196"/>
        <v>0</v>
      </c>
      <c r="BX161" s="77">
        <f t="shared" ref="BX161" si="270">HLOOKUP(BX$138,$D$78:$CR$136,$CS101,0)</f>
        <v>0</v>
      </c>
      <c r="BY161" s="77">
        <f t="shared" si="175"/>
        <v>0</v>
      </c>
      <c r="BZ161" s="77">
        <f t="shared" si="175"/>
        <v>0</v>
      </c>
      <c r="CA161" s="77">
        <f t="shared" si="175"/>
        <v>0</v>
      </c>
      <c r="CB161" s="77">
        <f t="shared" si="175"/>
        <v>0</v>
      </c>
      <c r="CC161" s="77">
        <f t="shared" si="175"/>
        <v>0</v>
      </c>
      <c r="CD161" s="77">
        <f t="shared" si="175"/>
        <v>0</v>
      </c>
      <c r="CE161" s="77">
        <f t="shared" si="175"/>
        <v>0</v>
      </c>
      <c r="CF161" s="77">
        <f t="shared" si="175"/>
        <v>0</v>
      </c>
      <c r="CG161" s="77">
        <f t="shared" si="175"/>
        <v>0</v>
      </c>
      <c r="CH161" s="77">
        <f t="shared" si="175"/>
        <v>0</v>
      </c>
      <c r="CI161" s="77">
        <f t="shared" si="175"/>
        <v>0</v>
      </c>
      <c r="CJ161" s="77">
        <f t="shared" si="175"/>
        <v>0</v>
      </c>
      <c r="CK161" s="77">
        <f t="shared" si="175"/>
        <v>0</v>
      </c>
      <c r="CL161" s="77">
        <f t="shared" si="175"/>
        <v>0</v>
      </c>
      <c r="CM161" s="77">
        <f t="shared" si="175"/>
        <v>0</v>
      </c>
      <c r="CN161" s="77">
        <f t="shared" si="175"/>
        <v>0</v>
      </c>
      <c r="CO161" s="77">
        <f t="shared" si="175"/>
        <v>0</v>
      </c>
      <c r="CP161" s="77">
        <f t="shared" si="175"/>
        <v>0</v>
      </c>
      <c r="CQ161" s="77">
        <f t="shared" ref="CQ161" si="271">HLOOKUP(CQ$138,$D$78:$CR$136,$CS101,0)</f>
        <v>0</v>
      </c>
      <c r="CR161" s="85">
        <f t="shared" si="3"/>
        <v>0</v>
      </c>
      <c r="CS161" s="177">
        <f t="shared" si="13"/>
        <v>0</v>
      </c>
      <c r="CT161" s="177">
        <f t="shared" si="26"/>
        <v>0</v>
      </c>
      <c r="CU161" s="177">
        <f t="shared" si="27"/>
        <v>0</v>
      </c>
      <c r="CV161" s="177">
        <f t="shared" si="28"/>
        <v>0</v>
      </c>
      <c r="CW161" s="177">
        <f t="shared" si="29"/>
        <v>0</v>
      </c>
      <c r="CX161" s="177">
        <f t="shared" si="30"/>
        <v>0</v>
      </c>
      <c r="CY161" s="177">
        <f t="shared" si="31"/>
        <v>0</v>
      </c>
      <c r="CZ161" s="177">
        <f t="shared" si="32"/>
        <v>0</v>
      </c>
      <c r="DA161" s="177">
        <f t="shared" si="33"/>
        <v>0</v>
      </c>
      <c r="DB161" s="177">
        <f t="shared" si="34"/>
        <v>0</v>
      </c>
      <c r="DC161" s="177">
        <f t="shared" si="35"/>
        <v>0</v>
      </c>
      <c r="DD161" s="177">
        <f t="shared" si="36"/>
        <v>0</v>
      </c>
      <c r="DE161" s="177">
        <f t="shared" si="37"/>
        <v>0</v>
      </c>
      <c r="DF161" s="177">
        <f t="shared" si="38"/>
        <v>0</v>
      </c>
      <c r="DG161" s="177">
        <f t="shared" si="39"/>
        <v>0</v>
      </c>
      <c r="DH161" s="177">
        <f t="shared" si="40"/>
        <v>0</v>
      </c>
      <c r="DI161" s="177">
        <f t="shared" si="41"/>
        <v>0</v>
      </c>
      <c r="DJ161" s="177">
        <f t="shared" si="42"/>
        <v>0</v>
      </c>
      <c r="DK161" s="177">
        <f t="shared" si="43"/>
        <v>0</v>
      </c>
      <c r="DL161" s="177">
        <f t="shared" si="44"/>
        <v>0</v>
      </c>
      <c r="DM161" s="177">
        <f t="shared" si="45"/>
        <v>0</v>
      </c>
      <c r="DN161" s="177">
        <f t="shared" si="46"/>
        <v>0</v>
      </c>
      <c r="DO161" s="177">
        <f t="shared" si="47"/>
        <v>0</v>
      </c>
      <c r="DP161" s="177">
        <f t="shared" si="48"/>
        <v>0</v>
      </c>
      <c r="DQ161" s="177">
        <f t="shared" si="49"/>
        <v>0</v>
      </c>
      <c r="DR161" s="177">
        <f t="shared" si="50"/>
        <v>0</v>
      </c>
      <c r="DS161" s="177">
        <f t="shared" si="51"/>
        <v>0</v>
      </c>
      <c r="DT161" s="177">
        <f t="shared" si="52"/>
        <v>0</v>
      </c>
      <c r="DU161" s="177">
        <f t="shared" si="53"/>
        <v>0</v>
      </c>
      <c r="DV161" s="177">
        <f t="shared" si="54"/>
        <v>0</v>
      </c>
      <c r="DW161" s="177">
        <f t="shared" si="55"/>
        <v>0</v>
      </c>
      <c r="DX161" s="177">
        <f t="shared" si="56"/>
        <v>0</v>
      </c>
      <c r="DY161" s="177">
        <f t="shared" si="57"/>
        <v>0</v>
      </c>
      <c r="DZ161" s="177">
        <f t="shared" si="58"/>
        <v>0</v>
      </c>
      <c r="EA161" s="177">
        <f t="shared" si="59"/>
        <v>0</v>
      </c>
      <c r="EB161" s="177">
        <f t="shared" si="60"/>
        <v>0</v>
      </c>
      <c r="EC161" s="177">
        <f t="shared" si="61"/>
        <v>0</v>
      </c>
      <c r="ED161" s="177">
        <f t="shared" si="62"/>
        <v>0</v>
      </c>
      <c r="EE161" s="177">
        <f t="shared" si="63"/>
        <v>0</v>
      </c>
      <c r="EF161" s="177">
        <f t="shared" si="64"/>
        <v>0</v>
      </c>
      <c r="EG161" s="177">
        <f t="shared" si="65"/>
        <v>0</v>
      </c>
      <c r="EH161" s="177">
        <f t="shared" si="66"/>
        <v>3.81555</v>
      </c>
      <c r="EI161" s="177">
        <f t="shared" si="67"/>
        <v>0</v>
      </c>
      <c r="EJ161" s="177">
        <f t="shared" si="68"/>
        <v>0</v>
      </c>
      <c r="EK161" s="177">
        <f t="shared" si="69"/>
        <v>0</v>
      </c>
      <c r="EL161" s="177">
        <f t="shared" si="70"/>
        <v>0</v>
      </c>
      <c r="EM161" s="177">
        <f t="shared" si="71"/>
        <v>0</v>
      </c>
      <c r="EN161" s="177">
        <f t="shared" si="72"/>
        <v>0</v>
      </c>
      <c r="EO161" s="177">
        <f t="shared" si="73"/>
        <v>0</v>
      </c>
      <c r="EP161" s="177">
        <f t="shared" si="74"/>
        <v>0</v>
      </c>
      <c r="EQ161" s="177">
        <f t="shared" si="75"/>
        <v>0</v>
      </c>
      <c r="ER161" s="177">
        <f t="shared" si="76"/>
        <v>0</v>
      </c>
      <c r="ES161" s="177">
        <f t="shared" si="77"/>
        <v>0</v>
      </c>
      <c r="ET161" s="177">
        <f t="shared" si="78"/>
        <v>0</v>
      </c>
      <c r="EU161" s="177">
        <f t="shared" si="79"/>
        <v>0</v>
      </c>
      <c r="EV161" s="177">
        <f t="shared" si="80"/>
        <v>0</v>
      </c>
      <c r="EW161" s="177">
        <f t="shared" si="81"/>
        <v>0</v>
      </c>
      <c r="EX161" s="177">
        <f t="shared" si="82"/>
        <v>0</v>
      </c>
      <c r="EY161" s="177">
        <f t="shared" si="83"/>
        <v>0</v>
      </c>
      <c r="EZ161" s="177">
        <f t="shared" si="84"/>
        <v>0</v>
      </c>
      <c r="FA161" s="177">
        <f t="shared" si="85"/>
        <v>0</v>
      </c>
      <c r="FB161" s="177">
        <f t="shared" si="86"/>
        <v>0</v>
      </c>
      <c r="FC161" s="177">
        <f t="shared" si="87"/>
        <v>0</v>
      </c>
      <c r="FD161" s="177">
        <f t="shared" si="88"/>
        <v>0</v>
      </c>
      <c r="FE161" s="177">
        <f t="shared" si="22"/>
        <v>0</v>
      </c>
      <c r="FF161" s="177">
        <f t="shared" si="177"/>
        <v>0</v>
      </c>
      <c r="FG161" s="177">
        <f t="shared" si="178"/>
        <v>0</v>
      </c>
      <c r="FH161" s="177">
        <f t="shared" si="179"/>
        <v>0</v>
      </c>
      <c r="FI161" s="177">
        <f t="shared" si="159"/>
        <v>0</v>
      </c>
      <c r="FJ161" s="177">
        <f t="shared" si="160"/>
        <v>0</v>
      </c>
      <c r="FK161" s="177">
        <f t="shared" si="161"/>
        <v>0</v>
      </c>
      <c r="FL161" s="177">
        <f t="shared" si="162"/>
        <v>0</v>
      </c>
      <c r="FM161" s="177">
        <f t="shared" si="163"/>
        <v>0</v>
      </c>
      <c r="FN161" s="177">
        <f t="shared" si="164"/>
        <v>0</v>
      </c>
      <c r="FO161" s="177">
        <f t="shared" si="165"/>
        <v>0</v>
      </c>
      <c r="FP161" s="177">
        <f t="shared" si="166"/>
        <v>0</v>
      </c>
      <c r="FQ161" s="177">
        <f t="shared" si="167"/>
        <v>0</v>
      </c>
      <c r="FR161" s="177">
        <f t="shared" si="168"/>
        <v>0</v>
      </c>
      <c r="FS161" s="177">
        <f t="shared" si="169"/>
        <v>0</v>
      </c>
      <c r="FT161" s="177">
        <f t="shared" si="170"/>
        <v>0</v>
      </c>
      <c r="FU161" s="177">
        <f t="shared" si="171"/>
        <v>0</v>
      </c>
      <c r="FV161" s="177">
        <f t="shared" si="172"/>
        <v>0</v>
      </c>
      <c r="FW161" s="177">
        <f t="shared" si="173"/>
        <v>0</v>
      </c>
      <c r="FX161" s="177">
        <f t="shared" si="14"/>
        <v>0</v>
      </c>
      <c r="FY161" s="177">
        <f t="shared" si="183"/>
        <v>0</v>
      </c>
      <c r="FZ161" s="177">
        <f t="shared" si="184"/>
        <v>0</v>
      </c>
      <c r="GA161" s="177">
        <f t="shared" si="185"/>
        <v>0</v>
      </c>
      <c r="GB161" s="177">
        <f t="shared" si="186"/>
        <v>0</v>
      </c>
      <c r="GC161" s="177">
        <f t="shared" si="187"/>
        <v>0</v>
      </c>
      <c r="GD161" s="177">
        <f t="shared" si="188"/>
        <v>0</v>
      </c>
      <c r="GE161" s="177">
        <f t="shared" si="189"/>
        <v>0</v>
      </c>
      <c r="GF161" s="177">
        <f t="shared" si="190"/>
        <v>0</v>
      </c>
      <c r="GG161" s="177">
        <f t="shared" si="191"/>
        <v>0</v>
      </c>
      <c r="GH161" s="177">
        <f t="shared" si="15"/>
        <v>0</v>
      </c>
      <c r="GI161" s="177">
        <f t="shared" si="135"/>
        <v>0</v>
      </c>
      <c r="GJ161" s="177">
        <f t="shared" si="136"/>
        <v>0</v>
      </c>
      <c r="GK161" s="177">
        <f t="shared" si="137"/>
        <v>0</v>
      </c>
      <c r="GL161" s="177">
        <f t="shared" si="138"/>
        <v>0</v>
      </c>
      <c r="GM161" s="177">
        <f t="shared" si="139"/>
        <v>0</v>
      </c>
      <c r="GN161" s="177">
        <f t="shared" si="140"/>
        <v>0</v>
      </c>
      <c r="GO161" s="177">
        <f t="shared" si="141"/>
        <v>0</v>
      </c>
      <c r="GP161" s="177">
        <f t="shared" si="108"/>
        <v>0</v>
      </c>
      <c r="GQ161" s="177">
        <f t="shared" si="109"/>
        <v>0</v>
      </c>
      <c r="GR161" s="177">
        <f t="shared" si="110"/>
        <v>0</v>
      </c>
      <c r="GS161" s="177">
        <f t="shared" si="111"/>
        <v>0</v>
      </c>
      <c r="GT161" s="177">
        <f t="shared" si="112"/>
        <v>0</v>
      </c>
      <c r="GU161" s="177">
        <f t="shared" si="113"/>
        <v>0</v>
      </c>
      <c r="GV161" s="177">
        <f t="shared" si="114"/>
        <v>0</v>
      </c>
      <c r="GW161" s="177">
        <f t="shared" si="115"/>
        <v>0</v>
      </c>
      <c r="GX161" s="177">
        <f t="shared" si="116"/>
        <v>0</v>
      </c>
      <c r="GY161" s="177">
        <f t="shared" si="117"/>
        <v>0</v>
      </c>
      <c r="GZ161" s="177">
        <f t="shared" si="118"/>
        <v>0</v>
      </c>
      <c r="HA161" s="177">
        <f t="shared" si="119"/>
        <v>0</v>
      </c>
      <c r="HB161" s="177">
        <f t="shared" si="120"/>
        <v>0</v>
      </c>
      <c r="HC161" s="177">
        <f t="shared" si="121"/>
        <v>0</v>
      </c>
      <c r="HD161" s="177">
        <f t="shared" si="122"/>
        <v>0</v>
      </c>
      <c r="HE161" s="177">
        <f t="shared" si="123"/>
        <v>0</v>
      </c>
      <c r="HF161" s="177">
        <f t="shared" si="124"/>
        <v>0</v>
      </c>
      <c r="HG161" s="177">
        <f t="shared" si="125"/>
        <v>0</v>
      </c>
      <c r="HH161" s="177">
        <f t="shared" si="126"/>
        <v>0</v>
      </c>
      <c r="HI161" s="177">
        <f t="shared" si="127"/>
        <v>0</v>
      </c>
      <c r="HJ161" s="177">
        <f t="shared" si="128"/>
        <v>0</v>
      </c>
      <c r="HK161" s="177">
        <f t="shared" si="129"/>
        <v>0</v>
      </c>
      <c r="HL161" s="177">
        <f t="shared" si="130"/>
        <v>0</v>
      </c>
      <c r="HM161" s="177">
        <f t="shared" si="131"/>
        <v>0</v>
      </c>
      <c r="HN161" s="177">
        <f t="shared" si="254"/>
        <v>0</v>
      </c>
      <c r="HO161" s="177">
        <f t="shared" si="255"/>
        <v>0</v>
      </c>
      <c r="HP161" s="177">
        <f t="shared" si="256"/>
        <v>0</v>
      </c>
      <c r="HQ161" s="177">
        <f t="shared" si="257"/>
        <v>0</v>
      </c>
      <c r="HR161" s="177">
        <f t="shared" si="258"/>
        <v>0</v>
      </c>
      <c r="HS161" s="177">
        <f t="shared" si="259"/>
        <v>0</v>
      </c>
      <c r="HT161" s="177">
        <f t="shared" si="260"/>
        <v>0</v>
      </c>
      <c r="HU161" s="177">
        <f t="shared" si="261"/>
        <v>0</v>
      </c>
      <c r="HV161" s="177">
        <f t="shared" si="262"/>
        <v>0</v>
      </c>
      <c r="HW161" s="177">
        <f t="shared" si="263"/>
        <v>4.7665499999999996</v>
      </c>
      <c r="HX161" s="177">
        <f t="shared" si="264"/>
        <v>0</v>
      </c>
      <c r="HY161" s="177">
        <f t="shared" si="265"/>
        <v>0</v>
      </c>
      <c r="HZ161" s="177">
        <f t="shared" si="266"/>
        <v>0</v>
      </c>
      <c r="IA161" s="177">
        <f t="shared" si="267"/>
        <v>0</v>
      </c>
      <c r="IB161" s="177">
        <f t="shared" si="268"/>
        <v>0</v>
      </c>
      <c r="IC161" s="177">
        <f t="shared" si="207"/>
        <v>0</v>
      </c>
      <c r="ID161" s="177">
        <f t="shared" si="208"/>
        <v>0</v>
      </c>
      <c r="IE161" s="177">
        <f t="shared" si="209"/>
        <v>0</v>
      </c>
      <c r="IF161" s="177">
        <f t="shared" si="210"/>
        <v>0</v>
      </c>
      <c r="IG161" s="177">
        <f t="shared" si="211"/>
        <v>0</v>
      </c>
      <c r="IH161" s="177">
        <f t="shared" si="212"/>
        <v>0</v>
      </c>
      <c r="II161" s="177">
        <f t="shared" si="213"/>
        <v>0</v>
      </c>
      <c r="IJ161" s="177">
        <f t="shared" si="214"/>
        <v>0</v>
      </c>
      <c r="IK161" s="177">
        <f t="shared" si="215"/>
        <v>0</v>
      </c>
      <c r="IL161" s="177">
        <f t="shared" si="216"/>
        <v>0</v>
      </c>
      <c r="IM161" s="177">
        <f t="shared" si="217"/>
        <v>0</v>
      </c>
      <c r="IN161" s="177">
        <f t="shared" si="218"/>
        <v>0</v>
      </c>
      <c r="IO161" s="177">
        <f t="shared" si="219"/>
        <v>0</v>
      </c>
      <c r="IP161" s="177">
        <f t="shared" si="220"/>
        <v>0</v>
      </c>
      <c r="IQ161" s="177">
        <f t="shared" si="221"/>
        <v>0</v>
      </c>
      <c r="IR161" s="177">
        <f t="shared" si="222"/>
        <v>0</v>
      </c>
      <c r="IS161" s="177">
        <f t="shared" si="223"/>
        <v>0</v>
      </c>
      <c r="IT161" s="177">
        <f t="shared" si="91"/>
        <v>0</v>
      </c>
      <c r="IU161" s="177">
        <f t="shared" si="224"/>
        <v>0</v>
      </c>
      <c r="IV161" s="177">
        <f t="shared" si="225"/>
        <v>0</v>
      </c>
      <c r="IW161" s="177">
        <f t="shared" si="226"/>
        <v>0</v>
      </c>
      <c r="IX161" s="177">
        <f t="shared" si="227"/>
        <v>0</v>
      </c>
      <c r="IY161" s="177">
        <f t="shared" si="228"/>
        <v>0</v>
      </c>
      <c r="IZ161" s="177">
        <f t="shared" si="229"/>
        <v>0</v>
      </c>
      <c r="JA161" s="177">
        <f t="shared" si="230"/>
        <v>0</v>
      </c>
      <c r="JB161" s="177">
        <f t="shared" si="231"/>
        <v>0</v>
      </c>
      <c r="JC161" s="177">
        <f t="shared" si="232"/>
        <v>0</v>
      </c>
      <c r="JD161" s="177">
        <f t="shared" si="233"/>
        <v>0</v>
      </c>
      <c r="JE161" s="177">
        <f t="shared" si="234"/>
        <v>0</v>
      </c>
      <c r="JF161" s="177">
        <f t="shared" si="235"/>
        <v>0</v>
      </c>
      <c r="JG161" s="177">
        <f t="shared" si="236"/>
        <v>0</v>
      </c>
      <c r="JH161" s="177">
        <f t="shared" si="237"/>
        <v>0</v>
      </c>
      <c r="JI161" s="177">
        <f t="shared" si="238"/>
        <v>0</v>
      </c>
      <c r="JJ161" s="177">
        <f t="shared" si="239"/>
        <v>0</v>
      </c>
      <c r="JK161" s="177">
        <f t="shared" si="240"/>
        <v>0</v>
      </c>
      <c r="JL161" s="177">
        <f t="shared" si="241"/>
        <v>0</v>
      </c>
      <c r="JM161" s="177">
        <f t="shared" si="242"/>
        <v>0</v>
      </c>
      <c r="JN161" s="177">
        <f t="shared" si="243"/>
        <v>0</v>
      </c>
      <c r="JO161" s="177">
        <f t="shared" si="244"/>
        <v>0</v>
      </c>
      <c r="JP161" s="177">
        <f t="shared" si="245"/>
        <v>0</v>
      </c>
      <c r="JQ161" s="177">
        <f t="shared" si="246"/>
        <v>0</v>
      </c>
      <c r="JR161" s="177">
        <f t="shared" si="247"/>
        <v>0</v>
      </c>
      <c r="JS161" s="177">
        <f t="shared" si="248"/>
        <v>0</v>
      </c>
      <c r="JT161" s="177">
        <f t="shared" si="203"/>
        <v>0</v>
      </c>
      <c r="JU161" s="177">
        <f t="shared" si="249"/>
        <v>0</v>
      </c>
      <c r="JV161" s="177">
        <f t="shared" si="250"/>
        <v>0</v>
      </c>
    </row>
    <row r="162" spans="1:282" x14ac:dyDescent="0.25">
      <c r="A162" s="224" t="s">
        <v>694</v>
      </c>
      <c r="B162" s="77">
        <v>85</v>
      </c>
      <c r="C162" s="79">
        <v>24</v>
      </c>
      <c r="D162" s="84">
        <f t="shared" si="9"/>
        <v>0</v>
      </c>
      <c r="E162" s="77">
        <f t="shared" si="199"/>
        <v>0</v>
      </c>
      <c r="F162" s="77">
        <f t="shared" si="199"/>
        <v>1.0800000000000002E-4</v>
      </c>
      <c r="G162" s="77">
        <f t="shared" si="199"/>
        <v>0.13782426778242676</v>
      </c>
      <c r="H162" s="77">
        <f t="shared" si="199"/>
        <v>0</v>
      </c>
      <c r="I162" s="77">
        <f t="shared" si="199"/>
        <v>0</v>
      </c>
      <c r="J162" s="77">
        <f t="shared" si="199"/>
        <v>0</v>
      </c>
      <c r="K162" s="77">
        <f t="shared" si="199"/>
        <v>0.21238493723849372</v>
      </c>
      <c r="L162" s="77">
        <f t="shared" si="199"/>
        <v>0.29598326359832638</v>
      </c>
      <c r="M162" s="77">
        <f t="shared" si="199"/>
        <v>6.235983263598327E-2</v>
      </c>
      <c r="N162" s="77">
        <f t="shared" si="199"/>
        <v>0</v>
      </c>
      <c r="O162" s="77">
        <f t="shared" si="199"/>
        <v>0</v>
      </c>
      <c r="P162" s="77">
        <f t="shared" si="199"/>
        <v>0.12652719665271969</v>
      </c>
      <c r="Q162" s="77">
        <f t="shared" si="199"/>
        <v>0</v>
      </c>
      <c r="R162" s="77">
        <f t="shared" si="199"/>
        <v>0</v>
      </c>
      <c r="S162" s="77">
        <f t="shared" si="199"/>
        <v>2.1600000000000005E-4</v>
      </c>
      <c r="T162" s="77">
        <f t="shared" si="199"/>
        <v>0</v>
      </c>
      <c r="U162" s="77">
        <f t="shared" si="199"/>
        <v>8.6400000000000018E-4</v>
      </c>
      <c r="V162" s="77">
        <f t="shared" si="199"/>
        <v>5.6081974895397492E-2</v>
      </c>
      <c r="W162" s="77">
        <f t="shared" si="199"/>
        <v>0</v>
      </c>
      <c r="X162" s="77">
        <f t="shared" si="199"/>
        <v>0</v>
      </c>
      <c r="Y162" s="77">
        <f t="shared" si="199"/>
        <v>0</v>
      </c>
      <c r="Z162" s="77">
        <f t="shared" si="199"/>
        <v>0</v>
      </c>
      <c r="AA162" s="77">
        <f t="shared" si="199"/>
        <v>0</v>
      </c>
      <c r="AB162" s="77">
        <f t="shared" si="199"/>
        <v>0.18527196652719666</v>
      </c>
      <c r="AC162" s="230">
        <f t="shared" si="199"/>
        <v>0</v>
      </c>
      <c r="AD162" s="230">
        <f t="shared" si="199"/>
        <v>0.12426778242677826</v>
      </c>
      <c r="AE162" s="230">
        <f t="shared" si="199"/>
        <v>0</v>
      </c>
      <c r="AF162" s="230">
        <f t="shared" ref="AF162" si="272">HLOOKUP(AF$138,$D$78:$CR$136,$CS102,0)</f>
        <v>0</v>
      </c>
      <c r="AG162" s="230">
        <f t="shared" si="196"/>
        <v>0</v>
      </c>
      <c r="AH162" s="77">
        <f t="shared" si="196"/>
        <v>0</v>
      </c>
      <c r="AI162" s="77">
        <f t="shared" si="196"/>
        <v>0</v>
      </c>
      <c r="AJ162" s="77">
        <f t="shared" si="196"/>
        <v>0</v>
      </c>
      <c r="AK162" s="77">
        <f t="shared" si="196"/>
        <v>2.5920000000000001E-3</v>
      </c>
      <c r="AL162" s="77">
        <f t="shared" si="196"/>
        <v>8.6400000000000018E-3</v>
      </c>
      <c r="AM162" s="77">
        <f t="shared" si="196"/>
        <v>9.7199999999999995E-3</v>
      </c>
      <c r="AN162" s="77">
        <f t="shared" si="196"/>
        <v>0</v>
      </c>
      <c r="AO162" s="77">
        <f t="shared" si="196"/>
        <v>0</v>
      </c>
      <c r="AP162" s="77">
        <f t="shared" si="196"/>
        <v>0</v>
      </c>
      <c r="AQ162" s="77">
        <f t="shared" si="196"/>
        <v>0</v>
      </c>
      <c r="AR162" s="77">
        <f t="shared" si="196"/>
        <v>0</v>
      </c>
      <c r="AS162" s="77">
        <f t="shared" si="196"/>
        <v>0</v>
      </c>
      <c r="AT162" s="77">
        <f t="shared" si="196"/>
        <v>0</v>
      </c>
      <c r="AU162" s="77">
        <f t="shared" si="196"/>
        <v>0</v>
      </c>
      <c r="AV162" s="77">
        <f t="shared" si="196"/>
        <v>0</v>
      </c>
      <c r="AW162" s="77">
        <f t="shared" si="196"/>
        <v>0</v>
      </c>
      <c r="AX162" s="77">
        <f t="shared" si="196"/>
        <v>7.5600000000000005E-4</v>
      </c>
      <c r="AY162" s="77">
        <f t="shared" si="196"/>
        <v>4.3200000000000009E-4</v>
      </c>
      <c r="AZ162" s="77">
        <f t="shared" si="196"/>
        <v>0</v>
      </c>
      <c r="BA162" s="77">
        <f t="shared" si="196"/>
        <v>0</v>
      </c>
      <c r="BB162" s="77">
        <f t="shared" si="196"/>
        <v>0</v>
      </c>
      <c r="BC162" s="77">
        <f t="shared" si="196"/>
        <v>0</v>
      </c>
      <c r="BD162" s="77">
        <f t="shared" si="196"/>
        <v>0</v>
      </c>
      <c r="BE162" s="77">
        <f t="shared" si="196"/>
        <v>1.0800000000000002E-4</v>
      </c>
      <c r="BF162" s="77">
        <f t="shared" si="196"/>
        <v>0</v>
      </c>
      <c r="BG162" s="77">
        <f t="shared" si="196"/>
        <v>0</v>
      </c>
      <c r="BH162" s="77">
        <f t="shared" si="196"/>
        <v>0</v>
      </c>
      <c r="BI162" s="77">
        <f t="shared" si="196"/>
        <v>0</v>
      </c>
      <c r="BJ162" s="77">
        <f t="shared" si="196"/>
        <v>0</v>
      </c>
      <c r="BK162" s="77">
        <f t="shared" si="196"/>
        <v>0</v>
      </c>
      <c r="BL162" s="77">
        <f t="shared" si="196"/>
        <v>0</v>
      </c>
      <c r="BM162" s="77">
        <f t="shared" si="196"/>
        <v>0</v>
      </c>
      <c r="BN162" s="77">
        <f t="shared" si="196"/>
        <v>0</v>
      </c>
      <c r="BO162" s="77">
        <f t="shared" si="196"/>
        <v>0</v>
      </c>
      <c r="BP162" s="77">
        <f t="shared" si="196"/>
        <v>0</v>
      </c>
      <c r="BQ162" s="77">
        <f t="shared" si="196"/>
        <v>0</v>
      </c>
      <c r="BR162" s="77">
        <f t="shared" si="196"/>
        <v>0</v>
      </c>
      <c r="BS162" s="77">
        <f t="shared" si="196"/>
        <v>0</v>
      </c>
      <c r="BT162" s="77">
        <f t="shared" si="196"/>
        <v>0</v>
      </c>
      <c r="BU162" s="77">
        <f t="shared" si="196"/>
        <v>0</v>
      </c>
      <c r="BV162" s="77">
        <f t="shared" si="196"/>
        <v>0</v>
      </c>
      <c r="BW162" s="77">
        <f t="shared" si="196"/>
        <v>0</v>
      </c>
      <c r="BX162" s="77">
        <f t="shared" ref="BX162" si="273">HLOOKUP(BX$138,$D$78:$CR$136,$CS102,0)</f>
        <v>0.42928870292887028</v>
      </c>
      <c r="BY162" s="77">
        <f t="shared" si="175"/>
        <v>0</v>
      </c>
      <c r="BZ162" s="77">
        <f t="shared" si="175"/>
        <v>0</v>
      </c>
      <c r="CA162" s="77">
        <f t="shared" si="175"/>
        <v>0</v>
      </c>
      <c r="CB162" s="77">
        <f t="shared" si="175"/>
        <v>0</v>
      </c>
      <c r="CC162" s="77">
        <f t="shared" si="175"/>
        <v>0</v>
      </c>
      <c r="CD162" s="77">
        <f t="shared" si="175"/>
        <v>0</v>
      </c>
      <c r="CE162" s="77">
        <f t="shared" si="175"/>
        <v>0</v>
      </c>
      <c r="CF162" s="77">
        <f t="shared" si="175"/>
        <v>0</v>
      </c>
      <c r="CG162" s="77">
        <f t="shared" si="175"/>
        <v>0</v>
      </c>
      <c r="CH162" s="77">
        <f t="shared" si="175"/>
        <v>3.6150627615062763</v>
      </c>
      <c r="CI162" s="77">
        <f t="shared" si="175"/>
        <v>0</v>
      </c>
      <c r="CJ162" s="77">
        <f t="shared" si="175"/>
        <v>0</v>
      </c>
      <c r="CK162" s="77">
        <f t="shared" si="175"/>
        <v>0</v>
      </c>
      <c r="CL162" s="77">
        <f t="shared" si="175"/>
        <v>0</v>
      </c>
      <c r="CM162" s="77">
        <f t="shared" si="175"/>
        <v>0</v>
      </c>
      <c r="CN162" s="77">
        <f t="shared" si="175"/>
        <v>0</v>
      </c>
      <c r="CO162" s="77">
        <f t="shared" si="175"/>
        <v>0</v>
      </c>
      <c r="CP162" s="77">
        <f t="shared" si="175"/>
        <v>0</v>
      </c>
      <c r="CQ162" s="77">
        <f t="shared" ref="CQ162" si="274">HLOOKUP(CQ$138,$D$78:$CR$136,$CS102,0)</f>
        <v>109.59062761506277</v>
      </c>
      <c r="CR162" s="85">
        <f t="shared" si="3"/>
        <v>0</v>
      </c>
      <c r="CS162" s="177">
        <f t="shared" si="13"/>
        <v>0</v>
      </c>
      <c r="CT162" s="177">
        <f t="shared" si="26"/>
        <v>0</v>
      </c>
      <c r="CU162" s="177">
        <f t="shared" si="27"/>
        <v>0</v>
      </c>
      <c r="CV162" s="177">
        <f t="shared" si="28"/>
        <v>0.33289522343096234</v>
      </c>
      <c r="CW162" s="177">
        <f t="shared" si="29"/>
        <v>0</v>
      </c>
      <c r="CX162" s="177">
        <f t="shared" si="30"/>
        <v>0</v>
      </c>
      <c r="CY162" s="177">
        <f t="shared" si="31"/>
        <v>0</v>
      </c>
      <c r="CZ162" s="177">
        <f t="shared" si="32"/>
        <v>8.5255986276150622E-2</v>
      </c>
      <c r="DA162" s="177">
        <f t="shared" si="33"/>
        <v>0.83688675815899594</v>
      </c>
      <c r="DB162" s="177">
        <f t="shared" si="34"/>
        <v>0</v>
      </c>
      <c r="DC162" s="177">
        <f t="shared" si="35"/>
        <v>0</v>
      </c>
      <c r="DD162" s="177">
        <f t="shared" si="36"/>
        <v>0</v>
      </c>
      <c r="DE162" s="177">
        <f t="shared" si="37"/>
        <v>0.25652883012552308</v>
      </c>
      <c r="DF162" s="177">
        <f t="shared" si="38"/>
        <v>0</v>
      </c>
      <c r="DG162" s="177">
        <f t="shared" si="39"/>
        <v>0</v>
      </c>
      <c r="DH162" s="177">
        <f t="shared" si="40"/>
        <v>0</v>
      </c>
      <c r="DI162" s="177">
        <f t="shared" si="41"/>
        <v>0</v>
      </c>
      <c r="DJ162" s="177">
        <f t="shared" si="42"/>
        <v>7.1029526400000014E-4</v>
      </c>
      <c r="DK162" s="177">
        <f t="shared" si="43"/>
        <v>1.2935722516237659E-2</v>
      </c>
      <c r="DL162" s="177">
        <f t="shared" si="44"/>
        <v>0</v>
      </c>
      <c r="DM162" s="177">
        <f t="shared" si="45"/>
        <v>0</v>
      </c>
      <c r="DN162" s="177">
        <f t="shared" si="46"/>
        <v>0</v>
      </c>
      <c r="DO162" s="177">
        <f t="shared" si="47"/>
        <v>0</v>
      </c>
      <c r="DP162" s="177">
        <f t="shared" si="48"/>
        <v>0</v>
      </c>
      <c r="DQ162" s="177">
        <f t="shared" si="49"/>
        <v>2.0356386778242678E-3</v>
      </c>
      <c r="DR162" s="177">
        <f t="shared" si="50"/>
        <v>0</v>
      </c>
      <c r="DS162" s="177">
        <f t="shared" si="51"/>
        <v>2.8636516317991638E-3</v>
      </c>
      <c r="DT162" s="177">
        <f t="shared" si="52"/>
        <v>0</v>
      </c>
      <c r="DU162" s="177">
        <f t="shared" si="53"/>
        <v>0</v>
      </c>
      <c r="DV162" s="177">
        <f t="shared" si="54"/>
        <v>0</v>
      </c>
      <c r="DW162" s="177">
        <f t="shared" si="55"/>
        <v>0</v>
      </c>
      <c r="DX162" s="177">
        <f t="shared" si="56"/>
        <v>0</v>
      </c>
      <c r="DY162" s="177">
        <f t="shared" si="57"/>
        <v>0</v>
      </c>
      <c r="DZ162" s="177">
        <f t="shared" si="58"/>
        <v>1.3778268480000001E-2</v>
      </c>
      <c r="EA162" s="177">
        <f t="shared" si="59"/>
        <v>2.6555299200000004E-2</v>
      </c>
      <c r="EB162" s="177">
        <f t="shared" si="60"/>
        <v>1.9818496800000002E-2</v>
      </c>
      <c r="EC162" s="177">
        <f t="shared" si="61"/>
        <v>0</v>
      </c>
      <c r="ED162" s="177">
        <f t="shared" si="62"/>
        <v>0</v>
      </c>
      <c r="EE162" s="177">
        <f t="shared" si="63"/>
        <v>0</v>
      </c>
      <c r="EF162" s="177">
        <f t="shared" si="64"/>
        <v>0</v>
      </c>
      <c r="EG162" s="177">
        <f t="shared" si="65"/>
        <v>0</v>
      </c>
      <c r="EH162" s="177">
        <f t="shared" si="66"/>
        <v>0</v>
      </c>
      <c r="EI162" s="177">
        <f t="shared" si="67"/>
        <v>0</v>
      </c>
      <c r="EJ162" s="177">
        <f t="shared" si="68"/>
        <v>0</v>
      </c>
      <c r="EK162" s="177">
        <f t="shared" si="69"/>
        <v>0</v>
      </c>
      <c r="EL162" s="177">
        <f t="shared" si="70"/>
        <v>0</v>
      </c>
      <c r="EM162" s="177">
        <f t="shared" si="71"/>
        <v>0</v>
      </c>
      <c r="EN162" s="177">
        <f t="shared" si="72"/>
        <v>0</v>
      </c>
      <c r="EO162" s="177">
        <f t="shared" si="73"/>
        <v>0</v>
      </c>
      <c r="EP162" s="177">
        <f t="shared" si="74"/>
        <v>0</v>
      </c>
      <c r="EQ162" s="177">
        <f t="shared" si="75"/>
        <v>0</v>
      </c>
      <c r="ER162" s="177">
        <f t="shared" si="76"/>
        <v>0</v>
      </c>
      <c r="ES162" s="177">
        <f t="shared" si="77"/>
        <v>0</v>
      </c>
      <c r="ET162" s="177">
        <f t="shared" si="78"/>
        <v>0</v>
      </c>
      <c r="EU162" s="177">
        <f t="shared" si="79"/>
        <v>0</v>
      </c>
      <c r="EV162" s="177">
        <f t="shared" si="80"/>
        <v>0</v>
      </c>
      <c r="EW162" s="177">
        <f t="shared" si="81"/>
        <v>0</v>
      </c>
      <c r="EX162" s="177">
        <f t="shared" si="82"/>
        <v>0</v>
      </c>
      <c r="EY162" s="177">
        <f t="shared" si="83"/>
        <v>0</v>
      </c>
      <c r="EZ162" s="177">
        <f t="shared" si="84"/>
        <v>0</v>
      </c>
      <c r="FA162" s="177">
        <f t="shared" si="85"/>
        <v>0</v>
      </c>
      <c r="FB162" s="177">
        <f t="shared" si="86"/>
        <v>0</v>
      </c>
      <c r="FC162" s="177">
        <f t="shared" si="87"/>
        <v>0</v>
      </c>
      <c r="FD162" s="177">
        <f t="shared" si="88"/>
        <v>0</v>
      </c>
      <c r="FE162" s="177">
        <f t="shared" si="22"/>
        <v>0</v>
      </c>
      <c r="FF162" s="177">
        <f t="shared" si="177"/>
        <v>0</v>
      </c>
      <c r="FG162" s="177">
        <f t="shared" si="178"/>
        <v>0</v>
      </c>
      <c r="FH162" s="177">
        <f t="shared" si="179"/>
        <v>0</v>
      </c>
      <c r="FI162" s="177">
        <f t="shared" si="159"/>
        <v>0</v>
      </c>
      <c r="FJ162" s="177">
        <f t="shared" si="160"/>
        <v>0</v>
      </c>
      <c r="FK162" s="177">
        <f t="shared" si="161"/>
        <v>0</v>
      </c>
      <c r="FL162" s="177">
        <f t="shared" si="162"/>
        <v>0</v>
      </c>
      <c r="FM162" s="177">
        <f t="shared" si="163"/>
        <v>0.55403570711297068</v>
      </c>
      <c r="FN162" s="177">
        <f t="shared" si="164"/>
        <v>0</v>
      </c>
      <c r="FO162" s="177">
        <f t="shared" si="165"/>
        <v>0</v>
      </c>
      <c r="FP162" s="177">
        <f t="shared" si="166"/>
        <v>0</v>
      </c>
      <c r="FQ162" s="177">
        <f t="shared" si="167"/>
        <v>0</v>
      </c>
      <c r="FR162" s="177">
        <f t="shared" si="168"/>
        <v>0</v>
      </c>
      <c r="FS162" s="177">
        <f t="shared" si="169"/>
        <v>0</v>
      </c>
      <c r="FT162" s="177">
        <f t="shared" si="170"/>
        <v>0</v>
      </c>
      <c r="FU162" s="177">
        <f t="shared" si="171"/>
        <v>0</v>
      </c>
      <c r="FV162" s="177">
        <f t="shared" si="172"/>
        <v>0</v>
      </c>
      <c r="FW162" s="177">
        <f t="shared" si="173"/>
        <v>4.485895230125523E-3</v>
      </c>
      <c r="FX162" s="177">
        <f t="shared" si="14"/>
        <v>0</v>
      </c>
      <c r="FY162" s="177">
        <f t="shared" si="183"/>
        <v>0</v>
      </c>
      <c r="FZ162" s="177">
        <f t="shared" si="184"/>
        <v>0</v>
      </c>
      <c r="GA162" s="177">
        <f t="shared" si="185"/>
        <v>0</v>
      </c>
      <c r="GB162" s="177">
        <f t="shared" si="186"/>
        <v>0</v>
      </c>
      <c r="GC162" s="177">
        <f t="shared" si="187"/>
        <v>0</v>
      </c>
      <c r="GD162" s="177">
        <f t="shared" si="188"/>
        <v>0</v>
      </c>
      <c r="GE162" s="177">
        <f t="shared" si="189"/>
        <v>0</v>
      </c>
      <c r="GF162" s="177">
        <f t="shared" si="190"/>
        <v>0</v>
      </c>
      <c r="GG162" s="177">
        <f t="shared" si="191"/>
        <v>0</v>
      </c>
      <c r="GH162" s="177">
        <f t="shared" si="15"/>
        <v>0</v>
      </c>
      <c r="GI162" s="177">
        <f t="shared" si="135"/>
        <v>0</v>
      </c>
      <c r="GJ162" s="177">
        <f t="shared" si="136"/>
        <v>0</v>
      </c>
      <c r="GK162" s="177">
        <f t="shared" si="137"/>
        <v>0.38495696234309618</v>
      </c>
      <c r="GL162" s="177">
        <f t="shared" si="138"/>
        <v>0</v>
      </c>
      <c r="GM162" s="177">
        <f t="shared" si="139"/>
        <v>0</v>
      </c>
      <c r="GN162" s="177">
        <f t="shared" si="140"/>
        <v>0</v>
      </c>
      <c r="GO162" s="177">
        <f t="shared" si="141"/>
        <v>9.8842463096234304E-2</v>
      </c>
      <c r="GP162" s="177">
        <f t="shared" si="108"/>
        <v>0.90435318326359837</v>
      </c>
      <c r="GQ162" s="177">
        <f t="shared" si="109"/>
        <v>0</v>
      </c>
      <c r="GR162" s="177">
        <f t="shared" si="110"/>
        <v>0</v>
      </c>
      <c r="GS162" s="177">
        <f t="shared" si="111"/>
        <v>0</v>
      </c>
      <c r="GT162" s="177">
        <f t="shared" si="112"/>
        <v>0.33737717824267793</v>
      </c>
      <c r="GU162" s="177">
        <f t="shared" si="113"/>
        <v>0</v>
      </c>
      <c r="GV162" s="177">
        <f t="shared" si="114"/>
        <v>0</v>
      </c>
      <c r="GW162" s="177">
        <f t="shared" si="115"/>
        <v>0</v>
      </c>
      <c r="GX162" s="177">
        <f t="shared" si="116"/>
        <v>0</v>
      </c>
      <c r="GY162" s="177">
        <f t="shared" si="117"/>
        <v>1.1557209600000001E-3</v>
      </c>
      <c r="GZ162" s="177">
        <f t="shared" si="118"/>
        <v>1.5238740031712137E-2</v>
      </c>
      <c r="HA162" s="177">
        <f t="shared" si="119"/>
        <v>0</v>
      </c>
      <c r="HB162" s="177">
        <f t="shared" si="120"/>
        <v>0</v>
      </c>
      <c r="HC162" s="177">
        <f t="shared" si="121"/>
        <v>0</v>
      </c>
      <c r="HD162" s="177">
        <f t="shared" si="122"/>
        <v>0</v>
      </c>
      <c r="HE162" s="177">
        <f t="shared" si="123"/>
        <v>0</v>
      </c>
      <c r="HF162" s="177">
        <f t="shared" si="124"/>
        <v>2.3381877991631799E-3</v>
      </c>
      <c r="HG162" s="177">
        <f t="shared" si="125"/>
        <v>0</v>
      </c>
      <c r="HH162" s="177">
        <f t="shared" si="126"/>
        <v>3.3737584518828455E-3</v>
      </c>
      <c r="HI162" s="177">
        <f t="shared" si="127"/>
        <v>0</v>
      </c>
      <c r="HJ162" s="177">
        <f t="shared" si="128"/>
        <v>0</v>
      </c>
      <c r="HK162" s="177">
        <f t="shared" si="129"/>
        <v>0</v>
      </c>
      <c r="HL162" s="177">
        <f t="shared" si="130"/>
        <v>0</v>
      </c>
      <c r="HM162" s="177">
        <f t="shared" si="131"/>
        <v>0</v>
      </c>
      <c r="HN162" s="177">
        <f t="shared" si="254"/>
        <v>0</v>
      </c>
      <c r="HO162" s="177">
        <f t="shared" si="255"/>
        <v>1.5786861119999999E-2</v>
      </c>
      <c r="HP162" s="177">
        <f t="shared" si="256"/>
        <v>2.9870899200000006E-2</v>
      </c>
      <c r="HQ162" s="177">
        <f t="shared" si="257"/>
        <v>2.2365136800000001E-2</v>
      </c>
      <c r="HR162" s="177">
        <f t="shared" si="258"/>
        <v>0</v>
      </c>
      <c r="HS162" s="177">
        <f t="shared" si="259"/>
        <v>0</v>
      </c>
      <c r="HT162" s="177">
        <f t="shared" si="260"/>
        <v>0</v>
      </c>
      <c r="HU162" s="177">
        <f t="shared" si="261"/>
        <v>0</v>
      </c>
      <c r="HV162" s="177">
        <f t="shared" si="262"/>
        <v>0</v>
      </c>
      <c r="HW162" s="177">
        <f t="shared" si="263"/>
        <v>0</v>
      </c>
      <c r="HX162" s="177">
        <f t="shared" si="264"/>
        <v>0</v>
      </c>
      <c r="HY162" s="177">
        <f t="shared" si="265"/>
        <v>0</v>
      </c>
      <c r="HZ162" s="177">
        <f t="shared" si="266"/>
        <v>0</v>
      </c>
      <c r="IA162" s="177">
        <f t="shared" si="267"/>
        <v>0</v>
      </c>
      <c r="IB162" s="177">
        <f t="shared" si="268"/>
        <v>0</v>
      </c>
      <c r="IC162" s="177">
        <f t="shared" si="207"/>
        <v>0</v>
      </c>
      <c r="ID162" s="177">
        <f t="shared" si="208"/>
        <v>0</v>
      </c>
      <c r="IE162" s="177">
        <f t="shared" si="209"/>
        <v>0</v>
      </c>
      <c r="IF162" s="177">
        <f t="shared" si="210"/>
        <v>0</v>
      </c>
      <c r="IG162" s="177">
        <f t="shared" si="211"/>
        <v>0</v>
      </c>
      <c r="IH162" s="177">
        <f t="shared" si="212"/>
        <v>0</v>
      </c>
      <c r="II162" s="177">
        <f t="shared" si="213"/>
        <v>0</v>
      </c>
      <c r="IJ162" s="177">
        <f t="shared" si="214"/>
        <v>0</v>
      </c>
      <c r="IK162" s="177">
        <f t="shared" si="215"/>
        <v>0</v>
      </c>
      <c r="IL162" s="177">
        <f t="shared" si="216"/>
        <v>0</v>
      </c>
      <c r="IM162" s="177">
        <f t="shared" si="217"/>
        <v>0</v>
      </c>
      <c r="IN162" s="177">
        <f t="shared" si="218"/>
        <v>0</v>
      </c>
      <c r="IO162" s="177">
        <f t="shared" si="219"/>
        <v>0</v>
      </c>
      <c r="IP162" s="177">
        <f t="shared" si="220"/>
        <v>0</v>
      </c>
      <c r="IQ162" s="177">
        <f t="shared" si="221"/>
        <v>0</v>
      </c>
      <c r="IR162" s="177">
        <f t="shared" si="222"/>
        <v>0</v>
      </c>
      <c r="IS162" s="177">
        <f t="shared" si="223"/>
        <v>0</v>
      </c>
      <c r="IT162" s="177">
        <f t="shared" si="91"/>
        <v>0</v>
      </c>
      <c r="IU162" s="177">
        <f t="shared" si="224"/>
        <v>0</v>
      </c>
      <c r="IV162" s="177">
        <f t="shared" si="225"/>
        <v>0</v>
      </c>
      <c r="IW162" s="177">
        <f t="shared" si="226"/>
        <v>0</v>
      </c>
      <c r="IX162" s="177">
        <f t="shared" si="227"/>
        <v>0</v>
      </c>
      <c r="IY162" s="177">
        <f t="shared" si="228"/>
        <v>0</v>
      </c>
      <c r="IZ162" s="177">
        <f t="shared" si="229"/>
        <v>0</v>
      </c>
      <c r="JA162" s="177">
        <f t="shared" si="230"/>
        <v>0</v>
      </c>
      <c r="JB162" s="177">
        <f t="shared" si="231"/>
        <v>0.64949663598326357</v>
      </c>
      <c r="JC162" s="177">
        <f t="shared" si="232"/>
        <v>0</v>
      </c>
      <c r="JD162" s="177">
        <f t="shared" si="233"/>
        <v>0</v>
      </c>
      <c r="JE162" s="177">
        <f t="shared" si="234"/>
        <v>0</v>
      </c>
      <c r="JF162" s="177">
        <f t="shared" si="235"/>
        <v>0</v>
      </c>
      <c r="JG162" s="177">
        <f t="shared" si="236"/>
        <v>0</v>
      </c>
      <c r="JH162" s="177">
        <f t="shared" si="237"/>
        <v>0</v>
      </c>
      <c r="JI162" s="177">
        <f t="shared" si="238"/>
        <v>0</v>
      </c>
      <c r="JJ162" s="177">
        <f t="shared" si="239"/>
        <v>0</v>
      </c>
      <c r="JK162" s="177">
        <f t="shared" si="240"/>
        <v>0</v>
      </c>
      <c r="JL162" s="177">
        <f t="shared" si="241"/>
        <v>5.3483407531380754E-3</v>
      </c>
      <c r="JM162" s="177">
        <f t="shared" si="242"/>
        <v>0</v>
      </c>
      <c r="JN162" s="177">
        <f t="shared" si="243"/>
        <v>0</v>
      </c>
      <c r="JO162" s="177">
        <f t="shared" si="244"/>
        <v>0</v>
      </c>
      <c r="JP162" s="177">
        <f t="shared" si="245"/>
        <v>0</v>
      </c>
      <c r="JQ162" s="177">
        <f t="shared" si="246"/>
        <v>0</v>
      </c>
      <c r="JR162" s="177">
        <f t="shared" si="247"/>
        <v>0</v>
      </c>
      <c r="JS162" s="177">
        <f t="shared" si="248"/>
        <v>0</v>
      </c>
      <c r="JT162" s="177">
        <f t="shared" si="203"/>
        <v>0</v>
      </c>
      <c r="JU162" s="177">
        <f t="shared" si="249"/>
        <v>0</v>
      </c>
      <c r="JV162" s="177">
        <f t="shared" si="250"/>
        <v>0</v>
      </c>
    </row>
    <row r="163" spans="1:282" x14ac:dyDescent="0.25">
      <c r="A163" s="77" t="s">
        <v>699</v>
      </c>
      <c r="B163" s="77">
        <v>86</v>
      </c>
      <c r="C163" s="79">
        <v>25</v>
      </c>
      <c r="D163" s="84">
        <f t="shared" si="9"/>
        <v>0</v>
      </c>
      <c r="E163" s="77">
        <f t="shared" si="199"/>
        <v>0</v>
      </c>
      <c r="F163" s="77">
        <f t="shared" si="199"/>
        <v>0</v>
      </c>
      <c r="G163" s="77">
        <f t="shared" si="199"/>
        <v>0</v>
      </c>
      <c r="H163" s="77">
        <f t="shared" si="199"/>
        <v>0</v>
      </c>
      <c r="I163" s="77">
        <f t="shared" si="199"/>
        <v>0</v>
      </c>
      <c r="J163" s="77">
        <f t="shared" si="199"/>
        <v>0</v>
      </c>
      <c r="K163" s="77">
        <f t="shared" si="199"/>
        <v>0</v>
      </c>
      <c r="L163" s="77">
        <f t="shared" si="199"/>
        <v>0</v>
      </c>
      <c r="M163" s="77">
        <f t="shared" si="199"/>
        <v>0</v>
      </c>
      <c r="N163" s="77">
        <f t="shared" si="199"/>
        <v>0</v>
      </c>
      <c r="O163" s="77">
        <f t="shared" si="199"/>
        <v>0</v>
      </c>
      <c r="P163" s="77">
        <f t="shared" si="199"/>
        <v>0</v>
      </c>
      <c r="Q163" s="77">
        <f t="shared" si="199"/>
        <v>0</v>
      </c>
      <c r="R163" s="77">
        <f t="shared" si="199"/>
        <v>0</v>
      </c>
      <c r="S163" s="77">
        <f t="shared" si="199"/>
        <v>0</v>
      </c>
      <c r="T163" s="77">
        <f t="shared" si="199"/>
        <v>0</v>
      </c>
      <c r="U163" s="77">
        <f t="shared" si="199"/>
        <v>0</v>
      </c>
      <c r="V163" s="77">
        <f t="shared" si="199"/>
        <v>0</v>
      </c>
      <c r="W163" s="77">
        <f t="shared" si="199"/>
        <v>0</v>
      </c>
      <c r="X163" s="77">
        <f t="shared" si="199"/>
        <v>0</v>
      </c>
      <c r="Y163" s="77">
        <f t="shared" si="199"/>
        <v>0</v>
      </c>
      <c r="Z163" s="77">
        <f t="shared" si="199"/>
        <v>0</v>
      </c>
      <c r="AA163" s="77">
        <f t="shared" si="199"/>
        <v>0</v>
      </c>
      <c r="AB163" s="77">
        <f t="shared" si="199"/>
        <v>0</v>
      </c>
      <c r="AC163" s="230">
        <f t="shared" si="199"/>
        <v>0</v>
      </c>
      <c r="AD163" s="230">
        <f t="shared" si="199"/>
        <v>0</v>
      </c>
      <c r="AE163" s="230">
        <f t="shared" si="199"/>
        <v>0</v>
      </c>
      <c r="AF163" s="230">
        <f t="shared" ref="AF163" si="275">HLOOKUP(AF$138,$D$78:$CR$136,$CS103,0)</f>
        <v>0</v>
      </c>
      <c r="AG163" s="230">
        <f t="shared" si="196"/>
        <v>0</v>
      </c>
      <c r="AH163" s="77">
        <f t="shared" si="196"/>
        <v>0</v>
      </c>
      <c r="AI163" s="77">
        <f t="shared" ref="AG163:BW168" si="276">HLOOKUP(AI$138,$D$78:$CR$136,$CS103,0)</f>
        <v>0</v>
      </c>
      <c r="AJ163" s="77">
        <f t="shared" si="276"/>
        <v>0</v>
      </c>
      <c r="AK163" s="77">
        <f t="shared" si="276"/>
        <v>0</v>
      </c>
      <c r="AL163" s="77">
        <f t="shared" si="276"/>
        <v>0</v>
      </c>
      <c r="AM163" s="77">
        <f t="shared" si="276"/>
        <v>0</v>
      </c>
      <c r="AN163" s="77">
        <f t="shared" si="276"/>
        <v>0</v>
      </c>
      <c r="AO163" s="77">
        <f t="shared" si="276"/>
        <v>0</v>
      </c>
      <c r="AP163" s="77">
        <f t="shared" si="276"/>
        <v>0</v>
      </c>
      <c r="AQ163" s="77">
        <f t="shared" si="276"/>
        <v>0</v>
      </c>
      <c r="AR163" s="77">
        <f t="shared" si="276"/>
        <v>0</v>
      </c>
      <c r="AS163" s="77">
        <f t="shared" si="276"/>
        <v>0</v>
      </c>
      <c r="AT163" s="77">
        <f t="shared" si="276"/>
        <v>0</v>
      </c>
      <c r="AU163" s="77">
        <f t="shared" si="276"/>
        <v>0</v>
      </c>
      <c r="AV163" s="77">
        <f t="shared" si="276"/>
        <v>0</v>
      </c>
      <c r="AW163" s="77">
        <f t="shared" si="276"/>
        <v>0</v>
      </c>
      <c r="AX163" s="77">
        <f t="shared" si="276"/>
        <v>0</v>
      </c>
      <c r="AY163" s="77">
        <f t="shared" si="276"/>
        <v>0</v>
      </c>
      <c r="AZ163" s="77">
        <f t="shared" si="276"/>
        <v>0</v>
      </c>
      <c r="BA163" s="77">
        <f t="shared" si="276"/>
        <v>0</v>
      </c>
      <c r="BB163" s="77">
        <f t="shared" si="276"/>
        <v>0</v>
      </c>
      <c r="BC163" s="77">
        <f t="shared" si="276"/>
        <v>0</v>
      </c>
      <c r="BD163" s="77">
        <f t="shared" si="276"/>
        <v>0</v>
      </c>
      <c r="BE163" s="77">
        <f t="shared" si="276"/>
        <v>0</v>
      </c>
      <c r="BF163" s="77">
        <f t="shared" si="276"/>
        <v>0</v>
      </c>
      <c r="BG163" s="77">
        <f t="shared" si="276"/>
        <v>0</v>
      </c>
      <c r="BH163" s="77">
        <f t="shared" si="276"/>
        <v>0</v>
      </c>
      <c r="BI163" s="77">
        <f t="shared" si="276"/>
        <v>0</v>
      </c>
      <c r="BJ163" s="77">
        <f t="shared" si="276"/>
        <v>0</v>
      </c>
      <c r="BK163" s="77">
        <f t="shared" si="276"/>
        <v>0</v>
      </c>
      <c r="BL163" s="77">
        <f t="shared" si="276"/>
        <v>0</v>
      </c>
      <c r="BM163" s="77">
        <f t="shared" si="276"/>
        <v>0</v>
      </c>
      <c r="BN163" s="77">
        <f t="shared" si="276"/>
        <v>0</v>
      </c>
      <c r="BO163" s="77">
        <f t="shared" si="276"/>
        <v>0</v>
      </c>
      <c r="BP163" s="77">
        <f t="shared" si="276"/>
        <v>0</v>
      </c>
      <c r="BQ163" s="77">
        <f t="shared" si="276"/>
        <v>0</v>
      </c>
      <c r="BR163" s="77">
        <f t="shared" si="276"/>
        <v>0</v>
      </c>
      <c r="BS163" s="77">
        <f t="shared" si="276"/>
        <v>0</v>
      </c>
      <c r="BT163" s="77">
        <f t="shared" si="276"/>
        <v>0</v>
      </c>
      <c r="BU163" s="77">
        <f t="shared" si="276"/>
        <v>0</v>
      </c>
      <c r="BV163" s="77">
        <f t="shared" si="276"/>
        <v>0</v>
      </c>
      <c r="BW163" s="77">
        <f t="shared" si="276"/>
        <v>0</v>
      </c>
      <c r="BX163" s="77">
        <f t="shared" ref="BX163" si="277">HLOOKUP(BX$138,$D$78:$CR$136,$CS103,0)</f>
        <v>0</v>
      </c>
      <c r="BY163" s="77">
        <f t="shared" si="175"/>
        <v>0</v>
      </c>
      <c r="BZ163" s="77">
        <f t="shared" si="175"/>
        <v>0</v>
      </c>
      <c r="CA163" s="77">
        <f t="shared" si="175"/>
        <v>0</v>
      </c>
      <c r="CB163" s="77">
        <f t="shared" si="175"/>
        <v>0</v>
      </c>
      <c r="CC163" s="77">
        <f t="shared" si="175"/>
        <v>0</v>
      </c>
      <c r="CD163" s="77">
        <f t="shared" si="175"/>
        <v>0</v>
      </c>
      <c r="CE163" s="77">
        <f t="shared" si="175"/>
        <v>0</v>
      </c>
      <c r="CF163" s="77">
        <f t="shared" si="175"/>
        <v>0</v>
      </c>
      <c r="CG163" s="77">
        <f t="shared" si="175"/>
        <v>0</v>
      </c>
      <c r="CH163" s="77">
        <f t="shared" si="175"/>
        <v>0</v>
      </c>
      <c r="CI163" s="77">
        <f t="shared" si="175"/>
        <v>0.22185857858291474</v>
      </c>
      <c r="CJ163" s="77">
        <f t="shared" si="175"/>
        <v>0</v>
      </c>
      <c r="CK163" s="77">
        <f t="shared" si="175"/>
        <v>0</v>
      </c>
      <c r="CL163" s="77">
        <f t="shared" si="175"/>
        <v>0</v>
      </c>
      <c r="CM163" s="77">
        <f t="shared" si="175"/>
        <v>0</v>
      </c>
      <c r="CN163" s="77">
        <f t="shared" si="175"/>
        <v>0</v>
      </c>
      <c r="CO163" s="77">
        <f t="shared" si="175"/>
        <v>0</v>
      </c>
      <c r="CP163" s="77">
        <f t="shared" si="175"/>
        <v>0</v>
      </c>
      <c r="CQ163" s="77">
        <f t="shared" ref="CQ163" si="278">HLOOKUP(CQ$138,$D$78:$CR$136,$CS103,0)</f>
        <v>0</v>
      </c>
      <c r="CR163" s="85">
        <f t="shared" si="3"/>
        <v>0</v>
      </c>
      <c r="CS163" s="177">
        <f t="shared" si="13"/>
        <v>0</v>
      </c>
      <c r="CT163" s="177">
        <f t="shared" si="26"/>
        <v>0</v>
      </c>
      <c r="CU163" s="177">
        <f t="shared" si="27"/>
        <v>0</v>
      </c>
      <c r="CV163" s="177">
        <f t="shared" si="28"/>
        <v>0</v>
      </c>
      <c r="CW163" s="177">
        <f t="shared" si="29"/>
        <v>0</v>
      </c>
      <c r="CX163" s="177">
        <f t="shared" si="30"/>
        <v>0</v>
      </c>
      <c r="CY163" s="177">
        <f t="shared" si="31"/>
        <v>0</v>
      </c>
      <c r="CZ163" s="177">
        <f t="shared" si="32"/>
        <v>0</v>
      </c>
      <c r="DA163" s="177">
        <f t="shared" si="33"/>
        <v>0</v>
      </c>
      <c r="DB163" s="177">
        <f t="shared" si="34"/>
        <v>0</v>
      </c>
      <c r="DC163" s="177">
        <f t="shared" si="35"/>
        <v>0</v>
      </c>
      <c r="DD163" s="177">
        <f t="shared" si="36"/>
        <v>0</v>
      </c>
      <c r="DE163" s="177">
        <f t="shared" si="37"/>
        <v>0</v>
      </c>
      <c r="DF163" s="177">
        <f t="shared" si="38"/>
        <v>0</v>
      </c>
      <c r="DG163" s="177">
        <f t="shared" si="39"/>
        <v>0</v>
      </c>
      <c r="DH163" s="177">
        <f t="shared" si="40"/>
        <v>0</v>
      </c>
      <c r="DI163" s="177">
        <f t="shared" si="41"/>
        <v>0</v>
      </c>
      <c r="DJ163" s="177">
        <f t="shared" si="42"/>
        <v>0</v>
      </c>
      <c r="DK163" s="177">
        <f t="shared" si="43"/>
        <v>0</v>
      </c>
      <c r="DL163" s="177">
        <f t="shared" si="44"/>
        <v>0</v>
      </c>
      <c r="DM163" s="177">
        <f t="shared" si="45"/>
        <v>0</v>
      </c>
      <c r="DN163" s="177">
        <f t="shared" si="46"/>
        <v>0</v>
      </c>
      <c r="DO163" s="177">
        <f t="shared" si="47"/>
        <v>0</v>
      </c>
      <c r="DP163" s="177">
        <f t="shared" si="48"/>
        <v>0</v>
      </c>
      <c r="DQ163" s="177">
        <f t="shared" si="49"/>
        <v>0</v>
      </c>
      <c r="DR163" s="177">
        <f t="shared" si="50"/>
        <v>0</v>
      </c>
      <c r="DS163" s="177">
        <f t="shared" si="51"/>
        <v>0</v>
      </c>
      <c r="DT163" s="177">
        <f t="shared" si="52"/>
        <v>0</v>
      </c>
      <c r="DU163" s="177">
        <f t="shared" si="53"/>
        <v>0</v>
      </c>
      <c r="DV163" s="177">
        <f t="shared" si="54"/>
        <v>0</v>
      </c>
      <c r="DW163" s="177">
        <f t="shared" si="55"/>
        <v>0</v>
      </c>
      <c r="DX163" s="177">
        <f t="shared" si="56"/>
        <v>0</v>
      </c>
      <c r="DY163" s="177">
        <f t="shared" si="57"/>
        <v>0</v>
      </c>
      <c r="DZ163" s="177">
        <f t="shared" si="58"/>
        <v>0</v>
      </c>
      <c r="EA163" s="177">
        <f t="shared" si="59"/>
        <v>0</v>
      </c>
      <c r="EB163" s="177">
        <f t="shared" si="60"/>
        <v>0</v>
      </c>
      <c r="EC163" s="177">
        <f t="shared" si="61"/>
        <v>0</v>
      </c>
      <c r="ED163" s="177">
        <f t="shared" si="62"/>
        <v>0</v>
      </c>
      <c r="EE163" s="177">
        <f t="shared" si="63"/>
        <v>0</v>
      </c>
      <c r="EF163" s="177">
        <f t="shared" si="64"/>
        <v>0</v>
      </c>
      <c r="EG163" s="177">
        <f t="shared" si="65"/>
        <v>0</v>
      </c>
      <c r="EH163" s="177">
        <f t="shared" si="66"/>
        <v>0</v>
      </c>
      <c r="EI163" s="177">
        <f t="shared" si="67"/>
        <v>0</v>
      </c>
      <c r="EJ163" s="177">
        <f t="shared" si="68"/>
        <v>0</v>
      </c>
      <c r="EK163" s="177">
        <f t="shared" si="69"/>
        <v>0</v>
      </c>
      <c r="EL163" s="177">
        <f t="shared" si="70"/>
        <v>0</v>
      </c>
      <c r="EM163" s="177">
        <f t="shared" si="71"/>
        <v>0</v>
      </c>
      <c r="EN163" s="177">
        <f t="shared" si="72"/>
        <v>0</v>
      </c>
      <c r="EO163" s="177">
        <f t="shared" si="73"/>
        <v>0</v>
      </c>
      <c r="EP163" s="177">
        <f t="shared" si="74"/>
        <v>0</v>
      </c>
      <c r="EQ163" s="177">
        <f t="shared" si="75"/>
        <v>0</v>
      </c>
      <c r="ER163" s="177">
        <f t="shared" si="76"/>
        <v>0</v>
      </c>
      <c r="ES163" s="177">
        <f t="shared" si="77"/>
        <v>0</v>
      </c>
      <c r="ET163" s="177">
        <f t="shared" si="78"/>
        <v>0</v>
      </c>
      <c r="EU163" s="177">
        <f t="shared" si="79"/>
        <v>0</v>
      </c>
      <c r="EV163" s="177">
        <f t="shared" si="80"/>
        <v>0</v>
      </c>
      <c r="EW163" s="177">
        <f t="shared" si="81"/>
        <v>0</v>
      </c>
      <c r="EX163" s="177">
        <f t="shared" si="82"/>
        <v>0</v>
      </c>
      <c r="EY163" s="177">
        <f t="shared" si="83"/>
        <v>0</v>
      </c>
      <c r="EZ163" s="177">
        <f t="shared" si="84"/>
        <v>0</v>
      </c>
      <c r="FA163" s="177">
        <f t="shared" si="85"/>
        <v>0</v>
      </c>
      <c r="FB163" s="177">
        <f t="shared" si="86"/>
        <v>0</v>
      </c>
      <c r="FC163" s="177">
        <f t="shared" si="87"/>
        <v>0</v>
      </c>
      <c r="FD163" s="177">
        <f t="shared" si="88"/>
        <v>0</v>
      </c>
      <c r="FE163" s="177">
        <f t="shared" si="22"/>
        <v>0</v>
      </c>
      <c r="FF163" s="177">
        <f t="shared" si="177"/>
        <v>0</v>
      </c>
      <c r="FG163" s="177">
        <f t="shared" si="178"/>
        <v>0</v>
      </c>
      <c r="FH163" s="177">
        <f t="shared" si="179"/>
        <v>0</v>
      </c>
      <c r="FI163" s="177">
        <f t="shared" si="159"/>
        <v>0</v>
      </c>
      <c r="FJ163" s="177">
        <f t="shared" si="160"/>
        <v>0</v>
      </c>
      <c r="FK163" s="177">
        <f t="shared" si="161"/>
        <v>0</v>
      </c>
      <c r="FL163" s="177">
        <f t="shared" si="162"/>
        <v>0</v>
      </c>
      <c r="FM163" s="177">
        <f t="shared" si="163"/>
        <v>0</v>
      </c>
      <c r="FN163" s="177">
        <f t="shared" si="164"/>
        <v>0</v>
      </c>
      <c r="FO163" s="177">
        <f t="shared" si="165"/>
        <v>0</v>
      </c>
      <c r="FP163" s="177">
        <f t="shared" si="166"/>
        <v>0</v>
      </c>
      <c r="FQ163" s="177">
        <f t="shared" si="167"/>
        <v>0</v>
      </c>
      <c r="FR163" s="177">
        <f t="shared" si="168"/>
        <v>0</v>
      </c>
      <c r="FS163" s="177">
        <f t="shared" si="169"/>
        <v>0</v>
      </c>
      <c r="FT163" s="177">
        <f t="shared" si="170"/>
        <v>0</v>
      </c>
      <c r="FU163" s="177">
        <f t="shared" si="171"/>
        <v>0</v>
      </c>
      <c r="FV163" s="177">
        <f t="shared" si="172"/>
        <v>0</v>
      </c>
      <c r="FW163" s="177">
        <f t="shared" si="173"/>
        <v>0</v>
      </c>
      <c r="FX163" s="177">
        <f t="shared" si="14"/>
        <v>0.52200439379038255</v>
      </c>
      <c r="FY163" s="177">
        <f t="shared" si="183"/>
        <v>0</v>
      </c>
      <c r="FZ163" s="177">
        <f t="shared" si="184"/>
        <v>0</v>
      </c>
      <c r="GA163" s="177">
        <f t="shared" si="185"/>
        <v>0</v>
      </c>
      <c r="GB163" s="177">
        <f t="shared" si="186"/>
        <v>0</v>
      </c>
      <c r="GC163" s="177">
        <f t="shared" si="187"/>
        <v>0</v>
      </c>
      <c r="GD163" s="177">
        <f t="shared" si="188"/>
        <v>0</v>
      </c>
      <c r="GE163" s="177">
        <f t="shared" si="189"/>
        <v>0</v>
      </c>
      <c r="GF163" s="177">
        <f t="shared" si="190"/>
        <v>0</v>
      </c>
      <c r="GG163" s="177">
        <f t="shared" si="191"/>
        <v>0</v>
      </c>
      <c r="GH163" s="177">
        <f t="shared" si="15"/>
        <v>0</v>
      </c>
      <c r="GI163" s="177">
        <f t="shared" si="135"/>
        <v>0</v>
      </c>
      <c r="GJ163" s="177">
        <f t="shared" si="136"/>
        <v>0</v>
      </c>
      <c r="GK163" s="177">
        <f t="shared" si="137"/>
        <v>0</v>
      </c>
      <c r="GL163" s="177">
        <f t="shared" si="138"/>
        <v>0</v>
      </c>
      <c r="GM163" s="177">
        <f t="shared" si="139"/>
        <v>0</v>
      </c>
      <c r="GN163" s="177">
        <f t="shared" si="140"/>
        <v>0</v>
      </c>
      <c r="GO163" s="177">
        <f t="shared" si="141"/>
        <v>0</v>
      </c>
      <c r="GP163" s="177">
        <f t="shared" si="108"/>
        <v>0</v>
      </c>
      <c r="GQ163" s="177">
        <f t="shared" si="109"/>
        <v>0</v>
      </c>
      <c r="GR163" s="177">
        <f t="shared" si="110"/>
        <v>0</v>
      </c>
      <c r="GS163" s="177">
        <f t="shared" si="111"/>
        <v>0</v>
      </c>
      <c r="GT163" s="177">
        <f t="shared" si="112"/>
        <v>0</v>
      </c>
      <c r="GU163" s="177">
        <f t="shared" si="113"/>
        <v>0</v>
      </c>
      <c r="GV163" s="177">
        <f t="shared" si="114"/>
        <v>0</v>
      </c>
      <c r="GW163" s="177">
        <f t="shared" si="115"/>
        <v>0</v>
      </c>
      <c r="GX163" s="177">
        <f t="shared" si="116"/>
        <v>0</v>
      </c>
      <c r="GY163" s="177">
        <f t="shared" si="117"/>
        <v>0</v>
      </c>
      <c r="GZ163" s="177">
        <f t="shared" si="118"/>
        <v>0</v>
      </c>
      <c r="HA163" s="177">
        <f t="shared" si="119"/>
        <v>0</v>
      </c>
      <c r="HB163" s="177">
        <f t="shared" si="120"/>
        <v>0</v>
      </c>
      <c r="HC163" s="177">
        <f t="shared" si="121"/>
        <v>0</v>
      </c>
      <c r="HD163" s="177">
        <f t="shared" si="122"/>
        <v>0</v>
      </c>
      <c r="HE163" s="177">
        <f t="shared" si="123"/>
        <v>0</v>
      </c>
      <c r="HF163" s="177">
        <f t="shared" si="124"/>
        <v>0</v>
      </c>
      <c r="HG163" s="177">
        <f t="shared" si="125"/>
        <v>0</v>
      </c>
      <c r="HH163" s="177">
        <f t="shared" si="126"/>
        <v>0</v>
      </c>
      <c r="HI163" s="177">
        <f t="shared" si="127"/>
        <v>0</v>
      </c>
      <c r="HJ163" s="177">
        <f t="shared" si="128"/>
        <v>0</v>
      </c>
      <c r="HK163" s="177">
        <f t="shared" si="129"/>
        <v>0</v>
      </c>
      <c r="HL163" s="177">
        <f t="shared" si="130"/>
        <v>0</v>
      </c>
      <c r="HM163" s="177">
        <f t="shared" si="131"/>
        <v>0</v>
      </c>
      <c r="HN163" s="177">
        <f t="shared" si="254"/>
        <v>0</v>
      </c>
      <c r="HO163" s="177">
        <f t="shared" si="255"/>
        <v>0</v>
      </c>
      <c r="HP163" s="177">
        <f t="shared" si="256"/>
        <v>0</v>
      </c>
      <c r="HQ163" s="177">
        <f t="shared" si="257"/>
        <v>0</v>
      </c>
      <c r="HR163" s="177">
        <f t="shared" si="258"/>
        <v>0</v>
      </c>
      <c r="HS163" s="177">
        <f t="shared" si="259"/>
        <v>0</v>
      </c>
      <c r="HT163" s="177">
        <f t="shared" si="260"/>
        <v>0</v>
      </c>
      <c r="HU163" s="177">
        <f t="shared" si="261"/>
        <v>0</v>
      </c>
      <c r="HV163" s="177">
        <f t="shared" si="262"/>
        <v>0</v>
      </c>
      <c r="HW163" s="177">
        <f t="shared" si="263"/>
        <v>0</v>
      </c>
      <c r="HX163" s="177">
        <f t="shared" si="264"/>
        <v>0</v>
      </c>
      <c r="HY163" s="177">
        <f t="shared" si="265"/>
        <v>0</v>
      </c>
      <c r="HZ163" s="177">
        <f t="shared" si="266"/>
        <v>0</v>
      </c>
      <c r="IA163" s="177">
        <f t="shared" si="267"/>
        <v>0</v>
      </c>
      <c r="IB163" s="177">
        <f t="shared" si="268"/>
        <v>0</v>
      </c>
      <c r="IC163" s="177">
        <f t="shared" si="207"/>
        <v>0</v>
      </c>
      <c r="ID163" s="177">
        <f t="shared" si="208"/>
        <v>0</v>
      </c>
      <c r="IE163" s="177">
        <f t="shared" si="209"/>
        <v>0</v>
      </c>
      <c r="IF163" s="177">
        <f t="shared" si="210"/>
        <v>0</v>
      </c>
      <c r="IG163" s="177">
        <f t="shared" si="211"/>
        <v>0</v>
      </c>
      <c r="IH163" s="177">
        <f t="shared" si="212"/>
        <v>0</v>
      </c>
      <c r="II163" s="177">
        <f t="shared" si="213"/>
        <v>0</v>
      </c>
      <c r="IJ163" s="177">
        <f t="shared" si="214"/>
        <v>0</v>
      </c>
      <c r="IK163" s="177">
        <f t="shared" si="215"/>
        <v>0</v>
      </c>
      <c r="IL163" s="177">
        <f t="shared" si="216"/>
        <v>0</v>
      </c>
      <c r="IM163" s="177">
        <f t="shared" si="217"/>
        <v>0</v>
      </c>
      <c r="IN163" s="177">
        <f t="shared" si="218"/>
        <v>0</v>
      </c>
      <c r="IO163" s="177">
        <f t="shared" si="219"/>
        <v>0</v>
      </c>
      <c r="IP163" s="177">
        <f t="shared" si="220"/>
        <v>0</v>
      </c>
      <c r="IQ163" s="177">
        <f t="shared" si="221"/>
        <v>0</v>
      </c>
      <c r="IR163" s="177">
        <f t="shared" si="222"/>
        <v>0</v>
      </c>
      <c r="IS163" s="177">
        <f t="shared" si="223"/>
        <v>0</v>
      </c>
      <c r="IT163" s="177">
        <f t="shared" si="91"/>
        <v>0</v>
      </c>
      <c r="IU163" s="177">
        <f t="shared" si="224"/>
        <v>0</v>
      </c>
      <c r="IV163" s="177">
        <f t="shared" si="225"/>
        <v>0</v>
      </c>
      <c r="IW163" s="177">
        <f t="shared" si="226"/>
        <v>0</v>
      </c>
      <c r="IX163" s="177">
        <f t="shared" si="227"/>
        <v>0</v>
      </c>
      <c r="IY163" s="177">
        <f t="shared" si="228"/>
        <v>0</v>
      </c>
      <c r="IZ163" s="177">
        <f t="shared" si="229"/>
        <v>0</v>
      </c>
      <c r="JA163" s="177">
        <f t="shared" si="230"/>
        <v>0</v>
      </c>
      <c r="JB163" s="177">
        <f t="shared" si="231"/>
        <v>0</v>
      </c>
      <c r="JC163" s="177">
        <f t="shared" si="232"/>
        <v>0</v>
      </c>
      <c r="JD163" s="177">
        <f t="shared" si="233"/>
        <v>0</v>
      </c>
      <c r="JE163" s="177">
        <f t="shared" si="234"/>
        <v>0</v>
      </c>
      <c r="JF163" s="177">
        <f t="shared" si="235"/>
        <v>0</v>
      </c>
      <c r="JG163" s="177">
        <f t="shared" si="236"/>
        <v>0</v>
      </c>
      <c r="JH163" s="177">
        <f t="shared" si="237"/>
        <v>0</v>
      </c>
      <c r="JI163" s="177">
        <f t="shared" si="238"/>
        <v>0</v>
      </c>
      <c r="JJ163" s="177">
        <f t="shared" si="239"/>
        <v>0</v>
      </c>
      <c r="JK163" s="177">
        <f t="shared" si="240"/>
        <v>0</v>
      </c>
      <c r="JL163" s="177">
        <f t="shared" si="241"/>
        <v>0</v>
      </c>
      <c r="JM163" s="177">
        <f t="shared" si="242"/>
        <v>0.64599671618880206</v>
      </c>
      <c r="JN163" s="177">
        <f t="shared" si="243"/>
        <v>0</v>
      </c>
      <c r="JO163" s="177">
        <f t="shared" si="244"/>
        <v>0</v>
      </c>
      <c r="JP163" s="177">
        <f t="shared" si="245"/>
        <v>0</v>
      </c>
      <c r="JQ163" s="177">
        <f t="shared" si="246"/>
        <v>0</v>
      </c>
      <c r="JR163" s="177">
        <f t="shared" si="247"/>
        <v>0</v>
      </c>
      <c r="JS163" s="177">
        <f t="shared" si="248"/>
        <v>0</v>
      </c>
      <c r="JT163" s="177">
        <f t="shared" si="203"/>
        <v>0</v>
      </c>
      <c r="JU163" s="177">
        <f t="shared" si="249"/>
        <v>0</v>
      </c>
      <c r="JV163" s="177">
        <f t="shared" si="250"/>
        <v>0</v>
      </c>
    </row>
    <row r="164" spans="1:282" x14ac:dyDescent="0.25">
      <c r="A164" s="77" t="s">
        <v>700</v>
      </c>
      <c r="B164" s="77">
        <v>87</v>
      </c>
      <c r="C164" s="79">
        <v>26</v>
      </c>
      <c r="D164" s="84">
        <f t="shared" si="9"/>
        <v>0</v>
      </c>
      <c r="E164" s="77">
        <f t="shared" si="199"/>
        <v>0</v>
      </c>
      <c r="F164" s="77">
        <f t="shared" si="199"/>
        <v>0</v>
      </c>
      <c r="G164" s="77">
        <f t="shared" si="199"/>
        <v>0</v>
      </c>
      <c r="H164" s="77">
        <f t="shared" si="199"/>
        <v>0</v>
      </c>
      <c r="I164" s="77">
        <f t="shared" si="199"/>
        <v>0</v>
      </c>
      <c r="J164" s="77">
        <f t="shared" si="199"/>
        <v>0</v>
      </c>
      <c r="K164" s="77">
        <f t="shared" si="199"/>
        <v>0</v>
      </c>
      <c r="L164" s="77">
        <f t="shared" si="199"/>
        <v>0</v>
      </c>
      <c r="M164" s="77">
        <f t="shared" si="199"/>
        <v>0</v>
      </c>
      <c r="N164" s="77">
        <f t="shared" si="199"/>
        <v>0</v>
      </c>
      <c r="O164" s="77">
        <f t="shared" si="199"/>
        <v>0</v>
      </c>
      <c r="P164" s="77">
        <f t="shared" si="199"/>
        <v>0</v>
      </c>
      <c r="Q164" s="77">
        <f t="shared" si="199"/>
        <v>0</v>
      </c>
      <c r="R164" s="77">
        <f t="shared" si="199"/>
        <v>0</v>
      </c>
      <c r="S164" s="77">
        <f t="shared" si="199"/>
        <v>0</v>
      </c>
      <c r="T164" s="77">
        <f t="shared" si="199"/>
        <v>0</v>
      </c>
      <c r="U164" s="77">
        <f t="shared" si="199"/>
        <v>0</v>
      </c>
      <c r="V164" s="77">
        <f t="shared" si="199"/>
        <v>0</v>
      </c>
      <c r="W164" s="77">
        <f t="shared" si="199"/>
        <v>0</v>
      </c>
      <c r="X164" s="77">
        <f t="shared" si="199"/>
        <v>0</v>
      </c>
      <c r="Y164" s="77">
        <f t="shared" si="199"/>
        <v>0</v>
      </c>
      <c r="Z164" s="77">
        <f t="shared" si="199"/>
        <v>0</v>
      </c>
      <c r="AA164" s="77">
        <f t="shared" si="199"/>
        <v>0</v>
      </c>
      <c r="AB164" s="77">
        <f t="shared" si="199"/>
        <v>0</v>
      </c>
      <c r="AC164" s="230">
        <f t="shared" si="199"/>
        <v>0</v>
      </c>
      <c r="AD164" s="230">
        <f t="shared" si="199"/>
        <v>0</v>
      </c>
      <c r="AE164" s="230">
        <f t="shared" si="199"/>
        <v>0</v>
      </c>
      <c r="AF164" s="230">
        <f t="shared" ref="AF164" si="279">HLOOKUP(AF$138,$D$78:$CR$136,$CS104,0)</f>
        <v>0</v>
      </c>
      <c r="AG164" s="230">
        <f t="shared" si="276"/>
        <v>0</v>
      </c>
      <c r="AH164" s="77">
        <f t="shared" si="276"/>
        <v>0</v>
      </c>
      <c r="AI164" s="77">
        <f t="shared" si="276"/>
        <v>0</v>
      </c>
      <c r="AJ164" s="77">
        <f t="shared" si="276"/>
        <v>0</v>
      </c>
      <c r="AK164" s="77">
        <f t="shared" si="276"/>
        <v>0</v>
      </c>
      <c r="AL164" s="77">
        <f t="shared" si="276"/>
        <v>0</v>
      </c>
      <c r="AM164" s="77">
        <f t="shared" si="276"/>
        <v>0</v>
      </c>
      <c r="AN164" s="77">
        <f t="shared" si="276"/>
        <v>0</v>
      </c>
      <c r="AO164" s="77">
        <f t="shared" si="276"/>
        <v>0</v>
      </c>
      <c r="AP164" s="77">
        <f t="shared" si="276"/>
        <v>0</v>
      </c>
      <c r="AQ164" s="77">
        <f t="shared" si="276"/>
        <v>0</v>
      </c>
      <c r="AR164" s="77">
        <f t="shared" si="276"/>
        <v>0</v>
      </c>
      <c r="AS164" s="77">
        <f t="shared" si="276"/>
        <v>0</v>
      </c>
      <c r="AT164" s="77">
        <f t="shared" si="276"/>
        <v>0</v>
      </c>
      <c r="AU164" s="77">
        <f t="shared" si="276"/>
        <v>0</v>
      </c>
      <c r="AV164" s="77">
        <f t="shared" si="276"/>
        <v>0</v>
      </c>
      <c r="AW164" s="77">
        <f t="shared" si="276"/>
        <v>0</v>
      </c>
      <c r="AX164" s="77">
        <f t="shared" si="276"/>
        <v>0</v>
      </c>
      <c r="AY164" s="77">
        <f t="shared" si="276"/>
        <v>0</v>
      </c>
      <c r="AZ164" s="77">
        <f t="shared" si="276"/>
        <v>0</v>
      </c>
      <c r="BA164" s="77">
        <f t="shared" si="276"/>
        <v>0.95259745180181643</v>
      </c>
      <c r="BB164" s="77">
        <f t="shared" si="276"/>
        <v>0</v>
      </c>
      <c r="BC164" s="77">
        <f t="shared" si="276"/>
        <v>0</v>
      </c>
      <c r="BD164" s="77">
        <f t="shared" si="276"/>
        <v>0</v>
      </c>
      <c r="BE164" s="77">
        <f t="shared" si="276"/>
        <v>0</v>
      </c>
      <c r="BF164" s="77">
        <f t="shared" si="276"/>
        <v>0</v>
      </c>
      <c r="BG164" s="77">
        <f t="shared" si="276"/>
        <v>0</v>
      </c>
      <c r="BH164" s="77">
        <f t="shared" si="276"/>
        <v>0</v>
      </c>
      <c r="BI164" s="77">
        <f t="shared" si="276"/>
        <v>0</v>
      </c>
      <c r="BJ164" s="77">
        <f t="shared" si="276"/>
        <v>0</v>
      </c>
      <c r="BK164" s="77">
        <f t="shared" si="276"/>
        <v>0</v>
      </c>
      <c r="BL164" s="77">
        <f t="shared" si="276"/>
        <v>0</v>
      </c>
      <c r="BM164" s="77">
        <f t="shared" si="276"/>
        <v>0</v>
      </c>
      <c r="BN164" s="77">
        <f t="shared" si="276"/>
        <v>0</v>
      </c>
      <c r="BO164" s="77">
        <f t="shared" si="276"/>
        <v>0</v>
      </c>
      <c r="BP164" s="77">
        <f t="shared" si="276"/>
        <v>0</v>
      </c>
      <c r="BQ164" s="77">
        <f t="shared" si="276"/>
        <v>0</v>
      </c>
      <c r="BR164" s="77">
        <f t="shared" si="276"/>
        <v>0</v>
      </c>
      <c r="BS164" s="77">
        <f t="shared" si="276"/>
        <v>0</v>
      </c>
      <c r="BT164" s="77">
        <f t="shared" si="276"/>
        <v>0</v>
      </c>
      <c r="BU164" s="77">
        <f t="shared" si="276"/>
        <v>0</v>
      </c>
      <c r="BV164" s="77">
        <f t="shared" si="276"/>
        <v>0</v>
      </c>
      <c r="BW164" s="77">
        <f t="shared" si="276"/>
        <v>0</v>
      </c>
      <c r="BX164" s="77">
        <f t="shared" ref="BX164" si="280">HLOOKUP(BX$138,$D$78:$CR$136,$CS104,0)</f>
        <v>0</v>
      </c>
      <c r="BY164" s="77">
        <f t="shared" si="175"/>
        <v>0</v>
      </c>
      <c r="BZ164" s="77">
        <f t="shared" si="175"/>
        <v>0</v>
      </c>
      <c r="CA164" s="77">
        <f t="shared" si="175"/>
        <v>0</v>
      </c>
      <c r="CB164" s="77">
        <f t="shared" si="175"/>
        <v>0</v>
      </c>
      <c r="CC164" s="77">
        <f t="shared" si="175"/>
        <v>0</v>
      </c>
      <c r="CD164" s="77">
        <f t="shared" si="175"/>
        <v>0</v>
      </c>
      <c r="CE164" s="77">
        <f t="shared" si="175"/>
        <v>0</v>
      </c>
      <c r="CF164" s="77">
        <f t="shared" si="175"/>
        <v>0</v>
      </c>
      <c r="CG164" s="77">
        <f t="shared" si="175"/>
        <v>0</v>
      </c>
      <c r="CH164" s="77">
        <f t="shared" si="175"/>
        <v>0</v>
      </c>
      <c r="CI164" s="77">
        <f t="shared" si="175"/>
        <v>0</v>
      </c>
      <c r="CJ164" s="77">
        <f t="shared" si="175"/>
        <v>0</v>
      </c>
      <c r="CK164" s="77">
        <f t="shared" si="175"/>
        <v>0</v>
      </c>
      <c r="CL164" s="77">
        <f t="shared" si="175"/>
        <v>0</v>
      </c>
      <c r="CM164" s="77">
        <f t="shared" si="175"/>
        <v>0</v>
      </c>
      <c r="CN164" s="77">
        <f t="shared" si="175"/>
        <v>0</v>
      </c>
      <c r="CO164" s="77">
        <f t="shared" si="175"/>
        <v>0</v>
      </c>
      <c r="CP164" s="77">
        <f t="shared" si="175"/>
        <v>0</v>
      </c>
      <c r="CQ164" s="77">
        <f t="shared" ref="CQ164" si="281">HLOOKUP(CQ$138,$D$78:$CR$136,$CS104,0)</f>
        <v>0</v>
      </c>
      <c r="CR164" s="85">
        <f t="shared" si="3"/>
        <v>0</v>
      </c>
      <c r="CS164" s="177">
        <f t="shared" si="13"/>
        <v>0</v>
      </c>
      <c r="CT164" s="177">
        <f t="shared" si="26"/>
        <v>0</v>
      </c>
      <c r="CU164" s="177">
        <f t="shared" si="27"/>
        <v>0</v>
      </c>
      <c r="CV164" s="177">
        <f t="shared" si="28"/>
        <v>0</v>
      </c>
      <c r="CW164" s="177">
        <f t="shared" si="29"/>
        <v>0</v>
      </c>
      <c r="CX164" s="177">
        <f t="shared" si="30"/>
        <v>0</v>
      </c>
      <c r="CY164" s="177">
        <f t="shared" si="31"/>
        <v>0</v>
      </c>
      <c r="CZ164" s="177">
        <f t="shared" si="32"/>
        <v>0</v>
      </c>
      <c r="DA164" s="177">
        <f t="shared" si="33"/>
        <v>0</v>
      </c>
      <c r="DB164" s="177">
        <f t="shared" si="34"/>
        <v>0</v>
      </c>
      <c r="DC164" s="177">
        <f t="shared" si="35"/>
        <v>0</v>
      </c>
      <c r="DD164" s="177">
        <f t="shared" si="36"/>
        <v>0</v>
      </c>
      <c r="DE164" s="177">
        <f t="shared" si="37"/>
        <v>0</v>
      </c>
      <c r="DF164" s="177">
        <f t="shared" si="38"/>
        <v>0</v>
      </c>
      <c r="DG164" s="177">
        <f t="shared" si="39"/>
        <v>0</v>
      </c>
      <c r="DH164" s="177">
        <f t="shared" si="40"/>
        <v>0</v>
      </c>
      <c r="DI164" s="177">
        <f t="shared" si="41"/>
        <v>0</v>
      </c>
      <c r="DJ164" s="177">
        <f t="shared" si="42"/>
        <v>0</v>
      </c>
      <c r="DK164" s="177">
        <f t="shared" si="43"/>
        <v>0</v>
      </c>
      <c r="DL164" s="177">
        <f t="shared" si="44"/>
        <v>0</v>
      </c>
      <c r="DM164" s="177">
        <f t="shared" si="45"/>
        <v>0</v>
      </c>
      <c r="DN164" s="177">
        <f t="shared" si="46"/>
        <v>0</v>
      </c>
      <c r="DO164" s="177">
        <f t="shared" si="47"/>
        <v>0</v>
      </c>
      <c r="DP164" s="177">
        <f t="shared" si="48"/>
        <v>0</v>
      </c>
      <c r="DQ164" s="177">
        <f t="shared" si="49"/>
        <v>0</v>
      </c>
      <c r="DR164" s="177">
        <f t="shared" si="50"/>
        <v>0</v>
      </c>
      <c r="DS164" s="177">
        <f t="shared" si="51"/>
        <v>0</v>
      </c>
      <c r="DT164" s="177">
        <f t="shared" si="52"/>
        <v>0</v>
      </c>
      <c r="DU164" s="177">
        <f t="shared" si="53"/>
        <v>0</v>
      </c>
      <c r="DV164" s="177">
        <f t="shared" si="54"/>
        <v>0</v>
      </c>
      <c r="DW164" s="177">
        <f t="shared" si="55"/>
        <v>0</v>
      </c>
      <c r="DX164" s="177">
        <f t="shared" si="56"/>
        <v>0</v>
      </c>
      <c r="DY164" s="177">
        <f t="shared" si="57"/>
        <v>0</v>
      </c>
      <c r="DZ164" s="177">
        <f t="shared" si="58"/>
        <v>0</v>
      </c>
      <c r="EA164" s="177">
        <f t="shared" si="59"/>
        <v>0</v>
      </c>
      <c r="EB164" s="177">
        <f t="shared" si="60"/>
        <v>0</v>
      </c>
      <c r="EC164" s="177">
        <f t="shared" si="61"/>
        <v>0</v>
      </c>
      <c r="ED164" s="177">
        <f t="shared" si="62"/>
        <v>0</v>
      </c>
      <c r="EE164" s="177">
        <f t="shared" si="63"/>
        <v>0</v>
      </c>
      <c r="EF164" s="177">
        <f t="shared" si="64"/>
        <v>0</v>
      </c>
      <c r="EG164" s="177">
        <f t="shared" si="65"/>
        <v>0</v>
      </c>
      <c r="EH164" s="177">
        <f t="shared" si="66"/>
        <v>0</v>
      </c>
      <c r="EI164" s="177">
        <f t="shared" si="67"/>
        <v>0</v>
      </c>
      <c r="EJ164" s="177">
        <f t="shared" si="68"/>
        <v>0</v>
      </c>
      <c r="EK164" s="177">
        <f t="shared" si="69"/>
        <v>0</v>
      </c>
      <c r="EL164" s="177">
        <f t="shared" si="70"/>
        <v>0</v>
      </c>
      <c r="EM164" s="177">
        <f t="shared" si="71"/>
        <v>0</v>
      </c>
      <c r="EN164" s="177">
        <f t="shared" si="72"/>
        <v>0</v>
      </c>
      <c r="EO164" s="177">
        <f t="shared" si="73"/>
        <v>0</v>
      </c>
      <c r="EP164" s="177">
        <f t="shared" si="74"/>
        <v>1.9937674146721656</v>
      </c>
      <c r="EQ164" s="177">
        <f t="shared" si="75"/>
        <v>0</v>
      </c>
      <c r="ER164" s="177">
        <f t="shared" si="76"/>
        <v>0</v>
      </c>
      <c r="ES164" s="177">
        <f t="shared" si="77"/>
        <v>0</v>
      </c>
      <c r="ET164" s="177">
        <f t="shared" si="78"/>
        <v>0</v>
      </c>
      <c r="EU164" s="177">
        <f t="shared" si="79"/>
        <v>0</v>
      </c>
      <c r="EV164" s="177">
        <f t="shared" si="80"/>
        <v>0</v>
      </c>
      <c r="EW164" s="177">
        <f t="shared" si="81"/>
        <v>0</v>
      </c>
      <c r="EX164" s="177">
        <f t="shared" si="82"/>
        <v>0</v>
      </c>
      <c r="EY164" s="177">
        <f t="shared" si="83"/>
        <v>0</v>
      </c>
      <c r="EZ164" s="177">
        <f t="shared" si="84"/>
        <v>0</v>
      </c>
      <c r="FA164" s="177">
        <f t="shared" si="85"/>
        <v>0</v>
      </c>
      <c r="FB164" s="177">
        <f t="shared" si="86"/>
        <v>0</v>
      </c>
      <c r="FC164" s="177">
        <f t="shared" si="87"/>
        <v>0</v>
      </c>
      <c r="FD164" s="177">
        <f t="shared" si="88"/>
        <v>0</v>
      </c>
      <c r="FE164" s="177">
        <f t="shared" si="22"/>
        <v>0</v>
      </c>
      <c r="FF164" s="177">
        <f t="shared" si="177"/>
        <v>0</v>
      </c>
      <c r="FG164" s="177">
        <f t="shared" si="178"/>
        <v>0</v>
      </c>
      <c r="FH164" s="177">
        <f t="shared" si="179"/>
        <v>0</v>
      </c>
      <c r="FI164" s="177">
        <f t="shared" si="159"/>
        <v>0</v>
      </c>
      <c r="FJ164" s="177">
        <f t="shared" si="160"/>
        <v>0</v>
      </c>
      <c r="FK164" s="177">
        <f t="shared" si="161"/>
        <v>0</v>
      </c>
      <c r="FL164" s="177">
        <f t="shared" si="162"/>
        <v>0</v>
      </c>
      <c r="FM164" s="177">
        <f t="shared" si="163"/>
        <v>0</v>
      </c>
      <c r="FN164" s="177">
        <f t="shared" si="164"/>
        <v>0</v>
      </c>
      <c r="FO164" s="177">
        <f t="shared" si="165"/>
        <v>0</v>
      </c>
      <c r="FP164" s="177">
        <f t="shared" si="166"/>
        <v>0</v>
      </c>
      <c r="FQ164" s="177">
        <f t="shared" si="167"/>
        <v>0</v>
      </c>
      <c r="FR164" s="177">
        <f t="shared" si="168"/>
        <v>0</v>
      </c>
      <c r="FS164" s="177">
        <f t="shared" si="169"/>
        <v>0</v>
      </c>
      <c r="FT164" s="177">
        <f t="shared" si="170"/>
        <v>0</v>
      </c>
      <c r="FU164" s="177">
        <f t="shared" si="171"/>
        <v>0</v>
      </c>
      <c r="FV164" s="177">
        <f t="shared" si="172"/>
        <v>0</v>
      </c>
      <c r="FW164" s="177">
        <f t="shared" si="173"/>
        <v>0</v>
      </c>
      <c r="FX164" s="177">
        <f t="shared" si="14"/>
        <v>0</v>
      </c>
      <c r="FY164" s="177">
        <f t="shared" si="183"/>
        <v>0</v>
      </c>
      <c r="FZ164" s="177">
        <f t="shared" si="184"/>
        <v>0</v>
      </c>
      <c r="GA164" s="177">
        <f t="shared" si="185"/>
        <v>0</v>
      </c>
      <c r="GB164" s="177">
        <f t="shared" si="186"/>
        <v>0</v>
      </c>
      <c r="GC164" s="177">
        <f t="shared" si="187"/>
        <v>0</v>
      </c>
      <c r="GD164" s="177">
        <f t="shared" si="188"/>
        <v>0</v>
      </c>
      <c r="GE164" s="177">
        <f t="shared" si="189"/>
        <v>0</v>
      </c>
      <c r="GF164" s="177">
        <f t="shared" si="190"/>
        <v>0</v>
      </c>
      <c r="GG164" s="177">
        <f t="shared" si="191"/>
        <v>0</v>
      </c>
      <c r="GH164" s="177">
        <f t="shared" si="15"/>
        <v>0</v>
      </c>
      <c r="GI164" s="177">
        <f t="shared" si="135"/>
        <v>0</v>
      </c>
      <c r="GJ164" s="177">
        <f t="shared" si="136"/>
        <v>0</v>
      </c>
      <c r="GK164" s="177">
        <f t="shared" si="137"/>
        <v>0</v>
      </c>
      <c r="GL164" s="177">
        <f t="shared" si="138"/>
        <v>0</v>
      </c>
      <c r="GM164" s="177">
        <f t="shared" si="139"/>
        <v>0</v>
      </c>
      <c r="GN164" s="177">
        <f t="shared" si="140"/>
        <v>0</v>
      </c>
      <c r="GO164" s="177">
        <f t="shared" si="141"/>
        <v>0</v>
      </c>
      <c r="GP164" s="177">
        <f t="shared" si="108"/>
        <v>0</v>
      </c>
      <c r="GQ164" s="177">
        <f t="shared" si="109"/>
        <v>0</v>
      </c>
      <c r="GR164" s="177">
        <f t="shared" si="110"/>
        <v>0</v>
      </c>
      <c r="GS164" s="177">
        <f t="shared" si="111"/>
        <v>0</v>
      </c>
      <c r="GT164" s="177">
        <f t="shared" si="112"/>
        <v>0</v>
      </c>
      <c r="GU164" s="177">
        <f t="shared" si="113"/>
        <v>0</v>
      </c>
      <c r="GV164" s="177">
        <f t="shared" si="114"/>
        <v>0</v>
      </c>
      <c r="GW164" s="177">
        <f t="shared" si="115"/>
        <v>0</v>
      </c>
      <c r="GX164" s="177">
        <f t="shared" si="116"/>
        <v>0</v>
      </c>
      <c r="GY164" s="177">
        <f t="shared" si="117"/>
        <v>0</v>
      </c>
      <c r="GZ164" s="177">
        <f t="shared" si="118"/>
        <v>0</v>
      </c>
      <c r="HA164" s="177">
        <f t="shared" si="119"/>
        <v>0</v>
      </c>
      <c r="HB164" s="177">
        <f t="shared" si="120"/>
        <v>0</v>
      </c>
      <c r="HC164" s="177">
        <f t="shared" si="121"/>
        <v>0</v>
      </c>
      <c r="HD164" s="177">
        <f t="shared" si="122"/>
        <v>0</v>
      </c>
      <c r="HE164" s="177">
        <f t="shared" si="123"/>
        <v>0</v>
      </c>
      <c r="HF164" s="177">
        <f t="shared" si="124"/>
        <v>0</v>
      </c>
      <c r="HG164" s="177">
        <f t="shared" si="125"/>
        <v>0</v>
      </c>
      <c r="HH164" s="177">
        <f t="shared" si="126"/>
        <v>0</v>
      </c>
      <c r="HI164" s="177">
        <f t="shared" si="127"/>
        <v>0</v>
      </c>
      <c r="HJ164" s="177">
        <f t="shared" si="128"/>
        <v>0</v>
      </c>
      <c r="HK164" s="177">
        <f t="shared" si="129"/>
        <v>0</v>
      </c>
      <c r="HL164" s="177">
        <f t="shared" si="130"/>
        <v>0</v>
      </c>
      <c r="HM164" s="177">
        <f t="shared" si="131"/>
        <v>0</v>
      </c>
      <c r="HN164" s="177">
        <f t="shared" si="254"/>
        <v>0</v>
      </c>
      <c r="HO164" s="177">
        <f t="shared" si="255"/>
        <v>0</v>
      </c>
      <c r="HP164" s="177">
        <f t="shared" si="256"/>
        <v>0</v>
      </c>
      <c r="HQ164" s="177">
        <f t="shared" si="257"/>
        <v>0</v>
      </c>
      <c r="HR164" s="177">
        <f t="shared" si="258"/>
        <v>0</v>
      </c>
      <c r="HS164" s="177">
        <f t="shared" si="259"/>
        <v>0</v>
      </c>
      <c r="HT164" s="177">
        <f t="shared" si="260"/>
        <v>0</v>
      </c>
      <c r="HU164" s="177">
        <f t="shared" si="261"/>
        <v>0</v>
      </c>
      <c r="HV164" s="177">
        <f t="shared" si="262"/>
        <v>0</v>
      </c>
      <c r="HW164" s="177">
        <f t="shared" si="263"/>
        <v>0</v>
      </c>
      <c r="HX164" s="177">
        <f t="shared" si="264"/>
        <v>0</v>
      </c>
      <c r="HY164" s="177">
        <f t="shared" si="265"/>
        <v>0</v>
      </c>
      <c r="HZ164" s="177">
        <f t="shared" si="266"/>
        <v>0</v>
      </c>
      <c r="IA164" s="177">
        <f t="shared" si="267"/>
        <v>0</v>
      </c>
      <c r="IB164" s="177">
        <f t="shared" si="268"/>
        <v>0</v>
      </c>
      <c r="IC164" s="177">
        <f t="shared" si="207"/>
        <v>0</v>
      </c>
      <c r="ID164" s="177">
        <f t="shared" si="208"/>
        <v>0</v>
      </c>
      <c r="IE164" s="177">
        <f t="shared" si="209"/>
        <v>2.3586789205338876</v>
      </c>
      <c r="IF164" s="177">
        <f t="shared" si="210"/>
        <v>0</v>
      </c>
      <c r="IG164" s="177">
        <f t="shared" si="211"/>
        <v>0</v>
      </c>
      <c r="IH164" s="177">
        <f t="shared" si="212"/>
        <v>0</v>
      </c>
      <c r="II164" s="177">
        <f t="shared" si="213"/>
        <v>0</v>
      </c>
      <c r="IJ164" s="177">
        <f t="shared" si="214"/>
        <v>0</v>
      </c>
      <c r="IK164" s="177">
        <f t="shared" si="215"/>
        <v>0</v>
      </c>
      <c r="IL164" s="177">
        <f t="shared" si="216"/>
        <v>0</v>
      </c>
      <c r="IM164" s="177">
        <f t="shared" si="217"/>
        <v>0</v>
      </c>
      <c r="IN164" s="177">
        <f t="shared" si="218"/>
        <v>0</v>
      </c>
      <c r="IO164" s="177">
        <f t="shared" si="219"/>
        <v>0</v>
      </c>
      <c r="IP164" s="177">
        <f t="shared" si="220"/>
        <v>0</v>
      </c>
      <c r="IQ164" s="177">
        <f t="shared" si="221"/>
        <v>0</v>
      </c>
      <c r="IR164" s="177">
        <f t="shared" si="222"/>
        <v>0</v>
      </c>
      <c r="IS164" s="177">
        <f t="shared" si="223"/>
        <v>0</v>
      </c>
      <c r="IT164" s="177">
        <f t="shared" si="91"/>
        <v>0</v>
      </c>
      <c r="IU164" s="177">
        <f t="shared" si="224"/>
        <v>0</v>
      </c>
      <c r="IV164" s="177">
        <f t="shared" si="225"/>
        <v>0</v>
      </c>
      <c r="IW164" s="177">
        <f t="shared" si="226"/>
        <v>0</v>
      </c>
      <c r="IX164" s="177">
        <f t="shared" si="227"/>
        <v>0</v>
      </c>
      <c r="IY164" s="177">
        <f t="shared" si="228"/>
        <v>0</v>
      </c>
      <c r="IZ164" s="177">
        <f t="shared" si="229"/>
        <v>0</v>
      </c>
      <c r="JA164" s="177">
        <f t="shared" si="230"/>
        <v>0</v>
      </c>
      <c r="JB164" s="177">
        <f t="shared" si="231"/>
        <v>0</v>
      </c>
      <c r="JC164" s="177">
        <f t="shared" si="232"/>
        <v>0</v>
      </c>
      <c r="JD164" s="177">
        <f t="shared" si="233"/>
        <v>0</v>
      </c>
      <c r="JE164" s="177">
        <f t="shared" si="234"/>
        <v>0</v>
      </c>
      <c r="JF164" s="177">
        <f t="shared" si="235"/>
        <v>0</v>
      </c>
      <c r="JG164" s="177">
        <f t="shared" si="236"/>
        <v>0</v>
      </c>
      <c r="JH164" s="177">
        <f t="shared" si="237"/>
        <v>0</v>
      </c>
      <c r="JI164" s="177">
        <f t="shared" si="238"/>
        <v>0</v>
      </c>
      <c r="JJ164" s="177">
        <f t="shared" si="239"/>
        <v>0</v>
      </c>
      <c r="JK164" s="177">
        <f t="shared" si="240"/>
        <v>0</v>
      </c>
      <c r="JL164" s="177">
        <f t="shared" si="241"/>
        <v>0</v>
      </c>
      <c r="JM164" s="177">
        <f t="shared" si="242"/>
        <v>0</v>
      </c>
      <c r="JN164" s="177">
        <f t="shared" si="243"/>
        <v>0</v>
      </c>
      <c r="JO164" s="177">
        <f t="shared" si="244"/>
        <v>0</v>
      </c>
      <c r="JP164" s="177">
        <f t="shared" si="245"/>
        <v>0</v>
      </c>
      <c r="JQ164" s="177">
        <f t="shared" si="246"/>
        <v>0</v>
      </c>
      <c r="JR164" s="177">
        <f t="shared" si="247"/>
        <v>0</v>
      </c>
      <c r="JS164" s="177">
        <f t="shared" si="248"/>
        <v>0</v>
      </c>
      <c r="JT164" s="177">
        <f t="shared" si="203"/>
        <v>0</v>
      </c>
      <c r="JU164" s="177">
        <f t="shared" si="249"/>
        <v>0</v>
      </c>
      <c r="JV164" s="177">
        <f t="shared" si="250"/>
        <v>0</v>
      </c>
    </row>
    <row r="165" spans="1:282" x14ac:dyDescent="0.25">
      <c r="A165" s="77" t="s">
        <v>701</v>
      </c>
      <c r="B165" s="77">
        <v>88</v>
      </c>
      <c r="C165" s="79">
        <v>27</v>
      </c>
      <c r="D165" s="84">
        <f t="shared" si="9"/>
        <v>0.10600000000000001</v>
      </c>
      <c r="E165" s="77">
        <f t="shared" si="199"/>
        <v>0</v>
      </c>
      <c r="F165" s="77">
        <f t="shared" si="199"/>
        <v>0</v>
      </c>
      <c r="G165" s="77">
        <f t="shared" si="199"/>
        <v>0</v>
      </c>
      <c r="H165" s="77">
        <f t="shared" si="199"/>
        <v>0</v>
      </c>
      <c r="I165" s="77">
        <f t="shared" si="199"/>
        <v>0</v>
      </c>
      <c r="J165" s="77">
        <f t="shared" si="199"/>
        <v>0</v>
      </c>
      <c r="K165" s="77">
        <f t="shared" si="199"/>
        <v>0</v>
      </c>
      <c r="L165" s="77">
        <f t="shared" si="199"/>
        <v>0</v>
      </c>
      <c r="M165" s="77">
        <f t="shared" si="199"/>
        <v>0</v>
      </c>
      <c r="N165" s="77">
        <f t="shared" si="199"/>
        <v>0</v>
      </c>
      <c r="O165" s="77">
        <f t="shared" si="199"/>
        <v>0</v>
      </c>
      <c r="P165" s="77">
        <f t="shared" si="199"/>
        <v>0</v>
      </c>
      <c r="Q165" s="77">
        <f t="shared" si="199"/>
        <v>0</v>
      </c>
      <c r="R165" s="77">
        <f t="shared" si="199"/>
        <v>0</v>
      </c>
      <c r="S165" s="77">
        <f t="shared" si="199"/>
        <v>0</v>
      </c>
      <c r="T165" s="77">
        <f t="shared" si="199"/>
        <v>0</v>
      </c>
      <c r="U165" s="77">
        <f t="shared" si="199"/>
        <v>0</v>
      </c>
      <c r="V165" s="77">
        <f t="shared" si="199"/>
        <v>7.2222222222222202E-2</v>
      </c>
      <c r="W165" s="77">
        <f t="shared" si="199"/>
        <v>0</v>
      </c>
      <c r="X165" s="77">
        <f t="shared" si="199"/>
        <v>0</v>
      </c>
      <c r="Y165" s="77">
        <f t="shared" si="199"/>
        <v>0</v>
      </c>
      <c r="Z165" s="77">
        <f t="shared" si="199"/>
        <v>0</v>
      </c>
      <c r="AA165" s="77">
        <f t="shared" si="199"/>
        <v>0</v>
      </c>
      <c r="AB165" s="77">
        <f t="shared" si="199"/>
        <v>0</v>
      </c>
      <c r="AC165" s="230">
        <f t="shared" si="199"/>
        <v>0</v>
      </c>
      <c r="AD165" s="230">
        <f t="shared" si="199"/>
        <v>0</v>
      </c>
      <c r="AE165" s="230">
        <f t="shared" si="199"/>
        <v>0</v>
      </c>
      <c r="AF165" s="230">
        <f t="shared" ref="AF165" si="282">HLOOKUP(AF$138,$D$78:$CR$136,$CS105,0)</f>
        <v>0</v>
      </c>
      <c r="AG165" s="230">
        <f t="shared" si="276"/>
        <v>0</v>
      </c>
      <c r="AH165" s="77">
        <f t="shared" si="276"/>
        <v>0</v>
      </c>
      <c r="AI165" s="77">
        <f t="shared" si="276"/>
        <v>0.28999999999999998</v>
      </c>
      <c r="AJ165" s="77">
        <f t="shared" si="276"/>
        <v>0</v>
      </c>
      <c r="AK165" s="77">
        <f t="shared" si="276"/>
        <v>0</v>
      </c>
      <c r="AL165" s="77">
        <f t="shared" si="276"/>
        <v>0</v>
      </c>
      <c r="AM165" s="77">
        <f t="shared" si="276"/>
        <v>0</v>
      </c>
      <c r="AN165" s="77">
        <f t="shared" si="276"/>
        <v>0</v>
      </c>
      <c r="AO165" s="77">
        <f t="shared" si="276"/>
        <v>0</v>
      </c>
      <c r="AP165" s="77">
        <f t="shared" si="276"/>
        <v>0</v>
      </c>
      <c r="AQ165" s="77">
        <f t="shared" si="276"/>
        <v>0</v>
      </c>
      <c r="AR165" s="77">
        <f t="shared" si="276"/>
        <v>0</v>
      </c>
      <c r="AS165" s="77">
        <f t="shared" si="276"/>
        <v>0</v>
      </c>
      <c r="AT165" s="77">
        <f t="shared" si="276"/>
        <v>0</v>
      </c>
      <c r="AU165" s="77">
        <f t="shared" si="276"/>
        <v>0</v>
      </c>
      <c r="AV165" s="77">
        <f t="shared" si="276"/>
        <v>0</v>
      </c>
      <c r="AW165" s="77">
        <f t="shared" si="276"/>
        <v>0.3</v>
      </c>
      <c r="AX165" s="77">
        <f t="shared" si="276"/>
        <v>0</v>
      </c>
      <c r="AY165" s="77">
        <f t="shared" si="276"/>
        <v>0</v>
      </c>
      <c r="AZ165" s="77">
        <f t="shared" si="276"/>
        <v>0</v>
      </c>
      <c r="BA165" s="77">
        <f t="shared" si="276"/>
        <v>0</v>
      </c>
      <c r="BB165" s="77">
        <f t="shared" si="276"/>
        <v>0</v>
      </c>
      <c r="BC165" s="77">
        <f t="shared" si="276"/>
        <v>0</v>
      </c>
      <c r="BD165" s="77">
        <f t="shared" si="276"/>
        <v>0</v>
      </c>
      <c r="BE165" s="77">
        <f t="shared" si="276"/>
        <v>0</v>
      </c>
      <c r="BF165" s="77">
        <f t="shared" si="276"/>
        <v>0</v>
      </c>
      <c r="BG165" s="77">
        <f t="shared" si="276"/>
        <v>0</v>
      </c>
      <c r="BH165" s="77">
        <f t="shared" si="276"/>
        <v>0</v>
      </c>
      <c r="BI165" s="77">
        <f t="shared" si="276"/>
        <v>0</v>
      </c>
      <c r="BJ165" s="77">
        <f t="shared" si="276"/>
        <v>0</v>
      </c>
      <c r="BK165" s="77">
        <f t="shared" si="276"/>
        <v>0</v>
      </c>
      <c r="BL165" s="77">
        <f t="shared" si="276"/>
        <v>0</v>
      </c>
      <c r="BM165" s="77">
        <f t="shared" si="276"/>
        <v>0</v>
      </c>
      <c r="BN165" s="77">
        <f t="shared" si="276"/>
        <v>0</v>
      </c>
      <c r="BO165" s="77">
        <f t="shared" si="276"/>
        <v>0</v>
      </c>
      <c r="BP165" s="77">
        <f t="shared" si="276"/>
        <v>0</v>
      </c>
      <c r="BQ165" s="77">
        <f t="shared" si="276"/>
        <v>0</v>
      </c>
      <c r="BR165" s="77">
        <f t="shared" si="276"/>
        <v>0</v>
      </c>
      <c r="BS165" s="77">
        <f t="shared" si="276"/>
        <v>0</v>
      </c>
      <c r="BT165" s="77">
        <f t="shared" si="276"/>
        <v>0</v>
      </c>
      <c r="BU165" s="77">
        <f t="shared" si="276"/>
        <v>0</v>
      </c>
      <c r="BV165" s="77">
        <f t="shared" si="276"/>
        <v>0</v>
      </c>
      <c r="BW165" s="77">
        <f t="shared" si="276"/>
        <v>0</v>
      </c>
      <c r="BX165" s="77">
        <f t="shared" ref="BX165" si="283">HLOOKUP(BX$138,$D$78:$CR$136,$CS105,0)</f>
        <v>0.32</v>
      </c>
      <c r="BY165" s="77">
        <f t="shared" si="175"/>
        <v>0</v>
      </c>
      <c r="BZ165" s="77">
        <f t="shared" si="175"/>
        <v>0.11120000000000001</v>
      </c>
      <c r="CA165" s="77">
        <f t="shared" si="175"/>
        <v>0</v>
      </c>
      <c r="CB165" s="77">
        <f t="shared" si="175"/>
        <v>0</v>
      </c>
      <c r="CC165" s="77">
        <f t="shared" si="175"/>
        <v>0</v>
      </c>
      <c r="CD165" s="77">
        <f t="shared" si="175"/>
        <v>0</v>
      </c>
      <c r="CE165" s="77">
        <f t="shared" si="175"/>
        <v>0</v>
      </c>
      <c r="CF165" s="77">
        <f t="shared" si="175"/>
        <v>0</v>
      </c>
      <c r="CG165" s="77">
        <f t="shared" si="175"/>
        <v>8.0000000000000002E-3</v>
      </c>
      <c r="CH165" s="77">
        <f t="shared" si="175"/>
        <v>0</v>
      </c>
      <c r="CI165" s="77">
        <f t="shared" si="175"/>
        <v>0</v>
      </c>
      <c r="CJ165" s="77">
        <f t="shared" si="175"/>
        <v>0</v>
      </c>
      <c r="CK165" s="77">
        <f t="shared" si="175"/>
        <v>0</v>
      </c>
      <c r="CL165" s="77">
        <f t="shared" si="175"/>
        <v>0</v>
      </c>
      <c r="CM165" s="77">
        <f t="shared" si="175"/>
        <v>0</v>
      </c>
      <c r="CN165" s="77">
        <f t="shared" si="175"/>
        <v>0</v>
      </c>
      <c r="CO165" s="77">
        <f t="shared" si="175"/>
        <v>0</v>
      </c>
      <c r="CP165" s="77">
        <f t="shared" si="175"/>
        <v>0</v>
      </c>
      <c r="CQ165" s="77">
        <f t="shared" ref="CQ165" si="284">HLOOKUP(CQ$138,$D$78:$CR$136,$CS105,0)</f>
        <v>510</v>
      </c>
      <c r="CR165" s="85">
        <f t="shared" si="3"/>
        <v>500.8</v>
      </c>
      <c r="CS165" s="177">
        <f t="shared" si="13"/>
        <v>0.23499458000000004</v>
      </c>
      <c r="CT165" s="177">
        <f t="shared" si="26"/>
        <v>0</v>
      </c>
      <c r="CU165" s="177">
        <f t="shared" si="27"/>
        <v>0</v>
      </c>
      <c r="CV165" s="177">
        <f t="shared" si="28"/>
        <v>0</v>
      </c>
      <c r="CW165" s="177">
        <f t="shared" si="29"/>
        <v>0</v>
      </c>
      <c r="CX165" s="177">
        <f t="shared" si="30"/>
        <v>0</v>
      </c>
      <c r="CY165" s="177">
        <f t="shared" si="31"/>
        <v>0</v>
      </c>
      <c r="CZ165" s="177">
        <f t="shared" si="32"/>
        <v>0</v>
      </c>
      <c r="DA165" s="177">
        <f t="shared" si="33"/>
        <v>0</v>
      </c>
      <c r="DB165" s="177">
        <f t="shared" si="34"/>
        <v>0</v>
      </c>
      <c r="DC165" s="177">
        <f t="shared" si="35"/>
        <v>0</v>
      </c>
      <c r="DD165" s="177">
        <f t="shared" si="36"/>
        <v>0</v>
      </c>
      <c r="DE165" s="177">
        <f t="shared" si="37"/>
        <v>0</v>
      </c>
      <c r="DF165" s="177">
        <f t="shared" si="38"/>
        <v>0</v>
      </c>
      <c r="DG165" s="177">
        <f t="shared" si="39"/>
        <v>0</v>
      </c>
      <c r="DH165" s="177">
        <f t="shared" si="40"/>
        <v>0</v>
      </c>
      <c r="DI165" s="177">
        <f t="shared" si="41"/>
        <v>0</v>
      </c>
      <c r="DJ165" s="177">
        <f t="shared" si="42"/>
        <v>0</v>
      </c>
      <c r="DK165" s="177">
        <f t="shared" si="43"/>
        <v>1.6658589999999997E-2</v>
      </c>
      <c r="DL165" s="177">
        <f t="shared" si="44"/>
        <v>0</v>
      </c>
      <c r="DM165" s="177">
        <f t="shared" si="45"/>
        <v>0</v>
      </c>
      <c r="DN165" s="177">
        <f t="shared" si="46"/>
        <v>0</v>
      </c>
      <c r="DO165" s="177">
        <f t="shared" si="47"/>
        <v>0</v>
      </c>
      <c r="DP165" s="177">
        <f t="shared" si="48"/>
        <v>0</v>
      </c>
      <c r="DQ165" s="177">
        <f t="shared" si="49"/>
        <v>0</v>
      </c>
      <c r="DR165" s="177">
        <f t="shared" si="50"/>
        <v>0</v>
      </c>
      <c r="DS165" s="177">
        <f t="shared" si="51"/>
        <v>0</v>
      </c>
      <c r="DT165" s="177">
        <f t="shared" si="52"/>
        <v>0</v>
      </c>
      <c r="DU165" s="177">
        <f t="shared" si="53"/>
        <v>0</v>
      </c>
      <c r="DV165" s="177">
        <f t="shared" si="54"/>
        <v>0</v>
      </c>
      <c r="DW165" s="177">
        <f t="shared" si="55"/>
        <v>0</v>
      </c>
      <c r="DX165" s="177">
        <f t="shared" si="56"/>
        <v>0.44498179999999993</v>
      </c>
      <c r="DY165" s="177">
        <f t="shared" si="57"/>
        <v>0</v>
      </c>
      <c r="DZ165" s="177">
        <f t="shared" si="58"/>
        <v>0</v>
      </c>
      <c r="EA165" s="177">
        <f t="shared" si="59"/>
        <v>0</v>
      </c>
      <c r="EB165" s="177">
        <f t="shared" si="60"/>
        <v>0</v>
      </c>
      <c r="EC165" s="177">
        <f t="shared" si="61"/>
        <v>0</v>
      </c>
      <c r="ED165" s="177">
        <f t="shared" si="62"/>
        <v>0</v>
      </c>
      <c r="EE165" s="177">
        <f t="shared" si="63"/>
        <v>0</v>
      </c>
      <c r="EF165" s="177">
        <f t="shared" si="64"/>
        <v>0</v>
      </c>
      <c r="EG165" s="177">
        <f t="shared" si="65"/>
        <v>0</v>
      </c>
      <c r="EH165" s="177">
        <f t="shared" si="66"/>
        <v>0</v>
      </c>
      <c r="EI165" s="177">
        <f t="shared" si="67"/>
        <v>0</v>
      </c>
      <c r="EJ165" s="177">
        <f t="shared" si="68"/>
        <v>0</v>
      </c>
      <c r="EK165" s="177">
        <f t="shared" si="69"/>
        <v>0</v>
      </c>
      <c r="EL165" s="177">
        <f t="shared" si="70"/>
        <v>0.60153599999999996</v>
      </c>
      <c r="EM165" s="177">
        <f t="shared" si="71"/>
        <v>0</v>
      </c>
      <c r="EN165" s="177">
        <f t="shared" si="72"/>
        <v>0</v>
      </c>
      <c r="EO165" s="177">
        <f t="shared" si="73"/>
        <v>0</v>
      </c>
      <c r="EP165" s="177">
        <f t="shared" si="74"/>
        <v>0</v>
      </c>
      <c r="EQ165" s="177">
        <f t="shared" si="75"/>
        <v>0</v>
      </c>
      <c r="ER165" s="177">
        <f t="shared" si="76"/>
        <v>0</v>
      </c>
      <c r="ES165" s="177">
        <f t="shared" si="77"/>
        <v>0</v>
      </c>
      <c r="ET165" s="177">
        <f t="shared" si="78"/>
        <v>0</v>
      </c>
      <c r="EU165" s="177">
        <f t="shared" si="79"/>
        <v>0</v>
      </c>
      <c r="EV165" s="177">
        <f t="shared" si="80"/>
        <v>0</v>
      </c>
      <c r="EW165" s="177">
        <f t="shared" si="81"/>
        <v>0</v>
      </c>
      <c r="EX165" s="177">
        <f t="shared" si="82"/>
        <v>0</v>
      </c>
      <c r="EY165" s="177">
        <f t="shared" si="83"/>
        <v>0</v>
      </c>
      <c r="EZ165" s="177">
        <f t="shared" si="84"/>
        <v>0</v>
      </c>
      <c r="FA165" s="177">
        <f t="shared" si="85"/>
        <v>0</v>
      </c>
      <c r="FB165" s="177">
        <f t="shared" si="86"/>
        <v>0</v>
      </c>
      <c r="FC165" s="177">
        <f t="shared" si="87"/>
        <v>0</v>
      </c>
      <c r="FD165" s="177">
        <f t="shared" si="88"/>
        <v>0</v>
      </c>
      <c r="FE165" s="177">
        <f t="shared" si="22"/>
        <v>0</v>
      </c>
      <c r="FF165" s="177">
        <f t="shared" si="177"/>
        <v>0</v>
      </c>
      <c r="FG165" s="177">
        <f t="shared" si="178"/>
        <v>0</v>
      </c>
      <c r="FH165" s="177">
        <f t="shared" si="179"/>
        <v>0</v>
      </c>
      <c r="FI165" s="177">
        <f t="shared" si="159"/>
        <v>0</v>
      </c>
      <c r="FJ165" s="177">
        <f t="shared" si="160"/>
        <v>0</v>
      </c>
      <c r="FK165" s="177">
        <f t="shared" si="161"/>
        <v>0</v>
      </c>
      <c r="FL165" s="177">
        <f t="shared" si="162"/>
        <v>0</v>
      </c>
      <c r="FM165" s="177">
        <f t="shared" si="163"/>
        <v>0.41298879999999999</v>
      </c>
      <c r="FN165" s="177">
        <f t="shared" si="164"/>
        <v>0</v>
      </c>
      <c r="FO165" s="177">
        <f t="shared" si="165"/>
        <v>0.28682372</v>
      </c>
      <c r="FP165" s="177">
        <f t="shared" si="166"/>
        <v>0</v>
      </c>
      <c r="FQ165" s="177">
        <f t="shared" si="167"/>
        <v>0</v>
      </c>
      <c r="FR165" s="177">
        <f t="shared" si="168"/>
        <v>0</v>
      </c>
      <c r="FS165" s="177">
        <f t="shared" si="169"/>
        <v>0</v>
      </c>
      <c r="FT165" s="177">
        <f t="shared" si="170"/>
        <v>0</v>
      </c>
      <c r="FU165" s="177">
        <f t="shared" si="171"/>
        <v>0</v>
      </c>
      <c r="FV165" s="177">
        <f t="shared" si="172"/>
        <v>1.40748E-3</v>
      </c>
      <c r="FW165" s="177">
        <f t="shared" si="173"/>
        <v>0</v>
      </c>
      <c r="FX165" s="177">
        <f t="shared" si="14"/>
        <v>0</v>
      </c>
      <c r="FY165" s="177">
        <f t="shared" si="183"/>
        <v>0</v>
      </c>
      <c r="FZ165" s="177">
        <f t="shared" si="184"/>
        <v>0</v>
      </c>
      <c r="GA165" s="177">
        <f t="shared" si="185"/>
        <v>0</v>
      </c>
      <c r="GB165" s="177">
        <f t="shared" si="186"/>
        <v>0</v>
      </c>
      <c r="GC165" s="177">
        <f t="shared" si="187"/>
        <v>0</v>
      </c>
      <c r="GD165" s="177">
        <f t="shared" si="188"/>
        <v>0</v>
      </c>
      <c r="GE165" s="177">
        <f t="shared" si="189"/>
        <v>0</v>
      </c>
      <c r="GF165" s="177">
        <f t="shared" si="190"/>
        <v>0</v>
      </c>
      <c r="GG165" s="177">
        <f t="shared" si="191"/>
        <v>3.7215249280000001E-2</v>
      </c>
      <c r="GH165" s="177">
        <f t="shared" si="15"/>
        <v>0.3230191</v>
      </c>
      <c r="GI165" s="177">
        <f t="shared" si="135"/>
        <v>0</v>
      </c>
      <c r="GJ165" s="177">
        <f t="shared" si="136"/>
        <v>0</v>
      </c>
      <c r="GK165" s="177">
        <f t="shared" si="137"/>
        <v>0</v>
      </c>
      <c r="GL165" s="177">
        <f t="shared" si="138"/>
        <v>0</v>
      </c>
      <c r="GM165" s="177">
        <f t="shared" si="139"/>
        <v>0</v>
      </c>
      <c r="GN165" s="177">
        <f t="shared" si="140"/>
        <v>0</v>
      </c>
      <c r="GO165" s="177">
        <f t="shared" si="141"/>
        <v>0</v>
      </c>
      <c r="GP165" s="177">
        <f t="shared" si="108"/>
        <v>0</v>
      </c>
      <c r="GQ165" s="177">
        <f t="shared" si="109"/>
        <v>0</v>
      </c>
      <c r="GR165" s="177">
        <f t="shared" si="110"/>
        <v>0</v>
      </c>
      <c r="GS165" s="177">
        <f t="shared" si="111"/>
        <v>0</v>
      </c>
      <c r="GT165" s="177">
        <f t="shared" si="112"/>
        <v>0</v>
      </c>
      <c r="GU165" s="177">
        <f t="shared" si="113"/>
        <v>0</v>
      </c>
      <c r="GV165" s="177">
        <f t="shared" si="114"/>
        <v>0</v>
      </c>
      <c r="GW165" s="177">
        <f t="shared" si="115"/>
        <v>0</v>
      </c>
      <c r="GX165" s="177">
        <f t="shared" si="116"/>
        <v>0</v>
      </c>
      <c r="GY165" s="177">
        <f t="shared" si="117"/>
        <v>0</v>
      </c>
      <c r="GZ165" s="177">
        <f t="shared" si="118"/>
        <v>1.9624409999999998E-2</v>
      </c>
      <c r="HA165" s="177">
        <f t="shared" si="119"/>
        <v>0</v>
      </c>
      <c r="HB165" s="177">
        <f t="shared" si="120"/>
        <v>0</v>
      </c>
      <c r="HC165" s="177">
        <f t="shared" si="121"/>
        <v>0</v>
      </c>
      <c r="HD165" s="177">
        <f t="shared" si="122"/>
        <v>0</v>
      </c>
      <c r="HE165" s="177">
        <f t="shared" si="123"/>
        <v>0</v>
      </c>
      <c r="HF165" s="177">
        <f t="shared" si="124"/>
        <v>0</v>
      </c>
      <c r="HG165" s="177">
        <f t="shared" si="125"/>
        <v>0</v>
      </c>
      <c r="HH165" s="177">
        <f t="shared" si="126"/>
        <v>0</v>
      </c>
      <c r="HI165" s="177">
        <f t="shared" si="127"/>
        <v>0</v>
      </c>
      <c r="HJ165" s="177">
        <f t="shared" si="128"/>
        <v>0</v>
      </c>
      <c r="HK165" s="177">
        <f t="shared" si="129"/>
        <v>0</v>
      </c>
      <c r="HL165" s="177">
        <f t="shared" si="130"/>
        <v>0</v>
      </c>
      <c r="HM165" s="177">
        <f t="shared" si="131"/>
        <v>0.56683399999999995</v>
      </c>
      <c r="HN165" s="177">
        <f t="shared" si="254"/>
        <v>0</v>
      </c>
      <c r="HO165" s="177">
        <f t="shared" si="255"/>
        <v>0</v>
      </c>
      <c r="HP165" s="177">
        <f t="shared" si="256"/>
        <v>0</v>
      </c>
      <c r="HQ165" s="177">
        <f t="shared" si="257"/>
        <v>0</v>
      </c>
      <c r="HR165" s="177">
        <f t="shared" si="258"/>
        <v>0</v>
      </c>
      <c r="HS165" s="177">
        <f t="shared" si="259"/>
        <v>0</v>
      </c>
      <c r="HT165" s="177">
        <f t="shared" si="260"/>
        <v>0</v>
      </c>
      <c r="HU165" s="177">
        <f t="shared" si="261"/>
        <v>0</v>
      </c>
      <c r="HV165" s="177">
        <f t="shared" si="262"/>
        <v>0</v>
      </c>
      <c r="HW165" s="177">
        <f t="shared" si="263"/>
        <v>0</v>
      </c>
      <c r="HX165" s="177">
        <f t="shared" si="264"/>
        <v>0</v>
      </c>
      <c r="HY165" s="177">
        <f t="shared" si="265"/>
        <v>0</v>
      </c>
      <c r="HZ165" s="177">
        <f t="shared" si="266"/>
        <v>0</v>
      </c>
      <c r="IA165" s="177">
        <f t="shared" si="267"/>
        <v>0.638598</v>
      </c>
      <c r="IB165" s="177">
        <f t="shared" si="268"/>
        <v>0</v>
      </c>
      <c r="IC165" s="177">
        <f t="shared" si="207"/>
        <v>0</v>
      </c>
      <c r="ID165" s="177">
        <f t="shared" si="208"/>
        <v>0</v>
      </c>
      <c r="IE165" s="177">
        <f t="shared" si="209"/>
        <v>0</v>
      </c>
      <c r="IF165" s="177">
        <f t="shared" si="210"/>
        <v>0</v>
      </c>
      <c r="IG165" s="177">
        <f t="shared" si="211"/>
        <v>0</v>
      </c>
      <c r="IH165" s="177">
        <f t="shared" si="212"/>
        <v>0</v>
      </c>
      <c r="II165" s="177">
        <f t="shared" si="213"/>
        <v>0</v>
      </c>
      <c r="IJ165" s="177">
        <f t="shared" si="214"/>
        <v>0</v>
      </c>
      <c r="IK165" s="177">
        <f t="shared" si="215"/>
        <v>0</v>
      </c>
      <c r="IL165" s="177">
        <f t="shared" si="216"/>
        <v>0</v>
      </c>
      <c r="IM165" s="177">
        <f t="shared" si="217"/>
        <v>0</v>
      </c>
      <c r="IN165" s="177">
        <f t="shared" si="218"/>
        <v>0</v>
      </c>
      <c r="IO165" s="177">
        <f t="shared" si="219"/>
        <v>0</v>
      </c>
      <c r="IP165" s="177">
        <f t="shared" si="220"/>
        <v>0</v>
      </c>
      <c r="IQ165" s="177">
        <f t="shared" si="221"/>
        <v>0</v>
      </c>
      <c r="IR165" s="177">
        <f t="shared" si="222"/>
        <v>0</v>
      </c>
      <c r="IS165" s="177">
        <f t="shared" si="223"/>
        <v>0</v>
      </c>
      <c r="IT165" s="177">
        <f t="shared" si="91"/>
        <v>0</v>
      </c>
      <c r="IU165" s="177">
        <f t="shared" si="224"/>
        <v>0</v>
      </c>
      <c r="IV165" s="177">
        <f t="shared" si="225"/>
        <v>0</v>
      </c>
      <c r="IW165" s="177">
        <f t="shared" si="226"/>
        <v>0</v>
      </c>
      <c r="IX165" s="177">
        <f t="shared" si="227"/>
        <v>0</v>
      </c>
      <c r="IY165" s="177">
        <f t="shared" si="228"/>
        <v>0</v>
      </c>
      <c r="IZ165" s="177">
        <f t="shared" si="229"/>
        <v>0</v>
      </c>
      <c r="JA165" s="177">
        <f t="shared" si="230"/>
        <v>0</v>
      </c>
      <c r="JB165" s="177">
        <f t="shared" si="231"/>
        <v>0.48414720000000006</v>
      </c>
      <c r="JC165" s="177">
        <f t="shared" si="232"/>
        <v>0</v>
      </c>
      <c r="JD165" s="177">
        <f t="shared" si="233"/>
        <v>0.33685816000000002</v>
      </c>
      <c r="JE165" s="177">
        <f t="shared" si="234"/>
        <v>0</v>
      </c>
      <c r="JF165" s="177">
        <f t="shared" si="235"/>
        <v>0</v>
      </c>
      <c r="JG165" s="177">
        <f t="shared" si="236"/>
        <v>0</v>
      </c>
      <c r="JH165" s="177">
        <f t="shared" si="237"/>
        <v>0</v>
      </c>
      <c r="JI165" s="177">
        <f t="shared" si="238"/>
        <v>0</v>
      </c>
      <c r="JJ165" s="177">
        <f t="shared" si="239"/>
        <v>0</v>
      </c>
      <c r="JK165" s="177">
        <f t="shared" si="240"/>
        <v>1.6232320000000001E-3</v>
      </c>
      <c r="JL165" s="177">
        <f t="shared" si="241"/>
        <v>0</v>
      </c>
      <c r="JM165" s="177">
        <f t="shared" si="242"/>
        <v>0</v>
      </c>
      <c r="JN165" s="177">
        <f t="shared" si="243"/>
        <v>0</v>
      </c>
      <c r="JO165" s="177">
        <f t="shared" si="244"/>
        <v>0</v>
      </c>
      <c r="JP165" s="177">
        <f t="shared" si="245"/>
        <v>0</v>
      </c>
      <c r="JQ165" s="177">
        <f t="shared" si="246"/>
        <v>0</v>
      </c>
      <c r="JR165" s="177">
        <f t="shared" si="247"/>
        <v>0</v>
      </c>
      <c r="JS165" s="177">
        <f t="shared" si="248"/>
        <v>0</v>
      </c>
      <c r="JT165" s="177">
        <f t="shared" si="203"/>
        <v>0</v>
      </c>
      <c r="JU165" s="177">
        <f t="shared" si="249"/>
        <v>0</v>
      </c>
      <c r="JV165" s="177">
        <f t="shared" si="250"/>
        <v>4.2469843199999996E-2</v>
      </c>
    </row>
    <row r="166" spans="1:282" x14ac:dyDescent="0.25">
      <c r="A166" s="77" t="s">
        <v>702</v>
      </c>
      <c r="B166" s="77">
        <v>89</v>
      </c>
      <c r="C166" s="79">
        <v>28</v>
      </c>
      <c r="D166" s="84">
        <f t="shared" si="9"/>
        <v>0</v>
      </c>
      <c r="E166" s="77">
        <f t="shared" si="199"/>
        <v>0</v>
      </c>
      <c r="F166" s="77">
        <f t="shared" si="199"/>
        <v>0</v>
      </c>
      <c r="G166" s="77">
        <f t="shared" si="199"/>
        <v>0</v>
      </c>
      <c r="H166" s="77">
        <f t="shared" si="199"/>
        <v>0</v>
      </c>
      <c r="I166" s="77">
        <f t="shared" si="199"/>
        <v>0</v>
      </c>
      <c r="J166" s="77">
        <f t="shared" si="199"/>
        <v>0</v>
      </c>
      <c r="K166" s="77">
        <f t="shared" si="199"/>
        <v>0</v>
      </c>
      <c r="L166" s="77">
        <f t="shared" si="199"/>
        <v>0</v>
      </c>
      <c r="M166" s="77">
        <f t="shared" si="199"/>
        <v>0</v>
      </c>
      <c r="N166" s="77">
        <f t="shared" si="199"/>
        <v>0</v>
      </c>
      <c r="O166" s="77">
        <f t="shared" si="199"/>
        <v>0</v>
      </c>
      <c r="P166" s="77">
        <f t="shared" si="199"/>
        <v>0</v>
      </c>
      <c r="Q166" s="77">
        <f t="shared" si="199"/>
        <v>0</v>
      </c>
      <c r="R166" s="77">
        <f t="shared" si="199"/>
        <v>0</v>
      </c>
      <c r="S166" s="77">
        <f t="shared" si="199"/>
        <v>0</v>
      </c>
      <c r="T166" s="77">
        <f t="shared" si="199"/>
        <v>0</v>
      </c>
      <c r="U166" s="77">
        <f t="shared" si="199"/>
        <v>0</v>
      </c>
      <c r="V166" s="77">
        <f t="shared" si="199"/>
        <v>0</v>
      </c>
      <c r="W166" s="77">
        <f t="shared" si="199"/>
        <v>0</v>
      </c>
      <c r="X166" s="77">
        <f t="shared" si="199"/>
        <v>0</v>
      </c>
      <c r="Y166" s="77">
        <f t="shared" si="199"/>
        <v>0</v>
      </c>
      <c r="Z166" s="77">
        <f t="shared" si="199"/>
        <v>0</v>
      </c>
      <c r="AA166" s="77">
        <f t="shared" si="199"/>
        <v>0</v>
      </c>
      <c r="AB166" s="77">
        <f t="shared" si="199"/>
        <v>0</v>
      </c>
      <c r="AC166" s="230">
        <f t="shared" si="199"/>
        <v>0</v>
      </c>
      <c r="AD166" s="230">
        <f t="shared" si="199"/>
        <v>0</v>
      </c>
      <c r="AE166" s="230">
        <f t="shared" si="199"/>
        <v>0</v>
      </c>
      <c r="AF166" s="230">
        <f t="shared" ref="AF166" si="285">HLOOKUP(AF$138,$D$78:$CR$136,$CS106,0)</f>
        <v>0</v>
      </c>
      <c r="AG166" s="230">
        <f t="shared" si="276"/>
        <v>0</v>
      </c>
      <c r="AH166" s="77">
        <f t="shared" si="276"/>
        <v>0</v>
      </c>
      <c r="AI166" s="77">
        <f t="shared" si="276"/>
        <v>0</v>
      </c>
      <c r="AJ166" s="77">
        <f t="shared" si="276"/>
        <v>0</v>
      </c>
      <c r="AK166" s="77">
        <f t="shared" si="276"/>
        <v>0</v>
      </c>
      <c r="AL166" s="77">
        <f t="shared" si="276"/>
        <v>0</v>
      </c>
      <c r="AM166" s="77">
        <f t="shared" si="276"/>
        <v>0</v>
      </c>
      <c r="AN166" s="77">
        <f t="shared" si="276"/>
        <v>0</v>
      </c>
      <c r="AO166" s="77">
        <f t="shared" si="276"/>
        <v>0</v>
      </c>
      <c r="AP166" s="77">
        <f t="shared" si="276"/>
        <v>0</v>
      </c>
      <c r="AQ166" s="77">
        <f t="shared" si="276"/>
        <v>0</v>
      </c>
      <c r="AR166" s="77">
        <f t="shared" si="276"/>
        <v>0</v>
      </c>
      <c r="AS166" s="77">
        <f t="shared" si="276"/>
        <v>1</v>
      </c>
      <c r="AT166" s="77">
        <f t="shared" si="276"/>
        <v>0</v>
      </c>
      <c r="AU166" s="77">
        <f t="shared" si="276"/>
        <v>0</v>
      </c>
      <c r="AV166" s="77">
        <f t="shared" si="276"/>
        <v>0</v>
      </c>
      <c r="AW166" s="77">
        <f t="shared" si="276"/>
        <v>0</v>
      </c>
      <c r="AX166" s="77">
        <f t="shared" si="276"/>
        <v>0</v>
      </c>
      <c r="AY166" s="77">
        <f t="shared" si="276"/>
        <v>0</v>
      </c>
      <c r="AZ166" s="77">
        <f t="shared" si="276"/>
        <v>0</v>
      </c>
      <c r="BA166" s="77">
        <f t="shared" si="276"/>
        <v>0</v>
      </c>
      <c r="BB166" s="77">
        <f t="shared" si="276"/>
        <v>0</v>
      </c>
      <c r="BC166" s="77">
        <f t="shared" si="276"/>
        <v>0</v>
      </c>
      <c r="BD166" s="77">
        <f t="shared" si="276"/>
        <v>0</v>
      </c>
      <c r="BE166" s="77">
        <f t="shared" si="276"/>
        <v>0</v>
      </c>
      <c r="BF166" s="77">
        <f t="shared" si="276"/>
        <v>0</v>
      </c>
      <c r="BG166" s="77">
        <f t="shared" si="276"/>
        <v>0</v>
      </c>
      <c r="BH166" s="77">
        <f t="shared" si="276"/>
        <v>0</v>
      </c>
      <c r="BI166" s="77">
        <f t="shared" si="276"/>
        <v>0</v>
      </c>
      <c r="BJ166" s="77">
        <f t="shared" si="276"/>
        <v>0</v>
      </c>
      <c r="BK166" s="77">
        <f t="shared" si="276"/>
        <v>0</v>
      </c>
      <c r="BL166" s="77">
        <f t="shared" si="276"/>
        <v>0</v>
      </c>
      <c r="BM166" s="77">
        <f t="shared" si="276"/>
        <v>0</v>
      </c>
      <c r="BN166" s="77">
        <f t="shared" si="276"/>
        <v>0</v>
      </c>
      <c r="BO166" s="77">
        <f t="shared" si="276"/>
        <v>0</v>
      </c>
      <c r="BP166" s="77">
        <f t="shared" si="276"/>
        <v>0</v>
      </c>
      <c r="BQ166" s="77">
        <f t="shared" si="276"/>
        <v>0</v>
      </c>
      <c r="BR166" s="77">
        <f t="shared" si="276"/>
        <v>0</v>
      </c>
      <c r="BS166" s="77">
        <f t="shared" si="276"/>
        <v>0</v>
      </c>
      <c r="BT166" s="77">
        <f t="shared" si="276"/>
        <v>0</v>
      </c>
      <c r="BU166" s="77">
        <f t="shared" si="276"/>
        <v>0</v>
      </c>
      <c r="BV166" s="77">
        <f t="shared" si="276"/>
        <v>0</v>
      </c>
      <c r="BW166" s="77">
        <f t="shared" si="276"/>
        <v>0</v>
      </c>
      <c r="BX166" s="77">
        <f t="shared" ref="BX166" si="286">HLOOKUP(BX$138,$D$78:$CR$136,$CS106,0)</f>
        <v>0</v>
      </c>
      <c r="BY166" s="77">
        <f t="shared" si="175"/>
        <v>0</v>
      </c>
      <c r="BZ166" s="77">
        <f t="shared" si="175"/>
        <v>0</v>
      </c>
      <c r="CA166" s="77">
        <f t="shared" si="175"/>
        <v>0</v>
      </c>
      <c r="CB166" s="77">
        <f t="shared" si="175"/>
        <v>0</v>
      </c>
      <c r="CC166" s="77">
        <f t="shared" si="175"/>
        <v>0</v>
      </c>
      <c r="CD166" s="77">
        <f t="shared" si="175"/>
        <v>0</v>
      </c>
      <c r="CE166" s="77">
        <f t="shared" si="175"/>
        <v>0</v>
      </c>
      <c r="CF166" s="77">
        <f t="shared" si="175"/>
        <v>0</v>
      </c>
      <c r="CG166" s="77">
        <f t="shared" si="175"/>
        <v>0</v>
      </c>
      <c r="CH166" s="77">
        <f t="shared" si="175"/>
        <v>0</v>
      </c>
      <c r="CI166" s="77">
        <f t="shared" si="175"/>
        <v>0</v>
      </c>
      <c r="CJ166" s="77">
        <f t="shared" si="175"/>
        <v>0</v>
      </c>
      <c r="CK166" s="77">
        <f t="shared" si="175"/>
        <v>0</v>
      </c>
      <c r="CL166" s="77">
        <f t="shared" si="175"/>
        <v>0</v>
      </c>
      <c r="CM166" s="77">
        <f t="shared" si="175"/>
        <v>0</v>
      </c>
      <c r="CN166" s="77">
        <f t="shared" si="175"/>
        <v>0</v>
      </c>
      <c r="CO166" s="77">
        <f t="shared" si="175"/>
        <v>0</v>
      </c>
      <c r="CP166" s="77">
        <f t="shared" si="175"/>
        <v>0</v>
      </c>
      <c r="CQ166" s="77">
        <f t="shared" ref="CQ166" si="287">HLOOKUP(CQ$138,$D$78:$CR$136,$CS106,0)</f>
        <v>0</v>
      </c>
      <c r="CR166" s="85">
        <f t="shared" si="3"/>
        <v>0</v>
      </c>
      <c r="CS166" s="177">
        <f t="shared" si="13"/>
        <v>0</v>
      </c>
      <c r="CT166" s="177">
        <f t="shared" si="26"/>
        <v>0</v>
      </c>
      <c r="CU166" s="177">
        <f t="shared" si="27"/>
        <v>0</v>
      </c>
      <c r="CV166" s="177">
        <f t="shared" si="28"/>
        <v>0</v>
      </c>
      <c r="CW166" s="177">
        <f t="shared" si="29"/>
        <v>0</v>
      </c>
      <c r="CX166" s="177">
        <f t="shared" si="30"/>
        <v>0</v>
      </c>
      <c r="CY166" s="177">
        <f t="shared" si="31"/>
        <v>0</v>
      </c>
      <c r="CZ166" s="177">
        <f t="shared" si="32"/>
        <v>0</v>
      </c>
      <c r="DA166" s="177">
        <f t="shared" si="33"/>
        <v>0</v>
      </c>
      <c r="DB166" s="177">
        <f t="shared" si="34"/>
        <v>0</v>
      </c>
      <c r="DC166" s="177">
        <f t="shared" si="35"/>
        <v>0</v>
      </c>
      <c r="DD166" s="177">
        <f t="shared" si="36"/>
        <v>0</v>
      </c>
      <c r="DE166" s="177">
        <f t="shared" si="37"/>
        <v>0</v>
      </c>
      <c r="DF166" s="177">
        <f t="shared" si="38"/>
        <v>0</v>
      </c>
      <c r="DG166" s="177">
        <f t="shared" si="39"/>
        <v>0</v>
      </c>
      <c r="DH166" s="177">
        <f t="shared" si="40"/>
        <v>0</v>
      </c>
      <c r="DI166" s="177">
        <f t="shared" si="41"/>
        <v>0</v>
      </c>
      <c r="DJ166" s="177">
        <f t="shared" si="42"/>
        <v>0</v>
      </c>
      <c r="DK166" s="177">
        <f t="shared" si="43"/>
        <v>0</v>
      </c>
      <c r="DL166" s="177">
        <f t="shared" si="44"/>
        <v>0</v>
      </c>
      <c r="DM166" s="177">
        <f t="shared" si="45"/>
        <v>0</v>
      </c>
      <c r="DN166" s="177">
        <f t="shared" si="46"/>
        <v>0</v>
      </c>
      <c r="DO166" s="177">
        <f t="shared" si="47"/>
        <v>0</v>
      </c>
      <c r="DP166" s="177">
        <f t="shared" si="48"/>
        <v>0</v>
      </c>
      <c r="DQ166" s="177">
        <f t="shared" si="49"/>
        <v>0</v>
      </c>
      <c r="DR166" s="177">
        <f t="shared" si="50"/>
        <v>0</v>
      </c>
      <c r="DS166" s="177">
        <f t="shared" si="51"/>
        <v>0</v>
      </c>
      <c r="DT166" s="177">
        <f t="shared" si="52"/>
        <v>0</v>
      </c>
      <c r="DU166" s="177">
        <f t="shared" si="53"/>
        <v>0</v>
      </c>
      <c r="DV166" s="177">
        <f t="shared" si="54"/>
        <v>0</v>
      </c>
      <c r="DW166" s="177">
        <f t="shared" si="55"/>
        <v>0</v>
      </c>
      <c r="DX166" s="177">
        <f t="shared" si="56"/>
        <v>0</v>
      </c>
      <c r="DY166" s="177">
        <f t="shared" si="57"/>
        <v>0</v>
      </c>
      <c r="DZ166" s="177">
        <f t="shared" si="58"/>
        <v>0</v>
      </c>
      <c r="EA166" s="177">
        <f t="shared" si="59"/>
        <v>0</v>
      </c>
      <c r="EB166" s="177">
        <f t="shared" si="60"/>
        <v>0</v>
      </c>
      <c r="EC166" s="177">
        <f t="shared" si="61"/>
        <v>0</v>
      </c>
      <c r="ED166" s="177">
        <f t="shared" si="62"/>
        <v>0</v>
      </c>
      <c r="EE166" s="177">
        <f t="shared" si="63"/>
        <v>0</v>
      </c>
      <c r="EF166" s="177">
        <f t="shared" si="64"/>
        <v>0</v>
      </c>
      <c r="EG166" s="177">
        <f t="shared" si="65"/>
        <v>0</v>
      </c>
      <c r="EH166" s="177">
        <f t="shared" si="66"/>
        <v>3.81555</v>
      </c>
      <c r="EI166" s="177">
        <f t="shared" si="67"/>
        <v>0</v>
      </c>
      <c r="EJ166" s="177">
        <f t="shared" si="68"/>
        <v>0</v>
      </c>
      <c r="EK166" s="177">
        <f t="shared" si="69"/>
        <v>0</v>
      </c>
      <c r="EL166" s="177">
        <f t="shared" si="70"/>
        <v>0</v>
      </c>
      <c r="EM166" s="177">
        <f t="shared" si="71"/>
        <v>0</v>
      </c>
      <c r="EN166" s="177">
        <f t="shared" si="72"/>
        <v>0</v>
      </c>
      <c r="EO166" s="177">
        <f t="shared" si="73"/>
        <v>0</v>
      </c>
      <c r="EP166" s="177">
        <f t="shared" si="74"/>
        <v>0</v>
      </c>
      <c r="EQ166" s="177">
        <f t="shared" si="75"/>
        <v>0</v>
      </c>
      <c r="ER166" s="177">
        <f t="shared" si="76"/>
        <v>0</v>
      </c>
      <c r="ES166" s="177">
        <f t="shared" si="77"/>
        <v>0</v>
      </c>
      <c r="ET166" s="177">
        <f t="shared" si="78"/>
        <v>0</v>
      </c>
      <c r="EU166" s="177">
        <f t="shared" si="79"/>
        <v>0</v>
      </c>
      <c r="EV166" s="177">
        <f t="shared" si="80"/>
        <v>0</v>
      </c>
      <c r="EW166" s="177">
        <f t="shared" si="81"/>
        <v>0</v>
      </c>
      <c r="EX166" s="177">
        <f t="shared" si="82"/>
        <v>0</v>
      </c>
      <c r="EY166" s="177">
        <f t="shared" si="83"/>
        <v>0</v>
      </c>
      <c r="EZ166" s="177">
        <f t="shared" si="84"/>
        <v>0</v>
      </c>
      <c r="FA166" s="177">
        <f t="shared" si="85"/>
        <v>0</v>
      </c>
      <c r="FB166" s="177">
        <f t="shared" si="86"/>
        <v>0</v>
      </c>
      <c r="FC166" s="177">
        <f t="shared" si="87"/>
        <v>0</v>
      </c>
      <c r="FD166" s="177">
        <f t="shared" si="88"/>
        <v>0</v>
      </c>
      <c r="FE166" s="177">
        <f t="shared" si="22"/>
        <v>0</v>
      </c>
      <c r="FF166" s="177">
        <f t="shared" si="177"/>
        <v>0</v>
      </c>
      <c r="FG166" s="177">
        <f t="shared" si="178"/>
        <v>0</v>
      </c>
      <c r="FH166" s="177">
        <f t="shared" si="179"/>
        <v>0</v>
      </c>
      <c r="FI166" s="177">
        <f t="shared" si="159"/>
        <v>0</v>
      </c>
      <c r="FJ166" s="177">
        <f t="shared" si="160"/>
        <v>0</v>
      </c>
      <c r="FK166" s="177">
        <f t="shared" si="161"/>
        <v>0</v>
      </c>
      <c r="FL166" s="177">
        <f t="shared" si="162"/>
        <v>0</v>
      </c>
      <c r="FM166" s="177">
        <f t="shared" si="163"/>
        <v>0</v>
      </c>
      <c r="FN166" s="177">
        <f t="shared" si="164"/>
        <v>0</v>
      </c>
      <c r="FO166" s="177">
        <f t="shared" si="165"/>
        <v>0</v>
      </c>
      <c r="FP166" s="177">
        <f t="shared" si="166"/>
        <v>0</v>
      </c>
      <c r="FQ166" s="177">
        <f t="shared" si="167"/>
        <v>0</v>
      </c>
      <c r="FR166" s="177">
        <f t="shared" si="168"/>
        <v>0</v>
      </c>
      <c r="FS166" s="177">
        <f t="shared" si="169"/>
        <v>0</v>
      </c>
      <c r="FT166" s="177">
        <f t="shared" si="170"/>
        <v>0</v>
      </c>
      <c r="FU166" s="177">
        <f t="shared" si="171"/>
        <v>0</v>
      </c>
      <c r="FV166" s="177">
        <f t="shared" si="172"/>
        <v>0</v>
      </c>
      <c r="FW166" s="177">
        <f t="shared" si="173"/>
        <v>0</v>
      </c>
      <c r="FX166" s="177">
        <f t="shared" si="14"/>
        <v>0</v>
      </c>
      <c r="FY166" s="177">
        <f t="shared" si="183"/>
        <v>0</v>
      </c>
      <c r="FZ166" s="177">
        <f t="shared" si="184"/>
        <v>0</v>
      </c>
      <c r="GA166" s="177">
        <f t="shared" si="185"/>
        <v>0</v>
      </c>
      <c r="GB166" s="177">
        <f t="shared" si="186"/>
        <v>0</v>
      </c>
      <c r="GC166" s="177">
        <f t="shared" si="187"/>
        <v>0</v>
      </c>
      <c r="GD166" s="177">
        <f t="shared" si="188"/>
        <v>0</v>
      </c>
      <c r="GE166" s="177">
        <f t="shared" si="189"/>
        <v>0</v>
      </c>
      <c r="GF166" s="177">
        <f t="shared" si="190"/>
        <v>0</v>
      </c>
      <c r="GG166" s="177">
        <f t="shared" si="191"/>
        <v>0</v>
      </c>
      <c r="GH166" s="177">
        <f t="shared" si="15"/>
        <v>0</v>
      </c>
      <c r="GI166" s="177">
        <f t="shared" si="135"/>
        <v>0</v>
      </c>
      <c r="GJ166" s="177">
        <f t="shared" si="136"/>
        <v>0</v>
      </c>
      <c r="GK166" s="177">
        <f t="shared" si="137"/>
        <v>0</v>
      </c>
      <c r="GL166" s="177">
        <f t="shared" si="138"/>
        <v>0</v>
      </c>
      <c r="GM166" s="177">
        <f t="shared" si="139"/>
        <v>0</v>
      </c>
      <c r="GN166" s="177">
        <f t="shared" si="140"/>
        <v>0</v>
      </c>
      <c r="GO166" s="177">
        <f t="shared" si="141"/>
        <v>0</v>
      </c>
      <c r="GP166" s="177">
        <f t="shared" si="108"/>
        <v>0</v>
      </c>
      <c r="GQ166" s="177">
        <f t="shared" si="109"/>
        <v>0</v>
      </c>
      <c r="GR166" s="177">
        <f t="shared" si="110"/>
        <v>0</v>
      </c>
      <c r="GS166" s="177">
        <f t="shared" si="111"/>
        <v>0</v>
      </c>
      <c r="GT166" s="177">
        <f t="shared" si="112"/>
        <v>0</v>
      </c>
      <c r="GU166" s="177">
        <f t="shared" si="113"/>
        <v>0</v>
      </c>
      <c r="GV166" s="177">
        <f t="shared" si="114"/>
        <v>0</v>
      </c>
      <c r="GW166" s="177">
        <f t="shared" si="115"/>
        <v>0</v>
      </c>
      <c r="GX166" s="177">
        <f t="shared" si="116"/>
        <v>0</v>
      </c>
      <c r="GY166" s="177">
        <f t="shared" si="117"/>
        <v>0</v>
      </c>
      <c r="GZ166" s="177">
        <f t="shared" si="118"/>
        <v>0</v>
      </c>
      <c r="HA166" s="177">
        <f t="shared" si="119"/>
        <v>0</v>
      </c>
      <c r="HB166" s="177">
        <f t="shared" si="120"/>
        <v>0</v>
      </c>
      <c r="HC166" s="177">
        <f t="shared" si="121"/>
        <v>0</v>
      </c>
      <c r="HD166" s="177">
        <f t="shared" si="122"/>
        <v>0</v>
      </c>
      <c r="HE166" s="177">
        <f t="shared" si="123"/>
        <v>0</v>
      </c>
      <c r="HF166" s="177">
        <f t="shared" si="124"/>
        <v>0</v>
      </c>
      <c r="HG166" s="177">
        <f t="shared" si="125"/>
        <v>0</v>
      </c>
      <c r="HH166" s="177">
        <f t="shared" si="126"/>
        <v>0</v>
      </c>
      <c r="HI166" s="177">
        <f t="shared" si="127"/>
        <v>0</v>
      </c>
      <c r="HJ166" s="177">
        <f t="shared" si="128"/>
        <v>0</v>
      </c>
      <c r="HK166" s="177">
        <f t="shared" si="129"/>
        <v>0</v>
      </c>
      <c r="HL166" s="177">
        <f t="shared" si="130"/>
        <v>0</v>
      </c>
      <c r="HM166" s="177">
        <f t="shared" si="131"/>
        <v>0</v>
      </c>
      <c r="HN166" s="177">
        <f t="shared" si="254"/>
        <v>0</v>
      </c>
      <c r="HO166" s="177">
        <f t="shared" si="255"/>
        <v>0</v>
      </c>
      <c r="HP166" s="177">
        <f t="shared" si="256"/>
        <v>0</v>
      </c>
      <c r="HQ166" s="177">
        <f t="shared" si="257"/>
        <v>0</v>
      </c>
      <c r="HR166" s="177">
        <f t="shared" si="258"/>
        <v>0</v>
      </c>
      <c r="HS166" s="177">
        <f t="shared" si="259"/>
        <v>0</v>
      </c>
      <c r="HT166" s="177">
        <f t="shared" si="260"/>
        <v>0</v>
      </c>
      <c r="HU166" s="177">
        <f t="shared" si="261"/>
        <v>0</v>
      </c>
      <c r="HV166" s="177">
        <f t="shared" si="262"/>
        <v>0</v>
      </c>
      <c r="HW166" s="177">
        <f t="shared" si="263"/>
        <v>4.7665499999999996</v>
      </c>
      <c r="HX166" s="177">
        <f t="shared" si="264"/>
        <v>0</v>
      </c>
      <c r="HY166" s="177">
        <f t="shared" si="265"/>
        <v>0</v>
      </c>
      <c r="HZ166" s="177">
        <f t="shared" si="266"/>
        <v>0</v>
      </c>
      <c r="IA166" s="177">
        <f t="shared" si="267"/>
        <v>0</v>
      </c>
      <c r="IB166" s="177">
        <f t="shared" si="268"/>
        <v>0</v>
      </c>
      <c r="IC166" s="177">
        <f t="shared" si="207"/>
        <v>0</v>
      </c>
      <c r="ID166" s="177">
        <f t="shared" si="208"/>
        <v>0</v>
      </c>
      <c r="IE166" s="177">
        <f t="shared" si="209"/>
        <v>0</v>
      </c>
      <c r="IF166" s="177">
        <f t="shared" si="210"/>
        <v>0</v>
      </c>
      <c r="IG166" s="177">
        <f t="shared" si="211"/>
        <v>0</v>
      </c>
      <c r="IH166" s="177">
        <f t="shared" si="212"/>
        <v>0</v>
      </c>
      <c r="II166" s="177">
        <f t="shared" si="213"/>
        <v>0</v>
      </c>
      <c r="IJ166" s="177">
        <f t="shared" si="214"/>
        <v>0</v>
      </c>
      <c r="IK166" s="177">
        <f t="shared" si="215"/>
        <v>0</v>
      </c>
      <c r="IL166" s="177">
        <f t="shared" si="216"/>
        <v>0</v>
      </c>
      <c r="IM166" s="177">
        <f t="shared" si="217"/>
        <v>0</v>
      </c>
      <c r="IN166" s="177">
        <f t="shared" si="218"/>
        <v>0</v>
      </c>
      <c r="IO166" s="177">
        <f t="shared" si="219"/>
        <v>0</v>
      </c>
      <c r="IP166" s="177">
        <f t="shared" si="220"/>
        <v>0</v>
      </c>
      <c r="IQ166" s="177">
        <f t="shared" si="221"/>
        <v>0</v>
      </c>
      <c r="IR166" s="177">
        <f t="shared" si="222"/>
        <v>0</v>
      </c>
      <c r="IS166" s="177">
        <f t="shared" si="223"/>
        <v>0</v>
      </c>
      <c r="IT166" s="177">
        <f t="shared" si="91"/>
        <v>0</v>
      </c>
      <c r="IU166" s="177">
        <f t="shared" si="224"/>
        <v>0</v>
      </c>
      <c r="IV166" s="177">
        <f t="shared" si="225"/>
        <v>0</v>
      </c>
      <c r="IW166" s="177">
        <f t="shared" si="226"/>
        <v>0</v>
      </c>
      <c r="IX166" s="177">
        <f t="shared" si="227"/>
        <v>0</v>
      </c>
      <c r="IY166" s="177">
        <f t="shared" si="228"/>
        <v>0</v>
      </c>
      <c r="IZ166" s="177">
        <f t="shared" si="229"/>
        <v>0</v>
      </c>
      <c r="JA166" s="177">
        <f t="shared" si="230"/>
        <v>0</v>
      </c>
      <c r="JB166" s="177">
        <f t="shared" si="231"/>
        <v>0</v>
      </c>
      <c r="JC166" s="177">
        <f t="shared" si="232"/>
        <v>0</v>
      </c>
      <c r="JD166" s="177">
        <f t="shared" si="233"/>
        <v>0</v>
      </c>
      <c r="JE166" s="177">
        <f t="shared" si="234"/>
        <v>0</v>
      </c>
      <c r="JF166" s="177">
        <f t="shared" si="235"/>
        <v>0</v>
      </c>
      <c r="JG166" s="177">
        <f t="shared" si="236"/>
        <v>0</v>
      </c>
      <c r="JH166" s="177">
        <f t="shared" si="237"/>
        <v>0</v>
      </c>
      <c r="JI166" s="177">
        <f t="shared" si="238"/>
        <v>0</v>
      </c>
      <c r="JJ166" s="177">
        <f t="shared" si="239"/>
        <v>0</v>
      </c>
      <c r="JK166" s="177">
        <f t="shared" si="240"/>
        <v>0</v>
      </c>
      <c r="JL166" s="177">
        <f t="shared" si="241"/>
        <v>0</v>
      </c>
      <c r="JM166" s="177">
        <f t="shared" si="242"/>
        <v>0</v>
      </c>
      <c r="JN166" s="177">
        <f t="shared" si="243"/>
        <v>0</v>
      </c>
      <c r="JO166" s="177">
        <f t="shared" si="244"/>
        <v>0</v>
      </c>
      <c r="JP166" s="177">
        <f t="shared" si="245"/>
        <v>0</v>
      </c>
      <c r="JQ166" s="177">
        <f t="shared" si="246"/>
        <v>0</v>
      </c>
      <c r="JR166" s="177">
        <f t="shared" si="247"/>
        <v>0</v>
      </c>
      <c r="JS166" s="177">
        <f t="shared" si="248"/>
        <v>0</v>
      </c>
      <c r="JT166" s="177">
        <f t="shared" si="203"/>
        <v>0</v>
      </c>
      <c r="JU166" s="177">
        <f t="shared" si="249"/>
        <v>0</v>
      </c>
      <c r="JV166" s="177">
        <f t="shared" si="250"/>
        <v>0</v>
      </c>
    </row>
    <row r="167" spans="1:282" x14ac:dyDescent="0.25">
      <c r="A167" s="77" t="s">
        <v>705</v>
      </c>
      <c r="B167" s="77">
        <v>90</v>
      </c>
      <c r="C167" s="79">
        <v>29</v>
      </c>
      <c r="D167" s="84">
        <f t="shared" si="9"/>
        <v>0</v>
      </c>
      <c r="E167" s="77">
        <f t="shared" si="199"/>
        <v>0</v>
      </c>
      <c r="F167" s="77">
        <f t="shared" si="199"/>
        <v>1.0800000000000002E-4</v>
      </c>
      <c r="G167" s="77">
        <f t="shared" si="199"/>
        <v>0.13782426778242676</v>
      </c>
      <c r="H167" s="77">
        <f t="shared" si="199"/>
        <v>0</v>
      </c>
      <c r="I167" s="77">
        <f t="shared" si="199"/>
        <v>0</v>
      </c>
      <c r="J167" s="77">
        <f t="shared" si="199"/>
        <v>0</v>
      </c>
      <c r="K167" s="77">
        <f t="shared" si="199"/>
        <v>0.21238493723849372</v>
      </c>
      <c r="L167" s="77">
        <f t="shared" si="199"/>
        <v>0.29598326359832638</v>
      </c>
      <c r="M167" s="77">
        <f t="shared" si="199"/>
        <v>6.235983263598327E-2</v>
      </c>
      <c r="N167" s="77">
        <f t="shared" si="199"/>
        <v>0</v>
      </c>
      <c r="O167" s="77">
        <f t="shared" si="199"/>
        <v>0</v>
      </c>
      <c r="P167" s="77">
        <f t="shared" si="199"/>
        <v>0.12652719665271969</v>
      </c>
      <c r="Q167" s="77">
        <f t="shared" si="199"/>
        <v>0</v>
      </c>
      <c r="R167" s="77">
        <f t="shared" si="199"/>
        <v>0</v>
      </c>
      <c r="S167" s="77">
        <f t="shared" si="199"/>
        <v>2.1600000000000005E-4</v>
      </c>
      <c r="T167" s="77">
        <f t="shared" si="199"/>
        <v>0</v>
      </c>
      <c r="U167" s="77">
        <f t="shared" si="199"/>
        <v>8.6400000000000018E-4</v>
      </c>
      <c r="V167" s="77">
        <f t="shared" si="199"/>
        <v>5.6081974895397492E-2</v>
      </c>
      <c r="W167" s="77">
        <f t="shared" si="199"/>
        <v>0</v>
      </c>
      <c r="X167" s="77">
        <f t="shared" si="199"/>
        <v>0</v>
      </c>
      <c r="Y167" s="77">
        <f t="shared" si="199"/>
        <v>0</v>
      </c>
      <c r="Z167" s="77">
        <f t="shared" si="199"/>
        <v>0</v>
      </c>
      <c r="AA167" s="77">
        <f t="shared" si="199"/>
        <v>0</v>
      </c>
      <c r="AB167" s="77">
        <f t="shared" si="199"/>
        <v>0.18527196652719666</v>
      </c>
      <c r="AC167" s="230">
        <f t="shared" ref="E167:AE177" si="288">HLOOKUP(AC$138,$D$78:$CR$136,$CS107,0)</f>
        <v>0</v>
      </c>
      <c r="AD167" s="230">
        <f t="shared" si="288"/>
        <v>0.12426778242677826</v>
      </c>
      <c r="AE167" s="230">
        <f t="shared" si="288"/>
        <v>0</v>
      </c>
      <c r="AF167" s="230">
        <f t="shared" ref="AF167" si="289">HLOOKUP(AF$138,$D$78:$CR$136,$CS107,0)</f>
        <v>0</v>
      </c>
      <c r="AG167" s="230">
        <f t="shared" si="276"/>
        <v>0</v>
      </c>
      <c r="AH167" s="77">
        <f t="shared" si="276"/>
        <v>0</v>
      </c>
      <c r="AI167" s="77">
        <f t="shared" si="276"/>
        <v>0</v>
      </c>
      <c r="AJ167" s="77">
        <f t="shared" si="276"/>
        <v>0</v>
      </c>
      <c r="AK167" s="77">
        <f t="shared" si="276"/>
        <v>2.5920000000000001E-3</v>
      </c>
      <c r="AL167" s="77">
        <f t="shared" si="276"/>
        <v>8.6400000000000018E-3</v>
      </c>
      <c r="AM167" s="77">
        <f t="shared" si="276"/>
        <v>9.7199999999999995E-3</v>
      </c>
      <c r="AN167" s="77">
        <f t="shared" si="276"/>
        <v>0</v>
      </c>
      <c r="AO167" s="77">
        <f t="shared" si="276"/>
        <v>0</v>
      </c>
      <c r="AP167" s="77">
        <f t="shared" si="276"/>
        <v>0</v>
      </c>
      <c r="AQ167" s="77">
        <f t="shared" si="276"/>
        <v>0</v>
      </c>
      <c r="AR167" s="77">
        <f t="shared" si="276"/>
        <v>0</v>
      </c>
      <c r="AS167" s="77">
        <f t="shared" si="276"/>
        <v>0</v>
      </c>
      <c r="AT167" s="77">
        <f t="shared" si="276"/>
        <v>0</v>
      </c>
      <c r="AU167" s="77">
        <f t="shared" si="276"/>
        <v>0</v>
      </c>
      <c r="AV167" s="77">
        <f t="shared" si="276"/>
        <v>0</v>
      </c>
      <c r="AW167" s="77">
        <f t="shared" si="276"/>
        <v>0</v>
      </c>
      <c r="AX167" s="77">
        <f t="shared" si="276"/>
        <v>7.5600000000000005E-4</v>
      </c>
      <c r="AY167" s="77">
        <f t="shared" si="276"/>
        <v>4.3200000000000009E-4</v>
      </c>
      <c r="AZ167" s="77">
        <f t="shared" si="276"/>
        <v>0</v>
      </c>
      <c r="BA167" s="77">
        <f t="shared" si="276"/>
        <v>0</v>
      </c>
      <c r="BB167" s="77">
        <f t="shared" si="276"/>
        <v>0</v>
      </c>
      <c r="BC167" s="77">
        <f t="shared" si="276"/>
        <v>0</v>
      </c>
      <c r="BD167" s="77">
        <f t="shared" si="276"/>
        <v>0</v>
      </c>
      <c r="BE167" s="77">
        <f t="shared" si="276"/>
        <v>1.0800000000000002E-4</v>
      </c>
      <c r="BF167" s="77">
        <f t="shared" si="276"/>
        <v>0</v>
      </c>
      <c r="BG167" s="77">
        <f t="shared" si="276"/>
        <v>0</v>
      </c>
      <c r="BH167" s="77">
        <f t="shared" si="276"/>
        <v>0</v>
      </c>
      <c r="BI167" s="77">
        <f t="shared" si="276"/>
        <v>0</v>
      </c>
      <c r="BJ167" s="77">
        <f t="shared" si="276"/>
        <v>0</v>
      </c>
      <c r="BK167" s="77">
        <f t="shared" si="276"/>
        <v>0</v>
      </c>
      <c r="BL167" s="77">
        <f t="shared" si="276"/>
        <v>0</v>
      </c>
      <c r="BM167" s="77">
        <f t="shared" si="276"/>
        <v>0</v>
      </c>
      <c r="BN167" s="77">
        <f t="shared" si="276"/>
        <v>0</v>
      </c>
      <c r="BO167" s="77">
        <f t="shared" si="276"/>
        <v>0</v>
      </c>
      <c r="BP167" s="77">
        <f t="shared" si="276"/>
        <v>0</v>
      </c>
      <c r="BQ167" s="77">
        <f t="shared" si="276"/>
        <v>0</v>
      </c>
      <c r="BR167" s="77">
        <f t="shared" si="276"/>
        <v>0</v>
      </c>
      <c r="BS167" s="77">
        <f t="shared" si="276"/>
        <v>0</v>
      </c>
      <c r="BT167" s="77">
        <f t="shared" si="276"/>
        <v>0</v>
      </c>
      <c r="BU167" s="77">
        <f t="shared" si="276"/>
        <v>0</v>
      </c>
      <c r="BV167" s="77">
        <f t="shared" si="276"/>
        <v>0</v>
      </c>
      <c r="BW167" s="77">
        <f t="shared" si="276"/>
        <v>0</v>
      </c>
      <c r="BX167" s="77">
        <f t="shared" ref="BX167" si="290">HLOOKUP(BX$138,$D$78:$CR$136,$CS107,0)</f>
        <v>0.42928870292887028</v>
      </c>
      <c r="BY167" s="77">
        <f t="shared" si="175"/>
        <v>0</v>
      </c>
      <c r="BZ167" s="77">
        <f t="shared" si="175"/>
        <v>0</v>
      </c>
      <c r="CA167" s="77">
        <f t="shared" si="175"/>
        <v>0</v>
      </c>
      <c r="CB167" s="77">
        <f t="shared" si="175"/>
        <v>0</v>
      </c>
      <c r="CC167" s="77">
        <f t="shared" si="175"/>
        <v>0</v>
      </c>
      <c r="CD167" s="77">
        <f t="shared" si="175"/>
        <v>0</v>
      </c>
      <c r="CE167" s="77">
        <f t="shared" si="175"/>
        <v>0</v>
      </c>
      <c r="CF167" s="77">
        <f t="shared" si="175"/>
        <v>0</v>
      </c>
      <c r="CG167" s="77">
        <f t="shared" si="175"/>
        <v>0</v>
      </c>
      <c r="CH167" s="77">
        <f t="shared" si="175"/>
        <v>3.6150627615062763</v>
      </c>
      <c r="CI167" s="77">
        <f t="shared" si="175"/>
        <v>0</v>
      </c>
      <c r="CJ167" s="77">
        <f t="shared" si="175"/>
        <v>0</v>
      </c>
      <c r="CK167" s="77">
        <f t="shared" si="175"/>
        <v>0</v>
      </c>
      <c r="CL167" s="77">
        <f t="shared" si="175"/>
        <v>0</v>
      </c>
      <c r="CM167" s="77">
        <f t="shared" si="175"/>
        <v>0</v>
      </c>
      <c r="CN167" s="77">
        <f t="shared" si="175"/>
        <v>0</v>
      </c>
      <c r="CO167" s="77">
        <f t="shared" si="175"/>
        <v>0</v>
      </c>
      <c r="CP167" s="77">
        <f t="shared" si="175"/>
        <v>0</v>
      </c>
      <c r="CQ167" s="77">
        <f t="shared" ref="CQ167" si="291">HLOOKUP(CQ$138,$D$78:$CR$136,$CS107,0)</f>
        <v>109.59062761506277</v>
      </c>
      <c r="CR167" s="85">
        <f t="shared" si="3"/>
        <v>0</v>
      </c>
      <c r="CS167" s="177">
        <f t="shared" si="13"/>
        <v>0</v>
      </c>
      <c r="CT167" s="177">
        <f t="shared" si="26"/>
        <v>0</v>
      </c>
      <c r="CU167" s="177">
        <f t="shared" si="27"/>
        <v>0</v>
      </c>
      <c r="CV167" s="177">
        <f t="shared" si="28"/>
        <v>0.33289522343096234</v>
      </c>
      <c r="CW167" s="177">
        <f t="shared" si="29"/>
        <v>0</v>
      </c>
      <c r="CX167" s="177">
        <f t="shared" si="30"/>
        <v>0</v>
      </c>
      <c r="CY167" s="177">
        <f t="shared" si="31"/>
        <v>0</v>
      </c>
      <c r="CZ167" s="177">
        <f t="shared" si="32"/>
        <v>8.5255986276150622E-2</v>
      </c>
      <c r="DA167" s="177">
        <f t="shared" si="33"/>
        <v>0.83688675815899594</v>
      </c>
      <c r="DB167" s="177">
        <f t="shared" si="34"/>
        <v>0</v>
      </c>
      <c r="DC167" s="177">
        <f t="shared" si="35"/>
        <v>0</v>
      </c>
      <c r="DD167" s="177">
        <f t="shared" si="36"/>
        <v>0</v>
      </c>
      <c r="DE167" s="177">
        <f t="shared" si="37"/>
        <v>0.25652883012552308</v>
      </c>
      <c r="DF167" s="177">
        <f t="shared" si="38"/>
        <v>0</v>
      </c>
      <c r="DG167" s="177">
        <f t="shared" si="39"/>
        <v>0</v>
      </c>
      <c r="DH167" s="177">
        <f t="shared" si="40"/>
        <v>0</v>
      </c>
      <c r="DI167" s="177">
        <f t="shared" si="41"/>
        <v>0</v>
      </c>
      <c r="DJ167" s="177">
        <f t="shared" si="42"/>
        <v>7.1029526400000014E-4</v>
      </c>
      <c r="DK167" s="177">
        <f t="shared" si="43"/>
        <v>1.2935722516237659E-2</v>
      </c>
      <c r="DL167" s="177">
        <f t="shared" si="44"/>
        <v>0</v>
      </c>
      <c r="DM167" s="177">
        <f t="shared" si="45"/>
        <v>0</v>
      </c>
      <c r="DN167" s="177">
        <f t="shared" si="46"/>
        <v>0</v>
      </c>
      <c r="DO167" s="177">
        <f t="shared" si="47"/>
        <v>0</v>
      </c>
      <c r="DP167" s="177">
        <f t="shared" si="48"/>
        <v>0</v>
      </c>
      <c r="DQ167" s="177">
        <f t="shared" si="49"/>
        <v>2.0356386778242678E-3</v>
      </c>
      <c r="DR167" s="177">
        <f t="shared" si="50"/>
        <v>0</v>
      </c>
      <c r="DS167" s="177">
        <f t="shared" si="51"/>
        <v>2.8636516317991638E-3</v>
      </c>
      <c r="DT167" s="177">
        <f t="shared" si="52"/>
        <v>0</v>
      </c>
      <c r="DU167" s="177">
        <f t="shared" si="53"/>
        <v>0</v>
      </c>
      <c r="DV167" s="177">
        <f t="shared" si="54"/>
        <v>0</v>
      </c>
      <c r="DW167" s="177">
        <f t="shared" si="55"/>
        <v>0</v>
      </c>
      <c r="DX167" s="177">
        <f t="shared" si="56"/>
        <v>0</v>
      </c>
      <c r="DY167" s="177">
        <f t="shared" si="57"/>
        <v>0</v>
      </c>
      <c r="DZ167" s="177">
        <f t="shared" si="58"/>
        <v>1.3778268480000001E-2</v>
      </c>
      <c r="EA167" s="177">
        <f t="shared" si="59"/>
        <v>2.6555299200000004E-2</v>
      </c>
      <c r="EB167" s="177">
        <f t="shared" si="60"/>
        <v>1.9818496800000002E-2</v>
      </c>
      <c r="EC167" s="177">
        <f t="shared" si="61"/>
        <v>0</v>
      </c>
      <c r="ED167" s="177">
        <f t="shared" si="62"/>
        <v>0</v>
      </c>
      <c r="EE167" s="177">
        <f t="shared" si="63"/>
        <v>0</v>
      </c>
      <c r="EF167" s="177">
        <f t="shared" si="64"/>
        <v>0</v>
      </c>
      <c r="EG167" s="177">
        <f t="shared" si="65"/>
        <v>0</v>
      </c>
      <c r="EH167" s="177">
        <f t="shared" si="66"/>
        <v>0</v>
      </c>
      <c r="EI167" s="177">
        <f t="shared" si="67"/>
        <v>0</v>
      </c>
      <c r="EJ167" s="177">
        <f t="shared" si="68"/>
        <v>0</v>
      </c>
      <c r="EK167" s="177">
        <f t="shared" si="69"/>
        <v>0</v>
      </c>
      <c r="EL167" s="177">
        <f t="shared" si="70"/>
        <v>0</v>
      </c>
      <c r="EM167" s="177">
        <f t="shared" si="71"/>
        <v>0</v>
      </c>
      <c r="EN167" s="177">
        <f t="shared" si="72"/>
        <v>0</v>
      </c>
      <c r="EO167" s="177">
        <f t="shared" si="73"/>
        <v>0</v>
      </c>
      <c r="EP167" s="177">
        <f t="shared" si="74"/>
        <v>0</v>
      </c>
      <c r="EQ167" s="177">
        <f t="shared" si="75"/>
        <v>0</v>
      </c>
      <c r="ER167" s="177">
        <f t="shared" si="76"/>
        <v>0</v>
      </c>
      <c r="ES167" s="177">
        <f t="shared" si="77"/>
        <v>0</v>
      </c>
      <c r="ET167" s="177">
        <f t="shared" si="78"/>
        <v>0</v>
      </c>
      <c r="EU167" s="177">
        <f t="shared" si="79"/>
        <v>0</v>
      </c>
      <c r="EV167" s="177">
        <f t="shared" si="80"/>
        <v>0</v>
      </c>
      <c r="EW167" s="177">
        <f t="shared" si="81"/>
        <v>0</v>
      </c>
      <c r="EX167" s="177">
        <f t="shared" si="82"/>
        <v>0</v>
      </c>
      <c r="EY167" s="177">
        <f t="shared" si="83"/>
        <v>0</v>
      </c>
      <c r="EZ167" s="177">
        <f t="shared" si="84"/>
        <v>0</v>
      </c>
      <c r="FA167" s="177">
        <f t="shared" si="85"/>
        <v>0</v>
      </c>
      <c r="FB167" s="177">
        <f t="shared" si="86"/>
        <v>0</v>
      </c>
      <c r="FC167" s="177">
        <f t="shared" si="87"/>
        <v>0</v>
      </c>
      <c r="FD167" s="177">
        <f t="shared" si="88"/>
        <v>0</v>
      </c>
      <c r="FE167" s="177">
        <f t="shared" si="22"/>
        <v>0</v>
      </c>
      <c r="FF167" s="177">
        <f t="shared" si="177"/>
        <v>0</v>
      </c>
      <c r="FG167" s="177">
        <f t="shared" si="178"/>
        <v>0</v>
      </c>
      <c r="FH167" s="177">
        <f t="shared" si="179"/>
        <v>0</v>
      </c>
      <c r="FI167" s="177">
        <f t="shared" si="159"/>
        <v>0</v>
      </c>
      <c r="FJ167" s="177">
        <f t="shared" si="160"/>
        <v>0</v>
      </c>
      <c r="FK167" s="177">
        <f t="shared" si="161"/>
        <v>0</v>
      </c>
      <c r="FL167" s="177">
        <f t="shared" si="162"/>
        <v>0</v>
      </c>
      <c r="FM167" s="177">
        <f t="shared" si="163"/>
        <v>0.55403570711297068</v>
      </c>
      <c r="FN167" s="177">
        <f t="shared" si="164"/>
        <v>0</v>
      </c>
      <c r="FO167" s="177">
        <f t="shared" si="165"/>
        <v>0</v>
      </c>
      <c r="FP167" s="177">
        <f t="shared" si="166"/>
        <v>0</v>
      </c>
      <c r="FQ167" s="177">
        <f t="shared" si="167"/>
        <v>0</v>
      </c>
      <c r="FR167" s="177">
        <f t="shared" si="168"/>
        <v>0</v>
      </c>
      <c r="FS167" s="177">
        <f t="shared" si="169"/>
        <v>0</v>
      </c>
      <c r="FT167" s="177">
        <f t="shared" si="170"/>
        <v>0</v>
      </c>
      <c r="FU167" s="177">
        <f t="shared" si="171"/>
        <v>0</v>
      </c>
      <c r="FV167" s="177">
        <f t="shared" si="172"/>
        <v>0</v>
      </c>
      <c r="FW167" s="177">
        <f t="shared" si="173"/>
        <v>4.485895230125523E-3</v>
      </c>
      <c r="FX167" s="177">
        <f t="shared" si="14"/>
        <v>0</v>
      </c>
      <c r="FY167" s="177">
        <f t="shared" si="183"/>
        <v>0</v>
      </c>
      <c r="FZ167" s="177">
        <f t="shared" si="184"/>
        <v>0</v>
      </c>
      <c r="GA167" s="177">
        <f t="shared" si="185"/>
        <v>0</v>
      </c>
      <c r="GB167" s="177">
        <f t="shared" si="186"/>
        <v>0</v>
      </c>
      <c r="GC167" s="177">
        <f t="shared" si="187"/>
        <v>0</v>
      </c>
      <c r="GD167" s="177">
        <f t="shared" si="188"/>
        <v>0</v>
      </c>
      <c r="GE167" s="177">
        <f t="shared" si="189"/>
        <v>0</v>
      </c>
      <c r="GF167" s="177">
        <f t="shared" si="190"/>
        <v>0</v>
      </c>
      <c r="GG167" s="177">
        <f t="shared" si="191"/>
        <v>0</v>
      </c>
      <c r="GH167" s="177">
        <f t="shared" si="15"/>
        <v>0</v>
      </c>
      <c r="GI167" s="177">
        <f t="shared" si="135"/>
        <v>0</v>
      </c>
      <c r="GJ167" s="177">
        <f t="shared" si="136"/>
        <v>0</v>
      </c>
      <c r="GK167" s="177">
        <f t="shared" si="137"/>
        <v>0.38495696234309618</v>
      </c>
      <c r="GL167" s="177">
        <f t="shared" si="138"/>
        <v>0</v>
      </c>
      <c r="GM167" s="177">
        <f t="shared" si="139"/>
        <v>0</v>
      </c>
      <c r="GN167" s="177">
        <f t="shared" si="140"/>
        <v>0</v>
      </c>
      <c r="GO167" s="177">
        <f t="shared" si="141"/>
        <v>9.8842463096234304E-2</v>
      </c>
      <c r="GP167" s="177">
        <f t="shared" si="108"/>
        <v>0.90435318326359837</v>
      </c>
      <c r="GQ167" s="177">
        <f t="shared" si="109"/>
        <v>0</v>
      </c>
      <c r="GR167" s="177">
        <f t="shared" si="110"/>
        <v>0</v>
      </c>
      <c r="GS167" s="177">
        <f t="shared" si="111"/>
        <v>0</v>
      </c>
      <c r="GT167" s="177">
        <f t="shared" si="112"/>
        <v>0.33737717824267793</v>
      </c>
      <c r="GU167" s="177">
        <f t="shared" si="113"/>
        <v>0</v>
      </c>
      <c r="GV167" s="177">
        <f t="shared" si="114"/>
        <v>0</v>
      </c>
      <c r="GW167" s="177">
        <f t="shared" si="115"/>
        <v>0</v>
      </c>
      <c r="GX167" s="177">
        <f t="shared" si="116"/>
        <v>0</v>
      </c>
      <c r="GY167" s="177">
        <f t="shared" si="117"/>
        <v>1.1557209600000001E-3</v>
      </c>
      <c r="GZ167" s="177">
        <f t="shared" si="118"/>
        <v>1.5238740031712137E-2</v>
      </c>
      <c r="HA167" s="177">
        <f t="shared" si="119"/>
        <v>0</v>
      </c>
      <c r="HB167" s="177">
        <f t="shared" si="120"/>
        <v>0</v>
      </c>
      <c r="HC167" s="177">
        <f t="shared" si="121"/>
        <v>0</v>
      </c>
      <c r="HD167" s="177">
        <f t="shared" si="122"/>
        <v>0</v>
      </c>
      <c r="HE167" s="177">
        <f t="shared" si="123"/>
        <v>0</v>
      </c>
      <c r="HF167" s="177">
        <f t="shared" si="124"/>
        <v>2.3381877991631799E-3</v>
      </c>
      <c r="HG167" s="177">
        <f t="shared" si="125"/>
        <v>0</v>
      </c>
      <c r="HH167" s="177">
        <f t="shared" si="126"/>
        <v>3.3737584518828455E-3</v>
      </c>
      <c r="HI167" s="177">
        <f t="shared" si="127"/>
        <v>0</v>
      </c>
      <c r="HJ167" s="177">
        <f t="shared" si="128"/>
        <v>0</v>
      </c>
      <c r="HK167" s="177">
        <f t="shared" si="129"/>
        <v>0</v>
      </c>
      <c r="HL167" s="177">
        <f t="shared" si="130"/>
        <v>0</v>
      </c>
      <c r="HM167" s="177">
        <f t="shared" si="131"/>
        <v>0</v>
      </c>
      <c r="HN167" s="177">
        <f t="shared" si="254"/>
        <v>0</v>
      </c>
      <c r="HO167" s="177">
        <f t="shared" si="255"/>
        <v>1.5786861119999999E-2</v>
      </c>
      <c r="HP167" s="177">
        <f t="shared" si="256"/>
        <v>2.9870899200000006E-2</v>
      </c>
      <c r="HQ167" s="177">
        <f t="shared" si="257"/>
        <v>2.2365136800000001E-2</v>
      </c>
      <c r="HR167" s="177">
        <f t="shared" si="258"/>
        <v>0</v>
      </c>
      <c r="HS167" s="177">
        <f t="shared" si="259"/>
        <v>0</v>
      </c>
      <c r="HT167" s="177">
        <f t="shared" si="260"/>
        <v>0</v>
      </c>
      <c r="HU167" s="177">
        <f t="shared" si="261"/>
        <v>0</v>
      </c>
      <c r="HV167" s="177">
        <f t="shared" si="262"/>
        <v>0</v>
      </c>
      <c r="HW167" s="177">
        <f t="shared" si="263"/>
        <v>0</v>
      </c>
      <c r="HX167" s="177">
        <f t="shared" si="264"/>
        <v>0</v>
      </c>
      <c r="HY167" s="177">
        <f t="shared" si="265"/>
        <v>0</v>
      </c>
      <c r="HZ167" s="177">
        <f t="shared" si="266"/>
        <v>0</v>
      </c>
      <c r="IA167" s="177">
        <f t="shared" si="267"/>
        <v>0</v>
      </c>
      <c r="IB167" s="177">
        <f t="shared" si="268"/>
        <v>0</v>
      </c>
      <c r="IC167" s="177">
        <f t="shared" si="207"/>
        <v>0</v>
      </c>
      <c r="ID167" s="177">
        <f t="shared" si="208"/>
        <v>0</v>
      </c>
      <c r="IE167" s="177">
        <f t="shared" si="209"/>
        <v>0</v>
      </c>
      <c r="IF167" s="177">
        <f t="shared" si="210"/>
        <v>0</v>
      </c>
      <c r="IG167" s="177">
        <f t="shared" si="211"/>
        <v>0</v>
      </c>
      <c r="IH167" s="177">
        <f t="shared" si="212"/>
        <v>0</v>
      </c>
      <c r="II167" s="177">
        <f t="shared" si="213"/>
        <v>0</v>
      </c>
      <c r="IJ167" s="177">
        <f t="shared" si="214"/>
        <v>0</v>
      </c>
      <c r="IK167" s="177">
        <f t="shared" si="215"/>
        <v>0</v>
      </c>
      <c r="IL167" s="177">
        <f t="shared" si="216"/>
        <v>0</v>
      </c>
      <c r="IM167" s="177">
        <f t="shared" si="217"/>
        <v>0</v>
      </c>
      <c r="IN167" s="177">
        <f t="shared" si="218"/>
        <v>0</v>
      </c>
      <c r="IO167" s="177">
        <f t="shared" si="219"/>
        <v>0</v>
      </c>
      <c r="IP167" s="177">
        <f t="shared" si="220"/>
        <v>0</v>
      </c>
      <c r="IQ167" s="177">
        <f t="shared" si="221"/>
        <v>0</v>
      </c>
      <c r="IR167" s="177">
        <f t="shared" si="222"/>
        <v>0</v>
      </c>
      <c r="IS167" s="177">
        <f t="shared" si="223"/>
        <v>0</v>
      </c>
      <c r="IT167" s="177">
        <f t="shared" si="91"/>
        <v>0</v>
      </c>
      <c r="IU167" s="177">
        <f t="shared" si="224"/>
        <v>0</v>
      </c>
      <c r="IV167" s="177">
        <f t="shared" si="225"/>
        <v>0</v>
      </c>
      <c r="IW167" s="177">
        <f t="shared" si="226"/>
        <v>0</v>
      </c>
      <c r="IX167" s="177">
        <f t="shared" si="227"/>
        <v>0</v>
      </c>
      <c r="IY167" s="177">
        <f t="shared" si="228"/>
        <v>0</v>
      </c>
      <c r="IZ167" s="177">
        <f t="shared" si="229"/>
        <v>0</v>
      </c>
      <c r="JA167" s="177">
        <f t="shared" si="230"/>
        <v>0</v>
      </c>
      <c r="JB167" s="177">
        <f t="shared" si="231"/>
        <v>0.64949663598326357</v>
      </c>
      <c r="JC167" s="177">
        <f t="shared" si="232"/>
        <v>0</v>
      </c>
      <c r="JD167" s="177">
        <f t="shared" si="233"/>
        <v>0</v>
      </c>
      <c r="JE167" s="177">
        <f t="shared" si="234"/>
        <v>0</v>
      </c>
      <c r="JF167" s="177">
        <f t="shared" si="235"/>
        <v>0</v>
      </c>
      <c r="JG167" s="177">
        <f t="shared" si="236"/>
        <v>0</v>
      </c>
      <c r="JH167" s="177">
        <f t="shared" si="237"/>
        <v>0</v>
      </c>
      <c r="JI167" s="177">
        <f t="shared" si="238"/>
        <v>0</v>
      </c>
      <c r="JJ167" s="177">
        <f t="shared" si="239"/>
        <v>0</v>
      </c>
      <c r="JK167" s="177">
        <f t="shared" si="240"/>
        <v>0</v>
      </c>
      <c r="JL167" s="177">
        <f t="shared" si="241"/>
        <v>5.3483407531380754E-3</v>
      </c>
      <c r="JM167" s="177">
        <f t="shared" si="242"/>
        <v>0</v>
      </c>
      <c r="JN167" s="177">
        <f t="shared" si="243"/>
        <v>0</v>
      </c>
      <c r="JO167" s="177">
        <f t="shared" si="244"/>
        <v>0</v>
      </c>
      <c r="JP167" s="177">
        <f t="shared" si="245"/>
        <v>0</v>
      </c>
      <c r="JQ167" s="177">
        <f t="shared" si="246"/>
        <v>0</v>
      </c>
      <c r="JR167" s="177">
        <f t="shared" si="247"/>
        <v>0</v>
      </c>
      <c r="JS167" s="177">
        <f t="shared" si="248"/>
        <v>0</v>
      </c>
      <c r="JT167" s="177">
        <f t="shared" si="203"/>
        <v>0</v>
      </c>
      <c r="JU167" s="177">
        <f t="shared" si="249"/>
        <v>0</v>
      </c>
      <c r="JV167" s="177">
        <f t="shared" si="250"/>
        <v>0</v>
      </c>
    </row>
    <row r="168" spans="1:282" x14ac:dyDescent="0.25">
      <c r="A168" s="77" t="s">
        <v>707</v>
      </c>
      <c r="B168" s="77">
        <v>91</v>
      </c>
      <c r="C168" s="79">
        <v>30</v>
      </c>
      <c r="D168" s="84">
        <f t="shared" si="9"/>
        <v>0</v>
      </c>
      <c r="E168" s="77">
        <f t="shared" si="288"/>
        <v>0</v>
      </c>
      <c r="F168" s="77">
        <f t="shared" si="288"/>
        <v>0</v>
      </c>
      <c r="G168" s="77">
        <f t="shared" si="288"/>
        <v>0</v>
      </c>
      <c r="H168" s="77">
        <f t="shared" si="288"/>
        <v>0</v>
      </c>
      <c r="I168" s="77">
        <f t="shared" si="288"/>
        <v>0</v>
      </c>
      <c r="J168" s="77">
        <f t="shared" si="288"/>
        <v>0</v>
      </c>
      <c r="K168" s="77">
        <f t="shared" si="288"/>
        <v>0</v>
      </c>
      <c r="L168" s="77">
        <f t="shared" si="288"/>
        <v>0</v>
      </c>
      <c r="M168" s="77">
        <f t="shared" si="288"/>
        <v>0</v>
      </c>
      <c r="N168" s="77">
        <f t="shared" si="288"/>
        <v>0</v>
      </c>
      <c r="O168" s="77">
        <f t="shared" si="288"/>
        <v>0</v>
      </c>
      <c r="P168" s="77">
        <f t="shared" si="288"/>
        <v>0</v>
      </c>
      <c r="Q168" s="77">
        <f t="shared" si="288"/>
        <v>0</v>
      </c>
      <c r="R168" s="77">
        <f t="shared" si="288"/>
        <v>0</v>
      </c>
      <c r="S168" s="77">
        <f t="shared" si="288"/>
        <v>0</v>
      </c>
      <c r="T168" s="77">
        <f t="shared" si="288"/>
        <v>0</v>
      </c>
      <c r="U168" s="77">
        <f t="shared" si="288"/>
        <v>0</v>
      </c>
      <c r="V168" s="77">
        <f t="shared" si="288"/>
        <v>0</v>
      </c>
      <c r="W168" s="77">
        <f t="shared" si="288"/>
        <v>0</v>
      </c>
      <c r="X168" s="77">
        <f t="shared" si="288"/>
        <v>0</v>
      </c>
      <c r="Y168" s="77">
        <f t="shared" si="288"/>
        <v>0</v>
      </c>
      <c r="Z168" s="77">
        <f t="shared" si="288"/>
        <v>0</v>
      </c>
      <c r="AA168" s="77">
        <f t="shared" si="288"/>
        <v>0</v>
      </c>
      <c r="AB168" s="77">
        <f t="shared" si="288"/>
        <v>0</v>
      </c>
      <c r="AC168" s="230">
        <f t="shared" si="288"/>
        <v>0</v>
      </c>
      <c r="AD168" s="230">
        <f t="shared" si="288"/>
        <v>0</v>
      </c>
      <c r="AE168" s="230">
        <f t="shared" si="288"/>
        <v>0</v>
      </c>
      <c r="AF168" s="230">
        <f t="shared" ref="AF168" si="292">HLOOKUP(AF$138,$D$78:$CR$136,$CS108,0)</f>
        <v>0</v>
      </c>
      <c r="AG168" s="230">
        <f t="shared" si="276"/>
        <v>0</v>
      </c>
      <c r="AH168" s="77">
        <f t="shared" si="276"/>
        <v>0</v>
      </c>
      <c r="AI168" s="77">
        <f t="shared" si="276"/>
        <v>0</v>
      </c>
      <c r="AJ168" s="77">
        <f t="shared" si="276"/>
        <v>0</v>
      </c>
      <c r="AK168" s="77">
        <f t="shared" si="276"/>
        <v>0</v>
      </c>
      <c r="AL168" s="77">
        <f t="shared" si="276"/>
        <v>0</v>
      </c>
      <c r="AM168" s="77">
        <f t="shared" si="276"/>
        <v>0</v>
      </c>
      <c r="AN168" s="77">
        <f t="shared" si="276"/>
        <v>0</v>
      </c>
      <c r="AO168" s="77">
        <f t="shared" si="276"/>
        <v>0</v>
      </c>
      <c r="AP168" s="77">
        <f t="shared" si="276"/>
        <v>0</v>
      </c>
      <c r="AQ168" s="77">
        <f t="shared" si="276"/>
        <v>0</v>
      </c>
      <c r="AR168" s="77">
        <f t="shared" si="276"/>
        <v>0</v>
      </c>
      <c r="AS168" s="77">
        <f t="shared" si="276"/>
        <v>0</v>
      </c>
      <c r="AT168" s="77">
        <f t="shared" si="276"/>
        <v>0</v>
      </c>
      <c r="AU168" s="77">
        <f t="shared" si="276"/>
        <v>0</v>
      </c>
      <c r="AV168" s="77">
        <f t="shared" si="276"/>
        <v>0</v>
      </c>
      <c r="AW168" s="77">
        <f t="shared" si="276"/>
        <v>0</v>
      </c>
      <c r="AX168" s="77">
        <f t="shared" si="276"/>
        <v>0</v>
      </c>
      <c r="AY168" s="77">
        <f t="shared" si="276"/>
        <v>0</v>
      </c>
      <c r="AZ168" s="77">
        <f t="shared" si="276"/>
        <v>0</v>
      </c>
      <c r="BA168" s="77">
        <f t="shared" si="276"/>
        <v>0</v>
      </c>
      <c r="BB168" s="77">
        <f t="shared" si="276"/>
        <v>0</v>
      </c>
      <c r="BC168" s="77">
        <f t="shared" si="276"/>
        <v>0</v>
      </c>
      <c r="BD168" s="77">
        <f t="shared" si="276"/>
        <v>0</v>
      </c>
      <c r="BE168" s="77">
        <f t="shared" si="276"/>
        <v>0</v>
      </c>
      <c r="BF168" s="77">
        <f t="shared" si="276"/>
        <v>0</v>
      </c>
      <c r="BG168" s="77">
        <f t="shared" si="276"/>
        <v>0</v>
      </c>
      <c r="BH168" s="77">
        <f t="shared" si="276"/>
        <v>0</v>
      </c>
      <c r="BI168" s="77">
        <f t="shared" si="276"/>
        <v>0</v>
      </c>
      <c r="BJ168" s="77">
        <f t="shared" si="276"/>
        <v>0</v>
      </c>
      <c r="BK168" s="77">
        <f t="shared" si="276"/>
        <v>0</v>
      </c>
      <c r="BL168" s="77">
        <f t="shared" si="276"/>
        <v>0</v>
      </c>
      <c r="BM168" s="77">
        <f t="shared" si="276"/>
        <v>0</v>
      </c>
      <c r="BN168" s="77">
        <f t="shared" si="276"/>
        <v>0</v>
      </c>
      <c r="BO168" s="77">
        <f t="shared" si="276"/>
        <v>0</v>
      </c>
      <c r="BP168" s="77">
        <f t="shared" si="276"/>
        <v>0</v>
      </c>
      <c r="BQ168" s="77">
        <f t="shared" si="276"/>
        <v>0</v>
      </c>
      <c r="BR168" s="77">
        <f t="shared" si="276"/>
        <v>0</v>
      </c>
      <c r="BS168" s="77">
        <f t="shared" si="276"/>
        <v>0</v>
      </c>
      <c r="BT168" s="77">
        <f t="shared" si="276"/>
        <v>0</v>
      </c>
      <c r="BU168" s="77">
        <f t="shared" si="276"/>
        <v>0</v>
      </c>
      <c r="BV168" s="77">
        <f t="shared" si="276"/>
        <v>0</v>
      </c>
      <c r="BW168" s="77">
        <f t="shared" ref="AG168:BW174" si="293">HLOOKUP(BW$138,$D$78:$CR$136,$CS108,0)</f>
        <v>0</v>
      </c>
      <c r="BX168" s="77">
        <f t="shared" ref="BX168" si="294">HLOOKUP(BX$138,$D$78:$CR$136,$CS108,0)</f>
        <v>0</v>
      </c>
      <c r="BY168" s="77">
        <f t="shared" si="175"/>
        <v>0</v>
      </c>
      <c r="BZ168" s="77">
        <f t="shared" si="175"/>
        <v>0</v>
      </c>
      <c r="CA168" s="77">
        <f t="shared" ref="BY168:CP182" si="295">HLOOKUP(CA$138,$D$78:$CR$136,$CS108,0)</f>
        <v>0</v>
      </c>
      <c r="CB168" s="77">
        <f t="shared" si="295"/>
        <v>0</v>
      </c>
      <c r="CC168" s="77">
        <f t="shared" si="295"/>
        <v>0</v>
      </c>
      <c r="CD168" s="77">
        <f t="shared" si="295"/>
        <v>0</v>
      </c>
      <c r="CE168" s="77">
        <f t="shared" si="295"/>
        <v>0</v>
      </c>
      <c r="CF168" s="77">
        <f t="shared" si="295"/>
        <v>0</v>
      </c>
      <c r="CG168" s="77">
        <f t="shared" si="295"/>
        <v>0</v>
      </c>
      <c r="CH168" s="77">
        <f t="shared" si="295"/>
        <v>0</v>
      </c>
      <c r="CI168" s="77">
        <f t="shared" si="295"/>
        <v>0.22185857858291474</v>
      </c>
      <c r="CJ168" s="77">
        <f t="shared" si="295"/>
        <v>0</v>
      </c>
      <c r="CK168" s="77">
        <f t="shared" si="295"/>
        <v>0</v>
      </c>
      <c r="CL168" s="77">
        <f t="shared" si="295"/>
        <v>0</v>
      </c>
      <c r="CM168" s="77">
        <f t="shared" si="295"/>
        <v>0</v>
      </c>
      <c r="CN168" s="77">
        <f t="shared" si="295"/>
        <v>0</v>
      </c>
      <c r="CO168" s="77">
        <f t="shared" si="295"/>
        <v>0</v>
      </c>
      <c r="CP168" s="77">
        <f t="shared" si="295"/>
        <v>0</v>
      </c>
      <c r="CQ168" s="77">
        <f t="shared" ref="CQ168" si="296">HLOOKUP(CQ$138,$D$78:$CR$136,$CS108,0)</f>
        <v>0</v>
      </c>
      <c r="CR168" s="85">
        <f t="shared" si="3"/>
        <v>0</v>
      </c>
      <c r="CS168" s="177">
        <f t="shared" si="13"/>
        <v>0</v>
      </c>
      <c r="CT168" s="177">
        <f t="shared" si="26"/>
        <v>0</v>
      </c>
      <c r="CU168" s="177">
        <f t="shared" si="27"/>
        <v>0</v>
      </c>
      <c r="CV168" s="177">
        <f t="shared" si="28"/>
        <v>0</v>
      </c>
      <c r="CW168" s="177">
        <f t="shared" si="29"/>
        <v>0</v>
      </c>
      <c r="CX168" s="177">
        <f t="shared" si="30"/>
        <v>0</v>
      </c>
      <c r="CY168" s="177">
        <f t="shared" si="31"/>
        <v>0</v>
      </c>
      <c r="CZ168" s="177">
        <f t="shared" si="32"/>
        <v>0</v>
      </c>
      <c r="DA168" s="177">
        <f t="shared" si="33"/>
        <v>0</v>
      </c>
      <c r="DB168" s="177">
        <f t="shared" si="34"/>
        <v>0</v>
      </c>
      <c r="DC168" s="177">
        <f t="shared" si="35"/>
        <v>0</v>
      </c>
      <c r="DD168" s="177">
        <f t="shared" si="36"/>
        <v>0</v>
      </c>
      <c r="DE168" s="177">
        <f t="shared" si="37"/>
        <v>0</v>
      </c>
      <c r="DF168" s="177">
        <f t="shared" si="38"/>
        <v>0</v>
      </c>
      <c r="DG168" s="177">
        <f t="shared" si="39"/>
        <v>0</v>
      </c>
      <c r="DH168" s="177">
        <f t="shared" si="40"/>
        <v>0</v>
      </c>
      <c r="DI168" s="177">
        <f t="shared" si="41"/>
        <v>0</v>
      </c>
      <c r="DJ168" s="177">
        <f t="shared" si="42"/>
        <v>0</v>
      </c>
      <c r="DK168" s="177">
        <f t="shared" si="43"/>
        <v>0</v>
      </c>
      <c r="DL168" s="177">
        <f t="shared" si="44"/>
        <v>0</v>
      </c>
      <c r="DM168" s="177">
        <f t="shared" si="45"/>
        <v>0</v>
      </c>
      <c r="DN168" s="177">
        <f t="shared" si="46"/>
        <v>0</v>
      </c>
      <c r="DO168" s="177">
        <f t="shared" si="47"/>
        <v>0</v>
      </c>
      <c r="DP168" s="177">
        <f t="shared" si="48"/>
        <v>0</v>
      </c>
      <c r="DQ168" s="177">
        <f t="shared" si="49"/>
        <v>0</v>
      </c>
      <c r="DR168" s="177">
        <f t="shared" si="50"/>
        <v>0</v>
      </c>
      <c r="DS168" s="177">
        <f t="shared" si="51"/>
        <v>0</v>
      </c>
      <c r="DT168" s="177">
        <f t="shared" si="52"/>
        <v>0</v>
      </c>
      <c r="DU168" s="177">
        <f t="shared" si="53"/>
        <v>0</v>
      </c>
      <c r="DV168" s="177">
        <f t="shared" si="54"/>
        <v>0</v>
      </c>
      <c r="DW168" s="177">
        <f t="shared" si="55"/>
        <v>0</v>
      </c>
      <c r="DX168" s="177">
        <f t="shared" si="56"/>
        <v>0</v>
      </c>
      <c r="DY168" s="177">
        <f t="shared" si="57"/>
        <v>0</v>
      </c>
      <c r="DZ168" s="177">
        <f t="shared" si="58"/>
        <v>0</v>
      </c>
      <c r="EA168" s="177">
        <f t="shared" si="59"/>
        <v>0</v>
      </c>
      <c r="EB168" s="177">
        <f t="shared" si="60"/>
        <v>0</v>
      </c>
      <c r="EC168" s="177">
        <f t="shared" si="61"/>
        <v>0</v>
      </c>
      <c r="ED168" s="177">
        <f t="shared" si="62"/>
        <v>0</v>
      </c>
      <c r="EE168" s="177">
        <f t="shared" si="63"/>
        <v>0</v>
      </c>
      <c r="EF168" s="177">
        <f t="shared" si="64"/>
        <v>0</v>
      </c>
      <c r="EG168" s="177">
        <f t="shared" si="65"/>
        <v>0</v>
      </c>
      <c r="EH168" s="177">
        <f t="shared" si="66"/>
        <v>0</v>
      </c>
      <c r="EI168" s="177">
        <f t="shared" si="67"/>
        <v>0</v>
      </c>
      <c r="EJ168" s="177">
        <f t="shared" si="68"/>
        <v>0</v>
      </c>
      <c r="EK168" s="177">
        <f t="shared" si="69"/>
        <v>0</v>
      </c>
      <c r="EL168" s="177">
        <f t="shared" si="70"/>
        <v>0</v>
      </c>
      <c r="EM168" s="177">
        <f t="shared" si="71"/>
        <v>0</v>
      </c>
      <c r="EN168" s="177">
        <f t="shared" si="72"/>
        <v>0</v>
      </c>
      <c r="EO168" s="177">
        <f t="shared" si="73"/>
        <v>0</v>
      </c>
      <c r="EP168" s="177">
        <f t="shared" si="74"/>
        <v>0</v>
      </c>
      <c r="EQ168" s="177">
        <f t="shared" si="75"/>
        <v>0</v>
      </c>
      <c r="ER168" s="177">
        <f t="shared" si="76"/>
        <v>0</v>
      </c>
      <c r="ES168" s="177">
        <f t="shared" si="77"/>
        <v>0</v>
      </c>
      <c r="ET168" s="177">
        <f t="shared" si="78"/>
        <v>0</v>
      </c>
      <c r="EU168" s="177">
        <f t="shared" si="79"/>
        <v>0</v>
      </c>
      <c r="EV168" s="177">
        <f t="shared" si="80"/>
        <v>0</v>
      </c>
      <c r="EW168" s="177">
        <f t="shared" si="81"/>
        <v>0</v>
      </c>
      <c r="EX168" s="177">
        <f t="shared" si="82"/>
        <v>0</v>
      </c>
      <c r="EY168" s="177">
        <f t="shared" si="83"/>
        <v>0</v>
      </c>
      <c r="EZ168" s="177">
        <f t="shared" si="84"/>
        <v>0</v>
      </c>
      <c r="FA168" s="177">
        <f t="shared" si="85"/>
        <v>0</v>
      </c>
      <c r="FB168" s="177">
        <f t="shared" si="86"/>
        <v>0</v>
      </c>
      <c r="FC168" s="177">
        <f t="shared" si="87"/>
        <v>0</v>
      </c>
      <c r="FD168" s="177">
        <f t="shared" si="88"/>
        <v>0</v>
      </c>
      <c r="FE168" s="177">
        <f t="shared" si="22"/>
        <v>0</v>
      </c>
      <c r="FF168" s="177">
        <f t="shared" si="177"/>
        <v>0</v>
      </c>
      <c r="FG168" s="177">
        <f t="shared" si="178"/>
        <v>0</v>
      </c>
      <c r="FH168" s="177">
        <f t="shared" si="179"/>
        <v>0</v>
      </c>
      <c r="FI168" s="177">
        <f t="shared" si="159"/>
        <v>0</v>
      </c>
      <c r="FJ168" s="177">
        <f t="shared" si="160"/>
        <v>0</v>
      </c>
      <c r="FK168" s="177">
        <f t="shared" si="161"/>
        <v>0</v>
      </c>
      <c r="FL168" s="177">
        <f t="shared" si="162"/>
        <v>0</v>
      </c>
      <c r="FM168" s="177">
        <f t="shared" si="163"/>
        <v>0</v>
      </c>
      <c r="FN168" s="177">
        <f t="shared" si="164"/>
        <v>0</v>
      </c>
      <c r="FO168" s="177">
        <f t="shared" si="165"/>
        <v>0</v>
      </c>
      <c r="FP168" s="177">
        <f t="shared" si="166"/>
        <v>0</v>
      </c>
      <c r="FQ168" s="177">
        <f t="shared" si="167"/>
        <v>0</v>
      </c>
      <c r="FR168" s="177">
        <f t="shared" si="168"/>
        <v>0</v>
      </c>
      <c r="FS168" s="177">
        <f t="shared" si="169"/>
        <v>0</v>
      </c>
      <c r="FT168" s="177">
        <f t="shared" si="170"/>
        <v>0</v>
      </c>
      <c r="FU168" s="177">
        <f t="shared" si="171"/>
        <v>0</v>
      </c>
      <c r="FV168" s="177">
        <f t="shared" si="172"/>
        <v>0</v>
      </c>
      <c r="FW168" s="177">
        <f t="shared" si="173"/>
        <v>0</v>
      </c>
      <c r="FX168" s="177">
        <f t="shared" si="14"/>
        <v>0.52200439379038255</v>
      </c>
      <c r="FY168" s="177">
        <f t="shared" si="183"/>
        <v>0</v>
      </c>
      <c r="FZ168" s="177">
        <f t="shared" si="184"/>
        <v>0</v>
      </c>
      <c r="GA168" s="177">
        <f t="shared" si="185"/>
        <v>0</v>
      </c>
      <c r="GB168" s="177">
        <f t="shared" si="186"/>
        <v>0</v>
      </c>
      <c r="GC168" s="177">
        <f t="shared" si="187"/>
        <v>0</v>
      </c>
      <c r="GD168" s="177">
        <f t="shared" si="188"/>
        <v>0</v>
      </c>
      <c r="GE168" s="177">
        <f t="shared" si="189"/>
        <v>0</v>
      </c>
      <c r="GF168" s="177">
        <f t="shared" si="190"/>
        <v>0</v>
      </c>
      <c r="GG168" s="177">
        <f t="shared" si="191"/>
        <v>0</v>
      </c>
      <c r="GH168" s="177">
        <f t="shared" si="15"/>
        <v>0</v>
      </c>
      <c r="GI168" s="177">
        <f t="shared" si="135"/>
        <v>0</v>
      </c>
      <c r="GJ168" s="177">
        <f t="shared" si="136"/>
        <v>0</v>
      </c>
      <c r="GK168" s="177">
        <f t="shared" si="137"/>
        <v>0</v>
      </c>
      <c r="GL168" s="177">
        <f t="shared" si="138"/>
        <v>0</v>
      </c>
      <c r="GM168" s="177">
        <f t="shared" si="139"/>
        <v>0</v>
      </c>
      <c r="GN168" s="177">
        <f t="shared" si="140"/>
        <v>0</v>
      </c>
      <c r="GO168" s="177">
        <f t="shared" si="141"/>
        <v>0</v>
      </c>
      <c r="GP168" s="177">
        <f t="shared" si="108"/>
        <v>0</v>
      </c>
      <c r="GQ168" s="177">
        <f t="shared" si="109"/>
        <v>0</v>
      </c>
      <c r="GR168" s="177">
        <f t="shared" si="110"/>
        <v>0</v>
      </c>
      <c r="GS168" s="177">
        <f t="shared" si="111"/>
        <v>0</v>
      </c>
      <c r="GT168" s="177">
        <f t="shared" si="112"/>
        <v>0</v>
      </c>
      <c r="GU168" s="177">
        <f t="shared" si="113"/>
        <v>0</v>
      </c>
      <c r="GV168" s="177">
        <f t="shared" si="114"/>
        <v>0</v>
      </c>
      <c r="GW168" s="177">
        <f t="shared" si="115"/>
        <v>0</v>
      </c>
      <c r="GX168" s="177">
        <f t="shared" si="116"/>
        <v>0</v>
      </c>
      <c r="GY168" s="177">
        <f t="shared" si="117"/>
        <v>0</v>
      </c>
      <c r="GZ168" s="177">
        <f t="shared" si="118"/>
        <v>0</v>
      </c>
      <c r="HA168" s="177">
        <f t="shared" si="119"/>
        <v>0</v>
      </c>
      <c r="HB168" s="177">
        <f t="shared" si="120"/>
        <v>0</v>
      </c>
      <c r="HC168" s="177">
        <f t="shared" si="121"/>
        <v>0</v>
      </c>
      <c r="HD168" s="177">
        <f t="shared" si="122"/>
        <v>0</v>
      </c>
      <c r="HE168" s="177">
        <f t="shared" si="123"/>
        <v>0</v>
      </c>
      <c r="HF168" s="177">
        <f t="shared" si="124"/>
        <v>0</v>
      </c>
      <c r="HG168" s="177">
        <f t="shared" si="125"/>
        <v>0</v>
      </c>
      <c r="HH168" s="177">
        <f t="shared" si="126"/>
        <v>0</v>
      </c>
      <c r="HI168" s="177">
        <f t="shared" si="127"/>
        <v>0</v>
      </c>
      <c r="HJ168" s="177">
        <f t="shared" si="128"/>
        <v>0</v>
      </c>
      <c r="HK168" s="177">
        <f t="shared" si="129"/>
        <v>0</v>
      </c>
      <c r="HL168" s="177">
        <f t="shared" si="130"/>
        <v>0</v>
      </c>
      <c r="HM168" s="177">
        <f t="shared" si="131"/>
        <v>0</v>
      </c>
      <c r="HN168" s="177">
        <f t="shared" si="254"/>
        <v>0</v>
      </c>
      <c r="HO168" s="177">
        <f t="shared" si="255"/>
        <v>0</v>
      </c>
      <c r="HP168" s="177">
        <f t="shared" si="256"/>
        <v>0</v>
      </c>
      <c r="HQ168" s="177">
        <f t="shared" si="257"/>
        <v>0</v>
      </c>
      <c r="HR168" s="177">
        <f t="shared" si="258"/>
        <v>0</v>
      </c>
      <c r="HS168" s="177">
        <f t="shared" si="259"/>
        <v>0</v>
      </c>
      <c r="HT168" s="177">
        <f t="shared" si="260"/>
        <v>0</v>
      </c>
      <c r="HU168" s="177">
        <f t="shared" si="261"/>
        <v>0</v>
      </c>
      <c r="HV168" s="177">
        <f t="shared" si="262"/>
        <v>0</v>
      </c>
      <c r="HW168" s="177">
        <f t="shared" si="263"/>
        <v>0</v>
      </c>
      <c r="HX168" s="177">
        <f t="shared" si="264"/>
        <v>0</v>
      </c>
      <c r="HY168" s="177">
        <f t="shared" si="265"/>
        <v>0</v>
      </c>
      <c r="HZ168" s="177">
        <f t="shared" si="266"/>
        <v>0</v>
      </c>
      <c r="IA168" s="177">
        <f t="shared" si="267"/>
        <v>0</v>
      </c>
      <c r="IB168" s="177">
        <f t="shared" si="268"/>
        <v>0</v>
      </c>
      <c r="IC168" s="177">
        <f t="shared" si="207"/>
        <v>0</v>
      </c>
      <c r="ID168" s="177">
        <f t="shared" si="208"/>
        <v>0</v>
      </c>
      <c r="IE168" s="177">
        <f t="shared" si="209"/>
        <v>0</v>
      </c>
      <c r="IF168" s="177">
        <f t="shared" si="210"/>
        <v>0</v>
      </c>
      <c r="IG168" s="177">
        <f t="shared" si="211"/>
        <v>0</v>
      </c>
      <c r="IH168" s="177">
        <f t="shared" si="212"/>
        <v>0</v>
      </c>
      <c r="II168" s="177">
        <f t="shared" si="213"/>
        <v>0</v>
      </c>
      <c r="IJ168" s="177">
        <f t="shared" si="214"/>
        <v>0</v>
      </c>
      <c r="IK168" s="177">
        <f t="shared" si="215"/>
        <v>0</v>
      </c>
      <c r="IL168" s="177">
        <f t="shared" si="216"/>
        <v>0</v>
      </c>
      <c r="IM168" s="177">
        <f t="shared" si="217"/>
        <v>0</v>
      </c>
      <c r="IN168" s="177">
        <f t="shared" si="218"/>
        <v>0</v>
      </c>
      <c r="IO168" s="177">
        <f t="shared" si="219"/>
        <v>0</v>
      </c>
      <c r="IP168" s="177">
        <f t="shared" si="220"/>
        <v>0</v>
      </c>
      <c r="IQ168" s="177">
        <f t="shared" si="221"/>
        <v>0</v>
      </c>
      <c r="IR168" s="177">
        <f t="shared" si="222"/>
        <v>0</v>
      </c>
      <c r="IS168" s="177">
        <f t="shared" si="223"/>
        <v>0</v>
      </c>
      <c r="IT168" s="177">
        <f t="shared" si="91"/>
        <v>0</v>
      </c>
      <c r="IU168" s="177">
        <f t="shared" si="224"/>
        <v>0</v>
      </c>
      <c r="IV168" s="177">
        <f t="shared" si="225"/>
        <v>0</v>
      </c>
      <c r="IW168" s="177">
        <f t="shared" si="226"/>
        <v>0</v>
      </c>
      <c r="IX168" s="177">
        <f t="shared" si="227"/>
        <v>0</v>
      </c>
      <c r="IY168" s="177">
        <f t="shared" si="228"/>
        <v>0</v>
      </c>
      <c r="IZ168" s="177">
        <f t="shared" si="229"/>
        <v>0</v>
      </c>
      <c r="JA168" s="177">
        <f t="shared" si="230"/>
        <v>0</v>
      </c>
      <c r="JB168" s="177">
        <f t="shared" si="231"/>
        <v>0</v>
      </c>
      <c r="JC168" s="177">
        <f t="shared" si="232"/>
        <v>0</v>
      </c>
      <c r="JD168" s="177">
        <f t="shared" si="233"/>
        <v>0</v>
      </c>
      <c r="JE168" s="177">
        <f t="shared" si="234"/>
        <v>0</v>
      </c>
      <c r="JF168" s="177">
        <f t="shared" si="235"/>
        <v>0</v>
      </c>
      <c r="JG168" s="177">
        <f t="shared" si="236"/>
        <v>0</v>
      </c>
      <c r="JH168" s="177">
        <f t="shared" si="237"/>
        <v>0</v>
      </c>
      <c r="JI168" s="177">
        <f t="shared" si="238"/>
        <v>0</v>
      </c>
      <c r="JJ168" s="177">
        <f t="shared" si="239"/>
        <v>0</v>
      </c>
      <c r="JK168" s="177">
        <f t="shared" si="240"/>
        <v>0</v>
      </c>
      <c r="JL168" s="177">
        <f t="shared" si="241"/>
        <v>0</v>
      </c>
      <c r="JM168" s="177">
        <f t="shared" si="242"/>
        <v>0.64599671618880206</v>
      </c>
      <c r="JN168" s="177">
        <f t="shared" si="243"/>
        <v>0</v>
      </c>
      <c r="JO168" s="177">
        <f t="shared" si="244"/>
        <v>0</v>
      </c>
      <c r="JP168" s="177">
        <f t="shared" si="245"/>
        <v>0</v>
      </c>
      <c r="JQ168" s="177">
        <f t="shared" si="246"/>
        <v>0</v>
      </c>
      <c r="JR168" s="177">
        <f t="shared" si="247"/>
        <v>0</v>
      </c>
      <c r="JS168" s="177">
        <f t="shared" si="248"/>
        <v>0</v>
      </c>
      <c r="JT168" s="177">
        <f t="shared" si="203"/>
        <v>0</v>
      </c>
      <c r="JU168" s="177">
        <f t="shared" si="249"/>
        <v>0</v>
      </c>
      <c r="JV168" s="177">
        <f t="shared" si="250"/>
        <v>0</v>
      </c>
    </row>
    <row r="169" spans="1:282" x14ac:dyDescent="0.25">
      <c r="A169" s="77" t="s">
        <v>709</v>
      </c>
      <c r="B169" s="77">
        <v>92</v>
      </c>
      <c r="C169" s="79">
        <v>31</v>
      </c>
      <c r="D169" s="84">
        <f t="shared" si="9"/>
        <v>0</v>
      </c>
      <c r="E169" s="77">
        <f t="shared" si="288"/>
        <v>0</v>
      </c>
      <c r="F169" s="77">
        <f t="shared" si="288"/>
        <v>0</v>
      </c>
      <c r="G169" s="77">
        <f t="shared" si="288"/>
        <v>1.7580246913580247E-2</v>
      </c>
      <c r="H169" s="77">
        <f t="shared" si="288"/>
        <v>0</v>
      </c>
      <c r="I169" s="77">
        <f t="shared" si="288"/>
        <v>0</v>
      </c>
      <c r="J169" s="77">
        <f t="shared" si="288"/>
        <v>0</v>
      </c>
      <c r="K169" s="77">
        <f t="shared" si="288"/>
        <v>0</v>
      </c>
      <c r="L169" s="77">
        <f t="shared" si="288"/>
        <v>0</v>
      </c>
      <c r="M169" s="77">
        <f t="shared" si="288"/>
        <v>-2.1102024691358023</v>
      </c>
      <c r="N169" s="77">
        <f t="shared" si="288"/>
        <v>0</v>
      </c>
      <c r="O169" s="77">
        <f t="shared" si="288"/>
        <v>0</v>
      </c>
      <c r="P169" s="77">
        <f t="shared" si="288"/>
        <v>0</v>
      </c>
      <c r="Q169" s="77">
        <f t="shared" si="288"/>
        <v>0</v>
      </c>
      <c r="R169" s="77">
        <f t="shared" si="288"/>
        <v>0</v>
      </c>
      <c r="S169" s="77">
        <f t="shared" si="288"/>
        <v>0</v>
      </c>
      <c r="T169" s="77">
        <f t="shared" si="288"/>
        <v>8.8493827160493824E-3</v>
      </c>
      <c r="U169" s="77">
        <f t="shared" si="288"/>
        <v>0</v>
      </c>
      <c r="V169" s="77">
        <f t="shared" si="288"/>
        <v>0.57396543209876538</v>
      </c>
      <c r="W169" s="77">
        <f t="shared" si="288"/>
        <v>0</v>
      </c>
      <c r="X169" s="77">
        <f t="shared" si="288"/>
        <v>0</v>
      </c>
      <c r="Y169" s="77">
        <f t="shared" si="288"/>
        <v>3.9703703703703706E-3</v>
      </c>
      <c r="Z169" s="77">
        <f t="shared" si="288"/>
        <v>0</v>
      </c>
      <c r="AA169" s="77">
        <f t="shared" si="288"/>
        <v>0</v>
      </c>
      <c r="AB169" s="77">
        <f t="shared" si="288"/>
        <v>0</v>
      </c>
      <c r="AC169" s="230">
        <f t="shared" si="288"/>
        <v>0</v>
      </c>
      <c r="AD169" s="230">
        <f t="shared" si="288"/>
        <v>0</v>
      </c>
      <c r="AE169" s="230">
        <f t="shared" si="288"/>
        <v>0</v>
      </c>
      <c r="AF169" s="230">
        <f t="shared" ref="AF169" si="297">HLOOKUP(AF$138,$D$78:$CR$136,$CS109,0)</f>
        <v>0</v>
      </c>
      <c r="AG169" s="230">
        <f t="shared" si="293"/>
        <v>0</v>
      </c>
      <c r="AH169" s="77">
        <f t="shared" si="293"/>
        <v>0</v>
      </c>
      <c r="AI169" s="77">
        <f t="shared" si="293"/>
        <v>0</v>
      </c>
      <c r="AJ169" s="77">
        <f t="shared" si="293"/>
        <v>0</v>
      </c>
      <c r="AK169" s="77">
        <f t="shared" si="293"/>
        <v>0</v>
      </c>
      <c r="AL169" s="77">
        <f t="shared" si="293"/>
        <v>0</v>
      </c>
      <c r="AM169" s="77">
        <f t="shared" si="293"/>
        <v>0</v>
      </c>
      <c r="AN169" s="77">
        <f t="shared" si="293"/>
        <v>0</v>
      </c>
      <c r="AO169" s="77">
        <f t="shared" si="293"/>
        <v>0</v>
      </c>
      <c r="AP169" s="77">
        <f t="shared" si="293"/>
        <v>0</v>
      </c>
      <c r="AQ169" s="77">
        <f t="shared" si="293"/>
        <v>0</v>
      </c>
      <c r="AR169" s="77">
        <f t="shared" si="293"/>
        <v>0</v>
      </c>
      <c r="AS169" s="77">
        <f t="shared" si="293"/>
        <v>0</v>
      </c>
      <c r="AT169" s="77">
        <f t="shared" si="293"/>
        <v>0</v>
      </c>
      <c r="AU169" s="77">
        <f t="shared" si="293"/>
        <v>0</v>
      </c>
      <c r="AV169" s="77">
        <f t="shared" si="293"/>
        <v>0</v>
      </c>
      <c r="AW169" s="77">
        <f t="shared" si="293"/>
        <v>0</v>
      </c>
      <c r="AX169" s="77">
        <f t="shared" si="293"/>
        <v>0</v>
      </c>
      <c r="AY169" s="77">
        <f t="shared" si="293"/>
        <v>0</v>
      </c>
      <c r="AZ169" s="77">
        <f t="shared" si="293"/>
        <v>0</v>
      </c>
      <c r="BA169" s="77">
        <f t="shared" si="293"/>
        <v>0</v>
      </c>
      <c r="BB169" s="77">
        <f t="shared" si="293"/>
        <v>0</v>
      </c>
      <c r="BC169" s="77">
        <f t="shared" si="293"/>
        <v>0</v>
      </c>
      <c r="BD169" s="77">
        <f t="shared" si="293"/>
        <v>0</v>
      </c>
      <c r="BE169" s="77">
        <f t="shared" si="293"/>
        <v>0</v>
      </c>
      <c r="BF169" s="77">
        <f t="shared" si="293"/>
        <v>0</v>
      </c>
      <c r="BG169" s="77">
        <f t="shared" si="293"/>
        <v>0</v>
      </c>
      <c r="BH169" s="77">
        <f t="shared" si="293"/>
        <v>0</v>
      </c>
      <c r="BI169" s="77">
        <f t="shared" si="293"/>
        <v>0</v>
      </c>
      <c r="BJ169" s="77">
        <f t="shared" si="293"/>
        <v>0</v>
      </c>
      <c r="BK169" s="77">
        <f t="shared" si="293"/>
        <v>0</v>
      </c>
      <c r="BL169" s="77">
        <f t="shared" si="293"/>
        <v>0</v>
      </c>
      <c r="BM169" s="77">
        <f t="shared" si="293"/>
        <v>0</v>
      </c>
      <c r="BN169" s="77">
        <f t="shared" si="293"/>
        <v>0</v>
      </c>
      <c r="BO169" s="77">
        <f t="shared" si="293"/>
        <v>0</v>
      </c>
      <c r="BP169" s="77">
        <f t="shared" si="293"/>
        <v>0</v>
      </c>
      <c r="BQ169" s="77">
        <f t="shared" si="293"/>
        <v>0</v>
      </c>
      <c r="BR169" s="77">
        <f t="shared" si="293"/>
        <v>0</v>
      </c>
      <c r="BS169" s="77">
        <f t="shared" si="293"/>
        <v>0</v>
      </c>
      <c r="BT169" s="77">
        <f t="shared" si="293"/>
        <v>0</v>
      </c>
      <c r="BU169" s="77">
        <f t="shared" si="293"/>
        <v>0</v>
      </c>
      <c r="BV169" s="77">
        <f t="shared" si="293"/>
        <v>0</v>
      </c>
      <c r="BW169" s="77">
        <f t="shared" si="293"/>
        <v>0</v>
      </c>
      <c r="BX169" s="77">
        <f t="shared" ref="BX169" si="298">HLOOKUP(BX$138,$D$78:$CR$136,$CS109,0)</f>
        <v>0</v>
      </c>
      <c r="BY169" s="77">
        <f t="shared" si="295"/>
        <v>0</v>
      </c>
      <c r="BZ169" s="77">
        <f t="shared" si="295"/>
        <v>0</v>
      </c>
      <c r="CA169" s="77">
        <f t="shared" si="295"/>
        <v>0</v>
      </c>
      <c r="CB169" s="77">
        <f t="shared" si="295"/>
        <v>0</v>
      </c>
      <c r="CC169" s="77">
        <f t="shared" si="295"/>
        <v>0</v>
      </c>
      <c r="CD169" s="77">
        <f t="shared" si="295"/>
        <v>0</v>
      </c>
      <c r="CE169" s="77">
        <f t="shared" si="295"/>
        <v>0</v>
      </c>
      <c r="CF169" s="77">
        <f t="shared" si="295"/>
        <v>0</v>
      </c>
      <c r="CG169" s="77">
        <f t="shared" si="295"/>
        <v>0</v>
      </c>
      <c r="CH169" s="77">
        <f t="shared" si="295"/>
        <v>34.820740740740739</v>
      </c>
      <c r="CI169" s="77">
        <f t="shared" si="295"/>
        <v>0</v>
      </c>
      <c r="CJ169" s="77">
        <f t="shared" si="295"/>
        <v>0</v>
      </c>
      <c r="CK169" s="77">
        <f t="shared" si="295"/>
        <v>0</v>
      </c>
      <c r="CL169" s="77">
        <f t="shared" si="295"/>
        <v>0</v>
      </c>
      <c r="CM169" s="77">
        <f t="shared" si="295"/>
        <v>0</v>
      </c>
      <c r="CN169" s="77">
        <f t="shared" si="295"/>
        <v>0</v>
      </c>
      <c r="CO169" s="77">
        <f t="shared" si="295"/>
        <v>0</v>
      </c>
      <c r="CP169" s="77">
        <f t="shared" si="295"/>
        <v>0</v>
      </c>
      <c r="CQ169" s="77">
        <f t="shared" ref="CQ169" si="299">HLOOKUP(CQ$138,$D$78:$CR$136,$CS109,0)</f>
        <v>11.866666666666665</v>
      </c>
      <c r="CR169" s="85">
        <f t="shared" si="3"/>
        <v>0</v>
      </c>
      <c r="CS169" s="177">
        <f t="shared" si="13"/>
        <v>0</v>
      </c>
      <c r="CT169" s="177">
        <f t="shared" si="26"/>
        <v>0</v>
      </c>
      <c r="CU169" s="177">
        <f t="shared" si="27"/>
        <v>0</v>
      </c>
      <c r="CV169" s="177">
        <f t="shared" si="28"/>
        <v>4.246262518518519E-2</v>
      </c>
      <c r="CW169" s="177">
        <f t="shared" si="29"/>
        <v>0</v>
      </c>
      <c r="CX169" s="177">
        <f t="shared" si="30"/>
        <v>0</v>
      </c>
      <c r="CY169" s="177">
        <f t="shared" si="31"/>
        <v>0</v>
      </c>
      <c r="CZ169" s="177">
        <f t="shared" si="32"/>
        <v>0</v>
      </c>
      <c r="DA169" s="177">
        <f t="shared" si="33"/>
        <v>0</v>
      </c>
      <c r="DB169" s="177">
        <f t="shared" si="34"/>
        <v>0</v>
      </c>
      <c r="DC169" s="177">
        <f t="shared" si="35"/>
        <v>0</v>
      </c>
      <c r="DD169" s="177">
        <f t="shared" si="36"/>
        <v>0</v>
      </c>
      <c r="DE169" s="177">
        <f t="shared" si="37"/>
        <v>0</v>
      </c>
      <c r="DF169" s="177">
        <f t="shared" si="38"/>
        <v>0</v>
      </c>
      <c r="DG169" s="177">
        <f t="shared" si="39"/>
        <v>0</v>
      </c>
      <c r="DH169" s="177">
        <f t="shared" si="40"/>
        <v>0</v>
      </c>
      <c r="DI169" s="177">
        <f t="shared" si="41"/>
        <v>1.4628206617283949E-2</v>
      </c>
      <c r="DJ169" s="177">
        <f t="shared" si="42"/>
        <v>0</v>
      </c>
      <c r="DK169" s="177">
        <f t="shared" si="43"/>
        <v>0.13238937425777778</v>
      </c>
      <c r="DL169" s="177">
        <f t="shared" si="44"/>
        <v>0</v>
      </c>
      <c r="DM169" s="177">
        <f t="shared" si="45"/>
        <v>0</v>
      </c>
      <c r="DN169" s="177">
        <f t="shared" si="46"/>
        <v>1.8267237333333332E-2</v>
      </c>
      <c r="DO169" s="177">
        <f t="shared" si="47"/>
        <v>0</v>
      </c>
      <c r="DP169" s="177">
        <f t="shared" si="48"/>
        <v>0</v>
      </c>
      <c r="DQ169" s="177">
        <f t="shared" si="49"/>
        <v>0</v>
      </c>
      <c r="DR169" s="177">
        <f t="shared" si="50"/>
        <v>0</v>
      </c>
      <c r="DS169" s="177">
        <f t="shared" si="51"/>
        <v>0</v>
      </c>
      <c r="DT169" s="177">
        <f t="shared" si="52"/>
        <v>0</v>
      </c>
      <c r="DU169" s="177">
        <f t="shared" si="53"/>
        <v>0</v>
      </c>
      <c r="DV169" s="177">
        <f t="shared" si="54"/>
        <v>0</v>
      </c>
      <c r="DW169" s="177">
        <f t="shared" si="55"/>
        <v>0</v>
      </c>
      <c r="DX169" s="177">
        <f t="shared" si="56"/>
        <v>0</v>
      </c>
      <c r="DY169" s="177">
        <f t="shared" si="57"/>
        <v>0</v>
      </c>
      <c r="DZ169" s="177">
        <f t="shared" si="58"/>
        <v>0</v>
      </c>
      <c r="EA169" s="177">
        <f t="shared" si="59"/>
        <v>0</v>
      </c>
      <c r="EB169" s="177">
        <f t="shared" si="60"/>
        <v>0</v>
      </c>
      <c r="EC169" s="177">
        <f t="shared" si="61"/>
        <v>0</v>
      </c>
      <c r="ED169" s="177">
        <f t="shared" si="62"/>
        <v>0</v>
      </c>
      <c r="EE169" s="177">
        <f t="shared" si="63"/>
        <v>0</v>
      </c>
      <c r="EF169" s="177">
        <f t="shared" si="64"/>
        <v>0</v>
      </c>
      <c r="EG169" s="177">
        <f t="shared" si="65"/>
        <v>0</v>
      </c>
      <c r="EH169" s="177">
        <f t="shared" si="66"/>
        <v>0</v>
      </c>
      <c r="EI169" s="177">
        <f t="shared" si="67"/>
        <v>0</v>
      </c>
      <c r="EJ169" s="177">
        <f t="shared" si="68"/>
        <v>0</v>
      </c>
      <c r="EK169" s="177">
        <f t="shared" si="69"/>
        <v>0</v>
      </c>
      <c r="EL169" s="177">
        <f t="shared" si="70"/>
        <v>0</v>
      </c>
      <c r="EM169" s="177">
        <f t="shared" si="71"/>
        <v>0</v>
      </c>
      <c r="EN169" s="177">
        <f t="shared" si="72"/>
        <v>0</v>
      </c>
      <c r="EO169" s="177">
        <f t="shared" si="73"/>
        <v>0</v>
      </c>
      <c r="EP169" s="177">
        <f t="shared" si="74"/>
        <v>0</v>
      </c>
      <c r="EQ169" s="177">
        <f t="shared" si="75"/>
        <v>0</v>
      </c>
      <c r="ER169" s="177">
        <f t="shared" si="76"/>
        <v>0</v>
      </c>
      <c r="ES169" s="177">
        <f t="shared" si="77"/>
        <v>0</v>
      </c>
      <c r="ET169" s="177">
        <f t="shared" si="78"/>
        <v>0</v>
      </c>
      <c r="EU169" s="177">
        <f t="shared" si="79"/>
        <v>0</v>
      </c>
      <c r="EV169" s="177">
        <f t="shared" si="80"/>
        <v>0</v>
      </c>
      <c r="EW169" s="177">
        <f t="shared" si="81"/>
        <v>0</v>
      </c>
      <c r="EX169" s="177">
        <f t="shared" si="82"/>
        <v>0</v>
      </c>
      <c r="EY169" s="177">
        <f t="shared" si="83"/>
        <v>0</v>
      </c>
      <c r="EZ169" s="177">
        <f t="shared" si="84"/>
        <v>0</v>
      </c>
      <c r="FA169" s="177">
        <f t="shared" si="85"/>
        <v>0</v>
      </c>
      <c r="FB169" s="177">
        <f t="shared" si="86"/>
        <v>0</v>
      </c>
      <c r="FC169" s="177">
        <f t="shared" si="87"/>
        <v>0</v>
      </c>
      <c r="FD169" s="177">
        <f t="shared" si="88"/>
        <v>0</v>
      </c>
      <c r="FE169" s="177">
        <f t="shared" si="22"/>
        <v>0</v>
      </c>
      <c r="FF169" s="177">
        <f t="shared" si="177"/>
        <v>0</v>
      </c>
      <c r="FG169" s="177">
        <f t="shared" si="178"/>
        <v>0</v>
      </c>
      <c r="FH169" s="177">
        <f t="shared" si="179"/>
        <v>0</v>
      </c>
      <c r="FI169" s="177">
        <f t="shared" si="159"/>
        <v>0</v>
      </c>
      <c r="FJ169" s="177">
        <f t="shared" si="160"/>
        <v>0</v>
      </c>
      <c r="FK169" s="177">
        <f t="shared" si="161"/>
        <v>0</v>
      </c>
      <c r="FL169" s="177">
        <f t="shared" si="162"/>
        <v>0</v>
      </c>
      <c r="FM169" s="177">
        <f t="shared" si="163"/>
        <v>0</v>
      </c>
      <c r="FN169" s="177">
        <f t="shared" si="164"/>
        <v>0</v>
      </c>
      <c r="FO169" s="177">
        <f t="shared" si="165"/>
        <v>0</v>
      </c>
      <c r="FP169" s="177">
        <f t="shared" si="166"/>
        <v>0</v>
      </c>
      <c r="FQ169" s="177">
        <f t="shared" si="167"/>
        <v>0</v>
      </c>
      <c r="FR169" s="177">
        <f t="shared" si="168"/>
        <v>0</v>
      </c>
      <c r="FS169" s="177">
        <f t="shared" si="169"/>
        <v>0</v>
      </c>
      <c r="FT169" s="177">
        <f t="shared" si="170"/>
        <v>0</v>
      </c>
      <c r="FU169" s="177">
        <f t="shared" si="171"/>
        <v>0</v>
      </c>
      <c r="FV169" s="177">
        <f t="shared" si="172"/>
        <v>0</v>
      </c>
      <c r="FW169" s="177">
        <f t="shared" si="173"/>
        <v>4.3208708977777774E-2</v>
      </c>
      <c r="FX169" s="177">
        <f t="shared" si="14"/>
        <v>0</v>
      </c>
      <c r="FY169" s="177">
        <f t="shared" si="183"/>
        <v>0</v>
      </c>
      <c r="FZ169" s="177">
        <f t="shared" si="184"/>
        <v>0</v>
      </c>
      <c r="GA169" s="177">
        <f t="shared" si="185"/>
        <v>0</v>
      </c>
      <c r="GB169" s="177">
        <f t="shared" si="186"/>
        <v>0</v>
      </c>
      <c r="GC169" s="177">
        <f t="shared" si="187"/>
        <v>0</v>
      </c>
      <c r="GD169" s="177">
        <f t="shared" si="188"/>
        <v>0</v>
      </c>
      <c r="GE169" s="177">
        <f t="shared" si="189"/>
        <v>0</v>
      </c>
      <c r="GF169" s="177">
        <f t="shared" si="190"/>
        <v>0</v>
      </c>
      <c r="GG169" s="177">
        <f t="shared" si="191"/>
        <v>0</v>
      </c>
      <c r="GH169" s="177">
        <f t="shared" si="15"/>
        <v>0</v>
      </c>
      <c r="GI169" s="177">
        <f t="shared" si="135"/>
        <v>0</v>
      </c>
      <c r="GJ169" s="177">
        <f t="shared" si="136"/>
        <v>0</v>
      </c>
      <c r="GK169" s="177">
        <f t="shared" si="137"/>
        <v>4.9103387654320985E-2</v>
      </c>
      <c r="GL169" s="177">
        <f t="shared" si="138"/>
        <v>0</v>
      </c>
      <c r="GM169" s="177">
        <f t="shared" si="139"/>
        <v>0</v>
      </c>
      <c r="GN169" s="177">
        <f t="shared" si="140"/>
        <v>0</v>
      </c>
      <c r="GO169" s="177">
        <f t="shared" si="141"/>
        <v>0</v>
      </c>
      <c r="GP169" s="177">
        <f t="shared" si="108"/>
        <v>0</v>
      </c>
      <c r="GQ169" s="177">
        <f t="shared" si="109"/>
        <v>0</v>
      </c>
      <c r="GR169" s="177">
        <f t="shared" si="110"/>
        <v>0</v>
      </c>
      <c r="GS169" s="177">
        <f t="shared" si="111"/>
        <v>0</v>
      </c>
      <c r="GT169" s="177">
        <f t="shared" si="112"/>
        <v>0</v>
      </c>
      <c r="GU169" s="177">
        <f t="shared" si="113"/>
        <v>0</v>
      </c>
      <c r="GV169" s="177">
        <f t="shared" si="114"/>
        <v>0</v>
      </c>
      <c r="GW169" s="177">
        <f t="shared" si="115"/>
        <v>0</v>
      </c>
      <c r="GX169" s="177">
        <f t="shared" si="116"/>
        <v>1.6684626172839504E-2</v>
      </c>
      <c r="GY169" s="177">
        <f t="shared" si="117"/>
        <v>0</v>
      </c>
      <c r="GZ169" s="177">
        <f t="shared" si="118"/>
        <v>0.15595937952</v>
      </c>
      <c r="HA169" s="177">
        <f t="shared" si="119"/>
        <v>0</v>
      </c>
      <c r="HB169" s="177">
        <f t="shared" si="120"/>
        <v>0</v>
      </c>
      <c r="HC169" s="177">
        <f t="shared" si="121"/>
        <v>1.9667428148148151E-2</v>
      </c>
      <c r="HD169" s="177">
        <f t="shared" si="122"/>
        <v>0</v>
      </c>
      <c r="HE169" s="177">
        <f t="shared" si="123"/>
        <v>0</v>
      </c>
      <c r="HF169" s="177">
        <f t="shared" si="124"/>
        <v>0</v>
      </c>
      <c r="HG169" s="177">
        <f t="shared" si="125"/>
        <v>0</v>
      </c>
      <c r="HH169" s="177">
        <f t="shared" si="126"/>
        <v>0</v>
      </c>
      <c r="HI169" s="177">
        <f t="shared" si="127"/>
        <v>0</v>
      </c>
      <c r="HJ169" s="177">
        <f t="shared" si="128"/>
        <v>0</v>
      </c>
      <c r="HK169" s="177">
        <f t="shared" si="129"/>
        <v>0</v>
      </c>
      <c r="HL169" s="177">
        <f t="shared" si="130"/>
        <v>0</v>
      </c>
      <c r="HM169" s="177">
        <f t="shared" si="131"/>
        <v>0</v>
      </c>
      <c r="HN169" s="177">
        <f t="shared" si="254"/>
        <v>0</v>
      </c>
      <c r="HO169" s="177">
        <f t="shared" si="255"/>
        <v>0</v>
      </c>
      <c r="HP169" s="177">
        <f t="shared" si="256"/>
        <v>0</v>
      </c>
      <c r="HQ169" s="177">
        <f t="shared" si="257"/>
        <v>0</v>
      </c>
      <c r="HR169" s="177">
        <f t="shared" si="258"/>
        <v>0</v>
      </c>
      <c r="HS169" s="177">
        <f t="shared" si="259"/>
        <v>0</v>
      </c>
      <c r="HT169" s="177">
        <f t="shared" si="260"/>
        <v>0</v>
      </c>
      <c r="HU169" s="177">
        <f t="shared" si="261"/>
        <v>0</v>
      </c>
      <c r="HV169" s="177">
        <f t="shared" si="262"/>
        <v>0</v>
      </c>
      <c r="HW169" s="177">
        <f t="shared" si="263"/>
        <v>0</v>
      </c>
      <c r="HX169" s="177">
        <f t="shared" si="264"/>
        <v>0</v>
      </c>
      <c r="HY169" s="177">
        <f t="shared" si="265"/>
        <v>0</v>
      </c>
      <c r="HZ169" s="177">
        <f t="shared" si="266"/>
        <v>0</v>
      </c>
      <c r="IA169" s="177">
        <f t="shared" si="267"/>
        <v>0</v>
      </c>
      <c r="IB169" s="177">
        <f t="shared" si="268"/>
        <v>0</v>
      </c>
      <c r="IC169" s="177">
        <f t="shared" si="207"/>
        <v>0</v>
      </c>
      <c r="ID169" s="177">
        <f t="shared" si="208"/>
        <v>0</v>
      </c>
      <c r="IE169" s="177">
        <f t="shared" si="209"/>
        <v>0</v>
      </c>
      <c r="IF169" s="177">
        <f t="shared" si="210"/>
        <v>0</v>
      </c>
      <c r="IG169" s="177">
        <f t="shared" si="211"/>
        <v>0</v>
      </c>
      <c r="IH169" s="177">
        <f t="shared" si="212"/>
        <v>0</v>
      </c>
      <c r="II169" s="177">
        <f t="shared" si="213"/>
        <v>0</v>
      </c>
      <c r="IJ169" s="177">
        <f t="shared" si="214"/>
        <v>0</v>
      </c>
      <c r="IK169" s="177">
        <f t="shared" si="215"/>
        <v>0</v>
      </c>
      <c r="IL169" s="177">
        <f t="shared" si="216"/>
        <v>0</v>
      </c>
      <c r="IM169" s="177">
        <f t="shared" si="217"/>
        <v>0</v>
      </c>
      <c r="IN169" s="177">
        <f t="shared" si="218"/>
        <v>0</v>
      </c>
      <c r="IO169" s="177">
        <f t="shared" si="219"/>
        <v>0</v>
      </c>
      <c r="IP169" s="177">
        <f t="shared" si="220"/>
        <v>0</v>
      </c>
      <c r="IQ169" s="177">
        <f t="shared" si="221"/>
        <v>0</v>
      </c>
      <c r="IR169" s="177">
        <f t="shared" si="222"/>
        <v>0</v>
      </c>
      <c r="IS169" s="177">
        <f t="shared" si="223"/>
        <v>0</v>
      </c>
      <c r="IT169" s="177">
        <f t="shared" si="91"/>
        <v>0</v>
      </c>
      <c r="IU169" s="177">
        <f t="shared" si="224"/>
        <v>0</v>
      </c>
      <c r="IV169" s="177">
        <f t="shared" si="225"/>
        <v>0</v>
      </c>
      <c r="IW169" s="177">
        <f t="shared" si="226"/>
        <v>0</v>
      </c>
      <c r="IX169" s="177">
        <f t="shared" si="227"/>
        <v>0</v>
      </c>
      <c r="IY169" s="177">
        <f t="shared" si="228"/>
        <v>0</v>
      </c>
      <c r="IZ169" s="177">
        <f t="shared" si="229"/>
        <v>0</v>
      </c>
      <c r="JA169" s="177">
        <f t="shared" si="230"/>
        <v>0</v>
      </c>
      <c r="JB169" s="177">
        <f t="shared" si="231"/>
        <v>0</v>
      </c>
      <c r="JC169" s="177">
        <f t="shared" si="232"/>
        <v>0</v>
      </c>
      <c r="JD169" s="177">
        <f t="shared" si="233"/>
        <v>0</v>
      </c>
      <c r="JE169" s="177">
        <f t="shared" si="234"/>
        <v>0</v>
      </c>
      <c r="JF169" s="177">
        <f t="shared" si="235"/>
        <v>0</v>
      </c>
      <c r="JG169" s="177">
        <f t="shared" si="236"/>
        <v>0</v>
      </c>
      <c r="JH169" s="177">
        <f t="shared" si="237"/>
        <v>0</v>
      </c>
      <c r="JI169" s="177">
        <f t="shared" si="238"/>
        <v>0</v>
      </c>
      <c r="JJ169" s="177">
        <f t="shared" si="239"/>
        <v>0</v>
      </c>
      <c r="JK169" s="177">
        <f t="shared" si="240"/>
        <v>0</v>
      </c>
      <c r="JL169" s="177">
        <f t="shared" si="241"/>
        <v>5.151589309629629E-2</v>
      </c>
      <c r="JM169" s="177">
        <f t="shared" si="242"/>
        <v>0</v>
      </c>
      <c r="JN169" s="177">
        <f t="shared" si="243"/>
        <v>0</v>
      </c>
      <c r="JO169" s="177">
        <f t="shared" si="244"/>
        <v>0</v>
      </c>
      <c r="JP169" s="177">
        <f t="shared" si="245"/>
        <v>0</v>
      </c>
      <c r="JQ169" s="177">
        <f t="shared" si="246"/>
        <v>0</v>
      </c>
      <c r="JR169" s="177">
        <f t="shared" si="247"/>
        <v>0</v>
      </c>
      <c r="JS169" s="177">
        <f t="shared" si="248"/>
        <v>0</v>
      </c>
      <c r="JT169" s="177">
        <f t="shared" si="203"/>
        <v>0</v>
      </c>
      <c r="JU169" s="177">
        <f t="shared" si="249"/>
        <v>0</v>
      </c>
      <c r="JV169" s="177">
        <f t="shared" si="250"/>
        <v>0</v>
      </c>
    </row>
    <row r="170" spans="1:282" x14ac:dyDescent="0.25">
      <c r="A170" s="77" t="s">
        <v>711</v>
      </c>
      <c r="B170" s="77">
        <v>93</v>
      </c>
      <c r="C170" s="79">
        <v>32</v>
      </c>
      <c r="D170" s="84">
        <f t="shared" si="9"/>
        <v>0</v>
      </c>
      <c r="E170" s="77">
        <f t="shared" si="288"/>
        <v>0</v>
      </c>
      <c r="F170" s="77">
        <f t="shared" si="288"/>
        <v>0</v>
      </c>
      <c r="G170" s="77">
        <f t="shared" si="288"/>
        <v>1.5758305414868908E-3</v>
      </c>
      <c r="H170" s="77">
        <f t="shared" si="288"/>
        <v>0</v>
      </c>
      <c r="I170" s="77">
        <f t="shared" si="288"/>
        <v>0</v>
      </c>
      <c r="J170" s="77">
        <f t="shared" si="288"/>
        <v>0</v>
      </c>
      <c r="K170" s="77">
        <f t="shared" si="288"/>
        <v>1.0920505652504152E-2</v>
      </c>
      <c r="L170" s="77">
        <f t="shared" si="288"/>
        <v>0</v>
      </c>
      <c r="M170" s="77">
        <f t="shared" si="288"/>
        <v>0</v>
      </c>
      <c r="N170" s="77">
        <f t="shared" si="288"/>
        <v>0</v>
      </c>
      <c r="O170" s="77">
        <f t="shared" si="288"/>
        <v>0</v>
      </c>
      <c r="P170" s="77">
        <f t="shared" si="288"/>
        <v>4.8535580677796234E-4</v>
      </c>
      <c r="Q170" s="77">
        <f t="shared" si="288"/>
        <v>0</v>
      </c>
      <c r="R170" s="77">
        <f t="shared" si="288"/>
        <v>3.1167467072910132E-3</v>
      </c>
      <c r="S170" s="77">
        <f t="shared" si="288"/>
        <v>0</v>
      </c>
      <c r="T170" s="77">
        <f t="shared" si="288"/>
        <v>2.2061627580816469E-4</v>
      </c>
      <c r="U170" s="77">
        <f t="shared" si="288"/>
        <v>0</v>
      </c>
      <c r="V170" s="77">
        <f t="shared" si="288"/>
        <v>6.4340854916754371E-5</v>
      </c>
      <c r="W170" s="77">
        <f t="shared" si="288"/>
        <v>0</v>
      </c>
      <c r="X170" s="77">
        <f t="shared" si="288"/>
        <v>0</v>
      </c>
      <c r="Y170" s="77">
        <f t="shared" si="288"/>
        <v>0</v>
      </c>
      <c r="Z170" s="77">
        <f t="shared" si="288"/>
        <v>0</v>
      </c>
      <c r="AA170" s="77">
        <f t="shared" si="288"/>
        <v>0</v>
      </c>
      <c r="AB170" s="77">
        <f t="shared" si="288"/>
        <v>0</v>
      </c>
      <c r="AC170" s="230">
        <f t="shared" si="288"/>
        <v>1.319933714836358E-2</v>
      </c>
      <c r="AD170" s="230">
        <f t="shared" si="288"/>
        <v>1.9969319750266192E-2</v>
      </c>
      <c r="AE170" s="230">
        <f t="shared" si="288"/>
        <v>0</v>
      </c>
      <c r="AF170" s="230">
        <f t="shared" ref="AF170" si="300">HLOOKUP(AF$138,$D$78:$CR$136,$CS110,0)</f>
        <v>0</v>
      </c>
      <c r="AG170" s="230">
        <f t="shared" si="293"/>
        <v>0</v>
      </c>
      <c r="AH170" s="77">
        <f t="shared" si="293"/>
        <v>0</v>
      </c>
      <c r="AI170" s="77">
        <f t="shared" si="293"/>
        <v>0</v>
      </c>
      <c r="AJ170" s="77">
        <f t="shared" si="293"/>
        <v>0</v>
      </c>
      <c r="AK170" s="77">
        <f t="shared" si="293"/>
        <v>0</v>
      </c>
      <c r="AL170" s="77">
        <f t="shared" si="293"/>
        <v>0</v>
      </c>
      <c r="AM170" s="77">
        <f t="shared" si="293"/>
        <v>0</v>
      </c>
      <c r="AN170" s="77">
        <f t="shared" si="293"/>
        <v>0</v>
      </c>
      <c r="AO170" s="77">
        <f t="shared" si="293"/>
        <v>0</v>
      </c>
      <c r="AP170" s="77">
        <f t="shared" si="293"/>
        <v>0</v>
      </c>
      <c r="AQ170" s="77">
        <f t="shared" si="293"/>
        <v>0</v>
      </c>
      <c r="AR170" s="77">
        <f t="shared" si="293"/>
        <v>0</v>
      </c>
      <c r="AS170" s="77">
        <f t="shared" si="293"/>
        <v>0</v>
      </c>
      <c r="AT170" s="77">
        <f t="shared" si="293"/>
        <v>0</v>
      </c>
      <c r="AU170" s="77">
        <f t="shared" si="293"/>
        <v>1.2499487855074017E-2</v>
      </c>
      <c r="AV170" s="77">
        <f t="shared" si="293"/>
        <v>0</v>
      </c>
      <c r="AW170" s="77">
        <f t="shared" si="293"/>
        <v>0</v>
      </c>
      <c r="AX170" s="77">
        <f t="shared" si="293"/>
        <v>0</v>
      </c>
      <c r="AY170" s="77">
        <f t="shared" si="293"/>
        <v>0</v>
      </c>
      <c r="AZ170" s="77">
        <f t="shared" si="293"/>
        <v>0</v>
      </c>
      <c r="BA170" s="77">
        <f t="shared" si="293"/>
        <v>0</v>
      </c>
      <c r="BB170" s="77">
        <f t="shared" si="293"/>
        <v>0</v>
      </c>
      <c r="BC170" s="77">
        <f t="shared" si="293"/>
        <v>0</v>
      </c>
      <c r="BD170" s="77">
        <f t="shared" si="293"/>
        <v>0</v>
      </c>
      <c r="BE170" s="77">
        <f t="shared" si="293"/>
        <v>0</v>
      </c>
      <c r="BF170" s="77">
        <f t="shared" si="293"/>
        <v>0</v>
      </c>
      <c r="BG170" s="77">
        <f t="shared" si="293"/>
        <v>0</v>
      </c>
      <c r="BH170" s="77">
        <f t="shared" si="293"/>
        <v>0</v>
      </c>
      <c r="BI170" s="77">
        <f t="shared" si="293"/>
        <v>0</v>
      </c>
      <c r="BJ170" s="77">
        <f t="shared" si="293"/>
        <v>0</v>
      </c>
      <c r="BK170" s="77">
        <f t="shared" si="293"/>
        <v>0</v>
      </c>
      <c r="BL170" s="77">
        <f t="shared" si="293"/>
        <v>0</v>
      </c>
      <c r="BM170" s="77">
        <f t="shared" si="293"/>
        <v>0</v>
      </c>
      <c r="BN170" s="77">
        <f t="shared" si="293"/>
        <v>0</v>
      </c>
      <c r="BO170" s="77">
        <f t="shared" si="293"/>
        <v>0</v>
      </c>
      <c r="BP170" s="77">
        <f t="shared" si="293"/>
        <v>0</v>
      </c>
      <c r="BQ170" s="77">
        <f t="shared" si="293"/>
        <v>0</v>
      </c>
      <c r="BR170" s="77">
        <f t="shared" si="293"/>
        <v>0</v>
      </c>
      <c r="BS170" s="77">
        <f t="shared" si="293"/>
        <v>0</v>
      </c>
      <c r="BT170" s="77">
        <f t="shared" si="293"/>
        <v>0</v>
      </c>
      <c r="BU170" s="77">
        <f t="shared" si="293"/>
        <v>0</v>
      </c>
      <c r="BV170" s="77">
        <f t="shared" si="293"/>
        <v>0</v>
      </c>
      <c r="BW170" s="77">
        <f t="shared" si="293"/>
        <v>0</v>
      </c>
      <c r="BX170" s="77">
        <f t="shared" ref="BX170" si="301">HLOOKUP(BX$138,$D$78:$CR$136,$CS110,0)</f>
        <v>0</v>
      </c>
      <c r="BY170" s="77">
        <f t="shared" si="295"/>
        <v>0</v>
      </c>
      <c r="BZ170" s="77">
        <f t="shared" si="295"/>
        <v>0</v>
      </c>
      <c r="CA170" s="77">
        <f t="shared" si="295"/>
        <v>0</v>
      </c>
      <c r="CB170" s="77">
        <f t="shared" si="295"/>
        <v>0</v>
      </c>
      <c r="CC170" s="77">
        <f t="shared" si="295"/>
        <v>0</v>
      </c>
      <c r="CD170" s="77">
        <f t="shared" si="295"/>
        <v>0</v>
      </c>
      <c r="CE170" s="77">
        <f t="shared" si="295"/>
        <v>0</v>
      </c>
      <c r="CF170" s="77">
        <f t="shared" si="295"/>
        <v>0</v>
      </c>
      <c r="CG170" s="77">
        <f t="shared" si="295"/>
        <v>1.5815035314362434E-2</v>
      </c>
      <c r="CH170" s="77">
        <f t="shared" si="295"/>
        <v>1.5836687226002464</v>
      </c>
      <c r="CI170" s="77">
        <f t="shared" si="295"/>
        <v>0</v>
      </c>
      <c r="CJ170" s="77">
        <f t="shared" si="295"/>
        <v>0</v>
      </c>
      <c r="CK170" s="77">
        <f t="shared" si="295"/>
        <v>0</v>
      </c>
      <c r="CL170" s="77">
        <f t="shared" si="295"/>
        <v>0</v>
      </c>
      <c r="CM170" s="77">
        <f t="shared" si="295"/>
        <v>0</v>
      </c>
      <c r="CN170" s="77">
        <f t="shared" si="295"/>
        <v>0</v>
      </c>
      <c r="CO170" s="77">
        <f t="shared" si="295"/>
        <v>0</v>
      </c>
      <c r="CP170" s="77">
        <f t="shared" si="295"/>
        <v>0</v>
      </c>
      <c r="CQ170" s="77">
        <f t="shared" ref="CQ170" si="302">HLOOKUP(CQ$138,$D$78:$CR$136,$CS110,0)</f>
        <v>8.8741321113292762E-2</v>
      </c>
      <c r="CR170" s="85">
        <f t="shared" si="3"/>
        <v>0</v>
      </c>
      <c r="CS170" s="177">
        <f t="shared" si="13"/>
        <v>0</v>
      </c>
      <c r="CT170" s="177">
        <f t="shared" si="26"/>
        <v>0</v>
      </c>
      <c r="CU170" s="177">
        <f t="shared" si="27"/>
        <v>0</v>
      </c>
      <c r="CV170" s="177">
        <f t="shared" si="28"/>
        <v>3.806198056685777E-3</v>
      </c>
      <c r="CW170" s="177">
        <f t="shared" si="29"/>
        <v>0</v>
      </c>
      <c r="CX170" s="177">
        <f t="shared" si="30"/>
        <v>0</v>
      </c>
      <c r="CY170" s="177">
        <f t="shared" si="31"/>
        <v>0</v>
      </c>
      <c r="CZ170" s="177">
        <f t="shared" si="32"/>
        <v>4.3837312200395214E-3</v>
      </c>
      <c r="DA170" s="177">
        <f t="shared" si="33"/>
        <v>0</v>
      </c>
      <c r="DB170" s="177">
        <f t="shared" si="34"/>
        <v>0</v>
      </c>
      <c r="DC170" s="177">
        <f t="shared" si="35"/>
        <v>0</v>
      </c>
      <c r="DD170" s="177">
        <f t="shared" si="36"/>
        <v>0</v>
      </c>
      <c r="DE170" s="177">
        <f t="shared" si="37"/>
        <v>9.8403948401004746E-4</v>
      </c>
      <c r="DF170" s="177">
        <f t="shared" si="38"/>
        <v>0</v>
      </c>
      <c r="DG170" s="177">
        <f t="shared" si="39"/>
        <v>2.1344291805672756E-4</v>
      </c>
      <c r="DH170" s="177">
        <f t="shared" si="40"/>
        <v>0</v>
      </c>
      <c r="DI170" s="177">
        <f t="shared" si="41"/>
        <v>3.646831162364124E-4</v>
      </c>
      <c r="DJ170" s="177">
        <f t="shared" si="42"/>
        <v>0</v>
      </c>
      <c r="DK170" s="177">
        <f t="shared" si="43"/>
        <v>1.4840694308875781E-5</v>
      </c>
      <c r="DL170" s="177">
        <f t="shared" si="44"/>
        <v>0</v>
      </c>
      <c r="DM170" s="177">
        <f t="shared" si="45"/>
        <v>0</v>
      </c>
      <c r="DN170" s="177">
        <f t="shared" si="46"/>
        <v>0</v>
      </c>
      <c r="DO170" s="177">
        <f t="shared" si="47"/>
        <v>0</v>
      </c>
      <c r="DP170" s="177">
        <f t="shared" si="48"/>
        <v>0</v>
      </c>
      <c r="DQ170" s="177">
        <f t="shared" si="49"/>
        <v>0</v>
      </c>
      <c r="DR170" s="177">
        <f t="shared" si="50"/>
        <v>1.1698532916583197E-3</v>
      </c>
      <c r="DS170" s="177">
        <f t="shared" si="51"/>
        <v>4.601769981890842E-4</v>
      </c>
      <c r="DT170" s="177">
        <f t="shared" si="52"/>
        <v>0</v>
      </c>
      <c r="DU170" s="177">
        <f t="shared" si="53"/>
        <v>0</v>
      </c>
      <c r="DV170" s="177">
        <f t="shared" si="54"/>
        <v>0</v>
      </c>
      <c r="DW170" s="177">
        <f t="shared" si="55"/>
        <v>0</v>
      </c>
      <c r="DX170" s="177">
        <f t="shared" si="56"/>
        <v>0</v>
      </c>
      <c r="DY170" s="177">
        <f t="shared" si="57"/>
        <v>0</v>
      </c>
      <c r="DZ170" s="177">
        <f t="shared" si="58"/>
        <v>0</v>
      </c>
      <c r="EA170" s="177">
        <f t="shared" si="59"/>
        <v>0</v>
      </c>
      <c r="EB170" s="177">
        <f t="shared" si="60"/>
        <v>0</v>
      </c>
      <c r="EC170" s="177">
        <f t="shared" si="61"/>
        <v>0</v>
      </c>
      <c r="ED170" s="177">
        <f t="shared" si="62"/>
        <v>0</v>
      </c>
      <c r="EE170" s="177">
        <f t="shared" si="63"/>
        <v>0</v>
      </c>
      <c r="EF170" s="177">
        <f t="shared" si="64"/>
        <v>0</v>
      </c>
      <c r="EG170" s="177">
        <f t="shared" si="65"/>
        <v>0</v>
      </c>
      <c r="EH170" s="177">
        <f t="shared" si="66"/>
        <v>0</v>
      </c>
      <c r="EI170" s="177">
        <f t="shared" si="67"/>
        <v>0</v>
      </c>
      <c r="EJ170" s="177">
        <f t="shared" si="68"/>
        <v>8.4819399671596917E-3</v>
      </c>
      <c r="EK170" s="177">
        <f t="shared" si="69"/>
        <v>0</v>
      </c>
      <c r="EL170" s="177">
        <f t="shared" si="70"/>
        <v>0</v>
      </c>
      <c r="EM170" s="177">
        <f t="shared" si="71"/>
        <v>0</v>
      </c>
      <c r="EN170" s="177">
        <f t="shared" si="72"/>
        <v>0</v>
      </c>
      <c r="EO170" s="177">
        <f t="shared" si="73"/>
        <v>0</v>
      </c>
      <c r="EP170" s="177">
        <f t="shared" si="74"/>
        <v>0</v>
      </c>
      <c r="EQ170" s="177">
        <f t="shared" si="75"/>
        <v>0</v>
      </c>
      <c r="ER170" s="177">
        <f t="shared" si="76"/>
        <v>0</v>
      </c>
      <c r="ES170" s="177">
        <f t="shared" si="77"/>
        <v>0</v>
      </c>
      <c r="ET170" s="177">
        <f t="shared" si="78"/>
        <v>0</v>
      </c>
      <c r="EU170" s="177">
        <f t="shared" si="79"/>
        <v>0</v>
      </c>
      <c r="EV170" s="177">
        <f t="shared" si="80"/>
        <v>0</v>
      </c>
      <c r="EW170" s="177">
        <f t="shared" si="81"/>
        <v>0</v>
      </c>
      <c r="EX170" s="177">
        <f t="shared" si="82"/>
        <v>0</v>
      </c>
      <c r="EY170" s="177">
        <f t="shared" si="83"/>
        <v>0</v>
      </c>
      <c r="EZ170" s="177">
        <f t="shared" si="84"/>
        <v>0</v>
      </c>
      <c r="FA170" s="177">
        <f t="shared" si="85"/>
        <v>0</v>
      </c>
      <c r="FB170" s="177">
        <f t="shared" si="86"/>
        <v>0</v>
      </c>
      <c r="FC170" s="177">
        <f t="shared" si="87"/>
        <v>0</v>
      </c>
      <c r="FD170" s="177">
        <f t="shared" si="88"/>
        <v>0</v>
      </c>
      <c r="FE170" s="177">
        <f t="shared" si="22"/>
        <v>0</v>
      </c>
      <c r="FF170" s="177">
        <f t="shared" si="177"/>
        <v>0</v>
      </c>
      <c r="FG170" s="177">
        <f t="shared" si="178"/>
        <v>0</v>
      </c>
      <c r="FH170" s="177">
        <f t="shared" si="179"/>
        <v>0</v>
      </c>
      <c r="FI170" s="177">
        <f t="shared" si="159"/>
        <v>0</v>
      </c>
      <c r="FJ170" s="177">
        <f t="shared" si="160"/>
        <v>0</v>
      </c>
      <c r="FK170" s="177">
        <f t="shared" si="161"/>
        <v>0</v>
      </c>
      <c r="FL170" s="177">
        <f t="shared" si="162"/>
        <v>0</v>
      </c>
      <c r="FM170" s="177">
        <f t="shared" si="163"/>
        <v>0</v>
      </c>
      <c r="FN170" s="177">
        <f t="shared" si="164"/>
        <v>0</v>
      </c>
      <c r="FO170" s="177">
        <f t="shared" si="165"/>
        <v>0</v>
      </c>
      <c r="FP170" s="177">
        <f t="shared" si="166"/>
        <v>0</v>
      </c>
      <c r="FQ170" s="177">
        <f t="shared" si="167"/>
        <v>0</v>
      </c>
      <c r="FR170" s="177">
        <f t="shared" si="168"/>
        <v>0</v>
      </c>
      <c r="FS170" s="177">
        <f t="shared" si="169"/>
        <v>0</v>
      </c>
      <c r="FT170" s="177">
        <f t="shared" si="170"/>
        <v>0</v>
      </c>
      <c r="FU170" s="177">
        <f t="shared" si="171"/>
        <v>0</v>
      </c>
      <c r="FV170" s="177">
        <f t="shared" si="172"/>
        <v>2.7824182380323547E-3</v>
      </c>
      <c r="FW170" s="177">
        <f t="shared" si="173"/>
        <v>1.9651586811874197E-3</v>
      </c>
      <c r="FX170" s="177">
        <f t="shared" si="14"/>
        <v>0</v>
      </c>
      <c r="FY170" s="177">
        <f t="shared" si="183"/>
        <v>0</v>
      </c>
      <c r="FZ170" s="177">
        <f t="shared" si="184"/>
        <v>0</v>
      </c>
      <c r="GA170" s="177">
        <f t="shared" si="185"/>
        <v>0</v>
      </c>
      <c r="GB170" s="177">
        <f t="shared" si="186"/>
        <v>0</v>
      </c>
      <c r="GC170" s="177">
        <f t="shared" si="187"/>
        <v>0</v>
      </c>
      <c r="GD170" s="177">
        <f t="shared" si="188"/>
        <v>0</v>
      </c>
      <c r="GE170" s="177">
        <f t="shared" si="189"/>
        <v>0</v>
      </c>
      <c r="GF170" s="177">
        <f t="shared" si="190"/>
        <v>0</v>
      </c>
      <c r="GG170" s="177">
        <f t="shared" si="191"/>
        <v>0</v>
      </c>
      <c r="GH170" s="177">
        <f t="shared" si="15"/>
        <v>0</v>
      </c>
      <c r="GI170" s="177">
        <f t="shared" si="135"/>
        <v>0</v>
      </c>
      <c r="GJ170" s="177">
        <f t="shared" si="136"/>
        <v>0</v>
      </c>
      <c r="GK170" s="177">
        <f t="shared" si="137"/>
        <v>4.4014522854270346E-3</v>
      </c>
      <c r="GL170" s="177">
        <f t="shared" si="138"/>
        <v>0</v>
      </c>
      <c r="GM170" s="177">
        <f t="shared" si="139"/>
        <v>0</v>
      </c>
      <c r="GN170" s="177">
        <f t="shared" si="140"/>
        <v>0</v>
      </c>
      <c r="GO170" s="177">
        <f t="shared" si="141"/>
        <v>5.0823268871358646E-3</v>
      </c>
      <c r="GP170" s="177">
        <f t="shared" si="108"/>
        <v>0</v>
      </c>
      <c r="GQ170" s="177">
        <f t="shared" si="109"/>
        <v>0</v>
      </c>
      <c r="GR170" s="177">
        <f t="shared" si="110"/>
        <v>0</v>
      </c>
      <c r="GS170" s="177">
        <f t="shared" si="111"/>
        <v>0</v>
      </c>
      <c r="GT170" s="177">
        <f t="shared" si="112"/>
        <v>1.29417213742503E-3</v>
      </c>
      <c r="GU170" s="177">
        <f t="shared" si="113"/>
        <v>0</v>
      </c>
      <c r="GV170" s="177">
        <f t="shared" si="114"/>
        <v>2.5410243722669249E-4</v>
      </c>
      <c r="GW170" s="177">
        <f t="shared" si="115"/>
        <v>0</v>
      </c>
      <c r="GX170" s="177">
        <f t="shared" si="116"/>
        <v>4.1594992640871372E-4</v>
      </c>
      <c r="GY170" s="177">
        <f t="shared" si="117"/>
        <v>0</v>
      </c>
      <c r="GZ170" s="177">
        <f t="shared" si="118"/>
        <v>1.7482864384203282E-5</v>
      </c>
      <c r="HA170" s="177">
        <f t="shared" si="119"/>
        <v>0</v>
      </c>
      <c r="HB170" s="177">
        <f t="shared" si="120"/>
        <v>0</v>
      </c>
      <c r="HC170" s="177">
        <f t="shared" si="121"/>
        <v>0</v>
      </c>
      <c r="HD170" s="177">
        <f t="shared" si="122"/>
        <v>0</v>
      </c>
      <c r="HE170" s="177">
        <f t="shared" si="123"/>
        <v>0</v>
      </c>
      <c r="HF170" s="177">
        <f t="shared" si="124"/>
        <v>0</v>
      </c>
      <c r="HG170" s="177">
        <f t="shared" si="125"/>
        <v>1.5277176802258976E-3</v>
      </c>
      <c r="HH170" s="177">
        <f t="shared" si="126"/>
        <v>5.421490588319518E-4</v>
      </c>
      <c r="HI170" s="177">
        <f t="shared" si="127"/>
        <v>0</v>
      </c>
      <c r="HJ170" s="177">
        <f t="shared" si="128"/>
        <v>0</v>
      </c>
      <c r="HK170" s="177">
        <f t="shared" si="129"/>
        <v>0</v>
      </c>
      <c r="HL170" s="177">
        <f t="shared" si="130"/>
        <v>0</v>
      </c>
      <c r="HM170" s="177">
        <f t="shared" si="131"/>
        <v>0</v>
      </c>
      <c r="HN170" s="177">
        <f t="shared" si="254"/>
        <v>0</v>
      </c>
      <c r="HO170" s="177">
        <f t="shared" si="255"/>
        <v>0</v>
      </c>
      <c r="HP170" s="177">
        <f t="shared" si="256"/>
        <v>0</v>
      </c>
      <c r="HQ170" s="177">
        <f t="shared" si="257"/>
        <v>0</v>
      </c>
      <c r="HR170" s="177">
        <f t="shared" si="258"/>
        <v>0</v>
      </c>
      <c r="HS170" s="177">
        <f t="shared" si="259"/>
        <v>0</v>
      </c>
      <c r="HT170" s="177">
        <f t="shared" si="260"/>
        <v>0</v>
      </c>
      <c r="HU170" s="177">
        <f t="shared" si="261"/>
        <v>0</v>
      </c>
      <c r="HV170" s="177">
        <f t="shared" si="262"/>
        <v>0</v>
      </c>
      <c r="HW170" s="177">
        <f t="shared" si="263"/>
        <v>0</v>
      </c>
      <c r="HX170" s="177">
        <f t="shared" si="264"/>
        <v>0</v>
      </c>
      <c r="HY170" s="177">
        <f t="shared" si="265"/>
        <v>9.9652791898970361E-3</v>
      </c>
      <c r="HZ170" s="177">
        <f t="shared" si="266"/>
        <v>0</v>
      </c>
      <c r="IA170" s="177">
        <f t="shared" si="267"/>
        <v>0</v>
      </c>
      <c r="IB170" s="177">
        <f t="shared" si="268"/>
        <v>0</v>
      </c>
      <c r="IC170" s="177">
        <f t="shared" si="207"/>
        <v>0</v>
      </c>
      <c r="ID170" s="177">
        <f t="shared" si="208"/>
        <v>0</v>
      </c>
      <c r="IE170" s="177">
        <f t="shared" si="209"/>
        <v>0</v>
      </c>
      <c r="IF170" s="177">
        <f t="shared" si="210"/>
        <v>0</v>
      </c>
      <c r="IG170" s="177">
        <f t="shared" si="211"/>
        <v>0</v>
      </c>
      <c r="IH170" s="177">
        <f t="shared" si="212"/>
        <v>0</v>
      </c>
      <c r="II170" s="177">
        <f t="shared" si="213"/>
        <v>0</v>
      </c>
      <c r="IJ170" s="177">
        <f t="shared" si="214"/>
        <v>0</v>
      </c>
      <c r="IK170" s="177">
        <f t="shared" si="215"/>
        <v>0</v>
      </c>
      <c r="IL170" s="177">
        <f t="shared" si="216"/>
        <v>0</v>
      </c>
      <c r="IM170" s="177">
        <f t="shared" si="217"/>
        <v>0</v>
      </c>
      <c r="IN170" s="177">
        <f t="shared" si="218"/>
        <v>0</v>
      </c>
      <c r="IO170" s="177">
        <f t="shared" si="219"/>
        <v>0</v>
      </c>
      <c r="IP170" s="177">
        <f t="shared" si="220"/>
        <v>0</v>
      </c>
      <c r="IQ170" s="177">
        <f t="shared" si="221"/>
        <v>0</v>
      </c>
      <c r="IR170" s="177">
        <f t="shared" si="222"/>
        <v>0</v>
      </c>
      <c r="IS170" s="177">
        <f t="shared" si="223"/>
        <v>0</v>
      </c>
      <c r="IT170" s="177">
        <f t="shared" si="91"/>
        <v>0</v>
      </c>
      <c r="IU170" s="177">
        <f t="shared" si="224"/>
        <v>0</v>
      </c>
      <c r="IV170" s="177">
        <f t="shared" si="225"/>
        <v>0</v>
      </c>
      <c r="IW170" s="177">
        <f t="shared" si="226"/>
        <v>0</v>
      </c>
      <c r="IX170" s="177">
        <f t="shared" si="227"/>
        <v>0</v>
      </c>
      <c r="IY170" s="177">
        <f t="shared" si="228"/>
        <v>0</v>
      </c>
      <c r="IZ170" s="177">
        <f t="shared" si="229"/>
        <v>0</v>
      </c>
      <c r="JA170" s="177">
        <f t="shared" si="230"/>
        <v>0</v>
      </c>
      <c r="JB170" s="177">
        <f t="shared" si="231"/>
        <v>0</v>
      </c>
      <c r="JC170" s="177">
        <f t="shared" si="232"/>
        <v>0</v>
      </c>
      <c r="JD170" s="177">
        <f t="shared" si="233"/>
        <v>0</v>
      </c>
      <c r="JE170" s="177">
        <f t="shared" si="234"/>
        <v>0</v>
      </c>
      <c r="JF170" s="177">
        <f t="shared" si="235"/>
        <v>0</v>
      </c>
      <c r="JG170" s="177">
        <f t="shared" si="236"/>
        <v>0</v>
      </c>
      <c r="JH170" s="177">
        <f t="shared" si="237"/>
        <v>0</v>
      </c>
      <c r="JI170" s="177">
        <f t="shared" si="238"/>
        <v>0</v>
      </c>
      <c r="JJ170" s="177">
        <f t="shared" si="239"/>
        <v>0</v>
      </c>
      <c r="JK170" s="177">
        <f t="shared" si="240"/>
        <v>3.2089339254253954E-3</v>
      </c>
      <c r="JL170" s="177">
        <f t="shared" si="241"/>
        <v>2.3429745283381604E-3</v>
      </c>
      <c r="JM170" s="177">
        <f t="shared" si="242"/>
        <v>0</v>
      </c>
      <c r="JN170" s="177">
        <f t="shared" si="243"/>
        <v>0</v>
      </c>
      <c r="JO170" s="177">
        <f t="shared" si="244"/>
        <v>0</v>
      </c>
      <c r="JP170" s="177">
        <f t="shared" si="245"/>
        <v>0</v>
      </c>
      <c r="JQ170" s="177">
        <f t="shared" si="246"/>
        <v>0</v>
      </c>
      <c r="JR170" s="177">
        <f t="shared" si="247"/>
        <v>0</v>
      </c>
      <c r="JS170" s="177">
        <f t="shared" si="248"/>
        <v>0</v>
      </c>
      <c r="JT170" s="177">
        <f t="shared" si="203"/>
        <v>0</v>
      </c>
      <c r="JU170" s="177">
        <f t="shared" si="249"/>
        <v>0</v>
      </c>
      <c r="JV170" s="177">
        <f t="shared" si="250"/>
        <v>0</v>
      </c>
    </row>
    <row r="171" spans="1:282" x14ac:dyDescent="0.25">
      <c r="A171" s="77" t="s">
        <v>713</v>
      </c>
      <c r="B171" s="77">
        <v>94</v>
      </c>
      <c r="C171" s="79">
        <v>33</v>
      </c>
      <c r="D171" s="84">
        <f t="shared" si="9"/>
        <v>0</v>
      </c>
      <c r="E171" s="77">
        <f t="shared" si="288"/>
        <v>0</v>
      </c>
      <c r="F171" s="77">
        <f t="shared" si="288"/>
        <v>0</v>
      </c>
      <c r="G171" s="77">
        <f t="shared" si="288"/>
        <v>0</v>
      </c>
      <c r="H171" s="77">
        <f t="shared" si="288"/>
        <v>0</v>
      </c>
      <c r="I171" s="77">
        <f t="shared" si="288"/>
        <v>0</v>
      </c>
      <c r="J171" s="77">
        <f t="shared" si="288"/>
        <v>0</v>
      </c>
      <c r="K171" s="77">
        <f t="shared" si="288"/>
        <v>0</v>
      </c>
      <c r="L171" s="77">
        <f t="shared" si="288"/>
        <v>0</v>
      </c>
      <c r="M171" s="77">
        <f t="shared" si="288"/>
        <v>-0.86486486486486491</v>
      </c>
      <c r="N171" s="77">
        <f t="shared" si="288"/>
        <v>0</v>
      </c>
      <c r="O171" s="77">
        <f t="shared" si="288"/>
        <v>0</v>
      </c>
      <c r="P171" s="77">
        <f t="shared" si="288"/>
        <v>0</v>
      </c>
      <c r="Q171" s="77">
        <f t="shared" si="288"/>
        <v>0</v>
      </c>
      <c r="R171" s="77">
        <f t="shared" si="288"/>
        <v>2.0967567567567569</v>
      </c>
      <c r="S171" s="77">
        <f t="shared" si="288"/>
        <v>0</v>
      </c>
      <c r="T171" s="77">
        <f t="shared" si="288"/>
        <v>0</v>
      </c>
      <c r="U171" s="77">
        <f t="shared" si="288"/>
        <v>0</v>
      </c>
      <c r="V171" s="77">
        <f t="shared" si="288"/>
        <v>8.077027027027027</v>
      </c>
      <c r="W171" s="77">
        <f t="shared" si="288"/>
        <v>0</v>
      </c>
      <c r="X171" s="77">
        <f t="shared" si="288"/>
        <v>0</v>
      </c>
      <c r="Y171" s="77">
        <f t="shared" si="288"/>
        <v>0</v>
      </c>
      <c r="Z171" s="77">
        <f t="shared" si="288"/>
        <v>0</v>
      </c>
      <c r="AA171" s="77">
        <f t="shared" si="288"/>
        <v>0</v>
      </c>
      <c r="AB171" s="77">
        <f t="shared" si="288"/>
        <v>0</v>
      </c>
      <c r="AC171" s="230">
        <f t="shared" si="288"/>
        <v>0</v>
      </c>
      <c r="AD171" s="230">
        <f t="shared" si="288"/>
        <v>1.0678378378378379</v>
      </c>
      <c r="AE171" s="230">
        <f t="shared" si="288"/>
        <v>0</v>
      </c>
      <c r="AF171" s="230">
        <f t="shared" ref="AF171" si="303">HLOOKUP(AF$138,$D$78:$CR$136,$CS111,0)</f>
        <v>0</v>
      </c>
      <c r="AG171" s="230">
        <f t="shared" si="293"/>
        <v>0</v>
      </c>
      <c r="AH171" s="77">
        <f t="shared" si="293"/>
        <v>0</v>
      </c>
      <c r="AI171" s="77">
        <f t="shared" si="293"/>
        <v>0</v>
      </c>
      <c r="AJ171" s="77">
        <f t="shared" si="293"/>
        <v>0</v>
      </c>
      <c r="AK171" s="77">
        <f t="shared" si="293"/>
        <v>0</v>
      </c>
      <c r="AL171" s="77">
        <f t="shared" si="293"/>
        <v>0</v>
      </c>
      <c r="AM171" s="77">
        <f t="shared" si="293"/>
        <v>0</v>
      </c>
      <c r="AN171" s="77">
        <f t="shared" si="293"/>
        <v>0</v>
      </c>
      <c r="AO171" s="77">
        <f t="shared" si="293"/>
        <v>0</v>
      </c>
      <c r="AP171" s="77">
        <f t="shared" si="293"/>
        <v>0</v>
      </c>
      <c r="AQ171" s="77">
        <f t="shared" si="293"/>
        <v>0</v>
      </c>
      <c r="AR171" s="77">
        <f t="shared" si="293"/>
        <v>0</v>
      </c>
      <c r="AS171" s="77">
        <f t="shared" si="293"/>
        <v>0</v>
      </c>
      <c r="AT171" s="77">
        <f t="shared" si="293"/>
        <v>0</v>
      </c>
      <c r="AU171" s="77">
        <f t="shared" si="293"/>
        <v>0</v>
      </c>
      <c r="AV171" s="77">
        <f t="shared" si="293"/>
        <v>0</v>
      </c>
      <c r="AW171" s="77">
        <f t="shared" si="293"/>
        <v>0</v>
      </c>
      <c r="AX171" s="77">
        <f t="shared" si="293"/>
        <v>0</v>
      </c>
      <c r="AY171" s="77">
        <f t="shared" si="293"/>
        <v>0</v>
      </c>
      <c r="AZ171" s="77">
        <f t="shared" si="293"/>
        <v>0</v>
      </c>
      <c r="BA171" s="77">
        <f t="shared" si="293"/>
        <v>0</v>
      </c>
      <c r="BB171" s="77">
        <f t="shared" si="293"/>
        <v>0</v>
      </c>
      <c r="BC171" s="77">
        <f t="shared" si="293"/>
        <v>0</v>
      </c>
      <c r="BD171" s="77">
        <f t="shared" si="293"/>
        <v>0</v>
      </c>
      <c r="BE171" s="77">
        <f t="shared" si="293"/>
        <v>0</v>
      </c>
      <c r="BF171" s="77">
        <f t="shared" si="293"/>
        <v>0</v>
      </c>
      <c r="BG171" s="77">
        <f t="shared" si="293"/>
        <v>0</v>
      </c>
      <c r="BH171" s="77">
        <f t="shared" si="293"/>
        <v>0</v>
      </c>
      <c r="BI171" s="77">
        <f t="shared" si="293"/>
        <v>0</v>
      </c>
      <c r="BJ171" s="77">
        <f t="shared" si="293"/>
        <v>0</v>
      </c>
      <c r="BK171" s="77">
        <f t="shared" si="293"/>
        <v>0</v>
      </c>
      <c r="BL171" s="77">
        <f t="shared" si="293"/>
        <v>0</v>
      </c>
      <c r="BM171" s="77">
        <f t="shared" si="293"/>
        <v>0</v>
      </c>
      <c r="BN171" s="77">
        <f t="shared" si="293"/>
        <v>0</v>
      </c>
      <c r="BO171" s="77">
        <f t="shared" si="293"/>
        <v>0</v>
      </c>
      <c r="BP171" s="77">
        <f t="shared" si="293"/>
        <v>0</v>
      </c>
      <c r="BQ171" s="77">
        <f t="shared" si="293"/>
        <v>0</v>
      </c>
      <c r="BR171" s="77">
        <f t="shared" si="293"/>
        <v>0</v>
      </c>
      <c r="BS171" s="77">
        <f t="shared" si="293"/>
        <v>0</v>
      </c>
      <c r="BT171" s="77">
        <f t="shared" si="293"/>
        <v>0</v>
      </c>
      <c r="BU171" s="77">
        <f t="shared" si="293"/>
        <v>0</v>
      </c>
      <c r="BV171" s="77">
        <f t="shared" si="293"/>
        <v>0</v>
      </c>
      <c r="BW171" s="77">
        <f t="shared" si="293"/>
        <v>0</v>
      </c>
      <c r="BX171" s="77">
        <f t="shared" ref="BX171" si="304">HLOOKUP(BX$138,$D$78:$CR$136,$CS111,0)</f>
        <v>0</v>
      </c>
      <c r="BY171" s="77">
        <f t="shared" si="295"/>
        <v>0</v>
      </c>
      <c r="BZ171" s="77">
        <f t="shared" si="295"/>
        <v>0</v>
      </c>
      <c r="CA171" s="77">
        <f t="shared" si="295"/>
        <v>0</v>
      </c>
      <c r="CB171" s="77">
        <f t="shared" si="295"/>
        <v>0</v>
      </c>
      <c r="CC171" s="77">
        <f t="shared" si="295"/>
        <v>0</v>
      </c>
      <c r="CD171" s="77">
        <f t="shared" si="295"/>
        <v>0</v>
      </c>
      <c r="CE171" s="77">
        <f t="shared" si="295"/>
        <v>0</v>
      </c>
      <c r="CF171" s="77">
        <f t="shared" si="295"/>
        <v>0</v>
      </c>
      <c r="CG171" s="77">
        <f t="shared" si="295"/>
        <v>0</v>
      </c>
      <c r="CH171" s="77">
        <f t="shared" si="295"/>
        <v>0</v>
      </c>
      <c r="CI171" s="77">
        <f t="shared" si="295"/>
        <v>0</v>
      </c>
      <c r="CJ171" s="77">
        <f t="shared" si="295"/>
        <v>0</v>
      </c>
      <c r="CK171" s="77">
        <f t="shared" si="295"/>
        <v>0</v>
      </c>
      <c r="CL171" s="77">
        <f t="shared" si="295"/>
        <v>0</v>
      </c>
      <c r="CM171" s="77">
        <f t="shared" si="295"/>
        <v>0</v>
      </c>
      <c r="CN171" s="77">
        <f t="shared" si="295"/>
        <v>0</v>
      </c>
      <c r="CO171" s="77">
        <f t="shared" si="295"/>
        <v>0</v>
      </c>
      <c r="CP171" s="77">
        <f t="shared" si="295"/>
        <v>0</v>
      </c>
      <c r="CQ171" s="77">
        <f t="shared" ref="CQ171" si="305">HLOOKUP(CQ$138,$D$78:$CR$136,$CS111,0)</f>
        <v>0</v>
      </c>
      <c r="CR171" s="85">
        <f t="shared" si="3"/>
        <v>0</v>
      </c>
      <c r="CS171" s="177">
        <f t="shared" si="13"/>
        <v>0</v>
      </c>
      <c r="CT171" s="177">
        <f t="shared" si="26"/>
        <v>0</v>
      </c>
      <c r="CU171" s="177">
        <f t="shared" si="27"/>
        <v>0</v>
      </c>
      <c r="CV171" s="177">
        <f t="shared" si="28"/>
        <v>0</v>
      </c>
      <c r="CW171" s="177">
        <f t="shared" si="29"/>
        <v>0</v>
      </c>
      <c r="CX171" s="177">
        <f t="shared" si="30"/>
        <v>0</v>
      </c>
      <c r="CY171" s="177">
        <f t="shared" si="31"/>
        <v>0</v>
      </c>
      <c r="CZ171" s="177">
        <f t="shared" si="32"/>
        <v>0</v>
      </c>
      <c r="DA171" s="177">
        <f t="shared" si="33"/>
        <v>0</v>
      </c>
      <c r="DB171" s="177">
        <f t="shared" si="34"/>
        <v>0</v>
      </c>
      <c r="DC171" s="177">
        <f t="shared" si="35"/>
        <v>0</v>
      </c>
      <c r="DD171" s="177">
        <f t="shared" si="36"/>
        <v>0</v>
      </c>
      <c r="DE171" s="177">
        <f t="shared" si="37"/>
        <v>0</v>
      </c>
      <c r="DF171" s="177">
        <f t="shared" si="38"/>
        <v>0</v>
      </c>
      <c r="DG171" s="177">
        <f t="shared" si="39"/>
        <v>0.14359135427027028</v>
      </c>
      <c r="DH171" s="177">
        <f t="shared" si="40"/>
        <v>0</v>
      </c>
      <c r="DI171" s="177">
        <f t="shared" si="41"/>
        <v>0</v>
      </c>
      <c r="DJ171" s="177">
        <f t="shared" si="42"/>
        <v>0</v>
      </c>
      <c r="DK171" s="177">
        <f t="shared" si="43"/>
        <v>1.8630260537837839</v>
      </c>
      <c r="DL171" s="177">
        <f t="shared" si="44"/>
        <v>0</v>
      </c>
      <c r="DM171" s="177">
        <f t="shared" si="45"/>
        <v>0</v>
      </c>
      <c r="DN171" s="177">
        <f t="shared" si="46"/>
        <v>0</v>
      </c>
      <c r="DO171" s="177">
        <f t="shared" si="47"/>
        <v>0</v>
      </c>
      <c r="DP171" s="177">
        <f t="shared" si="48"/>
        <v>0</v>
      </c>
      <c r="DQ171" s="177">
        <f t="shared" si="49"/>
        <v>0</v>
      </c>
      <c r="DR171" s="177">
        <f t="shared" si="50"/>
        <v>0</v>
      </c>
      <c r="DS171" s="177">
        <f t="shared" si="51"/>
        <v>2.4607468702702705E-2</v>
      </c>
      <c r="DT171" s="177">
        <f t="shared" si="52"/>
        <v>0</v>
      </c>
      <c r="DU171" s="177">
        <f t="shared" si="53"/>
        <v>0</v>
      </c>
      <c r="DV171" s="177">
        <f t="shared" si="54"/>
        <v>0</v>
      </c>
      <c r="DW171" s="177">
        <f t="shared" si="55"/>
        <v>0</v>
      </c>
      <c r="DX171" s="177">
        <f t="shared" si="56"/>
        <v>0</v>
      </c>
      <c r="DY171" s="177">
        <f t="shared" si="57"/>
        <v>0</v>
      </c>
      <c r="DZ171" s="177">
        <f t="shared" si="58"/>
        <v>0</v>
      </c>
      <c r="EA171" s="177">
        <f t="shared" si="59"/>
        <v>0</v>
      </c>
      <c r="EB171" s="177">
        <f t="shared" si="60"/>
        <v>0</v>
      </c>
      <c r="EC171" s="177">
        <f t="shared" si="61"/>
        <v>0</v>
      </c>
      <c r="ED171" s="177">
        <f t="shared" si="62"/>
        <v>0</v>
      </c>
      <c r="EE171" s="177">
        <f t="shared" si="63"/>
        <v>0</v>
      </c>
      <c r="EF171" s="177">
        <f t="shared" si="64"/>
        <v>0</v>
      </c>
      <c r="EG171" s="177">
        <f t="shared" si="65"/>
        <v>0</v>
      </c>
      <c r="EH171" s="177">
        <f t="shared" si="66"/>
        <v>0</v>
      </c>
      <c r="EI171" s="177">
        <f t="shared" si="67"/>
        <v>0</v>
      </c>
      <c r="EJ171" s="177">
        <f t="shared" si="68"/>
        <v>0</v>
      </c>
      <c r="EK171" s="177">
        <f t="shared" si="69"/>
        <v>0</v>
      </c>
      <c r="EL171" s="177">
        <f t="shared" si="70"/>
        <v>0</v>
      </c>
      <c r="EM171" s="177">
        <f t="shared" si="71"/>
        <v>0</v>
      </c>
      <c r="EN171" s="177">
        <f t="shared" si="72"/>
        <v>0</v>
      </c>
      <c r="EO171" s="177">
        <f t="shared" si="73"/>
        <v>0</v>
      </c>
      <c r="EP171" s="177">
        <f t="shared" si="74"/>
        <v>0</v>
      </c>
      <c r="EQ171" s="177">
        <f t="shared" si="75"/>
        <v>0</v>
      </c>
      <c r="ER171" s="177">
        <f t="shared" si="76"/>
        <v>0</v>
      </c>
      <c r="ES171" s="177">
        <f t="shared" si="77"/>
        <v>0</v>
      </c>
      <c r="ET171" s="177">
        <f t="shared" si="78"/>
        <v>0</v>
      </c>
      <c r="EU171" s="177">
        <f t="shared" si="79"/>
        <v>0</v>
      </c>
      <c r="EV171" s="177">
        <f t="shared" si="80"/>
        <v>0</v>
      </c>
      <c r="EW171" s="177">
        <f t="shared" si="81"/>
        <v>0</v>
      </c>
      <c r="EX171" s="177">
        <f t="shared" si="82"/>
        <v>0</v>
      </c>
      <c r="EY171" s="177">
        <f t="shared" si="83"/>
        <v>0</v>
      </c>
      <c r="EZ171" s="177">
        <f t="shared" si="84"/>
        <v>0</v>
      </c>
      <c r="FA171" s="177">
        <f t="shared" si="85"/>
        <v>0</v>
      </c>
      <c r="FB171" s="177">
        <f t="shared" si="86"/>
        <v>0</v>
      </c>
      <c r="FC171" s="177">
        <f t="shared" si="87"/>
        <v>0</v>
      </c>
      <c r="FD171" s="177">
        <f t="shared" si="88"/>
        <v>0</v>
      </c>
      <c r="FE171" s="177">
        <f t="shared" si="22"/>
        <v>0</v>
      </c>
      <c r="FF171" s="177">
        <f t="shared" si="177"/>
        <v>0</v>
      </c>
      <c r="FG171" s="177">
        <f t="shared" si="178"/>
        <v>0</v>
      </c>
      <c r="FH171" s="177">
        <f t="shared" si="179"/>
        <v>0</v>
      </c>
      <c r="FI171" s="177">
        <f t="shared" si="159"/>
        <v>0</v>
      </c>
      <c r="FJ171" s="177">
        <f t="shared" si="160"/>
        <v>0</v>
      </c>
      <c r="FK171" s="177">
        <f t="shared" si="161"/>
        <v>0</v>
      </c>
      <c r="FL171" s="177">
        <f t="shared" si="162"/>
        <v>0</v>
      </c>
      <c r="FM171" s="177">
        <f t="shared" si="163"/>
        <v>0</v>
      </c>
      <c r="FN171" s="177">
        <f t="shared" si="164"/>
        <v>0</v>
      </c>
      <c r="FO171" s="177">
        <f t="shared" si="165"/>
        <v>0</v>
      </c>
      <c r="FP171" s="177">
        <f t="shared" si="166"/>
        <v>0</v>
      </c>
      <c r="FQ171" s="177">
        <f t="shared" si="167"/>
        <v>0</v>
      </c>
      <c r="FR171" s="177">
        <f t="shared" si="168"/>
        <v>0</v>
      </c>
      <c r="FS171" s="177">
        <f t="shared" si="169"/>
        <v>0</v>
      </c>
      <c r="FT171" s="177">
        <f t="shared" si="170"/>
        <v>0</v>
      </c>
      <c r="FU171" s="177">
        <f t="shared" si="171"/>
        <v>0</v>
      </c>
      <c r="FV171" s="177">
        <f t="shared" si="172"/>
        <v>0</v>
      </c>
      <c r="FW171" s="177">
        <f t="shared" si="173"/>
        <v>0</v>
      </c>
      <c r="FX171" s="177">
        <f t="shared" si="14"/>
        <v>0</v>
      </c>
      <c r="FY171" s="177">
        <f t="shared" si="183"/>
        <v>0</v>
      </c>
      <c r="FZ171" s="177">
        <f t="shared" si="184"/>
        <v>0</v>
      </c>
      <c r="GA171" s="177">
        <f t="shared" si="185"/>
        <v>0</v>
      </c>
      <c r="GB171" s="177">
        <f t="shared" si="186"/>
        <v>0</v>
      </c>
      <c r="GC171" s="177">
        <f t="shared" si="187"/>
        <v>0</v>
      </c>
      <c r="GD171" s="177">
        <f t="shared" si="188"/>
        <v>0</v>
      </c>
      <c r="GE171" s="177">
        <f t="shared" si="189"/>
        <v>0</v>
      </c>
      <c r="GF171" s="177">
        <f t="shared" si="190"/>
        <v>0</v>
      </c>
      <c r="GG171" s="177">
        <f t="shared" si="191"/>
        <v>0</v>
      </c>
      <c r="GH171" s="177">
        <f t="shared" si="15"/>
        <v>0</v>
      </c>
      <c r="GI171" s="177">
        <f t="shared" si="135"/>
        <v>0</v>
      </c>
      <c r="GJ171" s="177">
        <f t="shared" si="136"/>
        <v>0</v>
      </c>
      <c r="GK171" s="177">
        <f t="shared" si="137"/>
        <v>0</v>
      </c>
      <c r="GL171" s="177">
        <f t="shared" si="138"/>
        <v>0</v>
      </c>
      <c r="GM171" s="177">
        <f t="shared" si="139"/>
        <v>0</v>
      </c>
      <c r="GN171" s="177">
        <f t="shared" si="140"/>
        <v>0</v>
      </c>
      <c r="GO171" s="177">
        <f t="shared" si="141"/>
        <v>0</v>
      </c>
      <c r="GP171" s="177">
        <f t="shared" si="108"/>
        <v>0</v>
      </c>
      <c r="GQ171" s="177">
        <f t="shared" si="109"/>
        <v>0</v>
      </c>
      <c r="GR171" s="177">
        <f t="shared" si="110"/>
        <v>0</v>
      </c>
      <c r="GS171" s="177">
        <f t="shared" si="111"/>
        <v>0</v>
      </c>
      <c r="GT171" s="177">
        <f t="shared" si="112"/>
        <v>0</v>
      </c>
      <c r="GU171" s="177">
        <f t="shared" si="113"/>
        <v>0</v>
      </c>
      <c r="GV171" s="177">
        <f t="shared" si="114"/>
        <v>0.17094459454054056</v>
      </c>
      <c r="GW171" s="177">
        <f t="shared" si="115"/>
        <v>0</v>
      </c>
      <c r="GX171" s="177">
        <f t="shared" si="116"/>
        <v>0</v>
      </c>
      <c r="GY171" s="177">
        <f t="shared" si="117"/>
        <v>0</v>
      </c>
      <c r="GZ171" s="177">
        <f t="shared" si="118"/>
        <v>2.1947107840540543</v>
      </c>
      <c r="HA171" s="177">
        <f t="shared" si="119"/>
        <v>0</v>
      </c>
      <c r="HB171" s="177">
        <f t="shared" si="120"/>
        <v>0</v>
      </c>
      <c r="HC171" s="177">
        <f t="shared" si="121"/>
        <v>0</v>
      </c>
      <c r="HD171" s="177">
        <f t="shared" si="122"/>
        <v>0</v>
      </c>
      <c r="HE171" s="177">
        <f t="shared" si="123"/>
        <v>0</v>
      </c>
      <c r="HF171" s="177">
        <f t="shared" si="124"/>
        <v>0</v>
      </c>
      <c r="HG171" s="177">
        <f t="shared" si="125"/>
        <v>0</v>
      </c>
      <c r="HH171" s="177">
        <f t="shared" si="126"/>
        <v>2.8990836243243244E-2</v>
      </c>
      <c r="HI171" s="177">
        <f t="shared" si="127"/>
        <v>0</v>
      </c>
      <c r="HJ171" s="177">
        <f t="shared" si="128"/>
        <v>0</v>
      </c>
      <c r="HK171" s="177">
        <f t="shared" si="129"/>
        <v>0</v>
      </c>
      <c r="HL171" s="177">
        <f t="shared" si="130"/>
        <v>0</v>
      </c>
      <c r="HM171" s="177">
        <f t="shared" si="131"/>
        <v>0</v>
      </c>
      <c r="HN171" s="177">
        <f t="shared" si="254"/>
        <v>0</v>
      </c>
      <c r="HO171" s="177">
        <f t="shared" si="255"/>
        <v>0</v>
      </c>
      <c r="HP171" s="177">
        <f t="shared" si="256"/>
        <v>0</v>
      </c>
      <c r="HQ171" s="177">
        <f t="shared" si="257"/>
        <v>0</v>
      </c>
      <c r="HR171" s="177">
        <f t="shared" si="258"/>
        <v>0</v>
      </c>
      <c r="HS171" s="177">
        <f t="shared" si="259"/>
        <v>0</v>
      </c>
      <c r="HT171" s="177">
        <f t="shared" si="260"/>
        <v>0</v>
      </c>
      <c r="HU171" s="177">
        <f t="shared" si="261"/>
        <v>0</v>
      </c>
      <c r="HV171" s="177">
        <f t="shared" si="262"/>
        <v>0</v>
      </c>
      <c r="HW171" s="177">
        <f t="shared" si="263"/>
        <v>0</v>
      </c>
      <c r="HX171" s="177">
        <f t="shared" si="264"/>
        <v>0</v>
      </c>
      <c r="HY171" s="177">
        <f t="shared" si="265"/>
        <v>0</v>
      </c>
      <c r="HZ171" s="177">
        <f t="shared" si="266"/>
        <v>0</v>
      </c>
      <c r="IA171" s="177">
        <f t="shared" si="267"/>
        <v>0</v>
      </c>
      <c r="IB171" s="177">
        <f t="shared" si="268"/>
        <v>0</v>
      </c>
      <c r="IC171" s="177">
        <f t="shared" si="207"/>
        <v>0</v>
      </c>
      <c r="ID171" s="177">
        <f t="shared" si="208"/>
        <v>0</v>
      </c>
      <c r="IE171" s="177">
        <f t="shared" si="209"/>
        <v>0</v>
      </c>
      <c r="IF171" s="177">
        <f t="shared" si="210"/>
        <v>0</v>
      </c>
      <c r="IG171" s="177">
        <f t="shared" si="211"/>
        <v>0</v>
      </c>
      <c r="IH171" s="177">
        <f t="shared" si="212"/>
        <v>0</v>
      </c>
      <c r="II171" s="177">
        <f t="shared" si="213"/>
        <v>0</v>
      </c>
      <c r="IJ171" s="177">
        <f t="shared" si="214"/>
        <v>0</v>
      </c>
      <c r="IK171" s="177">
        <f t="shared" si="215"/>
        <v>0</v>
      </c>
      <c r="IL171" s="177">
        <f t="shared" si="216"/>
        <v>0</v>
      </c>
      <c r="IM171" s="177">
        <f t="shared" si="217"/>
        <v>0</v>
      </c>
      <c r="IN171" s="177">
        <f t="shared" si="218"/>
        <v>0</v>
      </c>
      <c r="IO171" s="177">
        <f t="shared" si="219"/>
        <v>0</v>
      </c>
      <c r="IP171" s="177">
        <f t="shared" si="220"/>
        <v>0</v>
      </c>
      <c r="IQ171" s="177">
        <f t="shared" si="221"/>
        <v>0</v>
      </c>
      <c r="IR171" s="177">
        <f t="shared" si="222"/>
        <v>0</v>
      </c>
      <c r="IS171" s="177">
        <f t="shared" si="223"/>
        <v>0</v>
      </c>
      <c r="IT171" s="177">
        <f t="shared" si="91"/>
        <v>0</v>
      </c>
      <c r="IU171" s="177">
        <f t="shared" si="224"/>
        <v>0</v>
      </c>
      <c r="IV171" s="177">
        <f t="shared" si="225"/>
        <v>0</v>
      </c>
      <c r="IW171" s="177">
        <f t="shared" si="226"/>
        <v>0</v>
      </c>
      <c r="IX171" s="177">
        <f t="shared" si="227"/>
        <v>0</v>
      </c>
      <c r="IY171" s="177">
        <f t="shared" si="228"/>
        <v>0</v>
      </c>
      <c r="IZ171" s="177">
        <f t="shared" si="229"/>
        <v>0</v>
      </c>
      <c r="JA171" s="177">
        <f t="shared" si="230"/>
        <v>0</v>
      </c>
      <c r="JB171" s="177">
        <f t="shared" si="231"/>
        <v>0</v>
      </c>
      <c r="JC171" s="177">
        <f t="shared" si="232"/>
        <v>0</v>
      </c>
      <c r="JD171" s="177">
        <f t="shared" si="233"/>
        <v>0</v>
      </c>
      <c r="JE171" s="177">
        <f t="shared" si="234"/>
        <v>0</v>
      </c>
      <c r="JF171" s="177">
        <f t="shared" si="235"/>
        <v>0</v>
      </c>
      <c r="JG171" s="177">
        <f t="shared" si="236"/>
        <v>0</v>
      </c>
      <c r="JH171" s="177">
        <f t="shared" si="237"/>
        <v>0</v>
      </c>
      <c r="JI171" s="177">
        <f t="shared" si="238"/>
        <v>0</v>
      </c>
      <c r="JJ171" s="177">
        <f t="shared" si="239"/>
        <v>0</v>
      </c>
      <c r="JK171" s="177">
        <f t="shared" si="240"/>
        <v>0</v>
      </c>
      <c r="JL171" s="177">
        <f t="shared" si="241"/>
        <v>0</v>
      </c>
      <c r="JM171" s="177">
        <f t="shared" si="242"/>
        <v>0</v>
      </c>
      <c r="JN171" s="177">
        <f t="shared" si="243"/>
        <v>0</v>
      </c>
      <c r="JO171" s="177">
        <f t="shared" si="244"/>
        <v>0</v>
      </c>
      <c r="JP171" s="177">
        <f t="shared" si="245"/>
        <v>0</v>
      </c>
      <c r="JQ171" s="177">
        <f t="shared" si="246"/>
        <v>0</v>
      </c>
      <c r="JR171" s="177">
        <f t="shared" si="247"/>
        <v>0</v>
      </c>
      <c r="JS171" s="177">
        <f t="shared" si="248"/>
        <v>0</v>
      </c>
      <c r="JT171" s="177">
        <f t="shared" si="203"/>
        <v>0</v>
      </c>
      <c r="JU171" s="177">
        <f t="shared" si="249"/>
        <v>0</v>
      </c>
      <c r="JV171" s="177">
        <f t="shared" si="250"/>
        <v>0</v>
      </c>
    </row>
    <row r="172" spans="1:282" x14ac:dyDescent="0.25">
      <c r="A172" s="199" t="s">
        <v>715</v>
      </c>
      <c r="B172" s="77">
        <v>95</v>
      </c>
      <c r="C172" s="79">
        <v>34</v>
      </c>
      <c r="D172" s="84">
        <f t="shared" si="9"/>
        <v>0</v>
      </c>
      <c r="E172" s="77">
        <f t="shared" si="288"/>
        <v>0</v>
      </c>
      <c r="F172" s="77">
        <f t="shared" si="288"/>
        <v>0</v>
      </c>
      <c r="G172" s="77">
        <f t="shared" si="288"/>
        <v>0</v>
      </c>
      <c r="H172" s="77">
        <f t="shared" si="288"/>
        <v>0</v>
      </c>
      <c r="I172" s="77">
        <f t="shared" si="288"/>
        <v>0</v>
      </c>
      <c r="J172" s="77">
        <f t="shared" si="288"/>
        <v>0</v>
      </c>
      <c r="K172" s="77">
        <f t="shared" si="288"/>
        <v>0</v>
      </c>
      <c r="L172" s="77">
        <f t="shared" si="288"/>
        <v>0</v>
      </c>
      <c r="M172" s="77">
        <f t="shared" si="288"/>
        <v>-0.95</v>
      </c>
      <c r="N172" s="77">
        <f t="shared" si="288"/>
        <v>0</v>
      </c>
      <c r="O172" s="77">
        <f t="shared" si="288"/>
        <v>0</v>
      </c>
      <c r="P172" s="77">
        <f t="shared" si="288"/>
        <v>0</v>
      </c>
      <c r="Q172" s="77">
        <f t="shared" si="288"/>
        <v>0</v>
      </c>
      <c r="R172" s="77">
        <f t="shared" si="288"/>
        <v>0</v>
      </c>
      <c r="S172" s="77">
        <f t="shared" si="288"/>
        <v>0</v>
      </c>
      <c r="T172" s="77">
        <f t="shared" si="288"/>
        <v>0</v>
      </c>
      <c r="U172" s="77">
        <f t="shared" si="288"/>
        <v>0</v>
      </c>
      <c r="V172" s="77">
        <f t="shared" si="288"/>
        <v>2.9301814183617374</v>
      </c>
      <c r="W172" s="77">
        <f t="shared" si="288"/>
        <v>0</v>
      </c>
      <c r="X172" s="77">
        <f t="shared" si="288"/>
        <v>0</v>
      </c>
      <c r="Y172" s="77">
        <f t="shared" si="288"/>
        <v>0</v>
      </c>
      <c r="Z172" s="77">
        <f t="shared" si="288"/>
        <v>0</v>
      </c>
      <c r="AA172" s="77">
        <f t="shared" si="288"/>
        <v>0</v>
      </c>
      <c r="AB172" s="77">
        <f t="shared" si="288"/>
        <v>0</v>
      </c>
      <c r="AC172" s="230">
        <f t="shared" si="288"/>
        <v>0</v>
      </c>
      <c r="AD172" s="230">
        <f t="shared" si="288"/>
        <v>1.2529741616272678</v>
      </c>
      <c r="AE172" s="230">
        <f t="shared" si="288"/>
        <v>0</v>
      </c>
      <c r="AF172" s="230">
        <f t="shared" ref="AF172" si="306">HLOOKUP(AF$138,$D$78:$CR$136,$CS112,0)</f>
        <v>0</v>
      </c>
      <c r="AG172" s="230">
        <f t="shared" si="293"/>
        <v>0</v>
      </c>
      <c r="AH172" s="77">
        <f t="shared" si="293"/>
        <v>0</v>
      </c>
      <c r="AI172" s="77">
        <f t="shared" si="293"/>
        <v>0</v>
      </c>
      <c r="AJ172" s="77">
        <f t="shared" si="293"/>
        <v>0</v>
      </c>
      <c r="AK172" s="77">
        <f t="shared" si="293"/>
        <v>0</v>
      </c>
      <c r="AL172" s="77">
        <f t="shared" si="293"/>
        <v>0</v>
      </c>
      <c r="AM172" s="77">
        <f t="shared" si="293"/>
        <v>0</v>
      </c>
      <c r="AN172" s="77">
        <f t="shared" si="293"/>
        <v>0</v>
      </c>
      <c r="AO172" s="77">
        <f t="shared" si="293"/>
        <v>0</v>
      </c>
      <c r="AP172" s="77">
        <f t="shared" si="293"/>
        <v>0</v>
      </c>
      <c r="AQ172" s="77">
        <f t="shared" si="293"/>
        <v>0</v>
      </c>
      <c r="AR172" s="77">
        <f t="shared" si="293"/>
        <v>0</v>
      </c>
      <c r="AS172" s="77">
        <f t="shared" si="293"/>
        <v>0</v>
      </c>
      <c r="AT172" s="77">
        <f t="shared" si="293"/>
        <v>0</v>
      </c>
      <c r="AU172" s="77">
        <f t="shared" si="293"/>
        <v>0</v>
      </c>
      <c r="AV172" s="77">
        <f t="shared" si="293"/>
        <v>0</v>
      </c>
      <c r="AW172" s="77">
        <f t="shared" si="293"/>
        <v>0</v>
      </c>
      <c r="AX172" s="77">
        <f t="shared" si="293"/>
        <v>0</v>
      </c>
      <c r="AY172" s="77">
        <f t="shared" si="293"/>
        <v>0</v>
      </c>
      <c r="AZ172" s="77">
        <f t="shared" si="293"/>
        <v>0</v>
      </c>
      <c r="BA172" s="77">
        <f t="shared" si="293"/>
        <v>0</v>
      </c>
      <c r="BB172" s="77">
        <f t="shared" si="293"/>
        <v>0</v>
      </c>
      <c r="BC172" s="77">
        <f t="shared" si="293"/>
        <v>0</v>
      </c>
      <c r="BD172" s="77">
        <f t="shared" si="293"/>
        <v>0</v>
      </c>
      <c r="BE172" s="77">
        <f t="shared" si="293"/>
        <v>0</v>
      </c>
      <c r="BF172" s="77">
        <f t="shared" si="293"/>
        <v>0</v>
      </c>
      <c r="BG172" s="77">
        <f t="shared" si="293"/>
        <v>0</v>
      </c>
      <c r="BH172" s="77">
        <f t="shared" si="293"/>
        <v>0</v>
      </c>
      <c r="BI172" s="77">
        <f t="shared" si="293"/>
        <v>0</v>
      </c>
      <c r="BJ172" s="77">
        <f t="shared" si="293"/>
        <v>0</v>
      </c>
      <c r="BK172" s="77">
        <f t="shared" si="293"/>
        <v>0</v>
      </c>
      <c r="BL172" s="77">
        <f t="shared" si="293"/>
        <v>0</v>
      </c>
      <c r="BM172" s="77">
        <f t="shared" si="293"/>
        <v>0</v>
      </c>
      <c r="BN172" s="77">
        <f t="shared" si="293"/>
        <v>0</v>
      </c>
      <c r="BO172" s="77">
        <f t="shared" si="293"/>
        <v>0</v>
      </c>
      <c r="BP172" s="77">
        <f t="shared" si="293"/>
        <v>0</v>
      </c>
      <c r="BQ172" s="77">
        <f t="shared" si="293"/>
        <v>0</v>
      </c>
      <c r="BR172" s="77">
        <f t="shared" si="293"/>
        <v>0</v>
      </c>
      <c r="BS172" s="77">
        <f t="shared" si="293"/>
        <v>0</v>
      </c>
      <c r="BT172" s="77">
        <f t="shared" si="293"/>
        <v>0</v>
      </c>
      <c r="BU172" s="77">
        <f t="shared" si="293"/>
        <v>0</v>
      </c>
      <c r="BV172" s="77">
        <f t="shared" si="293"/>
        <v>0</v>
      </c>
      <c r="BW172" s="77">
        <f t="shared" si="293"/>
        <v>0</v>
      </c>
      <c r="BX172" s="77">
        <f t="shared" ref="BX172" si="307">HLOOKUP(BX$138,$D$78:$CR$136,$CS112,0)</f>
        <v>0</v>
      </c>
      <c r="BY172" s="77">
        <f t="shared" si="295"/>
        <v>0</v>
      </c>
      <c r="BZ172" s="77">
        <f t="shared" si="295"/>
        <v>0</v>
      </c>
      <c r="CA172" s="77">
        <f t="shared" si="295"/>
        <v>0</v>
      </c>
      <c r="CB172" s="77">
        <f t="shared" si="295"/>
        <v>0</v>
      </c>
      <c r="CC172" s="77">
        <f t="shared" si="295"/>
        <v>0</v>
      </c>
      <c r="CD172" s="77">
        <f t="shared" si="295"/>
        <v>0</v>
      </c>
      <c r="CE172" s="77">
        <f t="shared" si="295"/>
        <v>0</v>
      </c>
      <c r="CF172" s="77">
        <f t="shared" si="295"/>
        <v>0</v>
      </c>
      <c r="CG172" s="77">
        <f t="shared" si="295"/>
        <v>0</v>
      </c>
      <c r="CH172" s="77">
        <f t="shared" si="295"/>
        <v>0</v>
      </c>
      <c r="CI172" s="77">
        <f t="shared" si="295"/>
        <v>0</v>
      </c>
      <c r="CJ172" s="77">
        <f t="shared" si="295"/>
        <v>0</v>
      </c>
      <c r="CK172" s="77">
        <f t="shared" si="295"/>
        <v>0</v>
      </c>
      <c r="CL172" s="77">
        <f t="shared" si="295"/>
        <v>0</v>
      </c>
      <c r="CM172" s="77">
        <f t="shared" si="295"/>
        <v>0</v>
      </c>
      <c r="CN172" s="77">
        <f t="shared" si="295"/>
        <v>0</v>
      </c>
      <c r="CO172" s="77">
        <f t="shared" si="295"/>
        <v>0</v>
      </c>
      <c r="CP172" s="77">
        <f t="shared" si="295"/>
        <v>0</v>
      </c>
      <c r="CQ172" s="77">
        <f t="shared" ref="CQ172" si="308">HLOOKUP(CQ$138,$D$78:$CR$136,$CS112,0)</f>
        <v>0</v>
      </c>
      <c r="CR172" s="85">
        <f t="shared" si="3"/>
        <v>1.4120670698185818</v>
      </c>
      <c r="CS172" s="177">
        <f t="shared" si="13"/>
        <v>0</v>
      </c>
      <c r="CT172" s="177">
        <f t="shared" si="26"/>
        <v>0</v>
      </c>
      <c r="CU172" s="177">
        <f t="shared" si="27"/>
        <v>0</v>
      </c>
      <c r="CV172" s="177">
        <f t="shared" si="28"/>
        <v>0</v>
      </c>
      <c r="CW172" s="177">
        <f t="shared" si="29"/>
        <v>0</v>
      </c>
      <c r="CX172" s="177">
        <f t="shared" si="30"/>
        <v>0</v>
      </c>
      <c r="CY172" s="177">
        <f t="shared" si="31"/>
        <v>0</v>
      </c>
      <c r="CZ172" s="177">
        <f t="shared" si="32"/>
        <v>0</v>
      </c>
      <c r="DA172" s="177">
        <f t="shared" si="33"/>
        <v>0</v>
      </c>
      <c r="DB172" s="177">
        <f t="shared" si="34"/>
        <v>0</v>
      </c>
      <c r="DC172" s="177">
        <f t="shared" si="35"/>
        <v>0</v>
      </c>
      <c r="DD172" s="177">
        <f t="shared" si="36"/>
        <v>0</v>
      </c>
      <c r="DE172" s="177">
        <f t="shared" si="37"/>
        <v>0</v>
      </c>
      <c r="DF172" s="177">
        <f t="shared" si="38"/>
        <v>0</v>
      </c>
      <c r="DG172" s="177">
        <f t="shared" si="39"/>
        <v>0</v>
      </c>
      <c r="DH172" s="177">
        <f t="shared" si="40"/>
        <v>0</v>
      </c>
      <c r="DI172" s="177">
        <f t="shared" si="41"/>
        <v>0</v>
      </c>
      <c r="DJ172" s="177">
        <f t="shared" si="42"/>
        <v>0</v>
      </c>
      <c r="DK172" s="177">
        <f t="shared" si="43"/>
        <v>0.67586802748763064</v>
      </c>
      <c r="DL172" s="177">
        <f t="shared" si="44"/>
        <v>0</v>
      </c>
      <c r="DM172" s="177">
        <f t="shared" si="45"/>
        <v>0</v>
      </c>
      <c r="DN172" s="177">
        <f t="shared" si="46"/>
        <v>0</v>
      </c>
      <c r="DO172" s="177">
        <f t="shared" si="47"/>
        <v>0</v>
      </c>
      <c r="DP172" s="177">
        <f t="shared" si="48"/>
        <v>0</v>
      </c>
      <c r="DQ172" s="177">
        <f t="shared" si="49"/>
        <v>0</v>
      </c>
      <c r="DR172" s="177">
        <f t="shared" si="50"/>
        <v>0</v>
      </c>
      <c r="DS172" s="177">
        <f t="shared" si="51"/>
        <v>2.8873787175371087E-2</v>
      </c>
      <c r="DT172" s="177">
        <f t="shared" si="52"/>
        <v>0</v>
      </c>
      <c r="DU172" s="177">
        <f t="shared" si="53"/>
        <v>0</v>
      </c>
      <c r="DV172" s="177">
        <f t="shared" si="54"/>
        <v>0</v>
      </c>
      <c r="DW172" s="177">
        <f t="shared" si="55"/>
        <v>0</v>
      </c>
      <c r="DX172" s="177">
        <f t="shared" si="56"/>
        <v>0</v>
      </c>
      <c r="DY172" s="177">
        <f t="shared" si="57"/>
        <v>0</v>
      </c>
      <c r="DZ172" s="177">
        <f t="shared" si="58"/>
        <v>0</v>
      </c>
      <c r="EA172" s="177">
        <f t="shared" si="59"/>
        <v>0</v>
      </c>
      <c r="EB172" s="177">
        <f t="shared" si="60"/>
        <v>0</v>
      </c>
      <c r="EC172" s="177">
        <f t="shared" si="61"/>
        <v>0</v>
      </c>
      <c r="ED172" s="177">
        <f t="shared" si="62"/>
        <v>0</v>
      </c>
      <c r="EE172" s="177">
        <f t="shared" si="63"/>
        <v>0</v>
      </c>
      <c r="EF172" s="177">
        <f t="shared" si="64"/>
        <v>0</v>
      </c>
      <c r="EG172" s="177">
        <f t="shared" si="65"/>
        <v>0</v>
      </c>
      <c r="EH172" s="177">
        <f t="shared" si="66"/>
        <v>0</v>
      </c>
      <c r="EI172" s="177">
        <f t="shared" si="67"/>
        <v>0</v>
      </c>
      <c r="EJ172" s="177">
        <f t="shared" si="68"/>
        <v>0</v>
      </c>
      <c r="EK172" s="177">
        <f t="shared" si="69"/>
        <v>0</v>
      </c>
      <c r="EL172" s="177">
        <f t="shared" si="70"/>
        <v>0</v>
      </c>
      <c r="EM172" s="177">
        <f t="shared" si="71"/>
        <v>0</v>
      </c>
      <c r="EN172" s="177">
        <f t="shared" si="72"/>
        <v>0</v>
      </c>
      <c r="EO172" s="177">
        <f t="shared" si="73"/>
        <v>0</v>
      </c>
      <c r="EP172" s="177">
        <f t="shared" si="74"/>
        <v>0</v>
      </c>
      <c r="EQ172" s="177">
        <f t="shared" si="75"/>
        <v>0</v>
      </c>
      <c r="ER172" s="177">
        <f t="shared" si="76"/>
        <v>0</v>
      </c>
      <c r="ES172" s="177">
        <f t="shared" si="77"/>
        <v>0</v>
      </c>
      <c r="ET172" s="177">
        <f t="shared" si="78"/>
        <v>0</v>
      </c>
      <c r="EU172" s="177">
        <f t="shared" si="79"/>
        <v>0</v>
      </c>
      <c r="EV172" s="177">
        <f t="shared" si="80"/>
        <v>0</v>
      </c>
      <c r="EW172" s="177">
        <f t="shared" si="81"/>
        <v>0</v>
      </c>
      <c r="EX172" s="177">
        <f t="shared" si="82"/>
        <v>0</v>
      </c>
      <c r="EY172" s="177">
        <f t="shared" si="83"/>
        <v>0</v>
      </c>
      <c r="EZ172" s="177">
        <f t="shared" si="84"/>
        <v>0</v>
      </c>
      <c r="FA172" s="177">
        <f t="shared" si="85"/>
        <v>0</v>
      </c>
      <c r="FB172" s="177">
        <f t="shared" si="86"/>
        <v>0</v>
      </c>
      <c r="FC172" s="177">
        <f t="shared" si="87"/>
        <v>0</v>
      </c>
      <c r="FD172" s="177">
        <f t="shared" si="88"/>
        <v>0</v>
      </c>
      <c r="FE172" s="177">
        <f t="shared" si="22"/>
        <v>0</v>
      </c>
      <c r="FF172" s="177">
        <f t="shared" si="177"/>
        <v>0</v>
      </c>
      <c r="FG172" s="177">
        <f t="shared" si="178"/>
        <v>0</v>
      </c>
      <c r="FH172" s="177">
        <f t="shared" si="179"/>
        <v>0</v>
      </c>
      <c r="FI172" s="177">
        <f t="shared" si="159"/>
        <v>0</v>
      </c>
      <c r="FJ172" s="177">
        <f t="shared" si="160"/>
        <v>0</v>
      </c>
      <c r="FK172" s="177">
        <f t="shared" si="161"/>
        <v>0</v>
      </c>
      <c r="FL172" s="177">
        <f t="shared" si="162"/>
        <v>0</v>
      </c>
      <c r="FM172" s="177">
        <f t="shared" si="163"/>
        <v>0</v>
      </c>
      <c r="FN172" s="177">
        <f t="shared" si="164"/>
        <v>0</v>
      </c>
      <c r="FO172" s="177">
        <f t="shared" si="165"/>
        <v>0</v>
      </c>
      <c r="FP172" s="177">
        <f t="shared" si="166"/>
        <v>0</v>
      </c>
      <c r="FQ172" s="177">
        <f t="shared" si="167"/>
        <v>0</v>
      </c>
      <c r="FR172" s="177">
        <f t="shared" si="168"/>
        <v>0</v>
      </c>
      <c r="FS172" s="177">
        <f t="shared" si="169"/>
        <v>0</v>
      </c>
      <c r="FT172" s="177">
        <f t="shared" si="170"/>
        <v>0</v>
      </c>
      <c r="FU172" s="177">
        <f t="shared" si="171"/>
        <v>0</v>
      </c>
      <c r="FV172" s="177">
        <f t="shared" si="172"/>
        <v>0</v>
      </c>
      <c r="FW172" s="177">
        <f t="shared" si="173"/>
        <v>0</v>
      </c>
      <c r="FX172" s="177">
        <f t="shared" si="14"/>
        <v>0</v>
      </c>
      <c r="FY172" s="177">
        <f t="shared" si="183"/>
        <v>0</v>
      </c>
      <c r="FZ172" s="177">
        <f t="shared" si="184"/>
        <v>0</v>
      </c>
      <c r="GA172" s="177">
        <f t="shared" si="185"/>
        <v>0</v>
      </c>
      <c r="GB172" s="177">
        <f t="shared" si="186"/>
        <v>0</v>
      </c>
      <c r="GC172" s="177">
        <f t="shared" si="187"/>
        <v>0</v>
      </c>
      <c r="GD172" s="177">
        <f t="shared" si="188"/>
        <v>0</v>
      </c>
      <c r="GE172" s="177">
        <f t="shared" si="189"/>
        <v>0</v>
      </c>
      <c r="GF172" s="177">
        <f t="shared" si="190"/>
        <v>0</v>
      </c>
      <c r="GG172" s="177">
        <f t="shared" si="191"/>
        <v>1.0493296326553052E-4</v>
      </c>
      <c r="GH172" s="177">
        <f t="shared" si="15"/>
        <v>0</v>
      </c>
      <c r="GI172" s="177">
        <f t="shared" si="135"/>
        <v>0</v>
      </c>
      <c r="GJ172" s="177">
        <f t="shared" si="136"/>
        <v>0</v>
      </c>
      <c r="GK172" s="177">
        <f t="shared" si="137"/>
        <v>0</v>
      </c>
      <c r="GL172" s="177">
        <f t="shared" si="138"/>
        <v>0</v>
      </c>
      <c r="GM172" s="177">
        <f t="shared" si="139"/>
        <v>0</v>
      </c>
      <c r="GN172" s="177">
        <f t="shared" si="140"/>
        <v>0</v>
      </c>
      <c r="GO172" s="177">
        <f t="shared" si="141"/>
        <v>0</v>
      </c>
      <c r="GP172" s="177">
        <f t="shared" si="108"/>
        <v>0</v>
      </c>
      <c r="GQ172" s="177">
        <f t="shared" si="109"/>
        <v>0</v>
      </c>
      <c r="GR172" s="177">
        <f t="shared" si="110"/>
        <v>0</v>
      </c>
      <c r="GS172" s="177">
        <f t="shared" si="111"/>
        <v>0</v>
      </c>
      <c r="GT172" s="177">
        <f t="shared" si="112"/>
        <v>0</v>
      </c>
      <c r="GU172" s="177">
        <f t="shared" si="113"/>
        <v>0</v>
      </c>
      <c r="GV172" s="177">
        <f t="shared" si="114"/>
        <v>0</v>
      </c>
      <c r="GW172" s="177">
        <f t="shared" si="115"/>
        <v>0</v>
      </c>
      <c r="GX172" s="177">
        <f t="shared" si="116"/>
        <v>0</v>
      </c>
      <c r="GY172" s="177">
        <f t="shared" si="117"/>
        <v>0</v>
      </c>
      <c r="GZ172" s="177">
        <f t="shared" si="118"/>
        <v>0.79619651346893916</v>
      </c>
      <c r="HA172" s="177">
        <f t="shared" si="119"/>
        <v>0</v>
      </c>
      <c r="HB172" s="177">
        <f t="shared" si="120"/>
        <v>0</v>
      </c>
      <c r="HC172" s="177">
        <f t="shared" si="121"/>
        <v>0</v>
      </c>
      <c r="HD172" s="177">
        <f t="shared" si="122"/>
        <v>0</v>
      </c>
      <c r="HE172" s="177">
        <f t="shared" si="123"/>
        <v>0</v>
      </c>
      <c r="HF172" s="177">
        <f t="shared" si="124"/>
        <v>0</v>
      </c>
      <c r="HG172" s="177">
        <f t="shared" si="125"/>
        <v>0</v>
      </c>
      <c r="HH172" s="177">
        <f t="shared" si="126"/>
        <v>3.4017120811434855E-2</v>
      </c>
      <c r="HI172" s="177">
        <f t="shared" si="127"/>
        <v>0</v>
      </c>
      <c r="HJ172" s="177">
        <f t="shared" si="128"/>
        <v>0</v>
      </c>
      <c r="HK172" s="177">
        <f t="shared" si="129"/>
        <v>0</v>
      </c>
      <c r="HL172" s="177">
        <f t="shared" si="130"/>
        <v>0</v>
      </c>
      <c r="HM172" s="177">
        <f t="shared" si="131"/>
        <v>0</v>
      </c>
      <c r="HN172" s="177">
        <f t="shared" si="254"/>
        <v>0</v>
      </c>
      <c r="HO172" s="177">
        <f t="shared" si="255"/>
        <v>0</v>
      </c>
      <c r="HP172" s="177">
        <f t="shared" si="256"/>
        <v>0</v>
      </c>
      <c r="HQ172" s="177">
        <f t="shared" si="257"/>
        <v>0</v>
      </c>
      <c r="HR172" s="177">
        <f t="shared" si="258"/>
        <v>0</v>
      </c>
      <c r="HS172" s="177">
        <f t="shared" si="259"/>
        <v>0</v>
      </c>
      <c r="HT172" s="177">
        <f t="shared" si="260"/>
        <v>0</v>
      </c>
      <c r="HU172" s="177">
        <f t="shared" si="261"/>
        <v>0</v>
      </c>
      <c r="HV172" s="177">
        <f t="shared" si="262"/>
        <v>0</v>
      </c>
      <c r="HW172" s="177">
        <f t="shared" si="263"/>
        <v>0</v>
      </c>
      <c r="HX172" s="177">
        <f t="shared" si="264"/>
        <v>0</v>
      </c>
      <c r="HY172" s="177">
        <f t="shared" si="265"/>
        <v>0</v>
      </c>
      <c r="HZ172" s="177">
        <f t="shared" si="266"/>
        <v>0</v>
      </c>
      <c r="IA172" s="177">
        <f t="shared" si="267"/>
        <v>0</v>
      </c>
      <c r="IB172" s="177">
        <f t="shared" si="268"/>
        <v>0</v>
      </c>
      <c r="IC172" s="177">
        <f t="shared" si="207"/>
        <v>0</v>
      </c>
      <c r="ID172" s="177">
        <f t="shared" si="208"/>
        <v>0</v>
      </c>
      <c r="IE172" s="177">
        <f t="shared" si="209"/>
        <v>0</v>
      </c>
      <c r="IF172" s="177">
        <f t="shared" si="210"/>
        <v>0</v>
      </c>
      <c r="IG172" s="177">
        <f t="shared" si="211"/>
        <v>0</v>
      </c>
      <c r="IH172" s="177">
        <f t="shared" si="212"/>
        <v>0</v>
      </c>
      <c r="II172" s="177">
        <f t="shared" si="213"/>
        <v>0</v>
      </c>
      <c r="IJ172" s="177">
        <f t="shared" si="214"/>
        <v>0</v>
      </c>
      <c r="IK172" s="177">
        <f t="shared" si="215"/>
        <v>0</v>
      </c>
      <c r="IL172" s="177">
        <f t="shared" si="216"/>
        <v>0</v>
      </c>
      <c r="IM172" s="177">
        <f t="shared" si="217"/>
        <v>0</v>
      </c>
      <c r="IN172" s="177">
        <f t="shared" si="218"/>
        <v>0</v>
      </c>
      <c r="IO172" s="177">
        <f t="shared" si="219"/>
        <v>0</v>
      </c>
      <c r="IP172" s="177">
        <f t="shared" si="220"/>
        <v>0</v>
      </c>
      <c r="IQ172" s="177">
        <f t="shared" si="221"/>
        <v>0</v>
      </c>
      <c r="IR172" s="177">
        <f t="shared" si="222"/>
        <v>0</v>
      </c>
      <c r="IS172" s="177">
        <f t="shared" si="223"/>
        <v>0</v>
      </c>
      <c r="IT172" s="177">
        <f t="shared" si="91"/>
        <v>0</v>
      </c>
      <c r="IU172" s="177">
        <f t="shared" si="224"/>
        <v>0</v>
      </c>
      <c r="IV172" s="177">
        <f t="shared" si="225"/>
        <v>0</v>
      </c>
      <c r="IW172" s="177">
        <f t="shared" si="226"/>
        <v>0</v>
      </c>
      <c r="IX172" s="177">
        <f t="shared" si="227"/>
        <v>0</v>
      </c>
      <c r="IY172" s="177">
        <f t="shared" si="228"/>
        <v>0</v>
      </c>
      <c r="IZ172" s="177">
        <f t="shared" si="229"/>
        <v>0</v>
      </c>
      <c r="JA172" s="177">
        <f t="shared" si="230"/>
        <v>0</v>
      </c>
      <c r="JB172" s="177">
        <f t="shared" si="231"/>
        <v>0</v>
      </c>
      <c r="JC172" s="177">
        <f t="shared" si="232"/>
        <v>0</v>
      </c>
      <c r="JD172" s="177">
        <f t="shared" si="233"/>
        <v>0</v>
      </c>
      <c r="JE172" s="177">
        <f t="shared" si="234"/>
        <v>0</v>
      </c>
      <c r="JF172" s="177">
        <f t="shared" si="235"/>
        <v>0</v>
      </c>
      <c r="JG172" s="177">
        <f t="shared" si="236"/>
        <v>0</v>
      </c>
      <c r="JH172" s="177">
        <f t="shared" si="237"/>
        <v>0</v>
      </c>
      <c r="JI172" s="177">
        <f t="shared" si="238"/>
        <v>0</v>
      </c>
      <c r="JJ172" s="177">
        <f t="shared" si="239"/>
        <v>0</v>
      </c>
      <c r="JK172" s="177">
        <f t="shared" si="240"/>
        <v>0</v>
      </c>
      <c r="JL172" s="177">
        <f t="shared" si="241"/>
        <v>0</v>
      </c>
      <c r="JM172" s="177">
        <f t="shared" si="242"/>
        <v>0</v>
      </c>
      <c r="JN172" s="177">
        <f t="shared" si="243"/>
        <v>0</v>
      </c>
      <c r="JO172" s="177">
        <f t="shared" si="244"/>
        <v>0</v>
      </c>
      <c r="JP172" s="177">
        <f t="shared" si="245"/>
        <v>0</v>
      </c>
      <c r="JQ172" s="177">
        <f t="shared" si="246"/>
        <v>0</v>
      </c>
      <c r="JR172" s="177">
        <f t="shared" si="247"/>
        <v>0</v>
      </c>
      <c r="JS172" s="177">
        <f t="shared" si="248"/>
        <v>0</v>
      </c>
      <c r="JT172" s="177">
        <f t="shared" si="203"/>
        <v>0</v>
      </c>
      <c r="JU172" s="177">
        <f t="shared" si="249"/>
        <v>0</v>
      </c>
      <c r="JV172" s="177">
        <f t="shared" si="250"/>
        <v>1.19748935788895E-4</v>
      </c>
    </row>
    <row r="173" spans="1:282" x14ac:dyDescent="0.25">
      <c r="C173" s="79">
        <v>35</v>
      </c>
      <c r="D173" s="84">
        <f t="shared" si="9"/>
        <v>0</v>
      </c>
      <c r="E173" s="77">
        <f t="shared" si="288"/>
        <v>0</v>
      </c>
      <c r="F173" s="77">
        <f t="shared" si="288"/>
        <v>0</v>
      </c>
      <c r="G173" s="77">
        <f t="shared" si="288"/>
        <v>0</v>
      </c>
      <c r="H173" s="77">
        <f t="shared" si="288"/>
        <v>0</v>
      </c>
      <c r="I173" s="77">
        <f t="shared" si="288"/>
        <v>0</v>
      </c>
      <c r="J173" s="77">
        <f t="shared" si="288"/>
        <v>0</v>
      </c>
      <c r="K173" s="77">
        <f t="shared" si="288"/>
        <v>0</v>
      </c>
      <c r="L173" s="77">
        <f t="shared" si="288"/>
        <v>0</v>
      </c>
      <c r="M173" s="77">
        <f t="shared" si="288"/>
        <v>-1</v>
      </c>
      <c r="N173" s="77">
        <f t="shared" si="288"/>
        <v>0</v>
      </c>
      <c r="O173" s="77">
        <f t="shared" si="288"/>
        <v>0</v>
      </c>
      <c r="P173" s="77">
        <f t="shared" si="288"/>
        <v>0</v>
      </c>
      <c r="Q173" s="77">
        <f t="shared" si="288"/>
        <v>0</v>
      </c>
      <c r="R173" s="77">
        <f t="shared" si="288"/>
        <v>0</v>
      </c>
      <c r="S173" s="77">
        <f t="shared" si="288"/>
        <v>0</v>
      </c>
      <c r="T173" s="77">
        <f t="shared" si="288"/>
        <v>0</v>
      </c>
      <c r="U173" s="77">
        <f t="shared" si="288"/>
        <v>0</v>
      </c>
      <c r="V173" s="77">
        <f t="shared" si="288"/>
        <v>6.390901771336555</v>
      </c>
      <c r="W173" s="77">
        <f t="shared" si="288"/>
        <v>0</v>
      </c>
      <c r="X173" s="77">
        <f t="shared" si="288"/>
        <v>0</v>
      </c>
      <c r="Y173" s="77">
        <f t="shared" si="288"/>
        <v>0</v>
      </c>
      <c r="Z173" s="77">
        <f t="shared" si="288"/>
        <v>0</v>
      </c>
      <c r="AA173" s="77">
        <f t="shared" si="288"/>
        <v>0</v>
      </c>
      <c r="AB173" s="77">
        <f t="shared" si="288"/>
        <v>0</v>
      </c>
      <c r="AC173" s="230">
        <f t="shared" si="288"/>
        <v>0</v>
      </c>
      <c r="AD173" s="230">
        <f t="shared" si="288"/>
        <v>0</v>
      </c>
      <c r="AE173" s="230">
        <f t="shared" si="288"/>
        <v>0</v>
      </c>
      <c r="AF173" s="230">
        <f t="shared" ref="AF173" si="309">HLOOKUP(AF$138,$D$78:$CR$136,$CS113,0)</f>
        <v>0</v>
      </c>
      <c r="AG173" s="230">
        <f t="shared" si="293"/>
        <v>0</v>
      </c>
      <c r="AH173" s="77">
        <f t="shared" si="293"/>
        <v>0</v>
      </c>
      <c r="AI173" s="77">
        <f t="shared" si="293"/>
        <v>0</v>
      </c>
      <c r="AJ173" s="77">
        <f t="shared" si="293"/>
        <v>0</v>
      </c>
      <c r="AK173" s="77">
        <f t="shared" si="293"/>
        <v>0</v>
      </c>
      <c r="AL173" s="77">
        <f t="shared" si="293"/>
        <v>0</v>
      </c>
      <c r="AM173" s="77">
        <f t="shared" si="293"/>
        <v>0</v>
      </c>
      <c r="AN173" s="77">
        <f t="shared" si="293"/>
        <v>0</v>
      </c>
      <c r="AO173" s="77">
        <f t="shared" si="293"/>
        <v>0</v>
      </c>
      <c r="AP173" s="77">
        <f t="shared" si="293"/>
        <v>0</v>
      </c>
      <c r="AQ173" s="77">
        <f t="shared" si="293"/>
        <v>0</v>
      </c>
      <c r="AR173" s="77">
        <f t="shared" si="293"/>
        <v>0</v>
      </c>
      <c r="AS173" s="77">
        <f t="shared" si="293"/>
        <v>0</v>
      </c>
      <c r="AT173" s="77">
        <f t="shared" si="293"/>
        <v>0</v>
      </c>
      <c r="AU173" s="77">
        <f t="shared" si="293"/>
        <v>0</v>
      </c>
      <c r="AV173" s="77">
        <f t="shared" si="293"/>
        <v>0</v>
      </c>
      <c r="AW173" s="77">
        <f t="shared" si="293"/>
        <v>0</v>
      </c>
      <c r="AX173" s="77">
        <f t="shared" si="293"/>
        <v>0</v>
      </c>
      <c r="AY173" s="77">
        <f t="shared" si="293"/>
        <v>0</v>
      </c>
      <c r="AZ173" s="77">
        <f t="shared" si="293"/>
        <v>0</v>
      </c>
      <c r="BA173" s="77">
        <f t="shared" si="293"/>
        <v>0</v>
      </c>
      <c r="BB173" s="77">
        <f t="shared" si="293"/>
        <v>0</v>
      </c>
      <c r="BC173" s="77">
        <f t="shared" si="293"/>
        <v>0</v>
      </c>
      <c r="BD173" s="77">
        <f t="shared" si="293"/>
        <v>0</v>
      </c>
      <c r="BE173" s="77">
        <f t="shared" si="293"/>
        <v>0</v>
      </c>
      <c r="BF173" s="77">
        <f t="shared" si="293"/>
        <v>0</v>
      </c>
      <c r="BG173" s="77">
        <f t="shared" si="293"/>
        <v>0</v>
      </c>
      <c r="BH173" s="77">
        <f t="shared" si="293"/>
        <v>0</v>
      </c>
      <c r="BI173" s="77">
        <f t="shared" si="293"/>
        <v>0</v>
      </c>
      <c r="BJ173" s="77">
        <f t="shared" si="293"/>
        <v>0</v>
      </c>
      <c r="BK173" s="77">
        <f t="shared" si="293"/>
        <v>0</v>
      </c>
      <c r="BL173" s="77">
        <f t="shared" si="293"/>
        <v>0</v>
      </c>
      <c r="BM173" s="77">
        <f t="shared" si="293"/>
        <v>0</v>
      </c>
      <c r="BN173" s="77">
        <f t="shared" si="293"/>
        <v>0</v>
      </c>
      <c r="BO173" s="77">
        <f t="shared" si="293"/>
        <v>0</v>
      </c>
      <c r="BP173" s="77">
        <f t="shared" si="293"/>
        <v>0</v>
      </c>
      <c r="BQ173" s="77">
        <f t="shared" si="293"/>
        <v>0</v>
      </c>
      <c r="BR173" s="77">
        <f t="shared" si="293"/>
        <v>0</v>
      </c>
      <c r="BS173" s="77">
        <f t="shared" si="293"/>
        <v>0</v>
      </c>
      <c r="BT173" s="77">
        <f t="shared" si="293"/>
        <v>0</v>
      </c>
      <c r="BU173" s="77">
        <f t="shared" si="293"/>
        <v>0</v>
      </c>
      <c r="BV173" s="77">
        <f t="shared" si="293"/>
        <v>0</v>
      </c>
      <c r="BW173" s="77">
        <f t="shared" si="293"/>
        <v>0</v>
      </c>
      <c r="BX173" s="77">
        <f t="shared" ref="BX173" si="310">HLOOKUP(BX$138,$D$78:$CR$136,$CS113,0)</f>
        <v>0</v>
      </c>
      <c r="BY173" s="77">
        <f t="shared" si="295"/>
        <v>0</v>
      </c>
      <c r="BZ173" s="77">
        <f t="shared" si="295"/>
        <v>0</v>
      </c>
      <c r="CA173" s="77">
        <f t="shared" si="295"/>
        <v>0</v>
      </c>
      <c r="CB173" s="77">
        <f t="shared" si="295"/>
        <v>0</v>
      </c>
      <c r="CC173" s="77">
        <f t="shared" si="295"/>
        <v>0</v>
      </c>
      <c r="CD173" s="77">
        <f t="shared" si="295"/>
        <v>0</v>
      </c>
      <c r="CE173" s="77">
        <f t="shared" si="295"/>
        <v>0</v>
      </c>
      <c r="CF173" s="77">
        <f t="shared" si="295"/>
        <v>0</v>
      </c>
      <c r="CG173" s="77">
        <f t="shared" si="295"/>
        <v>0</v>
      </c>
      <c r="CH173" s="77">
        <f t="shared" si="295"/>
        <v>0</v>
      </c>
      <c r="CI173" s="77">
        <f t="shared" si="295"/>
        <v>0</v>
      </c>
      <c r="CJ173" s="77">
        <f t="shared" si="295"/>
        <v>0</v>
      </c>
      <c r="CK173" s="77">
        <f t="shared" si="295"/>
        <v>0</v>
      </c>
      <c r="CL173" s="77">
        <f t="shared" si="295"/>
        <v>0</v>
      </c>
      <c r="CM173" s="77">
        <f t="shared" si="295"/>
        <v>0</v>
      </c>
      <c r="CN173" s="77">
        <f t="shared" si="295"/>
        <v>0</v>
      </c>
      <c r="CO173" s="77">
        <f t="shared" si="295"/>
        <v>0</v>
      </c>
      <c r="CP173" s="77">
        <f t="shared" si="295"/>
        <v>0</v>
      </c>
      <c r="CQ173" s="77">
        <f t="shared" ref="CQ173" si="311">HLOOKUP(CQ$138,$D$78:$CR$136,$CS113,0)</f>
        <v>0</v>
      </c>
      <c r="CR173" s="85">
        <f t="shared" si="3"/>
        <v>0.8188405797101449</v>
      </c>
      <c r="CS173" s="177">
        <f t="shared" si="13"/>
        <v>0</v>
      </c>
      <c r="CT173" s="177">
        <f t="shared" si="26"/>
        <v>0</v>
      </c>
      <c r="CU173" s="177">
        <f t="shared" si="27"/>
        <v>0</v>
      </c>
      <c r="CV173" s="177">
        <f t="shared" si="28"/>
        <v>0</v>
      </c>
      <c r="CW173" s="177">
        <f t="shared" si="29"/>
        <v>0</v>
      </c>
      <c r="CX173" s="177">
        <f t="shared" si="30"/>
        <v>0</v>
      </c>
      <c r="CY173" s="177">
        <f t="shared" si="31"/>
        <v>0</v>
      </c>
      <c r="CZ173" s="177">
        <f t="shared" si="32"/>
        <v>0</v>
      </c>
      <c r="DA173" s="177">
        <f t="shared" si="33"/>
        <v>0</v>
      </c>
      <c r="DB173" s="177">
        <f t="shared" si="34"/>
        <v>0</v>
      </c>
      <c r="DC173" s="177">
        <f t="shared" si="35"/>
        <v>0</v>
      </c>
      <c r="DD173" s="177">
        <f t="shared" si="36"/>
        <v>0</v>
      </c>
      <c r="DE173" s="177">
        <f t="shared" si="37"/>
        <v>0</v>
      </c>
      <c r="DF173" s="177">
        <f t="shared" si="38"/>
        <v>0</v>
      </c>
      <c r="DG173" s="177">
        <f t="shared" si="39"/>
        <v>0</v>
      </c>
      <c r="DH173" s="177">
        <f t="shared" si="40"/>
        <v>0</v>
      </c>
      <c r="DI173" s="177">
        <f t="shared" si="41"/>
        <v>0</v>
      </c>
      <c r="DJ173" s="177">
        <f t="shared" si="42"/>
        <v>0</v>
      </c>
      <c r="DK173" s="177">
        <f t="shared" si="43"/>
        <v>1.4741087862318845</v>
      </c>
      <c r="DL173" s="177">
        <f t="shared" si="44"/>
        <v>0</v>
      </c>
      <c r="DM173" s="177">
        <f t="shared" si="45"/>
        <v>0</v>
      </c>
      <c r="DN173" s="177">
        <f t="shared" si="46"/>
        <v>0</v>
      </c>
      <c r="DO173" s="177">
        <f t="shared" si="47"/>
        <v>0</v>
      </c>
      <c r="DP173" s="177">
        <f t="shared" si="48"/>
        <v>0</v>
      </c>
      <c r="DQ173" s="177">
        <f t="shared" si="49"/>
        <v>0</v>
      </c>
      <c r="DR173" s="177">
        <f t="shared" si="50"/>
        <v>0</v>
      </c>
      <c r="DS173" s="177">
        <f t="shared" si="51"/>
        <v>0</v>
      </c>
      <c r="DT173" s="177">
        <f t="shared" si="52"/>
        <v>0</v>
      </c>
      <c r="DU173" s="177">
        <f t="shared" si="53"/>
        <v>0</v>
      </c>
      <c r="DV173" s="177">
        <f t="shared" si="54"/>
        <v>0</v>
      </c>
      <c r="DW173" s="177">
        <f t="shared" si="55"/>
        <v>0</v>
      </c>
      <c r="DX173" s="177">
        <f t="shared" si="56"/>
        <v>0</v>
      </c>
      <c r="DY173" s="177">
        <f t="shared" si="57"/>
        <v>0</v>
      </c>
      <c r="DZ173" s="177">
        <f t="shared" si="58"/>
        <v>0</v>
      </c>
      <c r="EA173" s="177">
        <f t="shared" si="59"/>
        <v>0</v>
      </c>
      <c r="EB173" s="177">
        <f t="shared" si="60"/>
        <v>0</v>
      </c>
      <c r="EC173" s="177">
        <f t="shared" si="61"/>
        <v>0</v>
      </c>
      <c r="ED173" s="177">
        <f t="shared" si="62"/>
        <v>0</v>
      </c>
      <c r="EE173" s="177">
        <f t="shared" si="63"/>
        <v>0</v>
      </c>
      <c r="EF173" s="177">
        <f t="shared" si="64"/>
        <v>0</v>
      </c>
      <c r="EG173" s="177">
        <f t="shared" si="65"/>
        <v>0</v>
      </c>
      <c r="EH173" s="177">
        <f t="shared" si="66"/>
        <v>0</v>
      </c>
      <c r="EI173" s="177">
        <f t="shared" si="67"/>
        <v>0</v>
      </c>
      <c r="EJ173" s="177">
        <f t="shared" si="68"/>
        <v>0</v>
      </c>
      <c r="EK173" s="177">
        <f t="shared" si="69"/>
        <v>0</v>
      </c>
      <c r="EL173" s="177">
        <f t="shared" si="70"/>
        <v>0</v>
      </c>
      <c r="EM173" s="177">
        <f t="shared" si="71"/>
        <v>0</v>
      </c>
      <c r="EN173" s="177">
        <f t="shared" si="72"/>
        <v>0</v>
      </c>
      <c r="EO173" s="177">
        <f t="shared" si="73"/>
        <v>0</v>
      </c>
      <c r="EP173" s="177">
        <f t="shared" si="74"/>
        <v>0</v>
      </c>
      <c r="EQ173" s="177">
        <f t="shared" si="75"/>
        <v>0</v>
      </c>
      <c r="ER173" s="177">
        <f t="shared" si="76"/>
        <v>0</v>
      </c>
      <c r="ES173" s="177">
        <f t="shared" si="77"/>
        <v>0</v>
      </c>
      <c r="ET173" s="177">
        <f t="shared" si="78"/>
        <v>0</v>
      </c>
      <c r="EU173" s="177">
        <f t="shared" si="79"/>
        <v>0</v>
      </c>
      <c r="EV173" s="177">
        <f t="shared" si="80"/>
        <v>0</v>
      </c>
      <c r="EW173" s="177">
        <f t="shared" si="81"/>
        <v>0</v>
      </c>
      <c r="EX173" s="177">
        <f t="shared" si="82"/>
        <v>0</v>
      </c>
      <c r="EY173" s="177">
        <f t="shared" si="83"/>
        <v>0</v>
      </c>
      <c r="EZ173" s="177">
        <f t="shared" si="84"/>
        <v>0</v>
      </c>
      <c r="FA173" s="177">
        <f t="shared" si="85"/>
        <v>0</v>
      </c>
      <c r="FB173" s="177">
        <f t="shared" si="86"/>
        <v>0</v>
      </c>
      <c r="FC173" s="177">
        <f t="shared" si="87"/>
        <v>0</v>
      </c>
      <c r="FD173" s="177">
        <f t="shared" si="88"/>
        <v>0</v>
      </c>
      <c r="FE173" s="177">
        <f t="shared" si="22"/>
        <v>0</v>
      </c>
      <c r="FF173" s="177">
        <f t="shared" si="177"/>
        <v>0</v>
      </c>
      <c r="FG173" s="177">
        <f t="shared" si="178"/>
        <v>0</v>
      </c>
      <c r="FH173" s="177">
        <f t="shared" si="179"/>
        <v>0</v>
      </c>
      <c r="FI173" s="177">
        <f t="shared" si="159"/>
        <v>0</v>
      </c>
      <c r="FJ173" s="177">
        <f t="shared" si="160"/>
        <v>0</v>
      </c>
      <c r="FK173" s="177">
        <f t="shared" si="161"/>
        <v>0</v>
      </c>
      <c r="FL173" s="177">
        <f t="shared" si="162"/>
        <v>0</v>
      </c>
      <c r="FM173" s="177">
        <f t="shared" si="163"/>
        <v>0</v>
      </c>
      <c r="FN173" s="177">
        <f t="shared" si="164"/>
        <v>0</v>
      </c>
      <c r="FO173" s="177">
        <f t="shared" si="165"/>
        <v>0</v>
      </c>
      <c r="FP173" s="177">
        <f t="shared" si="166"/>
        <v>0</v>
      </c>
      <c r="FQ173" s="177">
        <f t="shared" si="167"/>
        <v>0</v>
      </c>
      <c r="FR173" s="177">
        <f t="shared" si="168"/>
        <v>0</v>
      </c>
      <c r="FS173" s="177">
        <f t="shared" si="169"/>
        <v>0</v>
      </c>
      <c r="FT173" s="177">
        <f t="shared" si="170"/>
        <v>0</v>
      </c>
      <c r="FU173" s="177">
        <f t="shared" si="171"/>
        <v>0</v>
      </c>
      <c r="FV173" s="177">
        <f t="shared" si="172"/>
        <v>0</v>
      </c>
      <c r="FW173" s="177">
        <f t="shared" si="173"/>
        <v>0</v>
      </c>
      <c r="FX173" s="177">
        <f t="shared" si="14"/>
        <v>0</v>
      </c>
      <c r="FY173" s="177">
        <f t="shared" si="183"/>
        <v>0</v>
      </c>
      <c r="FZ173" s="177">
        <f t="shared" si="184"/>
        <v>0</v>
      </c>
      <c r="GA173" s="177">
        <f t="shared" si="185"/>
        <v>0</v>
      </c>
      <c r="GB173" s="177">
        <f t="shared" si="186"/>
        <v>0</v>
      </c>
      <c r="GC173" s="177">
        <f t="shared" si="187"/>
        <v>0</v>
      </c>
      <c r="GD173" s="177">
        <f t="shared" si="188"/>
        <v>0</v>
      </c>
      <c r="GE173" s="177">
        <f t="shared" si="189"/>
        <v>0</v>
      </c>
      <c r="GF173" s="177">
        <f t="shared" si="190"/>
        <v>0</v>
      </c>
      <c r="GG173" s="177">
        <f t="shared" si="191"/>
        <v>6.0849353623188403E-5</v>
      </c>
      <c r="GH173" s="177">
        <f t="shared" si="15"/>
        <v>0</v>
      </c>
      <c r="GI173" s="177">
        <f t="shared" si="135"/>
        <v>0</v>
      </c>
      <c r="GJ173" s="177">
        <f t="shared" si="136"/>
        <v>0</v>
      </c>
      <c r="GK173" s="177">
        <f t="shared" si="137"/>
        <v>0</v>
      </c>
      <c r="GL173" s="177">
        <f t="shared" si="138"/>
        <v>0</v>
      </c>
      <c r="GM173" s="177">
        <f t="shared" si="139"/>
        <v>0</v>
      </c>
      <c r="GN173" s="177">
        <f t="shared" si="140"/>
        <v>0</v>
      </c>
      <c r="GO173" s="177">
        <f t="shared" si="141"/>
        <v>0</v>
      </c>
      <c r="GP173" s="177">
        <f t="shared" si="108"/>
        <v>0</v>
      </c>
      <c r="GQ173" s="177">
        <f t="shared" si="109"/>
        <v>0</v>
      </c>
      <c r="GR173" s="177">
        <f t="shared" si="110"/>
        <v>0</v>
      </c>
      <c r="GS173" s="177">
        <f t="shared" si="111"/>
        <v>0</v>
      </c>
      <c r="GT173" s="177">
        <f t="shared" si="112"/>
        <v>0</v>
      </c>
      <c r="GU173" s="177">
        <f t="shared" si="113"/>
        <v>0</v>
      </c>
      <c r="GV173" s="177">
        <f t="shared" si="114"/>
        <v>0</v>
      </c>
      <c r="GW173" s="177">
        <f t="shared" si="115"/>
        <v>0</v>
      </c>
      <c r="GX173" s="177">
        <f t="shared" si="116"/>
        <v>0</v>
      </c>
      <c r="GY173" s="177">
        <f t="shared" si="117"/>
        <v>0</v>
      </c>
      <c r="GZ173" s="177">
        <f t="shared" si="118"/>
        <v>1.7365524456521744</v>
      </c>
      <c r="HA173" s="177">
        <f t="shared" si="119"/>
        <v>0</v>
      </c>
      <c r="HB173" s="177">
        <f t="shared" si="120"/>
        <v>0</v>
      </c>
      <c r="HC173" s="177">
        <f t="shared" si="121"/>
        <v>0</v>
      </c>
      <c r="HD173" s="177">
        <f t="shared" si="122"/>
        <v>0</v>
      </c>
      <c r="HE173" s="177">
        <f t="shared" si="123"/>
        <v>0</v>
      </c>
      <c r="HF173" s="177">
        <f t="shared" si="124"/>
        <v>0</v>
      </c>
      <c r="HG173" s="177">
        <f t="shared" si="125"/>
        <v>0</v>
      </c>
      <c r="HH173" s="177">
        <f t="shared" si="126"/>
        <v>0</v>
      </c>
      <c r="HI173" s="177">
        <f t="shared" si="127"/>
        <v>0</v>
      </c>
      <c r="HJ173" s="177">
        <f t="shared" si="128"/>
        <v>0</v>
      </c>
      <c r="HK173" s="177">
        <f t="shared" si="129"/>
        <v>0</v>
      </c>
      <c r="HL173" s="177">
        <f t="shared" si="130"/>
        <v>0</v>
      </c>
      <c r="HM173" s="177">
        <f t="shared" si="131"/>
        <v>0</v>
      </c>
      <c r="HN173" s="177">
        <f t="shared" si="254"/>
        <v>0</v>
      </c>
      <c r="HO173" s="177">
        <f t="shared" si="255"/>
        <v>0</v>
      </c>
      <c r="HP173" s="177">
        <f t="shared" si="256"/>
        <v>0</v>
      </c>
      <c r="HQ173" s="177">
        <f t="shared" si="257"/>
        <v>0</v>
      </c>
      <c r="HR173" s="177">
        <f t="shared" si="258"/>
        <v>0</v>
      </c>
      <c r="HS173" s="177">
        <f t="shared" si="259"/>
        <v>0</v>
      </c>
      <c r="HT173" s="177">
        <f t="shared" si="260"/>
        <v>0</v>
      </c>
      <c r="HU173" s="177">
        <f t="shared" si="261"/>
        <v>0</v>
      </c>
      <c r="HV173" s="177">
        <f t="shared" si="262"/>
        <v>0</v>
      </c>
      <c r="HW173" s="177">
        <f t="shared" si="263"/>
        <v>0</v>
      </c>
      <c r="HX173" s="177">
        <f t="shared" si="264"/>
        <v>0</v>
      </c>
      <c r="HY173" s="177">
        <f t="shared" si="265"/>
        <v>0</v>
      </c>
      <c r="HZ173" s="177">
        <f t="shared" si="266"/>
        <v>0</v>
      </c>
      <c r="IA173" s="177">
        <f t="shared" si="267"/>
        <v>0</v>
      </c>
      <c r="IB173" s="177">
        <f t="shared" si="268"/>
        <v>0</v>
      </c>
      <c r="IC173" s="177">
        <f t="shared" si="207"/>
        <v>0</v>
      </c>
      <c r="ID173" s="177">
        <f t="shared" si="208"/>
        <v>0</v>
      </c>
      <c r="IE173" s="177">
        <f t="shared" si="209"/>
        <v>0</v>
      </c>
      <c r="IF173" s="177">
        <f t="shared" si="210"/>
        <v>0</v>
      </c>
      <c r="IG173" s="177">
        <f t="shared" si="211"/>
        <v>0</v>
      </c>
      <c r="IH173" s="177">
        <f t="shared" si="212"/>
        <v>0</v>
      </c>
      <c r="II173" s="177">
        <f t="shared" si="213"/>
        <v>0</v>
      </c>
      <c r="IJ173" s="177">
        <f t="shared" si="214"/>
        <v>0</v>
      </c>
      <c r="IK173" s="177">
        <f t="shared" si="215"/>
        <v>0</v>
      </c>
      <c r="IL173" s="177">
        <f t="shared" si="216"/>
        <v>0</v>
      </c>
      <c r="IM173" s="177">
        <f t="shared" si="217"/>
        <v>0</v>
      </c>
      <c r="IN173" s="177">
        <f t="shared" si="218"/>
        <v>0</v>
      </c>
      <c r="IO173" s="177">
        <f t="shared" si="219"/>
        <v>0</v>
      </c>
      <c r="IP173" s="177">
        <f t="shared" si="220"/>
        <v>0</v>
      </c>
      <c r="IQ173" s="177">
        <f t="shared" si="221"/>
        <v>0</v>
      </c>
      <c r="IR173" s="177">
        <f t="shared" si="222"/>
        <v>0</v>
      </c>
      <c r="IS173" s="177">
        <f t="shared" si="223"/>
        <v>0</v>
      </c>
      <c r="IT173" s="177">
        <f t="shared" si="91"/>
        <v>0</v>
      </c>
      <c r="IU173" s="177">
        <f t="shared" si="224"/>
        <v>0</v>
      </c>
      <c r="IV173" s="177">
        <f t="shared" si="225"/>
        <v>0</v>
      </c>
      <c r="IW173" s="177">
        <f t="shared" si="226"/>
        <v>0</v>
      </c>
      <c r="IX173" s="177">
        <f t="shared" si="227"/>
        <v>0</v>
      </c>
      <c r="IY173" s="177">
        <f t="shared" si="228"/>
        <v>0</v>
      </c>
      <c r="IZ173" s="177">
        <f t="shared" si="229"/>
        <v>0</v>
      </c>
      <c r="JA173" s="177">
        <f t="shared" si="230"/>
        <v>0</v>
      </c>
      <c r="JB173" s="177">
        <f t="shared" si="231"/>
        <v>0</v>
      </c>
      <c r="JC173" s="177">
        <f t="shared" si="232"/>
        <v>0</v>
      </c>
      <c r="JD173" s="177">
        <f t="shared" si="233"/>
        <v>0</v>
      </c>
      <c r="JE173" s="177">
        <f t="shared" si="234"/>
        <v>0</v>
      </c>
      <c r="JF173" s="177">
        <f t="shared" si="235"/>
        <v>0</v>
      </c>
      <c r="JG173" s="177">
        <f t="shared" si="236"/>
        <v>0</v>
      </c>
      <c r="JH173" s="177">
        <f t="shared" si="237"/>
        <v>0</v>
      </c>
      <c r="JI173" s="177">
        <f t="shared" si="238"/>
        <v>0</v>
      </c>
      <c r="JJ173" s="177">
        <f t="shared" si="239"/>
        <v>0</v>
      </c>
      <c r="JK173" s="177">
        <f t="shared" si="240"/>
        <v>0</v>
      </c>
      <c r="JL173" s="177">
        <f t="shared" si="241"/>
        <v>0</v>
      </c>
      <c r="JM173" s="177">
        <f t="shared" si="242"/>
        <v>0</v>
      </c>
      <c r="JN173" s="177">
        <f t="shared" si="243"/>
        <v>0</v>
      </c>
      <c r="JO173" s="177">
        <f t="shared" si="244"/>
        <v>0</v>
      </c>
      <c r="JP173" s="177">
        <f t="shared" si="245"/>
        <v>0</v>
      </c>
      <c r="JQ173" s="177">
        <f t="shared" si="246"/>
        <v>0</v>
      </c>
      <c r="JR173" s="177">
        <f t="shared" si="247"/>
        <v>0</v>
      </c>
      <c r="JS173" s="177">
        <f t="shared" si="248"/>
        <v>0</v>
      </c>
      <c r="JT173" s="177">
        <f t="shared" si="203"/>
        <v>0</v>
      </c>
      <c r="JU173" s="177">
        <f t="shared" si="249"/>
        <v>0</v>
      </c>
      <c r="JV173" s="177">
        <f t="shared" si="250"/>
        <v>6.944095652173912E-5</v>
      </c>
    </row>
    <row r="174" spans="1:282" ht="15.75" thickBot="1" x14ac:dyDescent="0.3">
      <c r="C174" s="79">
        <v>36</v>
      </c>
      <c r="D174" s="84">
        <f t="shared" si="9"/>
        <v>0</v>
      </c>
      <c r="E174" s="77">
        <f t="shared" si="288"/>
        <v>0</v>
      </c>
      <c r="F174" s="77">
        <f t="shared" si="288"/>
        <v>0</v>
      </c>
      <c r="G174" s="77">
        <f t="shared" si="288"/>
        <v>0</v>
      </c>
      <c r="H174" s="77">
        <f t="shared" si="288"/>
        <v>0</v>
      </c>
      <c r="I174" s="77">
        <f t="shared" si="288"/>
        <v>0</v>
      </c>
      <c r="J174" s="77">
        <f t="shared" si="288"/>
        <v>0</v>
      </c>
      <c r="K174" s="77">
        <f t="shared" si="288"/>
        <v>0</v>
      </c>
      <c r="L174" s="77">
        <f t="shared" si="288"/>
        <v>0</v>
      </c>
      <c r="M174" s="77">
        <f t="shared" si="288"/>
        <v>-0.800959232613909</v>
      </c>
      <c r="N174" s="77">
        <f t="shared" si="288"/>
        <v>0</v>
      </c>
      <c r="O174" s="77">
        <f t="shared" si="288"/>
        <v>0</v>
      </c>
      <c r="P174" s="77">
        <f t="shared" si="288"/>
        <v>0</v>
      </c>
      <c r="Q174" s="77">
        <f t="shared" si="288"/>
        <v>0</v>
      </c>
      <c r="R174" s="77">
        <f t="shared" si="288"/>
        <v>0</v>
      </c>
      <c r="S174" s="77">
        <f t="shared" si="288"/>
        <v>0</v>
      </c>
      <c r="T174" s="77">
        <f t="shared" si="288"/>
        <v>0</v>
      </c>
      <c r="U174" s="77">
        <f t="shared" si="288"/>
        <v>0</v>
      </c>
      <c r="V174" s="77">
        <f t="shared" si="288"/>
        <v>4.8609112709832143</v>
      </c>
      <c r="W174" s="77">
        <f t="shared" si="288"/>
        <v>0</v>
      </c>
      <c r="X174" s="77">
        <f t="shared" si="288"/>
        <v>0</v>
      </c>
      <c r="Y174" s="77">
        <f t="shared" si="288"/>
        <v>0</v>
      </c>
      <c r="Z174" s="77">
        <f t="shared" si="288"/>
        <v>0</v>
      </c>
      <c r="AA174" s="77">
        <f t="shared" si="288"/>
        <v>0</v>
      </c>
      <c r="AB174" s="77">
        <f t="shared" si="288"/>
        <v>0</v>
      </c>
      <c r="AC174" s="230">
        <f t="shared" si="288"/>
        <v>0</v>
      </c>
      <c r="AD174" s="230">
        <f t="shared" si="288"/>
        <v>12.01294964028777</v>
      </c>
      <c r="AE174" s="230">
        <f t="shared" si="288"/>
        <v>0</v>
      </c>
      <c r="AF174" s="230">
        <f t="shared" ref="AF174" si="312">HLOOKUP(AF$138,$D$78:$CR$136,$CS114,0)</f>
        <v>0</v>
      </c>
      <c r="AG174" s="230">
        <f t="shared" si="293"/>
        <v>0</v>
      </c>
      <c r="AH174" s="77">
        <f t="shared" si="293"/>
        <v>0</v>
      </c>
      <c r="AI174" s="77">
        <f t="shared" si="293"/>
        <v>0</v>
      </c>
      <c r="AJ174" s="77">
        <f t="shared" si="293"/>
        <v>0</v>
      </c>
      <c r="AK174" s="77">
        <f t="shared" si="293"/>
        <v>0</v>
      </c>
      <c r="AL174" s="77">
        <f t="shared" si="293"/>
        <v>0</v>
      </c>
      <c r="AM174" s="77">
        <f t="shared" si="293"/>
        <v>0</v>
      </c>
      <c r="AN174" s="77">
        <f t="shared" si="293"/>
        <v>0</v>
      </c>
      <c r="AO174" s="77">
        <f t="shared" si="293"/>
        <v>0</v>
      </c>
      <c r="AP174" s="77">
        <f t="shared" si="293"/>
        <v>0</v>
      </c>
      <c r="AQ174" s="77">
        <f t="shared" si="293"/>
        <v>0</v>
      </c>
      <c r="AR174" s="77">
        <f t="shared" si="293"/>
        <v>0</v>
      </c>
      <c r="AS174" s="77">
        <f t="shared" si="293"/>
        <v>0</v>
      </c>
      <c r="AT174" s="77">
        <f t="shared" si="293"/>
        <v>0</v>
      </c>
      <c r="AU174" s="77">
        <f t="shared" si="293"/>
        <v>0</v>
      </c>
      <c r="AV174" s="77">
        <f t="shared" si="293"/>
        <v>0</v>
      </c>
      <c r="AW174" s="77">
        <f t="shared" si="293"/>
        <v>0</v>
      </c>
      <c r="AX174" s="77">
        <f t="shared" si="293"/>
        <v>0</v>
      </c>
      <c r="AY174" s="77">
        <f t="shared" si="293"/>
        <v>0</v>
      </c>
      <c r="AZ174" s="77">
        <f t="shared" si="293"/>
        <v>0</v>
      </c>
      <c r="BA174" s="77">
        <f t="shared" si="293"/>
        <v>0</v>
      </c>
      <c r="BB174" s="77">
        <f t="shared" si="293"/>
        <v>0</v>
      </c>
      <c r="BC174" s="77">
        <f t="shared" si="293"/>
        <v>0</v>
      </c>
      <c r="BD174" s="77">
        <f t="shared" si="293"/>
        <v>0</v>
      </c>
      <c r="BE174" s="77">
        <f t="shared" si="293"/>
        <v>0</v>
      </c>
      <c r="BF174" s="77">
        <f t="shared" si="293"/>
        <v>0</v>
      </c>
      <c r="BG174" s="77">
        <f t="shared" si="293"/>
        <v>0</v>
      </c>
      <c r="BH174" s="77">
        <f t="shared" si="293"/>
        <v>0</v>
      </c>
      <c r="BI174" s="77">
        <f t="shared" si="293"/>
        <v>0</v>
      </c>
      <c r="BJ174" s="77">
        <f t="shared" si="293"/>
        <v>0</v>
      </c>
      <c r="BK174" s="77">
        <f t="shared" si="293"/>
        <v>0</v>
      </c>
      <c r="BL174" s="77">
        <f t="shared" si="293"/>
        <v>0</v>
      </c>
      <c r="BM174" s="77">
        <f t="shared" si="293"/>
        <v>0</v>
      </c>
      <c r="BN174" s="77">
        <f t="shared" si="293"/>
        <v>0</v>
      </c>
      <c r="BO174" s="77">
        <f t="shared" si="293"/>
        <v>0</v>
      </c>
      <c r="BP174" s="77">
        <f t="shared" si="293"/>
        <v>0</v>
      </c>
      <c r="BQ174" s="77">
        <f t="shared" si="293"/>
        <v>0</v>
      </c>
      <c r="BR174" s="77">
        <f t="shared" si="293"/>
        <v>0</v>
      </c>
      <c r="BS174" s="77">
        <f t="shared" si="293"/>
        <v>0</v>
      </c>
      <c r="BT174" s="77">
        <f t="shared" ref="AG174:BW180" si="313">HLOOKUP(BT$138,$D$78:$CR$136,$CS114,0)</f>
        <v>0</v>
      </c>
      <c r="BU174" s="77">
        <f t="shared" si="313"/>
        <v>0</v>
      </c>
      <c r="BV174" s="77">
        <f t="shared" si="313"/>
        <v>0</v>
      </c>
      <c r="BW174" s="77">
        <f t="shared" si="313"/>
        <v>0</v>
      </c>
      <c r="BX174" s="77">
        <f t="shared" ref="BX174" si="314">HLOOKUP(BX$138,$D$78:$CR$136,$CS114,0)</f>
        <v>0</v>
      </c>
      <c r="BY174" s="77">
        <f t="shared" si="295"/>
        <v>0</v>
      </c>
      <c r="BZ174" s="77">
        <f t="shared" si="295"/>
        <v>0</v>
      </c>
      <c r="CA174" s="77">
        <f t="shared" si="295"/>
        <v>0</v>
      </c>
      <c r="CB174" s="77">
        <f t="shared" si="295"/>
        <v>0</v>
      </c>
      <c r="CC174" s="77">
        <f t="shared" si="295"/>
        <v>0</v>
      </c>
      <c r="CD174" s="77">
        <f t="shared" si="295"/>
        <v>0</v>
      </c>
      <c r="CE174" s="77">
        <f t="shared" si="295"/>
        <v>0</v>
      </c>
      <c r="CF174" s="77">
        <f t="shared" si="295"/>
        <v>0</v>
      </c>
      <c r="CG174" s="77">
        <f t="shared" si="295"/>
        <v>0</v>
      </c>
      <c r="CH174" s="77">
        <f t="shared" si="295"/>
        <v>0</v>
      </c>
      <c r="CI174" s="77">
        <f t="shared" si="295"/>
        <v>0</v>
      </c>
      <c r="CJ174" s="77">
        <f t="shared" si="295"/>
        <v>0</v>
      </c>
      <c r="CK174" s="77">
        <f t="shared" si="295"/>
        <v>0</v>
      </c>
      <c r="CL174" s="77">
        <f t="shared" si="295"/>
        <v>0</v>
      </c>
      <c r="CM174" s="77">
        <f t="shared" si="295"/>
        <v>0</v>
      </c>
      <c r="CN174" s="77">
        <f t="shared" si="295"/>
        <v>0</v>
      </c>
      <c r="CO174" s="77">
        <f t="shared" si="295"/>
        <v>0</v>
      </c>
      <c r="CP174" s="77">
        <f t="shared" si="295"/>
        <v>0</v>
      </c>
      <c r="CQ174" s="77">
        <f t="shared" ref="CQ174" si="315">HLOOKUP(CQ$138,$D$78:$CR$136,$CS114,0)</f>
        <v>0</v>
      </c>
      <c r="CR174" s="85">
        <f t="shared" si="3"/>
        <v>0.71342925659472423</v>
      </c>
      <c r="CS174" s="177">
        <f t="shared" si="13"/>
        <v>0</v>
      </c>
      <c r="CT174" s="177">
        <f t="shared" si="26"/>
        <v>0</v>
      </c>
      <c r="CU174" s="177">
        <f t="shared" si="27"/>
        <v>0</v>
      </c>
      <c r="CV174" s="177">
        <f t="shared" si="28"/>
        <v>0</v>
      </c>
      <c r="CW174" s="177">
        <f t="shared" si="29"/>
        <v>0</v>
      </c>
      <c r="CX174" s="177">
        <f t="shared" si="30"/>
        <v>0</v>
      </c>
      <c r="CY174" s="177">
        <f t="shared" si="31"/>
        <v>0</v>
      </c>
      <c r="CZ174" s="177">
        <f t="shared" si="32"/>
        <v>0</v>
      </c>
      <c r="DA174" s="177">
        <f t="shared" si="33"/>
        <v>0</v>
      </c>
      <c r="DB174" s="177">
        <f t="shared" si="34"/>
        <v>0</v>
      </c>
      <c r="DC174" s="177">
        <f t="shared" si="35"/>
        <v>0</v>
      </c>
      <c r="DD174" s="177">
        <f t="shared" si="36"/>
        <v>0</v>
      </c>
      <c r="DE174" s="177">
        <f t="shared" si="37"/>
        <v>0</v>
      </c>
      <c r="DF174" s="177">
        <f t="shared" si="38"/>
        <v>0</v>
      </c>
      <c r="DG174" s="177">
        <f t="shared" si="39"/>
        <v>0</v>
      </c>
      <c r="DH174" s="177">
        <f t="shared" si="40"/>
        <v>0</v>
      </c>
      <c r="DI174" s="177">
        <f t="shared" si="41"/>
        <v>0</v>
      </c>
      <c r="DJ174" s="177">
        <f t="shared" si="42"/>
        <v>0</v>
      </c>
      <c r="DK174" s="177">
        <f t="shared" si="43"/>
        <v>1.1212051553956837</v>
      </c>
      <c r="DL174" s="177">
        <f t="shared" si="44"/>
        <v>0</v>
      </c>
      <c r="DM174" s="177">
        <f t="shared" si="45"/>
        <v>0</v>
      </c>
      <c r="DN174" s="177">
        <f t="shared" si="46"/>
        <v>0</v>
      </c>
      <c r="DO174" s="177">
        <f t="shared" si="47"/>
        <v>0</v>
      </c>
      <c r="DP174" s="177">
        <f t="shared" si="48"/>
        <v>0</v>
      </c>
      <c r="DQ174" s="177">
        <f t="shared" si="49"/>
        <v>0</v>
      </c>
      <c r="DR174" s="177">
        <f t="shared" si="50"/>
        <v>0</v>
      </c>
      <c r="DS174" s="177">
        <f t="shared" si="51"/>
        <v>0.27682881410071947</v>
      </c>
      <c r="DT174" s="177">
        <f t="shared" si="52"/>
        <v>0</v>
      </c>
      <c r="DU174" s="177">
        <f t="shared" si="53"/>
        <v>0</v>
      </c>
      <c r="DV174" s="177">
        <f t="shared" si="54"/>
        <v>0</v>
      </c>
      <c r="DW174" s="177">
        <f t="shared" si="55"/>
        <v>0</v>
      </c>
      <c r="DX174" s="177">
        <f t="shared" si="56"/>
        <v>0</v>
      </c>
      <c r="DY174" s="177">
        <f t="shared" si="57"/>
        <v>0</v>
      </c>
      <c r="DZ174" s="177">
        <f t="shared" si="58"/>
        <v>0</v>
      </c>
      <c r="EA174" s="177">
        <f t="shared" si="59"/>
        <v>0</v>
      </c>
      <c r="EB174" s="177">
        <f t="shared" si="60"/>
        <v>0</v>
      </c>
      <c r="EC174" s="177">
        <f t="shared" si="61"/>
        <v>0</v>
      </c>
      <c r="ED174" s="177">
        <f t="shared" si="62"/>
        <v>0</v>
      </c>
      <c r="EE174" s="177">
        <f t="shared" si="63"/>
        <v>0</v>
      </c>
      <c r="EF174" s="177">
        <f t="shared" si="64"/>
        <v>0</v>
      </c>
      <c r="EG174" s="177">
        <f t="shared" si="65"/>
        <v>0</v>
      </c>
      <c r="EH174" s="177">
        <f t="shared" si="66"/>
        <v>0</v>
      </c>
      <c r="EI174" s="177">
        <f t="shared" si="67"/>
        <v>0</v>
      </c>
      <c r="EJ174" s="177">
        <f t="shared" si="68"/>
        <v>0</v>
      </c>
      <c r="EK174" s="177">
        <f t="shared" si="69"/>
        <v>0</v>
      </c>
      <c r="EL174" s="177">
        <f t="shared" si="70"/>
        <v>0</v>
      </c>
      <c r="EM174" s="177">
        <f t="shared" si="71"/>
        <v>0</v>
      </c>
      <c r="EN174" s="177">
        <f t="shared" si="72"/>
        <v>0</v>
      </c>
      <c r="EO174" s="177">
        <f t="shared" si="73"/>
        <v>0</v>
      </c>
      <c r="EP174" s="177">
        <f t="shared" si="74"/>
        <v>0</v>
      </c>
      <c r="EQ174" s="177">
        <f t="shared" si="75"/>
        <v>0</v>
      </c>
      <c r="ER174" s="177">
        <f t="shared" si="76"/>
        <v>0</v>
      </c>
      <c r="ES174" s="177">
        <f t="shared" si="77"/>
        <v>0</v>
      </c>
      <c r="ET174" s="177">
        <f t="shared" si="78"/>
        <v>0</v>
      </c>
      <c r="EU174" s="177">
        <f t="shared" si="79"/>
        <v>0</v>
      </c>
      <c r="EV174" s="177">
        <f t="shared" si="80"/>
        <v>0</v>
      </c>
      <c r="EW174" s="177">
        <f t="shared" si="81"/>
        <v>0</v>
      </c>
      <c r="EX174" s="177">
        <f t="shared" si="82"/>
        <v>0</v>
      </c>
      <c r="EY174" s="177">
        <f t="shared" si="83"/>
        <v>0</v>
      </c>
      <c r="EZ174" s="177">
        <f t="shared" si="84"/>
        <v>0</v>
      </c>
      <c r="FA174" s="177">
        <f t="shared" si="85"/>
        <v>0</v>
      </c>
      <c r="FB174" s="177">
        <f t="shared" si="86"/>
        <v>0</v>
      </c>
      <c r="FC174" s="177">
        <f t="shared" si="87"/>
        <v>0</v>
      </c>
      <c r="FD174" s="177">
        <f t="shared" si="88"/>
        <v>0</v>
      </c>
      <c r="FE174" s="177">
        <f t="shared" si="22"/>
        <v>0</v>
      </c>
      <c r="FF174" s="177">
        <f t="shared" si="177"/>
        <v>0</v>
      </c>
      <c r="FG174" s="177">
        <f t="shared" si="178"/>
        <v>0</v>
      </c>
      <c r="FH174" s="177">
        <f t="shared" si="179"/>
        <v>0</v>
      </c>
      <c r="FI174" s="177">
        <f t="shared" si="159"/>
        <v>0</v>
      </c>
      <c r="FJ174" s="177">
        <f t="shared" si="160"/>
        <v>0</v>
      </c>
      <c r="FK174" s="177">
        <f t="shared" si="161"/>
        <v>0</v>
      </c>
      <c r="FL174" s="177">
        <f t="shared" si="162"/>
        <v>0</v>
      </c>
      <c r="FM174" s="177">
        <f t="shared" si="163"/>
        <v>0</v>
      </c>
      <c r="FN174" s="177">
        <f t="shared" si="164"/>
        <v>0</v>
      </c>
      <c r="FO174" s="177">
        <f t="shared" si="165"/>
        <v>0</v>
      </c>
      <c r="FP174" s="177">
        <f t="shared" si="166"/>
        <v>0</v>
      </c>
      <c r="FQ174" s="177">
        <f t="shared" si="167"/>
        <v>0</v>
      </c>
      <c r="FR174" s="177">
        <f t="shared" si="168"/>
        <v>0</v>
      </c>
      <c r="FS174" s="177">
        <f t="shared" si="169"/>
        <v>0</v>
      </c>
      <c r="FT174" s="177">
        <f t="shared" si="170"/>
        <v>0</v>
      </c>
      <c r="FU174" s="177">
        <f t="shared" si="171"/>
        <v>0</v>
      </c>
      <c r="FV174" s="177">
        <f t="shared" si="172"/>
        <v>0</v>
      </c>
      <c r="FW174" s="177">
        <f t="shared" si="173"/>
        <v>0</v>
      </c>
      <c r="FX174" s="177">
        <f t="shared" si="14"/>
        <v>0</v>
      </c>
      <c r="FY174" s="177">
        <f t="shared" si="183"/>
        <v>0</v>
      </c>
      <c r="FZ174" s="177">
        <f t="shared" si="184"/>
        <v>0</v>
      </c>
      <c r="GA174" s="177">
        <f t="shared" si="185"/>
        <v>0</v>
      </c>
      <c r="GB174" s="177">
        <f t="shared" si="186"/>
        <v>0</v>
      </c>
      <c r="GC174" s="177">
        <f t="shared" si="187"/>
        <v>0</v>
      </c>
      <c r="GD174" s="177">
        <f t="shared" si="188"/>
        <v>0</v>
      </c>
      <c r="GE174" s="177">
        <f t="shared" si="189"/>
        <v>0</v>
      </c>
      <c r="GF174" s="177">
        <f t="shared" si="190"/>
        <v>0</v>
      </c>
      <c r="GG174" s="177">
        <f t="shared" si="191"/>
        <v>5.3016069544364511E-5</v>
      </c>
      <c r="GH174" s="177">
        <f t="shared" si="15"/>
        <v>0</v>
      </c>
      <c r="GI174" s="177">
        <f t="shared" si="135"/>
        <v>0</v>
      </c>
      <c r="GJ174" s="177">
        <f t="shared" si="136"/>
        <v>0</v>
      </c>
      <c r="GK174" s="177">
        <f t="shared" si="137"/>
        <v>0</v>
      </c>
      <c r="GL174" s="177">
        <f t="shared" si="138"/>
        <v>0</v>
      </c>
      <c r="GM174" s="177">
        <f t="shared" si="139"/>
        <v>0</v>
      </c>
      <c r="GN174" s="177">
        <f t="shared" si="140"/>
        <v>0</v>
      </c>
      <c r="GO174" s="177">
        <f t="shared" si="141"/>
        <v>0</v>
      </c>
      <c r="GP174" s="177">
        <f t="shared" si="108"/>
        <v>0</v>
      </c>
      <c r="GQ174" s="177">
        <f t="shared" si="109"/>
        <v>0</v>
      </c>
      <c r="GR174" s="177">
        <f t="shared" si="110"/>
        <v>0</v>
      </c>
      <c r="GS174" s="177">
        <f t="shared" si="111"/>
        <v>0</v>
      </c>
      <c r="GT174" s="177">
        <f t="shared" si="112"/>
        <v>0</v>
      </c>
      <c r="GU174" s="177">
        <f t="shared" si="113"/>
        <v>0</v>
      </c>
      <c r="GV174" s="177">
        <f t="shared" si="114"/>
        <v>0</v>
      </c>
      <c r="GW174" s="177">
        <f t="shared" si="115"/>
        <v>0</v>
      </c>
      <c r="GX174" s="177">
        <f t="shared" si="116"/>
        <v>0</v>
      </c>
      <c r="GY174" s="177">
        <f t="shared" si="117"/>
        <v>0</v>
      </c>
      <c r="GZ174" s="177">
        <f t="shared" si="118"/>
        <v>1.3208194489208638</v>
      </c>
      <c r="HA174" s="177">
        <f t="shared" si="119"/>
        <v>0</v>
      </c>
      <c r="HB174" s="177">
        <f t="shared" si="120"/>
        <v>0</v>
      </c>
      <c r="HC174" s="177">
        <f t="shared" si="121"/>
        <v>0</v>
      </c>
      <c r="HD174" s="177">
        <f t="shared" si="122"/>
        <v>0</v>
      </c>
      <c r="HE174" s="177">
        <f t="shared" si="123"/>
        <v>0</v>
      </c>
      <c r="HF174" s="177">
        <f t="shared" si="124"/>
        <v>0</v>
      </c>
      <c r="HG174" s="177">
        <f t="shared" si="125"/>
        <v>0</v>
      </c>
      <c r="HH174" s="177">
        <f t="shared" si="126"/>
        <v>0.32614077107913669</v>
      </c>
      <c r="HI174" s="177">
        <f t="shared" si="127"/>
        <v>0</v>
      </c>
      <c r="HJ174" s="177">
        <f t="shared" si="128"/>
        <v>0</v>
      </c>
      <c r="HK174" s="177">
        <f t="shared" si="129"/>
        <v>0</v>
      </c>
      <c r="HL174" s="177">
        <f t="shared" si="130"/>
        <v>0</v>
      </c>
      <c r="HM174" s="177">
        <f t="shared" si="131"/>
        <v>0</v>
      </c>
      <c r="HN174" s="177">
        <f t="shared" si="254"/>
        <v>0</v>
      </c>
      <c r="HO174" s="177">
        <f t="shared" si="255"/>
        <v>0</v>
      </c>
      <c r="HP174" s="177">
        <f t="shared" si="256"/>
        <v>0</v>
      </c>
      <c r="HQ174" s="177">
        <f t="shared" si="257"/>
        <v>0</v>
      </c>
      <c r="HR174" s="177">
        <f t="shared" si="258"/>
        <v>0</v>
      </c>
      <c r="HS174" s="177">
        <f t="shared" si="259"/>
        <v>0</v>
      </c>
      <c r="HT174" s="177">
        <f t="shared" si="260"/>
        <v>0</v>
      </c>
      <c r="HU174" s="177">
        <f t="shared" si="261"/>
        <v>0</v>
      </c>
      <c r="HV174" s="177">
        <f t="shared" si="262"/>
        <v>0</v>
      </c>
      <c r="HW174" s="177">
        <f t="shared" si="263"/>
        <v>0</v>
      </c>
      <c r="HX174" s="177">
        <f t="shared" si="264"/>
        <v>0</v>
      </c>
      <c r="HY174" s="177">
        <f t="shared" si="265"/>
        <v>0</v>
      </c>
      <c r="HZ174" s="177">
        <f t="shared" si="266"/>
        <v>0</v>
      </c>
      <c r="IA174" s="177">
        <f t="shared" si="267"/>
        <v>0</v>
      </c>
      <c r="IB174" s="177">
        <f t="shared" si="268"/>
        <v>0</v>
      </c>
      <c r="IC174" s="177">
        <f t="shared" si="207"/>
        <v>0</v>
      </c>
      <c r="ID174" s="177">
        <f t="shared" si="208"/>
        <v>0</v>
      </c>
      <c r="IE174" s="177">
        <f t="shared" si="209"/>
        <v>0</v>
      </c>
      <c r="IF174" s="177">
        <f t="shared" si="210"/>
        <v>0</v>
      </c>
      <c r="IG174" s="177">
        <f t="shared" si="211"/>
        <v>0</v>
      </c>
      <c r="IH174" s="177">
        <f t="shared" si="212"/>
        <v>0</v>
      </c>
      <c r="II174" s="177">
        <f t="shared" si="213"/>
        <v>0</v>
      </c>
      <c r="IJ174" s="177">
        <f t="shared" si="214"/>
        <v>0</v>
      </c>
      <c r="IK174" s="177">
        <f t="shared" si="215"/>
        <v>0</v>
      </c>
      <c r="IL174" s="177">
        <f t="shared" si="216"/>
        <v>0</v>
      </c>
      <c r="IM174" s="177">
        <f t="shared" si="217"/>
        <v>0</v>
      </c>
      <c r="IN174" s="177">
        <f t="shared" si="218"/>
        <v>0</v>
      </c>
      <c r="IO174" s="177">
        <f t="shared" si="219"/>
        <v>0</v>
      </c>
      <c r="IP174" s="177">
        <f t="shared" si="220"/>
        <v>0</v>
      </c>
      <c r="IQ174" s="177">
        <f t="shared" si="221"/>
        <v>0</v>
      </c>
      <c r="IR174" s="177">
        <f t="shared" si="222"/>
        <v>0</v>
      </c>
      <c r="IS174" s="177">
        <f t="shared" si="223"/>
        <v>0</v>
      </c>
      <c r="IT174" s="177">
        <f t="shared" si="91"/>
        <v>0</v>
      </c>
      <c r="IU174" s="177">
        <f t="shared" si="224"/>
        <v>0</v>
      </c>
      <c r="IV174" s="177">
        <f t="shared" si="225"/>
        <v>0</v>
      </c>
      <c r="IW174" s="177">
        <f t="shared" si="226"/>
        <v>0</v>
      </c>
      <c r="IX174" s="177">
        <f t="shared" si="227"/>
        <v>0</v>
      </c>
      <c r="IY174" s="177">
        <f t="shared" si="228"/>
        <v>0</v>
      </c>
      <c r="IZ174" s="177">
        <f t="shared" si="229"/>
        <v>0</v>
      </c>
      <c r="JA174" s="177">
        <f t="shared" si="230"/>
        <v>0</v>
      </c>
      <c r="JB174" s="177">
        <f t="shared" si="231"/>
        <v>0</v>
      </c>
      <c r="JC174" s="177">
        <f t="shared" si="232"/>
        <v>0</v>
      </c>
      <c r="JD174" s="177">
        <f t="shared" si="233"/>
        <v>0</v>
      </c>
      <c r="JE174" s="177">
        <f t="shared" si="234"/>
        <v>0</v>
      </c>
      <c r="JF174" s="177">
        <f t="shared" si="235"/>
        <v>0</v>
      </c>
      <c r="JG174" s="177">
        <f t="shared" si="236"/>
        <v>0</v>
      </c>
      <c r="JH174" s="177">
        <f t="shared" si="237"/>
        <v>0</v>
      </c>
      <c r="JI174" s="177">
        <f t="shared" si="238"/>
        <v>0</v>
      </c>
      <c r="JJ174" s="177">
        <f t="shared" si="239"/>
        <v>0</v>
      </c>
      <c r="JK174" s="177">
        <f t="shared" si="240"/>
        <v>0</v>
      </c>
      <c r="JL174" s="177">
        <f t="shared" si="241"/>
        <v>0</v>
      </c>
      <c r="JM174" s="177">
        <f t="shared" si="242"/>
        <v>0</v>
      </c>
      <c r="JN174" s="177">
        <f t="shared" si="243"/>
        <v>0</v>
      </c>
      <c r="JO174" s="177">
        <f t="shared" si="244"/>
        <v>0</v>
      </c>
      <c r="JP174" s="177">
        <f t="shared" si="245"/>
        <v>0</v>
      </c>
      <c r="JQ174" s="177">
        <f t="shared" si="246"/>
        <v>0</v>
      </c>
      <c r="JR174" s="177">
        <f t="shared" si="247"/>
        <v>0</v>
      </c>
      <c r="JS174" s="177">
        <f t="shared" si="248"/>
        <v>0</v>
      </c>
      <c r="JT174" s="177">
        <f t="shared" si="203"/>
        <v>0</v>
      </c>
      <c r="JU174" s="177">
        <f t="shared" si="249"/>
        <v>0</v>
      </c>
      <c r="JV174" s="177">
        <f t="shared" si="250"/>
        <v>6.0501654676258994E-5</v>
      </c>
    </row>
    <row r="175" spans="1:282" x14ac:dyDescent="0.25">
      <c r="A175" s="77" t="s">
        <v>716</v>
      </c>
      <c r="B175" s="282"/>
      <c r="C175" s="79">
        <v>37</v>
      </c>
      <c r="D175" s="84">
        <f t="shared" si="9"/>
        <v>0</v>
      </c>
      <c r="E175" s="77">
        <f t="shared" si="288"/>
        <v>0</v>
      </c>
      <c r="F175" s="77">
        <f t="shared" si="288"/>
        <v>0</v>
      </c>
      <c r="G175" s="77">
        <f t="shared" si="288"/>
        <v>0</v>
      </c>
      <c r="H175" s="77">
        <f t="shared" si="288"/>
        <v>0</v>
      </c>
      <c r="I175" s="77">
        <f t="shared" si="288"/>
        <v>0</v>
      </c>
      <c r="J175" s="77">
        <f t="shared" si="288"/>
        <v>0</v>
      </c>
      <c r="K175" s="77">
        <f t="shared" si="288"/>
        <v>0</v>
      </c>
      <c r="L175" s="77">
        <f t="shared" si="288"/>
        <v>0</v>
      </c>
      <c r="M175" s="77">
        <f t="shared" si="288"/>
        <v>-1</v>
      </c>
      <c r="N175" s="77">
        <f t="shared" si="288"/>
        <v>0</v>
      </c>
      <c r="O175" s="77">
        <f t="shared" si="288"/>
        <v>0</v>
      </c>
      <c r="P175" s="77">
        <f t="shared" si="288"/>
        <v>5.3E-3</v>
      </c>
      <c r="Q175" s="77">
        <f t="shared" si="288"/>
        <v>0</v>
      </c>
      <c r="R175" s="77">
        <f t="shared" si="288"/>
        <v>0</v>
      </c>
      <c r="S175" s="77">
        <f t="shared" si="288"/>
        <v>0</v>
      </c>
      <c r="T175" s="77">
        <f t="shared" si="288"/>
        <v>0</v>
      </c>
      <c r="U175" s="77">
        <f t="shared" si="288"/>
        <v>0</v>
      </c>
      <c r="V175" s="77">
        <f t="shared" si="288"/>
        <v>0.5</v>
      </c>
      <c r="W175" s="77">
        <f t="shared" si="288"/>
        <v>0</v>
      </c>
      <c r="X175" s="77">
        <f t="shared" si="288"/>
        <v>0</v>
      </c>
      <c r="Y175" s="77">
        <f t="shared" si="288"/>
        <v>0</v>
      </c>
      <c r="Z175" s="77">
        <f t="shared" si="288"/>
        <v>0</v>
      </c>
      <c r="AA175" s="77">
        <f t="shared" si="288"/>
        <v>0</v>
      </c>
      <c r="AB175" s="77">
        <f t="shared" si="288"/>
        <v>0</v>
      </c>
      <c r="AC175" s="230">
        <f t="shared" si="288"/>
        <v>0</v>
      </c>
      <c r="AD175" s="230">
        <f t="shared" si="288"/>
        <v>5.4</v>
      </c>
      <c r="AE175" s="230">
        <f t="shared" si="288"/>
        <v>0</v>
      </c>
      <c r="AF175" s="230">
        <f t="shared" ref="AF175" si="316">HLOOKUP(AF$138,$D$78:$CR$136,$CS115,0)</f>
        <v>0</v>
      </c>
      <c r="AG175" s="230">
        <f t="shared" si="313"/>
        <v>0</v>
      </c>
      <c r="AH175" s="77">
        <f t="shared" si="313"/>
        <v>0</v>
      </c>
      <c r="AI175" s="77">
        <f t="shared" si="313"/>
        <v>0</v>
      </c>
      <c r="AJ175" s="77">
        <f t="shared" si="313"/>
        <v>0</v>
      </c>
      <c r="AK175" s="77">
        <f t="shared" si="313"/>
        <v>0</v>
      </c>
      <c r="AL175" s="77">
        <f t="shared" si="313"/>
        <v>0</v>
      </c>
      <c r="AM175" s="77">
        <f t="shared" si="313"/>
        <v>0</v>
      </c>
      <c r="AN175" s="77">
        <f t="shared" si="313"/>
        <v>0</v>
      </c>
      <c r="AO175" s="77">
        <f t="shared" si="313"/>
        <v>0</v>
      </c>
      <c r="AP175" s="77">
        <f t="shared" si="313"/>
        <v>0</v>
      </c>
      <c r="AQ175" s="77">
        <f t="shared" si="313"/>
        <v>0</v>
      </c>
      <c r="AR175" s="77">
        <f t="shared" si="313"/>
        <v>0</v>
      </c>
      <c r="AS175" s="77">
        <f t="shared" si="313"/>
        <v>0</v>
      </c>
      <c r="AT175" s="77">
        <f t="shared" si="313"/>
        <v>0</v>
      </c>
      <c r="AU175" s="77">
        <f t="shared" si="313"/>
        <v>0</v>
      </c>
      <c r="AV175" s="77">
        <f t="shared" si="313"/>
        <v>0</v>
      </c>
      <c r="AW175" s="77">
        <f t="shared" si="313"/>
        <v>0</v>
      </c>
      <c r="AX175" s="77">
        <f t="shared" si="313"/>
        <v>0</v>
      </c>
      <c r="AY175" s="77">
        <f t="shared" si="313"/>
        <v>0</v>
      </c>
      <c r="AZ175" s="77">
        <f t="shared" si="313"/>
        <v>0</v>
      </c>
      <c r="BA175" s="77">
        <f t="shared" si="313"/>
        <v>0</v>
      </c>
      <c r="BB175" s="77">
        <f t="shared" si="313"/>
        <v>0</v>
      </c>
      <c r="BC175" s="77">
        <f t="shared" si="313"/>
        <v>0</v>
      </c>
      <c r="BD175" s="77">
        <f t="shared" si="313"/>
        <v>0</v>
      </c>
      <c r="BE175" s="77">
        <f t="shared" si="313"/>
        <v>0</v>
      </c>
      <c r="BF175" s="77">
        <f t="shared" si="313"/>
        <v>0</v>
      </c>
      <c r="BG175" s="77">
        <f t="shared" si="313"/>
        <v>0</v>
      </c>
      <c r="BH175" s="77">
        <f t="shared" si="313"/>
        <v>0</v>
      </c>
      <c r="BI175" s="77">
        <f t="shared" si="313"/>
        <v>0</v>
      </c>
      <c r="BJ175" s="77">
        <f t="shared" si="313"/>
        <v>0</v>
      </c>
      <c r="BK175" s="77">
        <f t="shared" si="313"/>
        <v>0</v>
      </c>
      <c r="BL175" s="77">
        <f t="shared" si="313"/>
        <v>0</v>
      </c>
      <c r="BM175" s="77">
        <f t="shared" si="313"/>
        <v>0</v>
      </c>
      <c r="BN175" s="77">
        <f t="shared" si="313"/>
        <v>0</v>
      </c>
      <c r="BO175" s="77">
        <f t="shared" si="313"/>
        <v>0</v>
      </c>
      <c r="BP175" s="77">
        <f t="shared" si="313"/>
        <v>0</v>
      </c>
      <c r="BQ175" s="77">
        <f t="shared" si="313"/>
        <v>0</v>
      </c>
      <c r="BR175" s="77">
        <f t="shared" si="313"/>
        <v>0</v>
      </c>
      <c r="BS175" s="77">
        <f t="shared" si="313"/>
        <v>0</v>
      </c>
      <c r="BT175" s="77">
        <f t="shared" si="313"/>
        <v>0</v>
      </c>
      <c r="BU175" s="77">
        <f t="shared" si="313"/>
        <v>0</v>
      </c>
      <c r="BV175" s="77">
        <f t="shared" si="313"/>
        <v>0</v>
      </c>
      <c r="BW175" s="77">
        <f t="shared" si="313"/>
        <v>0</v>
      </c>
      <c r="BX175" s="77">
        <f t="shared" ref="BX175" si="317">HLOOKUP(BX$138,$D$78:$CR$136,$CS115,0)</f>
        <v>0</v>
      </c>
      <c r="BY175" s="77">
        <f t="shared" si="295"/>
        <v>0</v>
      </c>
      <c r="BZ175" s="77">
        <f t="shared" si="295"/>
        <v>0</v>
      </c>
      <c r="CA175" s="77">
        <f t="shared" si="295"/>
        <v>0</v>
      </c>
      <c r="CB175" s="77">
        <f t="shared" si="295"/>
        <v>-5.3E-3</v>
      </c>
      <c r="CC175" s="77">
        <f t="shared" si="295"/>
        <v>0</v>
      </c>
      <c r="CD175" s="77">
        <f t="shared" si="295"/>
        <v>0</v>
      </c>
      <c r="CE175" s="77">
        <f t="shared" si="295"/>
        <v>0</v>
      </c>
      <c r="CF175" s="77">
        <f t="shared" si="295"/>
        <v>0</v>
      </c>
      <c r="CG175" s="77">
        <f t="shared" si="295"/>
        <v>0</v>
      </c>
      <c r="CH175" s="77">
        <f t="shared" si="295"/>
        <v>0</v>
      </c>
      <c r="CI175" s="77">
        <f t="shared" si="295"/>
        <v>0</v>
      </c>
      <c r="CJ175" s="77">
        <f t="shared" si="295"/>
        <v>0</v>
      </c>
      <c r="CK175" s="77">
        <f t="shared" si="295"/>
        <v>0</v>
      </c>
      <c r="CL175" s="77">
        <f t="shared" si="295"/>
        <v>0</v>
      </c>
      <c r="CM175" s="77">
        <f t="shared" si="295"/>
        <v>0</v>
      </c>
      <c r="CN175" s="77">
        <f t="shared" si="295"/>
        <v>0</v>
      </c>
      <c r="CO175" s="77">
        <f t="shared" si="295"/>
        <v>0</v>
      </c>
      <c r="CP175" s="77">
        <f t="shared" si="295"/>
        <v>0</v>
      </c>
      <c r="CQ175" s="77">
        <f t="shared" ref="CQ175" si="318">HLOOKUP(CQ$138,$D$78:$CR$136,$CS115,0)</f>
        <v>0</v>
      </c>
      <c r="CR175" s="85">
        <f t="shared" si="3"/>
        <v>0</v>
      </c>
      <c r="CS175" s="177">
        <f t="shared" si="13"/>
        <v>0</v>
      </c>
      <c r="CT175" s="177">
        <f t="shared" si="26"/>
        <v>0</v>
      </c>
      <c r="CU175" s="177">
        <f t="shared" si="27"/>
        <v>0</v>
      </c>
      <c r="CV175" s="177">
        <f t="shared" si="28"/>
        <v>0</v>
      </c>
      <c r="CW175" s="177">
        <f t="shared" si="29"/>
        <v>0</v>
      </c>
      <c r="CX175" s="177">
        <f t="shared" si="30"/>
        <v>0</v>
      </c>
      <c r="CY175" s="177">
        <f t="shared" si="31"/>
        <v>0</v>
      </c>
      <c r="CZ175" s="177">
        <f t="shared" si="32"/>
        <v>0</v>
      </c>
      <c r="DA175" s="177">
        <f t="shared" si="33"/>
        <v>0</v>
      </c>
      <c r="DB175" s="177">
        <f t="shared" si="34"/>
        <v>0</v>
      </c>
      <c r="DC175" s="177">
        <f t="shared" si="35"/>
        <v>0</v>
      </c>
      <c r="DD175" s="177">
        <f t="shared" si="36"/>
        <v>0</v>
      </c>
      <c r="DE175" s="177">
        <f t="shared" si="37"/>
        <v>1.0745538000000001E-2</v>
      </c>
      <c r="DF175" s="177">
        <f t="shared" si="38"/>
        <v>0</v>
      </c>
      <c r="DG175" s="177">
        <f t="shared" si="39"/>
        <v>0</v>
      </c>
      <c r="DH175" s="177">
        <f t="shared" si="40"/>
        <v>0</v>
      </c>
      <c r="DI175" s="177">
        <f t="shared" si="41"/>
        <v>0</v>
      </c>
      <c r="DJ175" s="177">
        <f t="shared" si="42"/>
        <v>0</v>
      </c>
      <c r="DK175" s="177">
        <f t="shared" si="43"/>
        <v>0.11532870000000001</v>
      </c>
      <c r="DL175" s="177">
        <f t="shared" si="44"/>
        <v>0</v>
      </c>
      <c r="DM175" s="177">
        <f t="shared" si="45"/>
        <v>0</v>
      </c>
      <c r="DN175" s="177">
        <f t="shared" si="46"/>
        <v>0</v>
      </c>
      <c r="DO175" s="177">
        <f t="shared" si="47"/>
        <v>0</v>
      </c>
      <c r="DP175" s="177">
        <f t="shared" si="48"/>
        <v>0</v>
      </c>
      <c r="DQ175" s="177">
        <f t="shared" si="49"/>
        <v>0</v>
      </c>
      <c r="DR175" s="177">
        <f t="shared" si="50"/>
        <v>0</v>
      </c>
      <c r="DS175" s="177">
        <f t="shared" si="51"/>
        <v>0.12443868000000001</v>
      </c>
      <c r="DT175" s="177">
        <f t="shared" si="52"/>
        <v>0</v>
      </c>
      <c r="DU175" s="177">
        <f t="shared" si="53"/>
        <v>0</v>
      </c>
      <c r="DV175" s="177">
        <f t="shared" si="54"/>
        <v>0</v>
      </c>
      <c r="DW175" s="177">
        <f t="shared" si="55"/>
        <v>0</v>
      </c>
      <c r="DX175" s="177">
        <f t="shared" si="56"/>
        <v>0</v>
      </c>
      <c r="DY175" s="177">
        <f t="shared" si="57"/>
        <v>0</v>
      </c>
      <c r="DZ175" s="177">
        <f t="shared" si="58"/>
        <v>0</v>
      </c>
      <c r="EA175" s="177">
        <f t="shared" si="59"/>
        <v>0</v>
      </c>
      <c r="EB175" s="177">
        <f t="shared" si="60"/>
        <v>0</v>
      </c>
      <c r="EC175" s="177">
        <f t="shared" si="61"/>
        <v>0</v>
      </c>
      <c r="ED175" s="177">
        <f t="shared" si="62"/>
        <v>0</v>
      </c>
      <c r="EE175" s="177">
        <f t="shared" si="63"/>
        <v>0</v>
      </c>
      <c r="EF175" s="177">
        <f t="shared" si="64"/>
        <v>0</v>
      </c>
      <c r="EG175" s="177">
        <f t="shared" si="65"/>
        <v>0</v>
      </c>
      <c r="EH175" s="177">
        <f t="shared" si="66"/>
        <v>0</v>
      </c>
      <c r="EI175" s="177">
        <f t="shared" si="67"/>
        <v>0</v>
      </c>
      <c r="EJ175" s="177">
        <f t="shared" si="68"/>
        <v>0</v>
      </c>
      <c r="EK175" s="177">
        <f t="shared" si="69"/>
        <v>0</v>
      </c>
      <c r="EL175" s="177">
        <f t="shared" si="70"/>
        <v>0</v>
      </c>
      <c r="EM175" s="177">
        <f t="shared" si="71"/>
        <v>0</v>
      </c>
      <c r="EN175" s="177">
        <f t="shared" si="72"/>
        <v>0</v>
      </c>
      <c r="EO175" s="177">
        <f t="shared" si="73"/>
        <v>0</v>
      </c>
      <c r="EP175" s="177">
        <f t="shared" si="74"/>
        <v>0</v>
      </c>
      <c r="EQ175" s="177">
        <f t="shared" si="75"/>
        <v>0</v>
      </c>
      <c r="ER175" s="177">
        <f t="shared" si="76"/>
        <v>0</v>
      </c>
      <c r="ES175" s="177">
        <f t="shared" si="77"/>
        <v>0</v>
      </c>
      <c r="ET175" s="177">
        <f t="shared" si="78"/>
        <v>0</v>
      </c>
      <c r="EU175" s="177">
        <f t="shared" si="79"/>
        <v>0</v>
      </c>
      <c r="EV175" s="177">
        <f t="shared" si="80"/>
        <v>0</v>
      </c>
      <c r="EW175" s="177">
        <f t="shared" si="81"/>
        <v>0</v>
      </c>
      <c r="EX175" s="177">
        <f t="shared" si="82"/>
        <v>0</v>
      </c>
      <c r="EY175" s="177">
        <f t="shared" si="83"/>
        <v>0</v>
      </c>
      <c r="EZ175" s="177">
        <f t="shared" si="84"/>
        <v>0</v>
      </c>
      <c r="FA175" s="177">
        <f t="shared" si="85"/>
        <v>0</v>
      </c>
      <c r="FB175" s="177">
        <f t="shared" si="86"/>
        <v>0</v>
      </c>
      <c r="FC175" s="177">
        <f t="shared" si="87"/>
        <v>0</v>
      </c>
      <c r="FD175" s="177">
        <f t="shared" si="88"/>
        <v>0</v>
      </c>
      <c r="FE175" s="177">
        <f t="shared" si="22"/>
        <v>0</v>
      </c>
      <c r="FF175" s="177">
        <f t="shared" si="177"/>
        <v>0</v>
      </c>
      <c r="FG175" s="177">
        <f t="shared" si="178"/>
        <v>0</v>
      </c>
      <c r="FH175" s="177">
        <f t="shared" si="179"/>
        <v>0</v>
      </c>
      <c r="FI175" s="177">
        <f t="shared" si="159"/>
        <v>0</v>
      </c>
      <c r="FJ175" s="177">
        <f t="shared" si="160"/>
        <v>0</v>
      </c>
      <c r="FK175" s="177">
        <f t="shared" si="161"/>
        <v>0</v>
      </c>
      <c r="FL175" s="177">
        <f t="shared" si="162"/>
        <v>0</v>
      </c>
      <c r="FM175" s="177">
        <f t="shared" si="163"/>
        <v>0</v>
      </c>
      <c r="FN175" s="177">
        <f t="shared" si="164"/>
        <v>0</v>
      </c>
      <c r="FO175" s="177">
        <f t="shared" si="165"/>
        <v>0</v>
      </c>
      <c r="FP175" s="177">
        <f t="shared" si="166"/>
        <v>0</v>
      </c>
      <c r="FQ175" s="177">
        <f t="shared" si="167"/>
        <v>0</v>
      </c>
      <c r="FR175" s="177">
        <f t="shared" si="168"/>
        <v>0</v>
      </c>
      <c r="FS175" s="177">
        <f t="shared" si="169"/>
        <v>0</v>
      </c>
      <c r="FT175" s="177">
        <f t="shared" si="170"/>
        <v>0</v>
      </c>
      <c r="FU175" s="177">
        <f t="shared" si="171"/>
        <v>0</v>
      </c>
      <c r="FV175" s="177">
        <f t="shared" si="172"/>
        <v>0</v>
      </c>
      <c r="FW175" s="177">
        <f t="shared" si="173"/>
        <v>0</v>
      </c>
      <c r="FX175" s="177">
        <f t="shared" si="14"/>
        <v>0</v>
      </c>
      <c r="FY175" s="177">
        <f t="shared" si="183"/>
        <v>0</v>
      </c>
      <c r="FZ175" s="177">
        <f t="shared" si="184"/>
        <v>0</v>
      </c>
      <c r="GA175" s="177">
        <f t="shared" si="185"/>
        <v>0</v>
      </c>
      <c r="GB175" s="177">
        <f t="shared" si="186"/>
        <v>0</v>
      </c>
      <c r="GC175" s="177">
        <f t="shared" si="187"/>
        <v>0</v>
      </c>
      <c r="GD175" s="177">
        <f t="shared" si="188"/>
        <v>0</v>
      </c>
      <c r="GE175" s="177">
        <f t="shared" si="189"/>
        <v>0</v>
      </c>
      <c r="GF175" s="177">
        <f t="shared" si="190"/>
        <v>0</v>
      </c>
      <c r="GG175" s="177">
        <f t="shared" si="191"/>
        <v>0</v>
      </c>
      <c r="GH175" s="177">
        <f t="shared" si="15"/>
        <v>0</v>
      </c>
      <c r="GI175" s="177">
        <f t="shared" si="135"/>
        <v>0</v>
      </c>
      <c r="GJ175" s="177">
        <f t="shared" si="136"/>
        <v>0</v>
      </c>
      <c r="GK175" s="177">
        <f t="shared" si="137"/>
        <v>0</v>
      </c>
      <c r="GL175" s="177">
        <f t="shared" si="138"/>
        <v>0</v>
      </c>
      <c r="GM175" s="177">
        <f t="shared" si="139"/>
        <v>0</v>
      </c>
      <c r="GN175" s="177">
        <f t="shared" si="140"/>
        <v>0</v>
      </c>
      <c r="GO175" s="177">
        <f t="shared" si="141"/>
        <v>0</v>
      </c>
      <c r="GP175" s="177">
        <f t="shared" si="108"/>
        <v>0</v>
      </c>
      <c r="GQ175" s="177">
        <f t="shared" si="109"/>
        <v>0</v>
      </c>
      <c r="GR175" s="177">
        <f t="shared" si="110"/>
        <v>0</v>
      </c>
      <c r="GS175" s="177">
        <f t="shared" si="111"/>
        <v>0</v>
      </c>
      <c r="GT175" s="177">
        <f t="shared" si="112"/>
        <v>1.4132132E-2</v>
      </c>
      <c r="GU175" s="177">
        <f t="shared" si="113"/>
        <v>0</v>
      </c>
      <c r="GV175" s="177">
        <f t="shared" si="114"/>
        <v>0</v>
      </c>
      <c r="GW175" s="177">
        <f t="shared" si="115"/>
        <v>0</v>
      </c>
      <c r="GX175" s="177">
        <f t="shared" si="116"/>
        <v>0</v>
      </c>
      <c r="GY175" s="177">
        <f t="shared" si="117"/>
        <v>0</v>
      </c>
      <c r="GZ175" s="177">
        <f t="shared" si="118"/>
        <v>0.13586130000000002</v>
      </c>
      <c r="HA175" s="177">
        <f t="shared" si="119"/>
        <v>0</v>
      </c>
      <c r="HB175" s="177">
        <f t="shared" si="120"/>
        <v>0</v>
      </c>
      <c r="HC175" s="177">
        <f t="shared" si="121"/>
        <v>0</v>
      </c>
      <c r="HD175" s="177">
        <f t="shared" si="122"/>
        <v>0</v>
      </c>
      <c r="HE175" s="177">
        <f t="shared" si="123"/>
        <v>0</v>
      </c>
      <c r="HF175" s="177">
        <f t="shared" si="124"/>
        <v>0</v>
      </c>
      <c r="HG175" s="177">
        <f t="shared" si="125"/>
        <v>0</v>
      </c>
      <c r="HH175" s="177">
        <f t="shared" si="126"/>
        <v>0.14660513999999999</v>
      </c>
      <c r="HI175" s="177">
        <f t="shared" si="127"/>
        <v>0</v>
      </c>
      <c r="HJ175" s="177">
        <f t="shared" si="128"/>
        <v>0</v>
      </c>
      <c r="HK175" s="177">
        <f t="shared" si="129"/>
        <v>0</v>
      </c>
      <c r="HL175" s="177">
        <f t="shared" si="130"/>
        <v>0</v>
      </c>
      <c r="HM175" s="177">
        <f t="shared" si="131"/>
        <v>0</v>
      </c>
      <c r="HN175" s="177">
        <f t="shared" si="254"/>
        <v>0</v>
      </c>
      <c r="HO175" s="177">
        <f t="shared" si="255"/>
        <v>0</v>
      </c>
      <c r="HP175" s="177">
        <f t="shared" si="256"/>
        <v>0</v>
      </c>
      <c r="HQ175" s="177">
        <f t="shared" si="257"/>
        <v>0</v>
      </c>
      <c r="HR175" s="177">
        <f t="shared" si="258"/>
        <v>0</v>
      </c>
      <c r="HS175" s="177">
        <f t="shared" si="259"/>
        <v>0</v>
      </c>
      <c r="HT175" s="177">
        <f t="shared" si="260"/>
        <v>0</v>
      </c>
      <c r="HU175" s="177">
        <f t="shared" si="261"/>
        <v>0</v>
      </c>
      <c r="HV175" s="177">
        <f t="shared" si="262"/>
        <v>0</v>
      </c>
      <c r="HW175" s="177">
        <f t="shared" si="263"/>
        <v>0</v>
      </c>
      <c r="HX175" s="177">
        <f t="shared" si="264"/>
        <v>0</v>
      </c>
      <c r="HY175" s="177">
        <f t="shared" si="265"/>
        <v>0</v>
      </c>
      <c r="HZ175" s="177">
        <f t="shared" si="266"/>
        <v>0</v>
      </c>
      <c r="IA175" s="177">
        <f t="shared" si="267"/>
        <v>0</v>
      </c>
      <c r="IB175" s="177">
        <f t="shared" si="268"/>
        <v>0</v>
      </c>
      <c r="IC175" s="177">
        <f t="shared" si="207"/>
        <v>0</v>
      </c>
      <c r="ID175" s="177">
        <f t="shared" si="208"/>
        <v>0</v>
      </c>
      <c r="IE175" s="177">
        <f t="shared" si="209"/>
        <v>0</v>
      </c>
      <c r="IF175" s="177">
        <f t="shared" si="210"/>
        <v>0</v>
      </c>
      <c r="IG175" s="177">
        <f t="shared" si="211"/>
        <v>0</v>
      </c>
      <c r="IH175" s="177">
        <f t="shared" si="212"/>
        <v>0</v>
      </c>
      <c r="II175" s="177">
        <f t="shared" si="213"/>
        <v>0</v>
      </c>
      <c r="IJ175" s="177">
        <f t="shared" si="214"/>
        <v>0</v>
      </c>
      <c r="IK175" s="177">
        <f t="shared" si="215"/>
        <v>0</v>
      </c>
      <c r="IL175" s="177">
        <f t="shared" si="216"/>
        <v>0</v>
      </c>
      <c r="IM175" s="177">
        <f t="shared" si="217"/>
        <v>0</v>
      </c>
      <c r="IN175" s="177">
        <f t="shared" si="218"/>
        <v>0</v>
      </c>
      <c r="IO175" s="177">
        <f t="shared" si="219"/>
        <v>0</v>
      </c>
      <c r="IP175" s="177">
        <f t="shared" si="220"/>
        <v>0</v>
      </c>
      <c r="IQ175" s="177">
        <f t="shared" si="221"/>
        <v>0</v>
      </c>
      <c r="IR175" s="177">
        <f t="shared" si="222"/>
        <v>0</v>
      </c>
      <c r="IS175" s="177">
        <f t="shared" si="223"/>
        <v>0</v>
      </c>
      <c r="IT175" s="177">
        <f t="shared" si="91"/>
        <v>0</v>
      </c>
      <c r="IU175" s="177">
        <f t="shared" si="224"/>
        <v>0</v>
      </c>
      <c r="IV175" s="177">
        <f t="shared" si="225"/>
        <v>0</v>
      </c>
      <c r="IW175" s="177">
        <f t="shared" si="226"/>
        <v>0</v>
      </c>
      <c r="IX175" s="177">
        <f t="shared" si="227"/>
        <v>0</v>
      </c>
      <c r="IY175" s="177">
        <f t="shared" si="228"/>
        <v>0</v>
      </c>
      <c r="IZ175" s="177">
        <f t="shared" si="229"/>
        <v>0</v>
      </c>
      <c r="JA175" s="177">
        <f t="shared" si="230"/>
        <v>0</v>
      </c>
      <c r="JB175" s="177">
        <f t="shared" si="231"/>
        <v>0</v>
      </c>
      <c r="JC175" s="177">
        <f t="shared" si="232"/>
        <v>0</v>
      </c>
      <c r="JD175" s="177">
        <f t="shared" si="233"/>
        <v>0</v>
      </c>
      <c r="JE175" s="177">
        <f t="shared" si="234"/>
        <v>0</v>
      </c>
      <c r="JF175" s="177">
        <f t="shared" si="235"/>
        <v>0</v>
      </c>
      <c r="JG175" s="177">
        <f t="shared" si="236"/>
        <v>0</v>
      </c>
      <c r="JH175" s="177">
        <f t="shared" si="237"/>
        <v>0</v>
      </c>
      <c r="JI175" s="177">
        <f t="shared" si="238"/>
        <v>0</v>
      </c>
      <c r="JJ175" s="177">
        <f t="shared" si="239"/>
        <v>0</v>
      </c>
      <c r="JK175" s="177">
        <f t="shared" si="240"/>
        <v>0</v>
      </c>
      <c r="JL175" s="177">
        <f t="shared" si="241"/>
        <v>0</v>
      </c>
      <c r="JM175" s="177">
        <f t="shared" si="242"/>
        <v>0</v>
      </c>
      <c r="JN175" s="177">
        <f t="shared" si="243"/>
        <v>0</v>
      </c>
      <c r="JO175" s="177">
        <f t="shared" si="244"/>
        <v>0</v>
      </c>
      <c r="JP175" s="177">
        <f t="shared" si="245"/>
        <v>0</v>
      </c>
      <c r="JQ175" s="177">
        <f t="shared" si="246"/>
        <v>0</v>
      </c>
      <c r="JR175" s="177">
        <f t="shared" si="247"/>
        <v>0</v>
      </c>
      <c r="JS175" s="177">
        <f t="shared" si="248"/>
        <v>0</v>
      </c>
      <c r="JT175" s="177">
        <f t="shared" si="203"/>
        <v>0</v>
      </c>
      <c r="JU175" s="177">
        <f t="shared" si="249"/>
        <v>0</v>
      </c>
      <c r="JV175" s="177">
        <f t="shared" si="250"/>
        <v>0</v>
      </c>
    </row>
    <row r="176" spans="1:282" x14ac:dyDescent="0.25">
      <c r="A176" s="77" t="s">
        <v>785</v>
      </c>
      <c r="B176" s="77">
        <v>63</v>
      </c>
      <c r="C176" s="267">
        <v>38</v>
      </c>
      <c r="D176" s="84">
        <f t="shared" si="9"/>
        <v>0</v>
      </c>
      <c r="E176" s="77">
        <f t="shared" si="288"/>
        <v>0</v>
      </c>
      <c r="F176" s="77">
        <f t="shared" si="288"/>
        <v>0</v>
      </c>
      <c r="G176" s="77">
        <f t="shared" si="288"/>
        <v>0</v>
      </c>
      <c r="H176" s="77">
        <f t="shared" si="288"/>
        <v>0</v>
      </c>
      <c r="I176" s="77">
        <f t="shared" si="288"/>
        <v>0</v>
      </c>
      <c r="J176" s="77">
        <f t="shared" si="288"/>
        <v>0</v>
      </c>
      <c r="K176" s="77">
        <f t="shared" si="288"/>
        <v>0</v>
      </c>
      <c r="L176" s="77">
        <f t="shared" si="288"/>
        <v>0</v>
      </c>
      <c r="M176" s="77">
        <f t="shared" si="288"/>
        <v>0</v>
      </c>
      <c r="N176" s="77">
        <f t="shared" si="288"/>
        <v>0</v>
      </c>
      <c r="O176" s="77">
        <f t="shared" si="288"/>
        <v>0</v>
      </c>
      <c r="P176" s="77">
        <f t="shared" si="288"/>
        <v>0</v>
      </c>
      <c r="Q176" s="77">
        <f t="shared" si="288"/>
        <v>0</v>
      </c>
      <c r="R176" s="77">
        <f t="shared" si="288"/>
        <v>0</v>
      </c>
      <c r="S176" s="77">
        <f t="shared" si="288"/>
        <v>0</v>
      </c>
      <c r="T176" s="77">
        <f t="shared" si="288"/>
        <v>0</v>
      </c>
      <c r="U176" s="77">
        <f t="shared" si="288"/>
        <v>0</v>
      </c>
      <c r="V176" s="77">
        <f t="shared" si="288"/>
        <v>7.9712849664319532E-2</v>
      </c>
      <c r="W176" s="77">
        <f t="shared" si="288"/>
        <v>0</v>
      </c>
      <c r="X176" s="77">
        <f t="shared" si="288"/>
        <v>0</v>
      </c>
      <c r="Y176" s="77">
        <f t="shared" si="288"/>
        <v>0</v>
      </c>
      <c r="Z176" s="77">
        <f t="shared" si="288"/>
        <v>0</v>
      </c>
      <c r="AA176" s="77">
        <f t="shared" si="288"/>
        <v>0</v>
      </c>
      <c r="AB176" s="77">
        <f t="shared" si="288"/>
        <v>0</v>
      </c>
      <c r="AC176" s="230">
        <f t="shared" si="288"/>
        <v>0</v>
      </c>
      <c r="AD176" s="230">
        <f t="shared" si="288"/>
        <v>0.55468478071293581</v>
      </c>
      <c r="AE176" s="230">
        <f t="shared" si="288"/>
        <v>0</v>
      </c>
      <c r="AF176" s="230">
        <f t="shared" ref="AF176" si="319">HLOOKUP(AF$138,$D$78:$CR$136,$CS116,0)</f>
        <v>0</v>
      </c>
      <c r="AG176" s="230">
        <f t="shared" si="313"/>
        <v>0</v>
      </c>
      <c r="AH176" s="77">
        <f t="shared" si="313"/>
        <v>0</v>
      </c>
      <c r="AI176" s="77">
        <f t="shared" si="313"/>
        <v>0</v>
      </c>
      <c r="AJ176" s="77">
        <f t="shared" si="313"/>
        <v>0</v>
      </c>
      <c r="AK176" s="77">
        <f t="shared" si="313"/>
        <v>0</v>
      </c>
      <c r="AL176" s="77">
        <f t="shared" si="313"/>
        <v>0</v>
      </c>
      <c r="AM176" s="77">
        <f t="shared" si="313"/>
        <v>0</v>
      </c>
      <c r="AN176" s="77">
        <f t="shared" si="313"/>
        <v>0</v>
      </c>
      <c r="AO176" s="77">
        <f t="shared" si="313"/>
        <v>0</v>
      </c>
      <c r="AP176" s="77">
        <f t="shared" si="313"/>
        <v>0</v>
      </c>
      <c r="AQ176" s="77">
        <f t="shared" si="313"/>
        <v>0</v>
      </c>
      <c r="AR176" s="77">
        <f t="shared" si="313"/>
        <v>0</v>
      </c>
      <c r="AS176" s="77">
        <f t="shared" si="313"/>
        <v>0</v>
      </c>
      <c r="AT176" s="77">
        <f t="shared" si="313"/>
        <v>0</v>
      </c>
      <c r="AU176" s="77">
        <f t="shared" si="313"/>
        <v>0</v>
      </c>
      <c r="AV176" s="77">
        <f t="shared" si="313"/>
        <v>0</v>
      </c>
      <c r="AW176" s="77">
        <f t="shared" si="313"/>
        <v>0</v>
      </c>
      <c r="AX176" s="77">
        <f t="shared" si="313"/>
        <v>0</v>
      </c>
      <c r="AY176" s="77">
        <f t="shared" si="313"/>
        <v>0</v>
      </c>
      <c r="AZ176" s="77">
        <f t="shared" si="313"/>
        <v>0</v>
      </c>
      <c r="BA176" s="77">
        <f t="shared" si="313"/>
        <v>0</v>
      </c>
      <c r="BB176" s="77">
        <f t="shared" si="313"/>
        <v>0</v>
      </c>
      <c r="BC176" s="77">
        <f t="shared" si="313"/>
        <v>0</v>
      </c>
      <c r="BD176" s="77">
        <f t="shared" si="313"/>
        <v>0</v>
      </c>
      <c r="BE176" s="77">
        <f t="shared" si="313"/>
        <v>0</v>
      </c>
      <c r="BF176" s="77">
        <f t="shared" si="313"/>
        <v>0</v>
      </c>
      <c r="BG176" s="77">
        <f t="shared" si="313"/>
        <v>0</v>
      </c>
      <c r="BH176" s="77">
        <f t="shared" si="313"/>
        <v>0</v>
      </c>
      <c r="BI176" s="77">
        <f t="shared" si="313"/>
        <v>0.17538321231891682</v>
      </c>
      <c r="BJ176" s="77">
        <f t="shared" si="313"/>
        <v>0</v>
      </c>
      <c r="BK176" s="77">
        <f t="shared" si="313"/>
        <v>0</v>
      </c>
      <c r="BL176" s="77">
        <f t="shared" si="313"/>
        <v>0</v>
      </c>
      <c r="BM176" s="77">
        <f t="shared" si="313"/>
        <v>0</v>
      </c>
      <c r="BN176" s="77">
        <f t="shared" si="313"/>
        <v>0</v>
      </c>
      <c r="BO176" s="77">
        <f t="shared" si="313"/>
        <v>0</v>
      </c>
      <c r="BP176" s="77">
        <f t="shared" si="313"/>
        <v>0</v>
      </c>
      <c r="BQ176" s="77">
        <f t="shared" si="313"/>
        <v>0</v>
      </c>
      <c r="BR176" s="77">
        <f t="shared" si="313"/>
        <v>0</v>
      </c>
      <c r="BS176" s="77">
        <f t="shared" si="313"/>
        <v>0</v>
      </c>
      <c r="BT176" s="77">
        <f t="shared" si="313"/>
        <v>0</v>
      </c>
      <c r="BU176" s="77">
        <f t="shared" si="313"/>
        <v>0</v>
      </c>
      <c r="BV176" s="77">
        <f t="shared" si="313"/>
        <v>0</v>
      </c>
      <c r="BW176" s="77">
        <f t="shared" si="313"/>
        <v>0</v>
      </c>
      <c r="BX176" s="77">
        <f t="shared" ref="BX176" si="320">HLOOKUP(BX$138,$D$78:$CR$136,$CS116,0)</f>
        <v>0</v>
      </c>
      <c r="BY176" s="77">
        <f t="shared" si="295"/>
        <v>0</v>
      </c>
      <c r="BZ176" s="77">
        <f t="shared" si="295"/>
        <v>0</v>
      </c>
      <c r="CA176" s="77">
        <f t="shared" si="295"/>
        <v>0</v>
      </c>
      <c r="CB176" s="77">
        <f t="shared" si="295"/>
        <v>0</v>
      </c>
      <c r="CC176" s="77">
        <f t="shared" si="295"/>
        <v>0</v>
      </c>
      <c r="CD176" s="77">
        <f t="shared" si="295"/>
        <v>0</v>
      </c>
      <c r="CE176" s="77">
        <f t="shared" si="295"/>
        <v>0</v>
      </c>
      <c r="CF176" s="77">
        <f t="shared" si="295"/>
        <v>0</v>
      </c>
      <c r="CG176" s="77">
        <f t="shared" si="295"/>
        <v>0</v>
      </c>
      <c r="CH176" s="77">
        <f t="shared" si="295"/>
        <v>0</v>
      </c>
      <c r="CI176" s="77">
        <f t="shared" si="295"/>
        <v>0</v>
      </c>
      <c r="CJ176" s="77">
        <f t="shared" si="295"/>
        <v>0</v>
      </c>
      <c r="CK176" s="77">
        <f t="shared" si="295"/>
        <v>0</v>
      </c>
      <c r="CL176" s="77">
        <f t="shared" si="295"/>
        <v>0</v>
      </c>
      <c r="CM176" s="77">
        <f t="shared" si="295"/>
        <v>0</v>
      </c>
      <c r="CN176" s="77">
        <f t="shared" si="295"/>
        <v>0</v>
      </c>
      <c r="CO176" s="77">
        <f t="shared" si="295"/>
        <v>0</v>
      </c>
      <c r="CP176" s="77">
        <f t="shared" si="295"/>
        <v>0</v>
      </c>
      <c r="CQ176" s="77">
        <f t="shared" ref="CQ176" si="321">HLOOKUP(CQ$138,$D$78:$CR$136,$CS116,0)</f>
        <v>0</v>
      </c>
      <c r="CR176" s="85">
        <f t="shared" si="3"/>
        <v>0</v>
      </c>
      <c r="CS176" s="177">
        <f t="shared" si="13"/>
        <v>0</v>
      </c>
      <c r="CT176" s="177">
        <f t="shared" si="26"/>
        <v>0</v>
      </c>
      <c r="CU176" s="177">
        <f t="shared" si="27"/>
        <v>0</v>
      </c>
      <c r="CV176" s="177">
        <f t="shared" si="28"/>
        <v>0</v>
      </c>
      <c r="CW176" s="177">
        <f t="shared" si="29"/>
        <v>0</v>
      </c>
      <c r="CX176" s="177">
        <f t="shared" si="30"/>
        <v>0</v>
      </c>
      <c r="CY176" s="177">
        <f t="shared" si="31"/>
        <v>0</v>
      </c>
      <c r="CZ176" s="177">
        <f t="shared" si="32"/>
        <v>0</v>
      </c>
      <c r="DA176" s="177">
        <f t="shared" si="33"/>
        <v>0</v>
      </c>
      <c r="DB176" s="177">
        <f t="shared" si="34"/>
        <v>0</v>
      </c>
      <c r="DC176" s="177">
        <f t="shared" si="35"/>
        <v>0</v>
      </c>
      <c r="DD176" s="177">
        <f t="shared" si="36"/>
        <v>0</v>
      </c>
      <c r="DE176" s="177">
        <f t="shared" si="37"/>
        <v>0</v>
      </c>
      <c r="DF176" s="177">
        <f t="shared" si="38"/>
        <v>0</v>
      </c>
      <c r="DG176" s="177">
        <f t="shared" si="39"/>
        <v>0</v>
      </c>
      <c r="DH176" s="177">
        <f t="shared" si="40"/>
        <v>0</v>
      </c>
      <c r="DI176" s="177">
        <f t="shared" si="41"/>
        <v>0</v>
      </c>
      <c r="DJ176" s="177">
        <f t="shared" si="42"/>
        <v>0</v>
      </c>
      <c r="DK176" s="177">
        <f t="shared" si="43"/>
        <v>1.8386358650162818E-2</v>
      </c>
      <c r="DL176" s="177">
        <f t="shared" si="44"/>
        <v>0</v>
      </c>
      <c r="DM176" s="177">
        <f t="shared" si="45"/>
        <v>0</v>
      </c>
      <c r="DN176" s="177">
        <f t="shared" si="46"/>
        <v>0</v>
      </c>
      <c r="DO176" s="177">
        <f t="shared" si="47"/>
        <v>0</v>
      </c>
      <c r="DP176" s="177">
        <f t="shared" si="48"/>
        <v>0</v>
      </c>
      <c r="DQ176" s="177">
        <f t="shared" si="49"/>
        <v>0</v>
      </c>
      <c r="DR176" s="177">
        <f t="shared" si="50"/>
        <v>0</v>
      </c>
      <c r="DS176" s="177">
        <f t="shared" si="51"/>
        <v>1.2782267023705036E-2</v>
      </c>
      <c r="DT176" s="177">
        <f t="shared" si="52"/>
        <v>0</v>
      </c>
      <c r="DU176" s="177">
        <f t="shared" si="53"/>
        <v>0</v>
      </c>
      <c r="DV176" s="177">
        <f t="shared" si="54"/>
        <v>0</v>
      </c>
      <c r="DW176" s="177">
        <f t="shared" si="55"/>
        <v>0</v>
      </c>
      <c r="DX176" s="177">
        <f t="shared" si="56"/>
        <v>0</v>
      </c>
      <c r="DY176" s="177">
        <f t="shared" si="57"/>
        <v>0</v>
      </c>
      <c r="DZ176" s="177">
        <f t="shared" si="58"/>
        <v>0</v>
      </c>
      <c r="EA176" s="177">
        <f t="shared" si="59"/>
        <v>0</v>
      </c>
      <c r="EB176" s="177">
        <f t="shared" si="60"/>
        <v>0</v>
      </c>
      <c r="EC176" s="177">
        <f t="shared" si="61"/>
        <v>0</v>
      </c>
      <c r="ED176" s="177">
        <f t="shared" si="62"/>
        <v>0</v>
      </c>
      <c r="EE176" s="177">
        <f t="shared" si="63"/>
        <v>0</v>
      </c>
      <c r="EF176" s="177">
        <f t="shared" si="64"/>
        <v>0</v>
      </c>
      <c r="EG176" s="177">
        <f t="shared" si="65"/>
        <v>0</v>
      </c>
      <c r="EH176" s="177">
        <f t="shared" si="66"/>
        <v>0</v>
      </c>
      <c r="EI176" s="177">
        <f t="shared" si="67"/>
        <v>0</v>
      </c>
      <c r="EJ176" s="177">
        <f t="shared" si="68"/>
        <v>0</v>
      </c>
      <c r="EK176" s="177">
        <f t="shared" si="69"/>
        <v>0</v>
      </c>
      <c r="EL176" s="177">
        <f t="shared" si="70"/>
        <v>0</v>
      </c>
      <c r="EM176" s="177">
        <f t="shared" si="71"/>
        <v>0</v>
      </c>
      <c r="EN176" s="177">
        <f t="shared" si="72"/>
        <v>0</v>
      </c>
      <c r="EO176" s="177">
        <f t="shared" si="73"/>
        <v>0</v>
      </c>
      <c r="EP176" s="177">
        <f t="shared" si="74"/>
        <v>0</v>
      </c>
      <c r="EQ176" s="177">
        <f t="shared" si="75"/>
        <v>0</v>
      </c>
      <c r="ER176" s="177">
        <f t="shared" si="76"/>
        <v>0</v>
      </c>
      <c r="ES176" s="177">
        <f t="shared" si="77"/>
        <v>0</v>
      </c>
      <c r="ET176" s="177">
        <f t="shared" si="78"/>
        <v>0</v>
      </c>
      <c r="EU176" s="177">
        <f t="shared" si="79"/>
        <v>0</v>
      </c>
      <c r="EV176" s="177">
        <f t="shared" si="80"/>
        <v>0</v>
      </c>
      <c r="EW176" s="177">
        <f t="shared" si="81"/>
        <v>0</v>
      </c>
      <c r="EX176" s="177">
        <f t="shared" si="82"/>
        <v>0.40822722648988036</v>
      </c>
      <c r="EY176" s="177">
        <f t="shared" si="83"/>
        <v>0</v>
      </c>
      <c r="EZ176" s="177">
        <f t="shared" si="84"/>
        <v>0</v>
      </c>
      <c r="FA176" s="177">
        <f t="shared" si="85"/>
        <v>0</v>
      </c>
      <c r="FB176" s="177">
        <f t="shared" si="86"/>
        <v>0</v>
      </c>
      <c r="FC176" s="177">
        <f t="shared" si="87"/>
        <v>0</v>
      </c>
      <c r="FD176" s="177">
        <f t="shared" si="88"/>
        <v>0</v>
      </c>
      <c r="FE176" s="177">
        <f t="shared" si="22"/>
        <v>0</v>
      </c>
      <c r="FF176" s="177">
        <f t="shared" si="177"/>
        <v>0</v>
      </c>
      <c r="FG176" s="177">
        <f t="shared" si="178"/>
        <v>0</v>
      </c>
      <c r="FH176" s="177">
        <f t="shared" si="179"/>
        <v>0</v>
      </c>
      <c r="FI176" s="177">
        <f t="shared" si="159"/>
        <v>0</v>
      </c>
      <c r="FJ176" s="177">
        <f t="shared" si="160"/>
        <v>0</v>
      </c>
      <c r="FK176" s="177">
        <f t="shared" si="161"/>
        <v>0</v>
      </c>
      <c r="FL176" s="177">
        <f t="shared" si="162"/>
        <v>0</v>
      </c>
      <c r="FM176" s="177">
        <f t="shared" si="163"/>
        <v>0</v>
      </c>
      <c r="FN176" s="177">
        <f t="shared" si="164"/>
        <v>0</v>
      </c>
      <c r="FO176" s="177">
        <f t="shared" si="165"/>
        <v>0</v>
      </c>
      <c r="FP176" s="177">
        <f t="shared" si="166"/>
        <v>0</v>
      </c>
      <c r="FQ176" s="177">
        <f t="shared" si="167"/>
        <v>0</v>
      </c>
      <c r="FR176" s="177">
        <f t="shared" si="168"/>
        <v>0</v>
      </c>
      <c r="FS176" s="177">
        <f t="shared" si="169"/>
        <v>0</v>
      </c>
      <c r="FT176" s="177">
        <f t="shared" si="170"/>
        <v>0</v>
      </c>
      <c r="FU176" s="177">
        <f t="shared" si="171"/>
        <v>0</v>
      </c>
      <c r="FV176" s="177">
        <f t="shared" si="172"/>
        <v>0</v>
      </c>
      <c r="FW176" s="177">
        <f t="shared" si="173"/>
        <v>0</v>
      </c>
      <c r="FX176" s="177">
        <f t="shared" si="14"/>
        <v>0</v>
      </c>
      <c r="FY176" s="177">
        <f t="shared" si="183"/>
        <v>0</v>
      </c>
      <c r="FZ176" s="177">
        <f t="shared" si="184"/>
        <v>0</v>
      </c>
      <c r="GA176" s="177">
        <f t="shared" si="185"/>
        <v>0</v>
      </c>
      <c r="GB176" s="177">
        <f t="shared" si="186"/>
        <v>0</v>
      </c>
      <c r="GC176" s="177">
        <f t="shared" si="187"/>
        <v>0</v>
      </c>
      <c r="GD176" s="177">
        <f t="shared" si="188"/>
        <v>0</v>
      </c>
      <c r="GE176" s="177">
        <f t="shared" si="189"/>
        <v>0</v>
      </c>
      <c r="GF176" s="177">
        <f t="shared" si="190"/>
        <v>0</v>
      </c>
      <c r="GG176" s="177">
        <f t="shared" si="191"/>
        <v>0</v>
      </c>
      <c r="GH176" s="177">
        <f t="shared" si="15"/>
        <v>0</v>
      </c>
      <c r="GI176" s="177">
        <f t="shared" si="135"/>
        <v>0</v>
      </c>
      <c r="GJ176" s="177">
        <f t="shared" si="136"/>
        <v>0</v>
      </c>
      <c r="GK176" s="177">
        <f t="shared" si="137"/>
        <v>0</v>
      </c>
      <c r="GL176" s="177">
        <f t="shared" si="138"/>
        <v>0</v>
      </c>
      <c r="GM176" s="177">
        <f t="shared" si="139"/>
        <v>0</v>
      </c>
      <c r="GN176" s="177">
        <f t="shared" si="140"/>
        <v>0</v>
      </c>
      <c r="GO176" s="177">
        <f t="shared" si="141"/>
        <v>0</v>
      </c>
      <c r="GP176" s="177">
        <f t="shared" si="108"/>
        <v>0</v>
      </c>
      <c r="GQ176" s="177">
        <f t="shared" si="109"/>
        <v>0</v>
      </c>
      <c r="GR176" s="177">
        <f t="shared" si="110"/>
        <v>0</v>
      </c>
      <c r="GS176" s="177">
        <f t="shared" si="111"/>
        <v>0</v>
      </c>
      <c r="GT176" s="177">
        <f t="shared" si="112"/>
        <v>0</v>
      </c>
      <c r="GU176" s="177">
        <f t="shared" si="113"/>
        <v>0</v>
      </c>
      <c r="GV176" s="177">
        <f t="shared" si="114"/>
        <v>0</v>
      </c>
      <c r="GW176" s="177">
        <f t="shared" si="115"/>
        <v>0</v>
      </c>
      <c r="GX176" s="177">
        <f t="shared" si="116"/>
        <v>0</v>
      </c>
      <c r="GY176" s="177">
        <f t="shared" si="117"/>
        <v>0</v>
      </c>
      <c r="GZ176" s="177">
        <f t="shared" si="118"/>
        <v>2.1659782764198034E-2</v>
      </c>
      <c r="HA176" s="177">
        <f t="shared" si="119"/>
        <v>0</v>
      </c>
      <c r="HB176" s="177">
        <f t="shared" si="120"/>
        <v>0</v>
      </c>
      <c r="HC176" s="177">
        <f t="shared" si="121"/>
        <v>0</v>
      </c>
      <c r="HD176" s="177">
        <f t="shared" si="122"/>
        <v>0</v>
      </c>
      <c r="HE176" s="177">
        <f t="shared" si="123"/>
        <v>0</v>
      </c>
      <c r="HF176" s="177">
        <f t="shared" si="124"/>
        <v>0</v>
      </c>
      <c r="HG176" s="177">
        <f t="shared" si="125"/>
        <v>0</v>
      </c>
      <c r="HH176" s="177">
        <f t="shared" si="126"/>
        <v>1.5059192580053565E-2</v>
      </c>
      <c r="HI176" s="177">
        <f t="shared" si="127"/>
        <v>0</v>
      </c>
      <c r="HJ176" s="177">
        <f t="shared" si="128"/>
        <v>0</v>
      </c>
      <c r="HK176" s="177">
        <f t="shared" si="129"/>
        <v>0</v>
      </c>
      <c r="HL176" s="177">
        <f t="shared" si="130"/>
        <v>0</v>
      </c>
      <c r="HM176" s="177">
        <f t="shared" si="131"/>
        <v>0</v>
      </c>
      <c r="HN176" s="177">
        <f t="shared" si="254"/>
        <v>0</v>
      </c>
      <c r="HO176" s="177">
        <f t="shared" si="255"/>
        <v>0</v>
      </c>
      <c r="HP176" s="177">
        <f t="shared" si="256"/>
        <v>0</v>
      </c>
      <c r="HQ176" s="177">
        <f t="shared" si="257"/>
        <v>0</v>
      </c>
      <c r="HR176" s="177">
        <f t="shared" si="258"/>
        <v>0</v>
      </c>
      <c r="HS176" s="177">
        <f t="shared" si="259"/>
        <v>0</v>
      </c>
      <c r="HT176" s="177">
        <f t="shared" si="260"/>
        <v>0</v>
      </c>
      <c r="HU176" s="177">
        <f t="shared" si="261"/>
        <v>0</v>
      </c>
      <c r="HV176" s="177">
        <f t="shared" si="262"/>
        <v>0</v>
      </c>
      <c r="HW176" s="177">
        <f t="shared" si="263"/>
        <v>0</v>
      </c>
      <c r="HX176" s="177">
        <f t="shared" si="264"/>
        <v>0</v>
      </c>
      <c r="HY176" s="177">
        <f t="shared" si="265"/>
        <v>0</v>
      </c>
      <c r="HZ176" s="177">
        <f t="shared" si="266"/>
        <v>0</v>
      </c>
      <c r="IA176" s="177">
        <f t="shared" si="267"/>
        <v>0</v>
      </c>
      <c r="IB176" s="177">
        <f t="shared" si="268"/>
        <v>0</v>
      </c>
      <c r="IC176" s="177">
        <f t="shared" si="207"/>
        <v>0</v>
      </c>
      <c r="ID176" s="177">
        <f t="shared" si="208"/>
        <v>0</v>
      </c>
      <c r="IE176" s="177">
        <f t="shared" si="209"/>
        <v>0</v>
      </c>
      <c r="IF176" s="177">
        <f t="shared" si="210"/>
        <v>0</v>
      </c>
      <c r="IG176" s="177">
        <f t="shared" si="211"/>
        <v>0</v>
      </c>
      <c r="IH176" s="177">
        <f t="shared" si="212"/>
        <v>0</v>
      </c>
      <c r="II176" s="177">
        <f t="shared" si="213"/>
        <v>0</v>
      </c>
      <c r="IJ176" s="177">
        <f t="shared" si="214"/>
        <v>0</v>
      </c>
      <c r="IK176" s="177">
        <f t="shared" si="215"/>
        <v>0</v>
      </c>
      <c r="IL176" s="177">
        <f t="shared" si="216"/>
        <v>0</v>
      </c>
      <c r="IM176" s="177">
        <f t="shared" si="217"/>
        <v>0.53065523168122342</v>
      </c>
      <c r="IN176" s="177">
        <f t="shared" si="218"/>
        <v>0</v>
      </c>
      <c r="IO176" s="177">
        <f t="shared" si="219"/>
        <v>0</v>
      </c>
      <c r="IP176" s="177">
        <f t="shared" si="220"/>
        <v>0</v>
      </c>
      <c r="IQ176" s="177">
        <f t="shared" si="221"/>
        <v>0</v>
      </c>
      <c r="IR176" s="177">
        <f t="shared" si="222"/>
        <v>0</v>
      </c>
      <c r="IS176" s="177">
        <f t="shared" si="223"/>
        <v>0</v>
      </c>
      <c r="IT176" s="177">
        <f t="shared" si="91"/>
        <v>0</v>
      </c>
      <c r="IU176" s="177">
        <f t="shared" si="224"/>
        <v>0</v>
      </c>
      <c r="IV176" s="177">
        <f t="shared" si="225"/>
        <v>0</v>
      </c>
      <c r="IW176" s="177">
        <f t="shared" si="226"/>
        <v>0</v>
      </c>
      <c r="IX176" s="177">
        <f t="shared" si="227"/>
        <v>0</v>
      </c>
      <c r="IY176" s="177">
        <f t="shared" si="228"/>
        <v>0</v>
      </c>
      <c r="IZ176" s="177">
        <f t="shared" si="229"/>
        <v>0</v>
      </c>
      <c r="JA176" s="177">
        <f t="shared" si="230"/>
        <v>0</v>
      </c>
      <c r="JB176" s="177">
        <f t="shared" si="231"/>
        <v>0</v>
      </c>
      <c r="JC176" s="177">
        <f t="shared" si="232"/>
        <v>0</v>
      </c>
      <c r="JD176" s="177">
        <f t="shared" si="233"/>
        <v>0</v>
      </c>
      <c r="JE176" s="177">
        <f t="shared" si="234"/>
        <v>0</v>
      </c>
      <c r="JF176" s="177">
        <f t="shared" si="235"/>
        <v>0</v>
      </c>
      <c r="JG176" s="177">
        <f t="shared" si="236"/>
        <v>0</v>
      </c>
      <c r="JH176" s="177">
        <f t="shared" si="237"/>
        <v>0</v>
      </c>
      <c r="JI176" s="177">
        <f t="shared" si="238"/>
        <v>0</v>
      </c>
      <c r="JJ176" s="177">
        <f t="shared" si="239"/>
        <v>0</v>
      </c>
      <c r="JK176" s="177">
        <f t="shared" si="240"/>
        <v>0</v>
      </c>
      <c r="JL176" s="177">
        <f t="shared" si="241"/>
        <v>0</v>
      </c>
      <c r="JM176" s="177">
        <f t="shared" si="242"/>
        <v>0</v>
      </c>
      <c r="JN176" s="177">
        <f t="shared" si="243"/>
        <v>0</v>
      </c>
      <c r="JO176" s="177">
        <f t="shared" si="244"/>
        <v>0</v>
      </c>
      <c r="JP176" s="177">
        <f t="shared" si="245"/>
        <v>0</v>
      </c>
      <c r="JQ176" s="177">
        <f t="shared" si="246"/>
        <v>0</v>
      </c>
      <c r="JR176" s="177">
        <f t="shared" si="247"/>
        <v>0</v>
      </c>
      <c r="JS176" s="177">
        <f t="shared" si="248"/>
        <v>0</v>
      </c>
      <c r="JT176" s="177">
        <f t="shared" si="203"/>
        <v>0</v>
      </c>
      <c r="JU176" s="177">
        <f t="shared" si="249"/>
        <v>0</v>
      </c>
      <c r="JV176" s="177">
        <f t="shared" si="250"/>
        <v>0</v>
      </c>
    </row>
    <row r="177" spans="1:282" x14ac:dyDescent="0.25">
      <c r="A177" s="77" t="s">
        <v>786</v>
      </c>
      <c r="B177" s="77">
        <v>46</v>
      </c>
      <c r="C177" s="79">
        <v>39</v>
      </c>
      <c r="D177" s="84">
        <f t="shared" si="9"/>
        <v>0</v>
      </c>
      <c r="E177" s="77">
        <f t="shared" si="288"/>
        <v>0</v>
      </c>
      <c r="F177" s="77">
        <f t="shared" si="288"/>
        <v>0</v>
      </c>
      <c r="G177" s="77">
        <f t="shared" si="288"/>
        <v>0</v>
      </c>
      <c r="H177" s="77">
        <f t="shared" si="288"/>
        <v>0</v>
      </c>
      <c r="I177" s="77">
        <f t="shared" si="288"/>
        <v>0</v>
      </c>
      <c r="J177" s="77">
        <f t="shared" si="288"/>
        <v>0</v>
      </c>
      <c r="K177" s="77">
        <f t="shared" si="288"/>
        <v>0</v>
      </c>
      <c r="L177" s="77">
        <f t="shared" si="288"/>
        <v>0</v>
      </c>
      <c r="M177" s="77">
        <f t="shared" si="288"/>
        <v>0</v>
      </c>
      <c r="N177" s="77">
        <f t="shared" ref="E177:AE186" si="322">HLOOKUP(N$138,$D$78:$CR$136,$CS117,0)</f>
        <v>0</v>
      </c>
      <c r="O177" s="77">
        <f t="shared" si="322"/>
        <v>0</v>
      </c>
      <c r="P177" s="77">
        <f t="shared" si="322"/>
        <v>0</v>
      </c>
      <c r="Q177" s="77">
        <f t="shared" si="322"/>
        <v>0.22837133178548322</v>
      </c>
      <c r="R177" s="77">
        <f t="shared" si="322"/>
        <v>0</v>
      </c>
      <c r="S177" s="77">
        <f t="shared" si="322"/>
        <v>0</v>
      </c>
      <c r="T177" s="77">
        <f t="shared" si="322"/>
        <v>0</v>
      </c>
      <c r="U177" s="77">
        <f t="shared" si="322"/>
        <v>0</v>
      </c>
      <c r="V177" s="77">
        <f t="shared" si="322"/>
        <v>0.14251496590532742</v>
      </c>
      <c r="W177" s="77">
        <f t="shared" si="322"/>
        <v>0</v>
      </c>
      <c r="X177" s="77">
        <f t="shared" si="322"/>
        <v>0</v>
      </c>
      <c r="Y177" s="77">
        <f t="shared" si="322"/>
        <v>0</v>
      </c>
      <c r="Z177" s="77">
        <f t="shared" si="322"/>
        <v>0</v>
      </c>
      <c r="AA177" s="77">
        <f t="shared" si="322"/>
        <v>0</v>
      </c>
      <c r="AB177" s="77">
        <f t="shared" si="322"/>
        <v>0</v>
      </c>
      <c r="AC177" s="230">
        <f t="shared" si="322"/>
        <v>0</v>
      </c>
      <c r="AD177" s="230">
        <f t="shared" si="322"/>
        <v>0.55468478071293581</v>
      </c>
      <c r="AE177" s="230">
        <f t="shared" si="322"/>
        <v>0</v>
      </c>
      <c r="AF177" s="230">
        <f t="shared" ref="AF177" si="323">HLOOKUP(AF$138,$D$78:$CR$136,$CS117,0)</f>
        <v>0</v>
      </c>
      <c r="AG177" s="230">
        <f t="shared" si="313"/>
        <v>0</v>
      </c>
      <c r="AH177" s="77">
        <f t="shared" si="313"/>
        <v>0</v>
      </c>
      <c r="AI177" s="77">
        <f t="shared" si="313"/>
        <v>0</v>
      </c>
      <c r="AJ177" s="77">
        <f t="shared" si="313"/>
        <v>1.1037947702965022E-4</v>
      </c>
      <c r="AK177" s="77">
        <f t="shared" si="313"/>
        <v>0</v>
      </c>
      <c r="AL177" s="77">
        <f t="shared" si="313"/>
        <v>0</v>
      </c>
      <c r="AM177" s="77">
        <f t="shared" si="313"/>
        <v>0</v>
      </c>
      <c r="AN177" s="77">
        <f t="shared" si="313"/>
        <v>0</v>
      </c>
      <c r="AO177" s="77">
        <f t="shared" si="313"/>
        <v>0</v>
      </c>
      <c r="AP177" s="77">
        <f t="shared" si="313"/>
        <v>0</v>
      </c>
      <c r="AQ177" s="77">
        <f t="shared" si="313"/>
        <v>1.0173942831043278E-5</v>
      </c>
      <c r="AR177" s="77">
        <f t="shared" si="313"/>
        <v>0</v>
      </c>
      <c r="AS177" s="77">
        <f t="shared" si="313"/>
        <v>0</v>
      </c>
      <c r="AT177" s="77">
        <f t="shared" si="313"/>
        <v>0</v>
      </c>
      <c r="AU177" s="77">
        <f t="shared" si="313"/>
        <v>0</v>
      </c>
      <c r="AV177" s="77">
        <f t="shared" si="313"/>
        <v>1.1270125223613597E-2</v>
      </c>
      <c r="AW177" s="77">
        <f t="shared" si="313"/>
        <v>0</v>
      </c>
      <c r="AX177" s="77">
        <f t="shared" si="313"/>
        <v>0</v>
      </c>
      <c r="AY177" s="77">
        <f t="shared" si="313"/>
        <v>1.6366612111292964E-4</v>
      </c>
      <c r="AZ177" s="77">
        <f t="shared" si="313"/>
        <v>5.3286644083279419E-2</v>
      </c>
      <c r="BA177" s="77">
        <f t="shared" si="313"/>
        <v>0</v>
      </c>
      <c r="BB177" s="77">
        <f t="shared" si="313"/>
        <v>0</v>
      </c>
      <c r="BC177" s="77">
        <f t="shared" si="313"/>
        <v>7.992996612491912E-5</v>
      </c>
      <c r="BD177" s="77">
        <f t="shared" si="313"/>
        <v>0</v>
      </c>
      <c r="BE177" s="77">
        <f t="shared" si="313"/>
        <v>0</v>
      </c>
      <c r="BF177" s="77">
        <f t="shared" si="313"/>
        <v>0</v>
      </c>
      <c r="BG177" s="77">
        <f t="shared" si="313"/>
        <v>0</v>
      </c>
      <c r="BH177" s="77">
        <f t="shared" si="313"/>
        <v>0</v>
      </c>
      <c r="BI177" s="77">
        <f t="shared" si="313"/>
        <v>0</v>
      </c>
      <c r="BJ177" s="77">
        <f t="shared" si="313"/>
        <v>0</v>
      </c>
      <c r="BK177" s="77">
        <f t="shared" si="313"/>
        <v>0</v>
      </c>
      <c r="BL177" s="77">
        <f t="shared" si="313"/>
        <v>0</v>
      </c>
      <c r="BM177" s="77">
        <f t="shared" si="313"/>
        <v>0</v>
      </c>
      <c r="BN177" s="77">
        <f t="shared" si="313"/>
        <v>0</v>
      </c>
      <c r="BO177" s="77">
        <f t="shared" si="313"/>
        <v>0</v>
      </c>
      <c r="BP177" s="77">
        <f t="shared" si="313"/>
        <v>0</v>
      </c>
      <c r="BQ177" s="77">
        <f t="shared" si="313"/>
        <v>0</v>
      </c>
      <c r="BR177" s="77">
        <f t="shared" si="313"/>
        <v>0</v>
      </c>
      <c r="BS177" s="77">
        <f t="shared" si="313"/>
        <v>0</v>
      </c>
      <c r="BT177" s="77">
        <f t="shared" si="313"/>
        <v>7.395424960986565E-6</v>
      </c>
      <c r="BU177" s="77">
        <f t="shared" si="313"/>
        <v>0</v>
      </c>
      <c r="BV177" s="77">
        <f t="shared" si="313"/>
        <v>0</v>
      </c>
      <c r="BW177" s="77">
        <f t="shared" si="313"/>
        <v>0</v>
      </c>
      <c r="BX177" s="77">
        <f t="shared" ref="BX177" si="324">HLOOKUP(BX$138,$D$78:$CR$136,$CS117,0)</f>
        <v>0</v>
      </c>
      <c r="BY177" s="77">
        <f t="shared" si="295"/>
        <v>0</v>
      </c>
      <c r="BZ177" s="77">
        <f t="shared" si="295"/>
        <v>4.5450372894561865E-3</v>
      </c>
      <c r="CA177" s="77">
        <f t="shared" si="295"/>
        <v>0</v>
      </c>
      <c r="CB177" s="77">
        <f t="shared" si="295"/>
        <v>0</v>
      </c>
      <c r="CC177" s="77">
        <f t="shared" si="295"/>
        <v>0.48338598561260615</v>
      </c>
      <c r="CD177" s="77">
        <f t="shared" si="295"/>
        <v>0</v>
      </c>
      <c r="CE177" s="77">
        <f t="shared" si="295"/>
        <v>0</v>
      </c>
      <c r="CF177" s="77">
        <f t="shared" si="295"/>
        <v>1.6366612111292964E-4</v>
      </c>
      <c r="CG177" s="77">
        <f t="shared" si="295"/>
        <v>0</v>
      </c>
      <c r="CH177" s="77">
        <f t="shared" si="295"/>
        <v>0</v>
      </c>
      <c r="CI177" s="77">
        <f t="shared" si="295"/>
        <v>0</v>
      </c>
      <c r="CJ177" s="77">
        <f t="shared" si="295"/>
        <v>0</v>
      </c>
      <c r="CK177" s="77">
        <f t="shared" si="295"/>
        <v>0</v>
      </c>
      <c r="CL177" s="77">
        <f t="shared" si="295"/>
        <v>0</v>
      </c>
      <c r="CM177" s="77">
        <f t="shared" si="295"/>
        <v>0</v>
      </c>
      <c r="CN177" s="77">
        <f t="shared" si="295"/>
        <v>0</v>
      </c>
      <c r="CO177" s="77">
        <f t="shared" si="295"/>
        <v>0</v>
      </c>
      <c r="CP177" s="77">
        <f t="shared" si="295"/>
        <v>0</v>
      </c>
      <c r="CQ177" s="77">
        <f t="shared" ref="CQ177" si="325">HLOOKUP(CQ$138,$D$78:$CR$136,$CS117,0)</f>
        <v>0.55570357401134252</v>
      </c>
      <c r="CR177" s="85">
        <f t="shared" si="3"/>
        <v>7.9929966124919122E-2</v>
      </c>
      <c r="CS177" s="177">
        <f t="shared" si="13"/>
        <v>0</v>
      </c>
      <c r="CT177" s="177">
        <f t="shared" si="26"/>
        <v>0</v>
      </c>
      <c r="CU177" s="177">
        <f t="shared" si="27"/>
        <v>0</v>
      </c>
      <c r="CV177" s="177">
        <f t="shared" si="28"/>
        <v>0</v>
      </c>
      <c r="CW177" s="177">
        <f t="shared" si="29"/>
        <v>0</v>
      </c>
      <c r="CX177" s="177">
        <f t="shared" si="30"/>
        <v>0</v>
      </c>
      <c r="CY177" s="177">
        <f t="shared" si="31"/>
        <v>0</v>
      </c>
      <c r="CZ177" s="177">
        <f t="shared" si="32"/>
        <v>0</v>
      </c>
      <c r="DA177" s="177">
        <f t="shared" si="33"/>
        <v>0</v>
      </c>
      <c r="DB177" s="177">
        <f t="shared" si="34"/>
        <v>0</v>
      </c>
      <c r="DC177" s="177">
        <f t="shared" si="35"/>
        <v>0</v>
      </c>
      <c r="DD177" s="177">
        <f t="shared" si="36"/>
        <v>0</v>
      </c>
      <c r="DE177" s="177">
        <f t="shared" si="37"/>
        <v>0</v>
      </c>
      <c r="DF177" s="177">
        <f t="shared" si="38"/>
        <v>0.22298907623796294</v>
      </c>
      <c r="DG177" s="177">
        <f t="shared" si="39"/>
        <v>0</v>
      </c>
      <c r="DH177" s="177">
        <f t="shared" si="40"/>
        <v>0</v>
      </c>
      <c r="DI177" s="177">
        <f t="shared" si="41"/>
        <v>0</v>
      </c>
      <c r="DJ177" s="177">
        <f t="shared" si="42"/>
        <v>0</v>
      </c>
      <c r="DK177" s="177">
        <f t="shared" si="43"/>
        <v>3.2872131496811473E-2</v>
      </c>
      <c r="DL177" s="177">
        <f t="shared" si="44"/>
        <v>0</v>
      </c>
      <c r="DM177" s="177">
        <f t="shared" si="45"/>
        <v>0</v>
      </c>
      <c r="DN177" s="177">
        <f t="shared" si="46"/>
        <v>0</v>
      </c>
      <c r="DO177" s="177">
        <f t="shared" si="47"/>
        <v>0</v>
      </c>
      <c r="DP177" s="177">
        <f t="shared" si="48"/>
        <v>0</v>
      </c>
      <c r="DQ177" s="177">
        <f t="shared" si="49"/>
        <v>0</v>
      </c>
      <c r="DR177" s="177">
        <f t="shared" si="50"/>
        <v>0</v>
      </c>
      <c r="DS177" s="177">
        <f t="shared" si="51"/>
        <v>1.2782267023705036E-2</v>
      </c>
      <c r="DT177" s="177">
        <f t="shared" si="52"/>
        <v>0</v>
      </c>
      <c r="DU177" s="177">
        <f t="shared" si="53"/>
        <v>0</v>
      </c>
      <c r="DV177" s="177">
        <f t="shared" si="54"/>
        <v>0</v>
      </c>
      <c r="DW177" s="177">
        <f t="shared" si="55"/>
        <v>0</v>
      </c>
      <c r="DX177" s="177">
        <f t="shared" si="56"/>
        <v>0</v>
      </c>
      <c r="DY177" s="177">
        <f t="shared" si="57"/>
        <v>2.7910554561717354E-4</v>
      </c>
      <c r="DZ177" s="177">
        <f t="shared" si="58"/>
        <v>0</v>
      </c>
      <c r="EA177" s="177">
        <f t="shared" si="59"/>
        <v>0</v>
      </c>
      <c r="EB177" s="177">
        <f t="shared" si="60"/>
        <v>0</v>
      </c>
      <c r="EC177" s="177">
        <f t="shared" si="61"/>
        <v>0</v>
      </c>
      <c r="ED177" s="177">
        <f t="shared" si="62"/>
        <v>0</v>
      </c>
      <c r="EE177" s="177">
        <f t="shared" si="63"/>
        <v>0</v>
      </c>
      <c r="EF177" s="177">
        <f t="shared" si="64"/>
        <v>4.1855906025196979E-7</v>
      </c>
      <c r="EG177" s="177">
        <f t="shared" si="65"/>
        <v>0</v>
      </c>
      <c r="EH177" s="177">
        <f t="shared" si="66"/>
        <v>0</v>
      </c>
      <c r="EI177" s="177">
        <f t="shared" si="67"/>
        <v>0</v>
      </c>
      <c r="EJ177" s="177">
        <f t="shared" si="68"/>
        <v>0</v>
      </c>
      <c r="EK177" s="177">
        <f t="shared" si="69"/>
        <v>5.6422980322003592E-3</v>
      </c>
      <c r="EL177" s="177">
        <f t="shared" si="70"/>
        <v>0</v>
      </c>
      <c r="EM177" s="177">
        <f t="shared" si="71"/>
        <v>0</v>
      </c>
      <c r="EN177" s="177">
        <f t="shared" si="72"/>
        <v>0</v>
      </c>
      <c r="EO177" s="177">
        <f t="shared" si="73"/>
        <v>5.8296654359989347E-2</v>
      </c>
      <c r="EP177" s="177">
        <f t="shared" si="74"/>
        <v>0</v>
      </c>
      <c r="EQ177" s="177">
        <f t="shared" si="75"/>
        <v>0</v>
      </c>
      <c r="ER177" s="177">
        <f t="shared" si="76"/>
        <v>0</v>
      </c>
      <c r="ES177" s="177">
        <f t="shared" si="77"/>
        <v>0</v>
      </c>
      <c r="ET177" s="177">
        <f t="shared" si="78"/>
        <v>0</v>
      </c>
      <c r="EU177" s="177">
        <f t="shared" si="79"/>
        <v>0</v>
      </c>
      <c r="EV177" s="177">
        <f t="shared" si="80"/>
        <v>0</v>
      </c>
      <c r="EW177" s="177">
        <f t="shared" si="81"/>
        <v>0</v>
      </c>
      <c r="EX177" s="177">
        <f t="shared" si="82"/>
        <v>0</v>
      </c>
      <c r="EY177" s="177">
        <f t="shared" si="83"/>
        <v>0</v>
      </c>
      <c r="EZ177" s="177">
        <f t="shared" si="84"/>
        <v>0</v>
      </c>
      <c r="FA177" s="177">
        <f t="shared" si="85"/>
        <v>0</v>
      </c>
      <c r="FB177" s="177">
        <f t="shared" si="86"/>
        <v>0</v>
      </c>
      <c r="FC177" s="177">
        <f t="shared" si="87"/>
        <v>0</v>
      </c>
      <c r="FD177" s="177">
        <f t="shared" si="88"/>
        <v>0</v>
      </c>
      <c r="FE177" s="177">
        <f t="shared" si="22"/>
        <v>0</v>
      </c>
      <c r="FF177" s="177">
        <f t="shared" si="177"/>
        <v>0</v>
      </c>
      <c r="FG177" s="177">
        <f t="shared" si="178"/>
        <v>0</v>
      </c>
      <c r="FH177" s="177">
        <f t="shared" si="179"/>
        <v>0</v>
      </c>
      <c r="FI177" s="177">
        <f t="shared" si="159"/>
        <v>0</v>
      </c>
      <c r="FJ177" s="177">
        <f t="shared" si="160"/>
        <v>0</v>
      </c>
      <c r="FK177" s="177">
        <f t="shared" si="161"/>
        <v>0</v>
      </c>
      <c r="FL177" s="177">
        <f t="shared" si="162"/>
        <v>0</v>
      </c>
      <c r="FM177" s="177">
        <f t="shared" si="163"/>
        <v>0</v>
      </c>
      <c r="FN177" s="177">
        <f t="shared" si="164"/>
        <v>0</v>
      </c>
      <c r="FO177" s="177">
        <f t="shared" si="165"/>
        <v>1.1723241932558814E-2</v>
      </c>
      <c r="FP177" s="177">
        <f t="shared" si="166"/>
        <v>0</v>
      </c>
      <c r="FQ177" s="177">
        <f t="shared" si="167"/>
        <v>0</v>
      </c>
      <c r="FR177" s="177">
        <f t="shared" si="168"/>
        <v>0.16870074220682832</v>
      </c>
      <c r="FS177" s="177">
        <f t="shared" si="169"/>
        <v>0</v>
      </c>
      <c r="FT177" s="177">
        <f t="shared" si="170"/>
        <v>0</v>
      </c>
      <c r="FU177" s="177">
        <f t="shared" si="171"/>
        <v>0</v>
      </c>
      <c r="FV177" s="177">
        <f t="shared" si="172"/>
        <v>0</v>
      </c>
      <c r="FW177" s="177">
        <f t="shared" si="173"/>
        <v>0</v>
      </c>
      <c r="FX177" s="177">
        <f t="shared" si="14"/>
        <v>0</v>
      </c>
      <c r="FY177" s="177">
        <f t="shared" si="183"/>
        <v>0</v>
      </c>
      <c r="FZ177" s="177">
        <f t="shared" si="184"/>
        <v>0</v>
      </c>
      <c r="GA177" s="177">
        <f t="shared" si="185"/>
        <v>0</v>
      </c>
      <c r="GB177" s="177">
        <f t="shared" si="186"/>
        <v>0</v>
      </c>
      <c r="GC177" s="177">
        <f t="shared" si="187"/>
        <v>0</v>
      </c>
      <c r="GD177" s="177">
        <f t="shared" si="188"/>
        <v>0</v>
      </c>
      <c r="GE177" s="177">
        <f t="shared" si="189"/>
        <v>0</v>
      </c>
      <c r="GF177" s="177">
        <f t="shared" si="190"/>
        <v>0</v>
      </c>
      <c r="GG177" s="177">
        <f t="shared" si="191"/>
        <v>5.9397236706885401E-6</v>
      </c>
      <c r="GH177" s="177">
        <f t="shared" si="15"/>
        <v>0</v>
      </c>
      <c r="GI177" s="177">
        <f t="shared" si="135"/>
        <v>0</v>
      </c>
      <c r="GJ177" s="177">
        <f t="shared" si="136"/>
        <v>0</v>
      </c>
      <c r="GK177" s="177">
        <f t="shared" si="137"/>
        <v>0</v>
      </c>
      <c r="GL177" s="177">
        <f t="shared" si="138"/>
        <v>0</v>
      </c>
      <c r="GM177" s="177">
        <f t="shared" si="139"/>
        <v>0</v>
      </c>
      <c r="GN177" s="177">
        <f t="shared" si="140"/>
        <v>0</v>
      </c>
      <c r="GO177" s="177">
        <f t="shared" si="141"/>
        <v>0</v>
      </c>
      <c r="GP177" s="177">
        <f t="shared" si="108"/>
        <v>0</v>
      </c>
      <c r="GQ177" s="177">
        <f t="shared" si="109"/>
        <v>0</v>
      </c>
      <c r="GR177" s="177">
        <f t="shared" si="110"/>
        <v>0</v>
      </c>
      <c r="GS177" s="177">
        <f t="shared" si="111"/>
        <v>0</v>
      </c>
      <c r="GT177" s="177">
        <f t="shared" si="112"/>
        <v>0</v>
      </c>
      <c r="GU177" s="177">
        <f t="shared" si="113"/>
        <v>0.26267042210634495</v>
      </c>
      <c r="GV177" s="177">
        <f t="shared" si="114"/>
        <v>0</v>
      </c>
      <c r="GW177" s="177">
        <f t="shared" si="115"/>
        <v>0</v>
      </c>
      <c r="GX177" s="177">
        <f t="shared" si="116"/>
        <v>0</v>
      </c>
      <c r="GY177" s="177">
        <f t="shared" si="117"/>
        <v>0</v>
      </c>
      <c r="GZ177" s="177">
        <f t="shared" si="118"/>
        <v>3.8724537074706925E-2</v>
      </c>
      <c r="HA177" s="177">
        <f t="shared" si="119"/>
        <v>0</v>
      </c>
      <c r="HB177" s="177">
        <f t="shared" si="120"/>
        <v>0</v>
      </c>
      <c r="HC177" s="177">
        <f t="shared" si="121"/>
        <v>0</v>
      </c>
      <c r="HD177" s="177">
        <f t="shared" si="122"/>
        <v>0</v>
      </c>
      <c r="HE177" s="177">
        <f t="shared" si="123"/>
        <v>0</v>
      </c>
      <c r="HF177" s="177">
        <f t="shared" si="124"/>
        <v>0</v>
      </c>
      <c r="HG177" s="177">
        <f t="shared" si="125"/>
        <v>0</v>
      </c>
      <c r="HH177" s="177">
        <f t="shared" si="126"/>
        <v>1.5059192580053565E-2</v>
      </c>
      <c r="HI177" s="177">
        <f t="shared" si="127"/>
        <v>0</v>
      </c>
      <c r="HJ177" s="177">
        <f t="shared" si="128"/>
        <v>0</v>
      </c>
      <c r="HK177" s="177">
        <f t="shared" si="129"/>
        <v>0</v>
      </c>
      <c r="HL177" s="177">
        <f t="shared" si="130"/>
        <v>0</v>
      </c>
      <c r="HM177" s="177">
        <f t="shared" si="131"/>
        <v>0</v>
      </c>
      <c r="HN177" s="177">
        <f t="shared" si="254"/>
        <v>4.4101016252426448E-4</v>
      </c>
      <c r="HO177" s="177">
        <f t="shared" si="255"/>
        <v>0</v>
      </c>
      <c r="HP177" s="177">
        <f t="shared" si="256"/>
        <v>0</v>
      </c>
      <c r="HQ177" s="177">
        <f t="shared" si="257"/>
        <v>0</v>
      </c>
      <c r="HR177" s="177">
        <f t="shared" si="258"/>
        <v>0</v>
      </c>
      <c r="HS177" s="177">
        <f t="shared" si="259"/>
        <v>0</v>
      </c>
      <c r="HT177" s="177">
        <f t="shared" si="260"/>
        <v>0</v>
      </c>
      <c r="HU177" s="177">
        <f t="shared" si="261"/>
        <v>4.8537439500628034E-7</v>
      </c>
      <c r="HV177" s="177">
        <f t="shared" si="262"/>
        <v>0</v>
      </c>
      <c r="HW177" s="177">
        <f t="shared" si="263"/>
        <v>0</v>
      </c>
      <c r="HX177" s="177">
        <f t="shared" si="264"/>
        <v>0</v>
      </c>
      <c r="HY177" s="177">
        <f t="shared" si="265"/>
        <v>0</v>
      </c>
      <c r="HZ177" s="177">
        <f t="shared" si="266"/>
        <v>1.0507475849731664E-2</v>
      </c>
      <c r="IA177" s="177">
        <f t="shared" si="267"/>
        <v>0</v>
      </c>
      <c r="IB177" s="177">
        <f t="shared" si="268"/>
        <v>0</v>
      </c>
      <c r="IC177" s="177">
        <f t="shared" si="207"/>
        <v>0</v>
      </c>
      <c r="ID177" s="177">
        <f t="shared" si="208"/>
        <v>6.8837818292543693E-2</v>
      </c>
      <c r="IE177" s="177">
        <f t="shared" si="209"/>
        <v>0</v>
      </c>
      <c r="IF177" s="177">
        <f t="shared" si="210"/>
        <v>0</v>
      </c>
      <c r="IG177" s="177">
        <f t="shared" si="211"/>
        <v>0</v>
      </c>
      <c r="IH177" s="177">
        <f t="shared" si="212"/>
        <v>0</v>
      </c>
      <c r="II177" s="177">
        <f t="shared" si="213"/>
        <v>0</v>
      </c>
      <c r="IJ177" s="177">
        <f t="shared" si="214"/>
        <v>0</v>
      </c>
      <c r="IK177" s="177">
        <f t="shared" si="215"/>
        <v>0</v>
      </c>
      <c r="IL177" s="177">
        <f t="shared" si="216"/>
        <v>0</v>
      </c>
      <c r="IM177" s="177">
        <f t="shared" si="217"/>
        <v>0</v>
      </c>
      <c r="IN177" s="177">
        <f t="shared" si="218"/>
        <v>0</v>
      </c>
      <c r="IO177" s="177">
        <f t="shared" si="219"/>
        <v>0</v>
      </c>
      <c r="IP177" s="177">
        <f t="shared" si="220"/>
        <v>0</v>
      </c>
      <c r="IQ177" s="177">
        <f t="shared" si="221"/>
        <v>0</v>
      </c>
      <c r="IR177" s="177">
        <f t="shared" si="222"/>
        <v>0</v>
      </c>
      <c r="IS177" s="177">
        <f t="shared" si="223"/>
        <v>0</v>
      </c>
      <c r="IT177" s="177">
        <f t="shared" si="91"/>
        <v>0</v>
      </c>
      <c r="IU177" s="177">
        <f t="shared" si="224"/>
        <v>0</v>
      </c>
      <c r="IV177" s="177">
        <f t="shared" si="225"/>
        <v>0</v>
      </c>
      <c r="IW177" s="177">
        <f t="shared" si="226"/>
        <v>0</v>
      </c>
      <c r="IX177" s="177">
        <f t="shared" si="227"/>
        <v>0</v>
      </c>
      <c r="IY177" s="177">
        <f t="shared" si="228"/>
        <v>0</v>
      </c>
      <c r="IZ177" s="177">
        <f t="shared" si="229"/>
        <v>0</v>
      </c>
      <c r="JA177" s="177">
        <f t="shared" si="230"/>
        <v>0</v>
      </c>
      <c r="JB177" s="177">
        <f t="shared" si="231"/>
        <v>0</v>
      </c>
      <c r="JC177" s="177">
        <f t="shared" si="232"/>
        <v>0</v>
      </c>
      <c r="JD177" s="177">
        <f t="shared" si="233"/>
        <v>1.3768281460949626E-2</v>
      </c>
      <c r="JE177" s="177">
        <f t="shared" si="234"/>
        <v>0</v>
      </c>
      <c r="JF177" s="177">
        <f t="shared" si="235"/>
        <v>0</v>
      </c>
      <c r="JG177" s="177">
        <f t="shared" si="236"/>
        <v>0.19399198036006549</v>
      </c>
      <c r="JH177" s="177">
        <f t="shared" si="237"/>
        <v>0</v>
      </c>
      <c r="JI177" s="177">
        <f t="shared" si="238"/>
        <v>0</v>
      </c>
      <c r="JJ177" s="177">
        <f t="shared" si="239"/>
        <v>0</v>
      </c>
      <c r="JK177" s="177">
        <f t="shared" si="240"/>
        <v>0</v>
      </c>
      <c r="JL177" s="177">
        <f t="shared" si="241"/>
        <v>0</v>
      </c>
      <c r="JM177" s="177">
        <f t="shared" si="242"/>
        <v>0</v>
      </c>
      <c r="JN177" s="177">
        <f t="shared" si="243"/>
        <v>0</v>
      </c>
      <c r="JO177" s="177">
        <f t="shared" si="244"/>
        <v>0</v>
      </c>
      <c r="JP177" s="177">
        <f t="shared" si="245"/>
        <v>0</v>
      </c>
      <c r="JQ177" s="177">
        <f t="shared" si="246"/>
        <v>0</v>
      </c>
      <c r="JR177" s="177">
        <f t="shared" si="247"/>
        <v>0</v>
      </c>
      <c r="JS177" s="177">
        <f t="shared" si="248"/>
        <v>0</v>
      </c>
      <c r="JT177" s="177">
        <f t="shared" si="203"/>
        <v>0</v>
      </c>
      <c r="JU177" s="177">
        <f t="shared" si="249"/>
        <v>0</v>
      </c>
      <c r="JV177" s="177">
        <f t="shared" si="250"/>
        <v>6.778380847257641E-6</v>
      </c>
    </row>
    <row r="178" spans="1:282" x14ac:dyDescent="0.25">
      <c r="A178" s="77" t="s">
        <v>364</v>
      </c>
      <c r="B178" s="77">
        <v>70</v>
      </c>
      <c r="C178" s="79">
        <v>41</v>
      </c>
      <c r="D178" s="84">
        <f t="shared" si="9"/>
        <v>0</v>
      </c>
      <c r="E178" s="77">
        <f t="shared" si="322"/>
        <v>0</v>
      </c>
      <c r="F178" s="77">
        <f t="shared" si="322"/>
        <v>0</v>
      </c>
      <c r="G178" s="77">
        <f t="shared" si="322"/>
        <v>0</v>
      </c>
      <c r="H178" s="77">
        <f t="shared" si="322"/>
        <v>0</v>
      </c>
      <c r="I178" s="77">
        <f t="shared" si="322"/>
        <v>0</v>
      </c>
      <c r="J178" s="77">
        <f t="shared" si="322"/>
        <v>0</v>
      </c>
      <c r="K178" s="77">
        <f t="shared" si="322"/>
        <v>0</v>
      </c>
      <c r="L178" s="77">
        <f t="shared" si="322"/>
        <v>0</v>
      </c>
      <c r="M178" s="77">
        <f t="shared" si="322"/>
        <v>0</v>
      </c>
      <c r="N178" s="77">
        <f t="shared" si="322"/>
        <v>0</v>
      </c>
      <c r="O178" s="77">
        <f t="shared" si="322"/>
        <v>0</v>
      </c>
      <c r="P178" s="77">
        <f t="shared" si="322"/>
        <v>0</v>
      </c>
      <c r="Q178" s="77">
        <f t="shared" si="322"/>
        <v>0</v>
      </c>
      <c r="R178" s="77">
        <f t="shared" si="322"/>
        <v>0</v>
      </c>
      <c r="S178" s="77">
        <f t="shared" si="322"/>
        <v>0</v>
      </c>
      <c r="T178" s="77">
        <f t="shared" si="322"/>
        <v>0</v>
      </c>
      <c r="U178" s="77">
        <f t="shared" si="322"/>
        <v>0</v>
      </c>
      <c r="V178" s="77">
        <f t="shared" si="322"/>
        <v>6.5228423273900105E-2</v>
      </c>
      <c r="W178" s="77">
        <f t="shared" si="322"/>
        <v>0</v>
      </c>
      <c r="X178" s="77">
        <f t="shared" si="322"/>
        <v>0</v>
      </c>
      <c r="Y178" s="77">
        <f t="shared" si="322"/>
        <v>0</v>
      </c>
      <c r="Z178" s="77">
        <f t="shared" si="322"/>
        <v>0</v>
      </c>
      <c r="AA178" s="77">
        <f t="shared" si="322"/>
        <v>0</v>
      </c>
      <c r="AB178" s="77">
        <f t="shared" si="322"/>
        <v>0</v>
      </c>
      <c r="AC178" s="230">
        <f t="shared" si="322"/>
        <v>0</v>
      </c>
      <c r="AD178" s="230">
        <f t="shared" si="322"/>
        <v>0.45389436975716357</v>
      </c>
      <c r="AE178" s="230">
        <f t="shared" si="322"/>
        <v>0</v>
      </c>
      <c r="AF178" s="230">
        <f t="shared" ref="AF178" si="326">HLOOKUP(AF$138,$D$78:$CR$136,$CS118,0)</f>
        <v>0</v>
      </c>
      <c r="AG178" s="230">
        <f t="shared" si="313"/>
        <v>0</v>
      </c>
      <c r="AH178" s="77">
        <f t="shared" si="313"/>
        <v>0</v>
      </c>
      <c r="AI178" s="77">
        <f t="shared" si="313"/>
        <v>0</v>
      </c>
      <c r="AJ178" s="77">
        <f t="shared" si="313"/>
        <v>0</v>
      </c>
      <c r="AK178" s="77">
        <f t="shared" si="313"/>
        <v>0</v>
      </c>
      <c r="AL178" s="77">
        <f t="shared" si="313"/>
        <v>0</v>
      </c>
      <c r="AM178" s="77">
        <f t="shared" si="313"/>
        <v>0</v>
      </c>
      <c r="AN178" s="77">
        <f t="shared" si="313"/>
        <v>0</v>
      </c>
      <c r="AO178" s="77">
        <f t="shared" si="313"/>
        <v>0</v>
      </c>
      <c r="AP178" s="77">
        <f t="shared" si="313"/>
        <v>0</v>
      </c>
      <c r="AQ178" s="77">
        <f t="shared" si="313"/>
        <v>0</v>
      </c>
      <c r="AR178" s="77">
        <f t="shared" si="313"/>
        <v>0</v>
      </c>
      <c r="AS178" s="77">
        <f t="shared" si="313"/>
        <v>0</v>
      </c>
      <c r="AT178" s="77">
        <f t="shared" si="313"/>
        <v>0</v>
      </c>
      <c r="AU178" s="77">
        <f t="shared" si="313"/>
        <v>0</v>
      </c>
      <c r="AV178" s="77">
        <f t="shared" si="313"/>
        <v>0</v>
      </c>
      <c r="AW178" s="77">
        <f t="shared" si="313"/>
        <v>0</v>
      </c>
      <c r="AX178" s="77">
        <f t="shared" si="313"/>
        <v>0</v>
      </c>
      <c r="AY178" s="77">
        <f t="shared" si="313"/>
        <v>0</v>
      </c>
      <c r="AZ178" s="77">
        <f t="shared" si="313"/>
        <v>0</v>
      </c>
      <c r="BA178" s="77">
        <f t="shared" si="313"/>
        <v>0</v>
      </c>
      <c r="BB178" s="77">
        <f t="shared" si="313"/>
        <v>0</v>
      </c>
      <c r="BC178" s="77">
        <f t="shared" si="313"/>
        <v>0</v>
      </c>
      <c r="BD178" s="77">
        <f t="shared" si="313"/>
        <v>0</v>
      </c>
      <c r="BE178" s="77">
        <f t="shared" si="313"/>
        <v>0</v>
      </c>
      <c r="BF178" s="77">
        <f t="shared" si="313"/>
        <v>0</v>
      </c>
      <c r="BG178" s="77">
        <f t="shared" si="313"/>
        <v>0</v>
      </c>
      <c r="BH178" s="77">
        <f t="shared" si="313"/>
        <v>0</v>
      </c>
      <c r="BI178" s="77">
        <f t="shared" si="313"/>
        <v>0</v>
      </c>
      <c r="BJ178" s="77">
        <f t="shared" si="313"/>
        <v>0</v>
      </c>
      <c r="BK178" s="77">
        <f t="shared" si="313"/>
        <v>0</v>
      </c>
      <c r="BL178" s="77">
        <f t="shared" si="313"/>
        <v>0</v>
      </c>
      <c r="BM178" s="77">
        <f t="shared" si="313"/>
        <v>0.15563506261180679</v>
      </c>
      <c r="BN178" s="77">
        <f t="shared" si="313"/>
        <v>0</v>
      </c>
      <c r="BO178" s="77">
        <f t="shared" si="313"/>
        <v>0</v>
      </c>
      <c r="BP178" s="77">
        <f t="shared" si="313"/>
        <v>0</v>
      </c>
      <c r="BQ178" s="77">
        <f t="shared" si="313"/>
        <v>0</v>
      </c>
      <c r="BR178" s="77">
        <f t="shared" si="313"/>
        <v>0</v>
      </c>
      <c r="BS178" s="77">
        <f t="shared" si="313"/>
        <v>0</v>
      </c>
      <c r="BT178" s="77">
        <f t="shared" si="313"/>
        <v>0</v>
      </c>
      <c r="BU178" s="77">
        <f t="shared" si="313"/>
        <v>0</v>
      </c>
      <c r="BV178" s="77">
        <f t="shared" si="313"/>
        <v>0</v>
      </c>
      <c r="BW178" s="77">
        <f t="shared" si="313"/>
        <v>0</v>
      </c>
      <c r="BX178" s="77">
        <f t="shared" ref="BX178" si="327">HLOOKUP(BX$138,$D$78:$CR$136,$CS118,0)</f>
        <v>0</v>
      </c>
      <c r="BY178" s="77">
        <f t="shared" si="295"/>
        <v>0</v>
      </c>
      <c r="BZ178" s="77">
        <f t="shared" si="295"/>
        <v>0</v>
      </c>
      <c r="CA178" s="77">
        <f t="shared" si="295"/>
        <v>0</v>
      </c>
      <c r="CB178" s="77">
        <f t="shared" si="295"/>
        <v>0</v>
      </c>
      <c r="CC178" s="77">
        <f t="shared" si="295"/>
        <v>0</v>
      </c>
      <c r="CD178" s="77">
        <f t="shared" si="295"/>
        <v>0</v>
      </c>
      <c r="CE178" s="77">
        <f t="shared" si="295"/>
        <v>0</v>
      </c>
      <c r="CF178" s="77">
        <f t="shared" si="295"/>
        <v>0</v>
      </c>
      <c r="CG178" s="77">
        <f t="shared" si="295"/>
        <v>0</v>
      </c>
      <c r="CH178" s="77">
        <f t="shared" si="295"/>
        <v>0</v>
      </c>
      <c r="CI178" s="77">
        <f t="shared" si="295"/>
        <v>0</v>
      </c>
      <c r="CJ178" s="77">
        <f t="shared" si="295"/>
        <v>0</v>
      </c>
      <c r="CK178" s="77">
        <f t="shared" si="295"/>
        <v>0</v>
      </c>
      <c r="CL178" s="77">
        <f t="shared" si="295"/>
        <v>0</v>
      </c>
      <c r="CM178" s="77">
        <f t="shared" si="295"/>
        <v>0</v>
      </c>
      <c r="CN178" s="77">
        <f t="shared" si="295"/>
        <v>0</v>
      </c>
      <c r="CO178" s="77">
        <f t="shared" si="295"/>
        <v>0</v>
      </c>
      <c r="CP178" s="77">
        <f t="shared" si="295"/>
        <v>0</v>
      </c>
      <c r="CQ178" s="77">
        <f t="shared" ref="CQ178" si="328">HLOOKUP(CQ$138,$D$78:$CR$136,$CS118,0)</f>
        <v>0</v>
      </c>
      <c r="CR178" s="85">
        <f t="shared" si="3"/>
        <v>0</v>
      </c>
      <c r="CS178" s="177">
        <f t="shared" si="13"/>
        <v>0</v>
      </c>
      <c r="CT178" s="177">
        <f t="shared" si="26"/>
        <v>0</v>
      </c>
      <c r="CU178" s="177">
        <f t="shared" si="27"/>
        <v>0</v>
      </c>
      <c r="CV178" s="177">
        <f t="shared" si="28"/>
        <v>0</v>
      </c>
      <c r="CW178" s="177">
        <f t="shared" si="29"/>
        <v>0</v>
      </c>
      <c r="CX178" s="177">
        <f t="shared" si="30"/>
        <v>0</v>
      </c>
      <c r="CY178" s="177">
        <f t="shared" si="31"/>
        <v>0</v>
      </c>
      <c r="CZ178" s="177">
        <f t="shared" si="32"/>
        <v>0</v>
      </c>
      <c r="DA178" s="177">
        <f t="shared" si="33"/>
        <v>0</v>
      </c>
      <c r="DB178" s="177">
        <f t="shared" si="34"/>
        <v>0</v>
      </c>
      <c r="DC178" s="177">
        <f t="shared" si="35"/>
        <v>0</v>
      </c>
      <c r="DD178" s="177">
        <f t="shared" si="36"/>
        <v>0</v>
      </c>
      <c r="DE178" s="177">
        <f t="shared" si="37"/>
        <v>0</v>
      </c>
      <c r="DF178" s="177">
        <f t="shared" si="38"/>
        <v>0</v>
      </c>
      <c r="DG178" s="177">
        <f t="shared" si="39"/>
        <v>0</v>
      </c>
      <c r="DH178" s="177">
        <f t="shared" si="40"/>
        <v>0</v>
      </c>
      <c r="DI178" s="177">
        <f t="shared" si="41"/>
        <v>0</v>
      </c>
      <c r="DJ178" s="177">
        <f t="shared" si="42"/>
        <v>0</v>
      </c>
      <c r="DK178" s="177">
        <f t="shared" si="43"/>
        <v>1.5045418518457287E-2</v>
      </c>
      <c r="DL178" s="177">
        <f t="shared" si="44"/>
        <v>0</v>
      </c>
      <c r="DM178" s="177">
        <f t="shared" si="45"/>
        <v>0</v>
      </c>
      <c r="DN178" s="177">
        <f t="shared" si="46"/>
        <v>0</v>
      </c>
      <c r="DO178" s="177">
        <f t="shared" si="47"/>
        <v>0</v>
      </c>
      <c r="DP178" s="177">
        <f t="shared" si="48"/>
        <v>0</v>
      </c>
      <c r="DQ178" s="177">
        <f t="shared" si="49"/>
        <v>0</v>
      </c>
      <c r="DR178" s="177">
        <f t="shared" si="50"/>
        <v>0</v>
      </c>
      <c r="DS178" s="177">
        <f t="shared" si="51"/>
        <v>1.045963263555803E-2</v>
      </c>
      <c r="DT178" s="177">
        <f t="shared" si="52"/>
        <v>0</v>
      </c>
      <c r="DU178" s="177">
        <f t="shared" si="53"/>
        <v>0</v>
      </c>
      <c r="DV178" s="177">
        <f t="shared" si="54"/>
        <v>0</v>
      </c>
      <c r="DW178" s="177">
        <f t="shared" si="55"/>
        <v>0</v>
      </c>
      <c r="DX178" s="177">
        <f t="shared" si="56"/>
        <v>0</v>
      </c>
      <c r="DY178" s="177">
        <f t="shared" si="57"/>
        <v>0</v>
      </c>
      <c r="DZ178" s="177">
        <f t="shared" si="58"/>
        <v>0</v>
      </c>
      <c r="EA178" s="177">
        <f t="shared" si="59"/>
        <v>0</v>
      </c>
      <c r="EB178" s="177">
        <f t="shared" si="60"/>
        <v>0</v>
      </c>
      <c r="EC178" s="177">
        <f t="shared" si="61"/>
        <v>0</v>
      </c>
      <c r="ED178" s="177">
        <f t="shared" si="62"/>
        <v>0</v>
      </c>
      <c r="EE178" s="177">
        <f t="shared" si="63"/>
        <v>0</v>
      </c>
      <c r="EF178" s="177">
        <f t="shared" si="64"/>
        <v>0</v>
      </c>
      <c r="EG178" s="177">
        <f t="shared" si="65"/>
        <v>0</v>
      </c>
      <c r="EH178" s="177">
        <f t="shared" si="66"/>
        <v>0</v>
      </c>
      <c r="EI178" s="177">
        <f t="shared" si="67"/>
        <v>0</v>
      </c>
      <c r="EJ178" s="177">
        <f t="shared" si="68"/>
        <v>0</v>
      </c>
      <c r="EK178" s="177">
        <f t="shared" si="69"/>
        <v>0</v>
      </c>
      <c r="EL178" s="177">
        <f t="shared" si="70"/>
        <v>0</v>
      </c>
      <c r="EM178" s="177">
        <f t="shared" si="71"/>
        <v>0</v>
      </c>
      <c r="EN178" s="177">
        <f t="shared" si="72"/>
        <v>0</v>
      </c>
      <c r="EO178" s="177">
        <f t="shared" si="73"/>
        <v>0</v>
      </c>
      <c r="EP178" s="177">
        <f t="shared" si="74"/>
        <v>0</v>
      </c>
      <c r="EQ178" s="177">
        <f t="shared" si="75"/>
        <v>0</v>
      </c>
      <c r="ER178" s="177">
        <f t="shared" si="76"/>
        <v>0</v>
      </c>
      <c r="ES178" s="177">
        <f t="shared" si="77"/>
        <v>0</v>
      </c>
      <c r="ET178" s="177">
        <f t="shared" si="78"/>
        <v>0</v>
      </c>
      <c r="EU178" s="177">
        <f t="shared" si="79"/>
        <v>0</v>
      </c>
      <c r="EV178" s="177">
        <f t="shared" si="80"/>
        <v>0</v>
      </c>
      <c r="EW178" s="177">
        <f t="shared" si="81"/>
        <v>0</v>
      </c>
      <c r="EX178" s="177">
        <f t="shared" si="82"/>
        <v>0</v>
      </c>
      <c r="EY178" s="177">
        <f t="shared" si="83"/>
        <v>0</v>
      </c>
      <c r="EZ178" s="177">
        <f t="shared" si="84"/>
        <v>0</v>
      </c>
      <c r="FA178" s="177">
        <f t="shared" si="85"/>
        <v>0</v>
      </c>
      <c r="FB178" s="177">
        <f t="shared" si="86"/>
        <v>0.35739568872987476</v>
      </c>
      <c r="FC178" s="177">
        <f t="shared" si="87"/>
        <v>0</v>
      </c>
      <c r="FD178" s="177">
        <f t="shared" si="88"/>
        <v>0</v>
      </c>
      <c r="FE178" s="177">
        <f t="shared" si="22"/>
        <v>0</v>
      </c>
      <c r="FF178" s="177">
        <f t="shared" si="177"/>
        <v>0</v>
      </c>
      <c r="FG178" s="177">
        <f t="shared" si="178"/>
        <v>0</v>
      </c>
      <c r="FH178" s="177">
        <f t="shared" si="179"/>
        <v>0</v>
      </c>
      <c r="FI178" s="177">
        <f t="shared" si="159"/>
        <v>0</v>
      </c>
      <c r="FJ178" s="177">
        <f t="shared" si="160"/>
        <v>0</v>
      </c>
      <c r="FK178" s="177">
        <f t="shared" si="161"/>
        <v>0</v>
      </c>
      <c r="FL178" s="177">
        <f t="shared" si="162"/>
        <v>0</v>
      </c>
      <c r="FM178" s="177">
        <f t="shared" si="163"/>
        <v>0</v>
      </c>
      <c r="FN178" s="177">
        <f t="shared" si="164"/>
        <v>0</v>
      </c>
      <c r="FO178" s="177">
        <f t="shared" si="165"/>
        <v>0</v>
      </c>
      <c r="FP178" s="177">
        <f t="shared" si="166"/>
        <v>0</v>
      </c>
      <c r="FQ178" s="177">
        <f t="shared" si="167"/>
        <v>0</v>
      </c>
      <c r="FR178" s="177">
        <f t="shared" si="168"/>
        <v>0</v>
      </c>
      <c r="FS178" s="177">
        <f t="shared" si="169"/>
        <v>0</v>
      </c>
      <c r="FT178" s="177">
        <f t="shared" si="170"/>
        <v>0</v>
      </c>
      <c r="FU178" s="177">
        <f t="shared" si="171"/>
        <v>0</v>
      </c>
      <c r="FV178" s="177">
        <f t="shared" si="172"/>
        <v>0</v>
      </c>
      <c r="FW178" s="177">
        <f t="shared" si="173"/>
        <v>0</v>
      </c>
      <c r="FX178" s="177">
        <f t="shared" si="14"/>
        <v>0</v>
      </c>
      <c r="FY178" s="177">
        <f t="shared" si="183"/>
        <v>0</v>
      </c>
      <c r="FZ178" s="177">
        <f t="shared" si="184"/>
        <v>0</v>
      </c>
      <c r="GA178" s="177">
        <f t="shared" si="185"/>
        <v>0</v>
      </c>
      <c r="GB178" s="177">
        <f t="shared" si="186"/>
        <v>0</v>
      </c>
      <c r="GC178" s="177">
        <f t="shared" si="187"/>
        <v>0</v>
      </c>
      <c r="GD178" s="177">
        <f t="shared" si="188"/>
        <v>0</v>
      </c>
      <c r="GE178" s="177">
        <f t="shared" si="189"/>
        <v>0</v>
      </c>
      <c r="GF178" s="177">
        <f t="shared" si="190"/>
        <v>0</v>
      </c>
      <c r="GG178" s="177">
        <f t="shared" si="191"/>
        <v>0</v>
      </c>
      <c r="GH178" s="177">
        <f t="shared" si="15"/>
        <v>0</v>
      </c>
      <c r="GI178" s="177">
        <f t="shared" si="135"/>
        <v>0</v>
      </c>
      <c r="GJ178" s="177">
        <f t="shared" si="136"/>
        <v>0</v>
      </c>
      <c r="GK178" s="177">
        <f t="shared" si="137"/>
        <v>0</v>
      </c>
      <c r="GL178" s="177">
        <f t="shared" si="138"/>
        <v>0</v>
      </c>
      <c r="GM178" s="177">
        <f t="shared" si="139"/>
        <v>0</v>
      </c>
      <c r="GN178" s="177">
        <f t="shared" si="140"/>
        <v>0</v>
      </c>
      <c r="GO178" s="177">
        <f t="shared" si="141"/>
        <v>0</v>
      </c>
      <c r="GP178" s="177">
        <f t="shared" si="108"/>
        <v>0</v>
      </c>
      <c r="GQ178" s="177">
        <f t="shared" si="109"/>
        <v>0</v>
      </c>
      <c r="GR178" s="177">
        <f t="shared" si="110"/>
        <v>0</v>
      </c>
      <c r="GS178" s="177">
        <f t="shared" si="111"/>
        <v>0</v>
      </c>
      <c r="GT178" s="177">
        <f t="shared" si="112"/>
        <v>0</v>
      </c>
      <c r="GU178" s="177">
        <f t="shared" si="113"/>
        <v>0</v>
      </c>
      <c r="GV178" s="177">
        <f t="shared" si="114"/>
        <v>0</v>
      </c>
      <c r="GW178" s="177">
        <f t="shared" si="115"/>
        <v>0</v>
      </c>
      <c r="GX178" s="177">
        <f t="shared" si="116"/>
        <v>0</v>
      </c>
      <c r="GY178" s="177">
        <f t="shared" si="117"/>
        <v>0</v>
      </c>
      <c r="GZ178" s="177">
        <f t="shared" si="118"/>
        <v>1.7724036765884649E-2</v>
      </c>
      <c r="HA178" s="177">
        <f t="shared" si="119"/>
        <v>0</v>
      </c>
      <c r="HB178" s="177">
        <f t="shared" si="120"/>
        <v>0</v>
      </c>
      <c r="HC178" s="177">
        <f t="shared" si="121"/>
        <v>0</v>
      </c>
      <c r="HD178" s="177">
        <f t="shared" si="122"/>
        <v>0</v>
      </c>
      <c r="HE178" s="177">
        <f t="shared" si="123"/>
        <v>0</v>
      </c>
      <c r="HF178" s="177">
        <f t="shared" si="124"/>
        <v>0</v>
      </c>
      <c r="HG178" s="177">
        <f t="shared" si="125"/>
        <v>0</v>
      </c>
      <c r="HH178" s="177">
        <f t="shared" si="126"/>
        <v>1.2322823633974208E-2</v>
      </c>
      <c r="HI178" s="177">
        <f t="shared" si="127"/>
        <v>0</v>
      </c>
      <c r="HJ178" s="177">
        <f t="shared" si="128"/>
        <v>0</v>
      </c>
      <c r="HK178" s="177">
        <f t="shared" si="129"/>
        <v>0</v>
      </c>
      <c r="HL178" s="177">
        <f t="shared" si="130"/>
        <v>0</v>
      </c>
      <c r="HM178" s="177">
        <f t="shared" si="131"/>
        <v>0</v>
      </c>
      <c r="HN178" s="177">
        <f t="shared" si="254"/>
        <v>0</v>
      </c>
      <c r="HO178" s="177">
        <f t="shared" si="255"/>
        <v>0</v>
      </c>
      <c r="HP178" s="177">
        <f t="shared" si="256"/>
        <v>0</v>
      </c>
      <c r="HQ178" s="177">
        <f t="shared" si="257"/>
        <v>0</v>
      </c>
      <c r="HR178" s="177">
        <f t="shared" si="258"/>
        <v>0</v>
      </c>
      <c r="HS178" s="177">
        <f t="shared" si="259"/>
        <v>0</v>
      </c>
      <c r="HT178" s="177">
        <f t="shared" si="260"/>
        <v>0</v>
      </c>
      <c r="HU178" s="177">
        <f t="shared" si="261"/>
        <v>0</v>
      </c>
      <c r="HV178" s="177">
        <f t="shared" si="262"/>
        <v>0</v>
      </c>
      <c r="HW178" s="177">
        <f t="shared" si="263"/>
        <v>0</v>
      </c>
      <c r="HX178" s="177">
        <f t="shared" si="264"/>
        <v>0</v>
      </c>
      <c r="HY178" s="177">
        <f t="shared" si="265"/>
        <v>0</v>
      </c>
      <c r="HZ178" s="177">
        <f t="shared" si="266"/>
        <v>0</v>
      </c>
      <c r="IA178" s="177">
        <f t="shared" si="267"/>
        <v>0</v>
      </c>
      <c r="IB178" s="177">
        <f t="shared" si="268"/>
        <v>0</v>
      </c>
      <c r="IC178" s="177">
        <f t="shared" si="207"/>
        <v>0</v>
      </c>
      <c r="ID178" s="177">
        <f t="shared" si="208"/>
        <v>0</v>
      </c>
      <c r="IE178" s="177">
        <f t="shared" si="209"/>
        <v>0</v>
      </c>
      <c r="IF178" s="177">
        <f t="shared" si="210"/>
        <v>0</v>
      </c>
      <c r="IG178" s="177">
        <f t="shared" si="211"/>
        <v>0</v>
      </c>
      <c r="IH178" s="177">
        <f t="shared" si="212"/>
        <v>0</v>
      </c>
      <c r="II178" s="177">
        <f t="shared" si="213"/>
        <v>0</v>
      </c>
      <c r="IJ178" s="177">
        <f t="shared" si="214"/>
        <v>0</v>
      </c>
      <c r="IK178" s="177">
        <f t="shared" si="215"/>
        <v>0</v>
      </c>
      <c r="IL178" s="177">
        <f t="shared" si="216"/>
        <v>0</v>
      </c>
      <c r="IM178" s="177">
        <f t="shared" si="217"/>
        <v>0</v>
      </c>
      <c r="IN178" s="177">
        <f t="shared" si="218"/>
        <v>0</v>
      </c>
      <c r="IO178" s="177">
        <f t="shared" si="219"/>
        <v>0</v>
      </c>
      <c r="IP178" s="177">
        <f t="shared" si="220"/>
        <v>0</v>
      </c>
      <c r="IQ178" s="177">
        <f t="shared" si="221"/>
        <v>0.47056261180679781</v>
      </c>
      <c r="IR178" s="177">
        <f t="shared" si="222"/>
        <v>0</v>
      </c>
      <c r="IS178" s="177">
        <f t="shared" si="223"/>
        <v>0</v>
      </c>
      <c r="IT178" s="177">
        <f t="shared" si="91"/>
        <v>0</v>
      </c>
      <c r="IU178" s="177">
        <f t="shared" si="224"/>
        <v>0</v>
      </c>
      <c r="IV178" s="177">
        <f t="shared" si="225"/>
        <v>0</v>
      </c>
      <c r="IW178" s="177">
        <f t="shared" si="226"/>
        <v>0</v>
      </c>
      <c r="IX178" s="177">
        <f t="shared" si="227"/>
        <v>0</v>
      </c>
      <c r="IY178" s="177">
        <f t="shared" si="228"/>
        <v>0</v>
      </c>
      <c r="IZ178" s="177">
        <f t="shared" si="229"/>
        <v>0</v>
      </c>
      <c r="JA178" s="177">
        <f t="shared" si="230"/>
        <v>0</v>
      </c>
      <c r="JB178" s="177">
        <f t="shared" si="231"/>
        <v>0</v>
      </c>
      <c r="JC178" s="177">
        <f t="shared" si="232"/>
        <v>0</v>
      </c>
      <c r="JD178" s="177">
        <f t="shared" si="233"/>
        <v>0</v>
      </c>
      <c r="JE178" s="177">
        <f t="shared" si="234"/>
        <v>0</v>
      </c>
      <c r="JF178" s="177">
        <f t="shared" si="235"/>
        <v>0</v>
      </c>
      <c r="JG178" s="177">
        <f t="shared" si="236"/>
        <v>0</v>
      </c>
      <c r="JH178" s="177">
        <f t="shared" si="237"/>
        <v>0</v>
      </c>
      <c r="JI178" s="177">
        <f t="shared" si="238"/>
        <v>0</v>
      </c>
      <c r="JJ178" s="177">
        <f t="shared" si="239"/>
        <v>0</v>
      </c>
      <c r="JK178" s="177">
        <f t="shared" si="240"/>
        <v>0</v>
      </c>
      <c r="JL178" s="177">
        <f t="shared" si="241"/>
        <v>0</v>
      </c>
      <c r="JM178" s="177">
        <f t="shared" si="242"/>
        <v>0</v>
      </c>
      <c r="JN178" s="177">
        <f t="shared" si="243"/>
        <v>0</v>
      </c>
      <c r="JO178" s="177">
        <f t="shared" si="244"/>
        <v>0</v>
      </c>
      <c r="JP178" s="177">
        <f t="shared" si="245"/>
        <v>0</v>
      </c>
      <c r="JQ178" s="177">
        <f t="shared" si="246"/>
        <v>0</v>
      </c>
      <c r="JR178" s="177">
        <f t="shared" si="247"/>
        <v>0</v>
      </c>
      <c r="JS178" s="177">
        <f t="shared" si="248"/>
        <v>0</v>
      </c>
      <c r="JT178" s="177">
        <f t="shared" si="203"/>
        <v>0</v>
      </c>
      <c r="JU178" s="177">
        <f t="shared" si="249"/>
        <v>0</v>
      </c>
      <c r="JV178" s="177">
        <f t="shared" si="250"/>
        <v>0</v>
      </c>
    </row>
    <row r="179" spans="1:282" x14ac:dyDescent="0.25">
      <c r="A179" s="77" t="s">
        <v>787</v>
      </c>
      <c r="B179" s="77">
        <v>3</v>
      </c>
      <c r="C179" s="79">
        <v>42</v>
      </c>
      <c r="D179" s="84">
        <f t="shared" si="9"/>
        <v>0</v>
      </c>
      <c r="E179" s="77">
        <f t="shared" si="322"/>
        <v>0</v>
      </c>
      <c r="F179" s="77">
        <f t="shared" si="322"/>
        <v>0</v>
      </c>
      <c r="G179" s="77">
        <f t="shared" si="322"/>
        <v>0</v>
      </c>
      <c r="H179" s="77">
        <f t="shared" si="322"/>
        <v>0</v>
      </c>
      <c r="I179" s="77">
        <f t="shared" si="322"/>
        <v>0</v>
      </c>
      <c r="J179" s="77">
        <f t="shared" si="322"/>
        <v>0</v>
      </c>
      <c r="K179" s="77">
        <f t="shared" si="322"/>
        <v>0</v>
      </c>
      <c r="L179" s="77">
        <f t="shared" si="322"/>
        <v>0</v>
      </c>
      <c r="M179" s="77">
        <f t="shared" si="322"/>
        <v>0</v>
      </c>
      <c r="N179" s="77">
        <f t="shared" si="322"/>
        <v>0</v>
      </c>
      <c r="O179" s="77">
        <f t="shared" si="322"/>
        <v>0</v>
      </c>
      <c r="P179" s="77">
        <f t="shared" si="322"/>
        <v>0</v>
      </c>
      <c r="Q179" s="77">
        <f t="shared" si="322"/>
        <v>0</v>
      </c>
      <c r="R179" s="77">
        <f t="shared" si="322"/>
        <v>0</v>
      </c>
      <c r="S179" s="77">
        <f t="shared" si="322"/>
        <v>0</v>
      </c>
      <c r="T179" s="77">
        <f t="shared" si="322"/>
        <v>0</v>
      </c>
      <c r="U179" s="77">
        <f t="shared" si="322"/>
        <v>0</v>
      </c>
      <c r="V179" s="77">
        <f t="shared" si="322"/>
        <v>6.5228423273900105E-2</v>
      </c>
      <c r="W179" s="77">
        <f t="shared" si="322"/>
        <v>0</v>
      </c>
      <c r="X179" s="77">
        <f t="shared" si="322"/>
        <v>0</v>
      </c>
      <c r="Y179" s="77">
        <f t="shared" si="322"/>
        <v>0</v>
      </c>
      <c r="Z179" s="77">
        <f t="shared" si="322"/>
        <v>0</v>
      </c>
      <c r="AA179" s="77">
        <f t="shared" si="322"/>
        <v>0</v>
      </c>
      <c r="AB179" s="77">
        <f t="shared" si="322"/>
        <v>0</v>
      </c>
      <c r="AC179" s="230">
        <f t="shared" si="322"/>
        <v>0</v>
      </c>
      <c r="AD179" s="230">
        <f t="shared" si="322"/>
        <v>0.45389436975716357</v>
      </c>
      <c r="AE179" s="230">
        <f t="shared" si="322"/>
        <v>0</v>
      </c>
      <c r="AF179" s="230">
        <f t="shared" ref="AF179" si="329">HLOOKUP(AF$138,$D$78:$CR$136,$CS119,0)</f>
        <v>0</v>
      </c>
      <c r="AG179" s="230">
        <f t="shared" si="313"/>
        <v>0</v>
      </c>
      <c r="AH179" s="77">
        <f t="shared" si="313"/>
        <v>0</v>
      </c>
      <c r="AI179" s="77">
        <f t="shared" si="313"/>
        <v>0</v>
      </c>
      <c r="AJ179" s="77">
        <f t="shared" si="313"/>
        <v>0</v>
      </c>
      <c r="AK179" s="77">
        <f t="shared" si="313"/>
        <v>0</v>
      </c>
      <c r="AL179" s="77">
        <f t="shared" si="313"/>
        <v>0</v>
      </c>
      <c r="AM179" s="77">
        <f t="shared" si="313"/>
        <v>0</v>
      </c>
      <c r="AN179" s="77">
        <f t="shared" si="313"/>
        <v>0</v>
      </c>
      <c r="AO179" s="77">
        <f t="shared" si="313"/>
        <v>0</v>
      </c>
      <c r="AP179" s="77">
        <f t="shared" si="313"/>
        <v>0</v>
      </c>
      <c r="AQ179" s="77">
        <f t="shared" si="313"/>
        <v>0</v>
      </c>
      <c r="AR179" s="77">
        <f t="shared" si="313"/>
        <v>0</v>
      </c>
      <c r="AS179" s="77">
        <f t="shared" si="313"/>
        <v>0</v>
      </c>
      <c r="AT179" s="77">
        <f t="shared" si="313"/>
        <v>0</v>
      </c>
      <c r="AU179" s="77">
        <f t="shared" si="313"/>
        <v>0</v>
      </c>
      <c r="AV179" s="77">
        <f t="shared" si="313"/>
        <v>0</v>
      </c>
      <c r="AW179" s="77">
        <f t="shared" si="313"/>
        <v>0</v>
      </c>
      <c r="AX179" s="77">
        <f t="shared" si="313"/>
        <v>0</v>
      </c>
      <c r="AY179" s="77">
        <f t="shared" si="313"/>
        <v>0</v>
      </c>
      <c r="AZ179" s="77">
        <f t="shared" si="313"/>
        <v>0</v>
      </c>
      <c r="BA179" s="77">
        <f t="shared" si="313"/>
        <v>0</v>
      </c>
      <c r="BB179" s="77">
        <f t="shared" si="313"/>
        <v>0</v>
      </c>
      <c r="BC179" s="77">
        <f t="shared" si="313"/>
        <v>0</v>
      </c>
      <c r="BD179" s="77">
        <f t="shared" si="313"/>
        <v>0</v>
      </c>
      <c r="BE179" s="77">
        <f t="shared" si="313"/>
        <v>0</v>
      </c>
      <c r="BF179" s="77">
        <f t="shared" si="313"/>
        <v>0</v>
      </c>
      <c r="BG179" s="77">
        <f t="shared" si="313"/>
        <v>0</v>
      </c>
      <c r="BH179" s="77">
        <f t="shared" si="313"/>
        <v>0</v>
      </c>
      <c r="BI179" s="77">
        <f t="shared" si="313"/>
        <v>0</v>
      </c>
      <c r="BJ179" s="77">
        <f t="shared" si="313"/>
        <v>0</v>
      </c>
      <c r="BK179" s="77">
        <f t="shared" si="313"/>
        <v>0</v>
      </c>
      <c r="BL179" s="77">
        <f t="shared" si="313"/>
        <v>0</v>
      </c>
      <c r="BM179" s="77">
        <f t="shared" si="313"/>
        <v>0.15563506261180679</v>
      </c>
      <c r="BN179" s="77">
        <f t="shared" si="313"/>
        <v>0</v>
      </c>
      <c r="BO179" s="77">
        <f t="shared" si="313"/>
        <v>0</v>
      </c>
      <c r="BP179" s="77">
        <f t="shared" si="313"/>
        <v>0</v>
      </c>
      <c r="BQ179" s="77">
        <f t="shared" si="313"/>
        <v>0</v>
      </c>
      <c r="BR179" s="77">
        <f t="shared" si="313"/>
        <v>0</v>
      </c>
      <c r="BS179" s="77">
        <f t="shared" si="313"/>
        <v>0</v>
      </c>
      <c r="BT179" s="77">
        <f t="shared" si="313"/>
        <v>0</v>
      </c>
      <c r="BU179" s="77">
        <f t="shared" si="313"/>
        <v>0</v>
      </c>
      <c r="BV179" s="77">
        <f t="shared" si="313"/>
        <v>0</v>
      </c>
      <c r="BW179" s="77">
        <f t="shared" si="313"/>
        <v>0</v>
      </c>
      <c r="BX179" s="77">
        <f t="shared" ref="BX179" si="330">HLOOKUP(BX$138,$D$78:$CR$136,$CS119,0)</f>
        <v>0</v>
      </c>
      <c r="BY179" s="77">
        <f t="shared" si="295"/>
        <v>0</v>
      </c>
      <c r="BZ179" s="77">
        <f t="shared" si="295"/>
        <v>0</v>
      </c>
      <c r="CA179" s="77">
        <f t="shared" si="295"/>
        <v>0</v>
      </c>
      <c r="CB179" s="77">
        <f t="shared" si="295"/>
        <v>0</v>
      </c>
      <c r="CC179" s="77">
        <f t="shared" si="295"/>
        <v>0</v>
      </c>
      <c r="CD179" s="77">
        <f t="shared" si="295"/>
        <v>0</v>
      </c>
      <c r="CE179" s="77">
        <f t="shared" si="295"/>
        <v>0</v>
      </c>
      <c r="CF179" s="77">
        <f t="shared" si="295"/>
        <v>0</v>
      </c>
      <c r="CG179" s="77">
        <f t="shared" si="295"/>
        <v>0</v>
      </c>
      <c r="CH179" s="77">
        <f t="shared" si="295"/>
        <v>0</v>
      </c>
      <c r="CI179" s="77">
        <f t="shared" si="295"/>
        <v>0</v>
      </c>
      <c r="CJ179" s="77">
        <f t="shared" si="295"/>
        <v>0</v>
      </c>
      <c r="CK179" s="77">
        <f t="shared" si="295"/>
        <v>0</v>
      </c>
      <c r="CL179" s="77">
        <f t="shared" si="295"/>
        <v>0</v>
      </c>
      <c r="CM179" s="77">
        <f t="shared" si="295"/>
        <v>0</v>
      </c>
      <c r="CN179" s="77">
        <f t="shared" si="295"/>
        <v>0</v>
      </c>
      <c r="CO179" s="77">
        <f t="shared" si="295"/>
        <v>0</v>
      </c>
      <c r="CP179" s="77">
        <f t="shared" si="295"/>
        <v>0</v>
      </c>
      <c r="CQ179" s="77">
        <f t="shared" ref="CQ179" si="331">HLOOKUP(CQ$138,$D$78:$CR$136,$CS119,0)</f>
        <v>0</v>
      </c>
      <c r="CR179" s="85">
        <f t="shared" si="3"/>
        <v>0</v>
      </c>
      <c r="CS179" s="177">
        <f t="shared" si="13"/>
        <v>0</v>
      </c>
      <c r="CT179" s="177">
        <f t="shared" si="26"/>
        <v>0</v>
      </c>
      <c r="CU179" s="177">
        <f t="shared" si="27"/>
        <v>0</v>
      </c>
      <c r="CV179" s="177">
        <f t="shared" si="28"/>
        <v>0</v>
      </c>
      <c r="CW179" s="177">
        <f t="shared" si="29"/>
        <v>0</v>
      </c>
      <c r="CX179" s="177">
        <f t="shared" si="30"/>
        <v>0</v>
      </c>
      <c r="CY179" s="177">
        <f t="shared" si="31"/>
        <v>0</v>
      </c>
      <c r="CZ179" s="177">
        <f t="shared" si="32"/>
        <v>0</v>
      </c>
      <c r="DA179" s="177">
        <f t="shared" si="33"/>
        <v>0</v>
      </c>
      <c r="DB179" s="177">
        <f t="shared" si="34"/>
        <v>0</v>
      </c>
      <c r="DC179" s="177">
        <f t="shared" si="35"/>
        <v>0</v>
      </c>
      <c r="DD179" s="177">
        <f t="shared" si="36"/>
        <v>0</v>
      </c>
      <c r="DE179" s="177">
        <f t="shared" si="37"/>
        <v>0</v>
      </c>
      <c r="DF179" s="177">
        <f t="shared" si="38"/>
        <v>0</v>
      </c>
      <c r="DG179" s="177">
        <f t="shared" si="39"/>
        <v>0</v>
      </c>
      <c r="DH179" s="177">
        <f t="shared" si="40"/>
        <v>0</v>
      </c>
      <c r="DI179" s="177">
        <f t="shared" si="41"/>
        <v>0</v>
      </c>
      <c r="DJ179" s="177">
        <f t="shared" si="42"/>
        <v>0</v>
      </c>
      <c r="DK179" s="177">
        <f t="shared" si="43"/>
        <v>1.5045418518457287E-2</v>
      </c>
      <c r="DL179" s="177">
        <f t="shared" si="44"/>
        <v>0</v>
      </c>
      <c r="DM179" s="177">
        <f t="shared" si="45"/>
        <v>0</v>
      </c>
      <c r="DN179" s="177">
        <f t="shared" si="46"/>
        <v>0</v>
      </c>
      <c r="DO179" s="177">
        <f t="shared" si="47"/>
        <v>0</v>
      </c>
      <c r="DP179" s="177">
        <f t="shared" si="48"/>
        <v>0</v>
      </c>
      <c r="DQ179" s="177">
        <f t="shared" si="49"/>
        <v>0</v>
      </c>
      <c r="DR179" s="177">
        <f t="shared" si="50"/>
        <v>0</v>
      </c>
      <c r="DS179" s="177">
        <f t="shared" si="51"/>
        <v>1.045963263555803E-2</v>
      </c>
      <c r="DT179" s="177">
        <f t="shared" si="52"/>
        <v>0</v>
      </c>
      <c r="DU179" s="177">
        <f t="shared" si="53"/>
        <v>0</v>
      </c>
      <c r="DV179" s="177">
        <f t="shared" si="54"/>
        <v>0</v>
      </c>
      <c r="DW179" s="177">
        <f t="shared" si="55"/>
        <v>0</v>
      </c>
      <c r="DX179" s="177">
        <f t="shared" si="56"/>
        <v>0</v>
      </c>
      <c r="DY179" s="177">
        <f t="shared" si="57"/>
        <v>0</v>
      </c>
      <c r="DZ179" s="177">
        <f t="shared" si="58"/>
        <v>0</v>
      </c>
      <c r="EA179" s="177">
        <f t="shared" si="59"/>
        <v>0</v>
      </c>
      <c r="EB179" s="177">
        <f t="shared" si="60"/>
        <v>0</v>
      </c>
      <c r="EC179" s="177">
        <f t="shared" si="61"/>
        <v>0</v>
      </c>
      <c r="ED179" s="177">
        <f t="shared" si="62"/>
        <v>0</v>
      </c>
      <c r="EE179" s="177">
        <f t="shared" si="63"/>
        <v>0</v>
      </c>
      <c r="EF179" s="177">
        <f t="shared" si="64"/>
        <v>0</v>
      </c>
      <c r="EG179" s="177">
        <f t="shared" si="65"/>
        <v>0</v>
      </c>
      <c r="EH179" s="177">
        <f t="shared" si="66"/>
        <v>0</v>
      </c>
      <c r="EI179" s="177">
        <f t="shared" si="67"/>
        <v>0</v>
      </c>
      <c r="EJ179" s="177">
        <f t="shared" si="68"/>
        <v>0</v>
      </c>
      <c r="EK179" s="177">
        <f t="shared" si="69"/>
        <v>0</v>
      </c>
      <c r="EL179" s="177">
        <f t="shared" si="70"/>
        <v>0</v>
      </c>
      <c r="EM179" s="177">
        <f t="shared" si="71"/>
        <v>0</v>
      </c>
      <c r="EN179" s="177">
        <f t="shared" si="72"/>
        <v>0</v>
      </c>
      <c r="EO179" s="177">
        <f t="shared" si="73"/>
        <v>0</v>
      </c>
      <c r="EP179" s="177">
        <f t="shared" si="74"/>
        <v>0</v>
      </c>
      <c r="EQ179" s="177">
        <f t="shared" si="75"/>
        <v>0</v>
      </c>
      <c r="ER179" s="177">
        <f t="shared" si="76"/>
        <v>0</v>
      </c>
      <c r="ES179" s="177">
        <f t="shared" si="77"/>
        <v>0</v>
      </c>
      <c r="ET179" s="177">
        <f t="shared" si="78"/>
        <v>0</v>
      </c>
      <c r="EU179" s="177">
        <f t="shared" si="79"/>
        <v>0</v>
      </c>
      <c r="EV179" s="177">
        <f t="shared" si="80"/>
        <v>0</v>
      </c>
      <c r="EW179" s="177">
        <f t="shared" si="81"/>
        <v>0</v>
      </c>
      <c r="EX179" s="177">
        <f t="shared" si="82"/>
        <v>0</v>
      </c>
      <c r="EY179" s="177">
        <f t="shared" si="83"/>
        <v>0</v>
      </c>
      <c r="EZ179" s="177">
        <f t="shared" si="84"/>
        <v>0</v>
      </c>
      <c r="FA179" s="177">
        <f t="shared" si="85"/>
        <v>0</v>
      </c>
      <c r="FB179" s="177">
        <f t="shared" si="86"/>
        <v>0.35739568872987476</v>
      </c>
      <c r="FC179" s="177">
        <f t="shared" si="87"/>
        <v>0</v>
      </c>
      <c r="FD179" s="177">
        <f t="shared" si="88"/>
        <v>0</v>
      </c>
      <c r="FE179" s="177">
        <f t="shared" si="22"/>
        <v>0</v>
      </c>
      <c r="FF179" s="177">
        <f t="shared" si="177"/>
        <v>0</v>
      </c>
      <c r="FG179" s="177">
        <f t="shared" si="178"/>
        <v>0</v>
      </c>
      <c r="FH179" s="177">
        <f t="shared" si="179"/>
        <v>0</v>
      </c>
      <c r="FI179" s="177">
        <f t="shared" si="159"/>
        <v>0</v>
      </c>
      <c r="FJ179" s="177">
        <f t="shared" si="160"/>
        <v>0</v>
      </c>
      <c r="FK179" s="177">
        <f t="shared" si="161"/>
        <v>0</v>
      </c>
      <c r="FL179" s="177">
        <f t="shared" si="162"/>
        <v>0</v>
      </c>
      <c r="FM179" s="177">
        <f t="shared" si="163"/>
        <v>0</v>
      </c>
      <c r="FN179" s="177">
        <f t="shared" si="164"/>
        <v>0</v>
      </c>
      <c r="FO179" s="177">
        <f t="shared" si="165"/>
        <v>0</v>
      </c>
      <c r="FP179" s="177">
        <f t="shared" si="166"/>
        <v>0</v>
      </c>
      <c r="FQ179" s="177">
        <f t="shared" si="167"/>
        <v>0</v>
      </c>
      <c r="FR179" s="177">
        <f t="shared" si="168"/>
        <v>0</v>
      </c>
      <c r="FS179" s="177">
        <f t="shared" si="169"/>
        <v>0</v>
      </c>
      <c r="FT179" s="177">
        <f t="shared" si="170"/>
        <v>0</v>
      </c>
      <c r="FU179" s="177">
        <f t="shared" si="171"/>
        <v>0</v>
      </c>
      <c r="FV179" s="177">
        <f t="shared" si="172"/>
        <v>0</v>
      </c>
      <c r="FW179" s="177">
        <f t="shared" si="173"/>
        <v>0</v>
      </c>
      <c r="FX179" s="177">
        <f t="shared" si="14"/>
        <v>0</v>
      </c>
      <c r="FY179" s="177">
        <f t="shared" si="183"/>
        <v>0</v>
      </c>
      <c r="FZ179" s="177">
        <f t="shared" si="184"/>
        <v>0</v>
      </c>
      <c r="GA179" s="177">
        <f t="shared" si="185"/>
        <v>0</v>
      </c>
      <c r="GB179" s="177">
        <f t="shared" si="186"/>
        <v>0</v>
      </c>
      <c r="GC179" s="177">
        <f t="shared" si="187"/>
        <v>0</v>
      </c>
      <c r="GD179" s="177">
        <f t="shared" si="188"/>
        <v>0</v>
      </c>
      <c r="GE179" s="177">
        <f t="shared" si="189"/>
        <v>0</v>
      </c>
      <c r="GF179" s="177">
        <f t="shared" si="190"/>
        <v>0</v>
      </c>
      <c r="GG179" s="177">
        <f t="shared" si="191"/>
        <v>0</v>
      </c>
      <c r="GH179" s="177">
        <f t="shared" si="15"/>
        <v>0</v>
      </c>
      <c r="GI179" s="177">
        <f t="shared" si="135"/>
        <v>0</v>
      </c>
      <c r="GJ179" s="177">
        <f t="shared" si="136"/>
        <v>0</v>
      </c>
      <c r="GK179" s="177">
        <f t="shared" si="137"/>
        <v>0</v>
      </c>
      <c r="GL179" s="177">
        <f t="shared" si="138"/>
        <v>0</v>
      </c>
      <c r="GM179" s="177">
        <f t="shared" si="139"/>
        <v>0</v>
      </c>
      <c r="GN179" s="177">
        <f t="shared" si="140"/>
        <v>0</v>
      </c>
      <c r="GO179" s="177">
        <f t="shared" si="141"/>
        <v>0</v>
      </c>
      <c r="GP179" s="177">
        <f t="shared" si="108"/>
        <v>0</v>
      </c>
      <c r="GQ179" s="177">
        <f t="shared" si="109"/>
        <v>0</v>
      </c>
      <c r="GR179" s="177">
        <f t="shared" si="110"/>
        <v>0</v>
      </c>
      <c r="GS179" s="177">
        <f t="shared" si="111"/>
        <v>0</v>
      </c>
      <c r="GT179" s="177">
        <f t="shared" si="112"/>
        <v>0</v>
      </c>
      <c r="GU179" s="177">
        <f t="shared" si="113"/>
        <v>0</v>
      </c>
      <c r="GV179" s="177">
        <f t="shared" si="114"/>
        <v>0</v>
      </c>
      <c r="GW179" s="177">
        <f t="shared" si="115"/>
        <v>0</v>
      </c>
      <c r="GX179" s="177">
        <f t="shared" si="116"/>
        <v>0</v>
      </c>
      <c r="GY179" s="177">
        <f t="shared" si="117"/>
        <v>0</v>
      </c>
      <c r="GZ179" s="177">
        <f t="shared" si="118"/>
        <v>1.7724036765884649E-2</v>
      </c>
      <c r="HA179" s="177">
        <f t="shared" si="119"/>
        <v>0</v>
      </c>
      <c r="HB179" s="177">
        <f t="shared" si="120"/>
        <v>0</v>
      </c>
      <c r="HC179" s="177">
        <f t="shared" si="121"/>
        <v>0</v>
      </c>
      <c r="HD179" s="177">
        <f t="shared" si="122"/>
        <v>0</v>
      </c>
      <c r="HE179" s="177">
        <f t="shared" si="123"/>
        <v>0</v>
      </c>
      <c r="HF179" s="177">
        <f t="shared" si="124"/>
        <v>0</v>
      </c>
      <c r="HG179" s="177">
        <f t="shared" si="125"/>
        <v>0</v>
      </c>
      <c r="HH179" s="177">
        <f t="shared" si="126"/>
        <v>1.2322823633974208E-2</v>
      </c>
      <c r="HI179" s="177">
        <f t="shared" si="127"/>
        <v>0</v>
      </c>
      <c r="HJ179" s="177">
        <f t="shared" si="128"/>
        <v>0</v>
      </c>
      <c r="HK179" s="177">
        <f t="shared" si="129"/>
        <v>0</v>
      </c>
      <c r="HL179" s="177">
        <f t="shared" si="130"/>
        <v>0</v>
      </c>
      <c r="HM179" s="177">
        <f t="shared" si="131"/>
        <v>0</v>
      </c>
      <c r="HN179" s="177">
        <f t="shared" si="254"/>
        <v>0</v>
      </c>
      <c r="HO179" s="177">
        <f t="shared" si="255"/>
        <v>0</v>
      </c>
      <c r="HP179" s="177">
        <f t="shared" si="256"/>
        <v>0</v>
      </c>
      <c r="HQ179" s="177">
        <f t="shared" si="257"/>
        <v>0</v>
      </c>
      <c r="HR179" s="177">
        <f t="shared" si="258"/>
        <v>0</v>
      </c>
      <c r="HS179" s="177">
        <f t="shared" si="259"/>
        <v>0</v>
      </c>
      <c r="HT179" s="177">
        <f t="shared" si="260"/>
        <v>0</v>
      </c>
      <c r="HU179" s="177">
        <f t="shared" si="261"/>
        <v>0</v>
      </c>
      <c r="HV179" s="177">
        <f t="shared" si="262"/>
        <v>0</v>
      </c>
      <c r="HW179" s="177">
        <f t="shared" si="263"/>
        <v>0</v>
      </c>
      <c r="HX179" s="177">
        <f t="shared" si="264"/>
        <v>0</v>
      </c>
      <c r="HY179" s="177">
        <f t="shared" si="265"/>
        <v>0</v>
      </c>
      <c r="HZ179" s="177">
        <f t="shared" si="266"/>
        <v>0</v>
      </c>
      <c r="IA179" s="177">
        <f t="shared" si="267"/>
        <v>0</v>
      </c>
      <c r="IB179" s="177">
        <f t="shared" si="268"/>
        <v>0</v>
      </c>
      <c r="IC179" s="177">
        <f t="shared" si="207"/>
        <v>0</v>
      </c>
      <c r="ID179" s="177">
        <f t="shared" si="208"/>
        <v>0</v>
      </c>
      <c r="IE179" s="177">
        <f t="shared" si="209"/>
        <v>0</v>
      </c>
      <c r="IF179" s="177">
        <f t="shared" si="210"/>
        <v>0</v>
      </c>
      <c r="IG179" s="177">
        <f t="shared" si="211"/>
        <v>0</v>
      </c>
      <c r="IH179" s="177">
        <f t="shared" si="212"/>
        <v>0</v>
      </c>
      <c r="II179" s="177">
        <f t="shared" si="213"/>
        <v>0</v>
      </c>
      <c r="IJ179" s="177">
        <f t="shared" si="214"/>
        <v>0</v>
      </c>
      <c r="IK179" s="177">
        <f t="shared" si="215"/>
        <v>0</v>
      </c>
      <c r="IL179" s="177">
        <f t="shared" si="216"/>
        <v>0</v>
      </c>
      <c r="IM179" s="177">
        <f t="shared" si="217"/>
        <v>0</v>
      </c>
      <c r="IN179" s="177">
        <f t="shared" si="218"/>
        <v>0</v>
      </c>
      <c r="IO179" s="177">
        <f t="shared" si="219"/>
        <v>0</v>
      </c>
      <c r="IP179" s="177">
        <f t="shared" si="220"/>
        <v>0</v>
      </c>
      <c r="IQ179" s="177">
        <f t="shared" si="221"/>
        <v>0.47056261180679781</v>
      </c>
      <c r="IR179" s="177">
        <f t="shared" si="222"/>
        <v>0</v>
      </c>
      <c r="IS179" s="177">
        <f t="shared" si="223"/>
        <v>0</v>
      </c>
      <c r="IT179" s="177">
        <f t="shared" si="91"/>
        <v>0</v>
      </c>
      <c r="IU179" s="177">
        <f t="shared" si="224"/>
        <v>0</v>
      </c>
      <c r="IV179" s="177">
        <f t="shared" si="225"/>
        <v>0</v>
      </c>
      <c r="IW179" s="177">
        <f t="shared" si="226"/>
        <v>0</v>
      </c>
      <c r="IX179" s="177">
        <f t="shared" si="227"/>
        <v>0</v>
      </c>
      <c r="IY179" s="177">
        <f t="shared" si="228"/>
        <v>0</v>
      </c>
      <c r="IZ179" s="177">
        <f t="shared" si="229"/>
        <v>0</v>
      </c>
      <c r="JA179" s="177">
        <f t="shared" si="230"/>
        <v>0</v>
      </c>
      <c r="JB179" s="177">
        <f t="shared" si="231"/>
        <v>0</v>
      </c>
      <c r="JC179" s="177">
        <f t="shared" si="232"/>
        <v>0</v>
      </c>
      <c r="JD179" s="177">
        <f t="shared" si="233"/>
        <v>0</v>
      </c>
      <c r="JE179" s="177">
        <f t="shared" si="234"/>
        <v>0</v>
      </c>
      <c r="JF179" s="177">
        <f t="shared" si="235"/>
        <v>0</v>
      </c>
      <c r="JG179" s="177">
        <f t="shared" si="236"/>
        <v>0</v>
      </c>
      <c r="JH179" s="177">
        <f t="shared" si="237"/>
        <v>0</v>
      </c>
      <c r="JI179" s="177">
        <f t="shared" si="238"/>
        <v>0</v>
      </c>
      <c r="JJ179" s="177">
        <f t="shared" si="239"/>
        <v>0</v>
      </c>
      <c r="JK179" s="177">
        <f t="shared" si="240"/>
        <v>0</v>
      </c>
      <c r="JL179" s="177">
        <f t="shared" si="241"/>
        <v>0</v>
      </c>
      <c r="JM179" s="177">
        <f t="shared" si="242"/>
        <v>0</v>
      </c>
      <c r="JN179" s="177">
        <f t="shared" si="243"/>
        <v>0</v>
      </c>
      <c r="JO179" s="177">
        <f t="shared" si="244"/>
        <v>0</v>
      </c>
      <c r="JP179" s="177">
        <f t="shared" si="245"/>
        <v>0</v>
      </c>
      <c r="JQ179" s="177">
        <f t="shared" si="246"/>
        <v>0</v>
      </c>
      <c r="JR179" s="177">
        <f t="shared" si="247"/>
        <v>0</v>
      </c>
      <c r="JS179" s="177">
        <f t="shared" si="248"/>
        <v>0</v>
      </c>
      <c r="JT179" s="177">
        <f t="shared" si="203"/>
        <v>0</v>
      </c>
      <c r="JU179" s="177">
        <f t="shared" si="249"/>
        <v>0</v>
      </c>
      <c r="JV179" s="177">
        <f t="shared" si="250"/>
        <v>0</v>
      </c>
    </row>
    <row r="180" spans="1:282" x14ac:dyDescent="0.25">
      <c r="A180" s="77" t="s">
        <v>788</v>
      </c>
      <c r="B180" s="77">
        <v>51</v>
      </c>
      <c r="C180" s="267">
        <v>43</v>
      </c>
      <c r="D180" s="84">
        <f t="shared" si="9"/>
        <v>0</v>
      </c>
      <c r="E180" s="77">
        <f t="shared" si="322"/>
        <v>0</v>
      </c>
      <c r="F180" s="77">
        <f t="shared" si="322"/>
        <v>0</v>
      </c>
      <c r="G180" s="77">
        <f t="shared" si="322"/>
        <v>0</v>
      </c>
      <c r="H180" s="77">
        <f t="shared" si="322"/>
        <v>0</v>
      </c>
      <c r="I180" s="77">
        <f t="shared" si="322"/>
        <v>0</v>
      </c>
      <c r="J180" s="77">
        <f t="shared" si="322"/>
        <v>0</v>
      </c>
      <c r="K180" s="77">
        <f t="shared" si="322"/>
        <v>0</v>
      </c>
      <c r="L180" s="77">
        <f t="shared" si="322"/>
        <v>0</v>
      </c>
      <c r="M180" s="77">
        <f t="shared" si="322"/>
        <v>0</v>
      </c>
      <c r="N180" s="77">
        <f t="shared" si="322"/>
        <v>0</v>
      </c>
      <c r="O180" s="77">
        <f t="shared" si="322"/>
        <v>0</v>
      </c>
      <c r="P180" s="77">
        <f t="shared" si="322"/>
        <v>0</v>
      </c>
      <c r="Q180" s="77">
        <f t="shared" si="322"/>
        <v>0</v>
      </c>
      <c r="R180" s="77">
        <f t="shared" si="322"/>
        <v>0</v>
      </c>
      <c r="S180" s="77">
        <f t="shared" si="322"/>
        <v>0</v>
      </c>
      <c r="T180" s="77">
        <f t="shared" si="322"/>
        <v>0</v>
      </c>
      <c r="U180" s="77">
        <f t="shared" si="322"/>
        <v>0</v>
      </c>
      <c r="V180" s="77">
        <f t="shared" si="322"/>
        <v>0</v>
      </c>
      <c r="W180" s="77">
        <f t="shared" si="322"/>
        <v>0</v>
      </c>
      <c r="X180" s="77">
        <f t="shared" si="322"/>
        <v>0</v>
      </c>
      <c r="Y180" s="77">
        <f t="shared" si="322"/>
        <v>0</v>
      </c>
      <c r="Z180" s="77">
        <f t="shared" si="322"/>
        <v>0</v>
      </c>
      <c r="AA180" s="77">
        <f t="shared" si="322"/>
        <v>0</v>
      </c>
      <c r="AB180" s="77">
        <f t="shared" si="322"/>
        <v>0</v>
      </c>
      <c r="AC180" s="230">
        <f t="shared" si="322"/>
        <v>0</v>
      </c>
      <c r="AD180" s="230">
        <f t="shared" si="322"/>
        <v>0.99217391304347813</v>
      </c>
      <c r="AE180" s="230">
        <f t="shared" si="322"/>
        <v>0</v>
      </c>
      <c r="AF180" s="230">
        <f t="shared" ref="AF180" si="332">HLOOKUP(AF$138,$D$78:$CR$136,$CS120,0)</f>
        <v>0</v>
      </c>
      <c r="AG180" s="230">
        <f t="shared" si="313"/>
        <v>0</v>
      </c>
      <c r="AH180" s="77">
        <f t="shared" si="313"/>
        <v>0</v>
      </c>
      <c r="AI180" s="77">
        <f t="shared" si="313"/>
        <v>0</v>
      </c>
      <c r="AJ180" s="77">
        <f t="shared" si="313"/>
        <v>0</v>
      </c>
      <c r="AK180" s="77">
        <f t="shared" si="313"/>
        <v>0</v>
      </c>
      <c r="AL180" s="77">
        <f t="shared" si="313"/>
        <v>0</v>
      </c>
      <c r="AM180" s="77">
        <f t="shared" si="313"/>
        <v>0</v>
      </c>
      <c r="AN180" s="77">
        <f t="shared" si="313"/>
        <v>0</v>
      </c>
      <c r="AO180" s="77">
        <f t="shared" si="313"/>
        <v>0</v>
      </c>
      <c r="AP180" s="77">
        <f t="shared" si="313"/>
        <v>0</v>
      </c>
      <c r="AQ180" s="77">
        <f t="shared" si="313"/>
        <v>0</v>
      </c>
      <c r="AR180" s="77">
        <f t="shared" si="313"/>
        <v>0</v>
      </c>
      <c r="AS180" s="77">
        <f t="shared" si="313"/>
        <v>0</v>
      </c>
      <c r="AT180" s="77">
        <f t="shared" si="313"/>
        <v>0</v>
      </c>
      <c r="AU180" s="77">
        <f t="shared" si="313"/>
        <v>0</v>
      </c>
      <c r="AV180" s="77">
        <f t="shared" si="313"/>
        <v>0</v>
      </c>
      <c r="AW180" s="77">
        <f t="shared" si="313"/>
        <v>0</v>
      </c>
      <c r="AX180" s="77">
        <f t="shared" si="313"/>
        <v>0</v>
      </c>
      <c r="AY180" s="77">
        <f t="shared" si="313"/>
        <v>0</v>
      </c>
      <c r="AZ180" s="77">
        <f t="shared" si="313"/>
        <v>0</v>
      </c>
      <c r="BA180" s="77">
        <f t="shared" si="313"/>
        <v>0</v>
      </c>
      <c r="BB180" s="77">
        <f t="shared" si="313"/>
        <v>0</v>
      </c>
      <c r="BC180" s="77">
        <f t="shared" si="313"/>
        <v>0</v>
      </c>
      <c r="BD180" s="77">
        <f t="shared" si="313"/>
        <v>0</v>
      </c>
      <c r="BE180" s="77">
        <f t="shared" si="313"/>
        <v>0</v>
      </c>
      <c r="BF180" s="77">
        <f t="shared" si="313"/>
        <v>0</v>
      </c>
      <c r="BG180" s="77">
        <f t="shared" si="313"/>
        <v>0</v>
      </c>
      <c r="BH180" s="77">
        <f t="shared" si="313"/>
        <v>0</v>
      </c>
      <c r="BI180" s="77">
        <f t="shared" si="313"/>
        <v>0.17538321231891682</v>
      </c>
      <c r="BJ180" s="77">
        <f t="shared" si="313"/>
        <v>0</v>
      </c>
      <c r="BK180" s="77">
        <f t="shared" si="313"/>
        <v>0</v>
      </c>
      <c r="BL180" s="77">
        <f t="shared" si="313"/>
        <v>0</v>
      </c>
      <c r="BM180" s="77">
        <f t="shared" si="313"/>
        <v>0</v>
      </c>
      <c r="BN180" s="77">
        <f t="shared" si="313"/>
        <v>0</v>
      </c>
      <c r="BO180" s="77">
        <f t="shared" si="313"/>
        <v>0</v>
      </c>
      <c r="BP180" s="77">
        <f t="shared" si="313"/>
        <v>0</v>
      </c>
      <c r="BQ180" s="77">
        <f t="shared" ref="AG180:BW186" si="333">HLOOKUP(BQ$138,$D$78:$CR$136,$CS120,0)</f>
        <v>0</v>
      </c>
      <c r="BR180" s="77">
        <f t="shared" si="333"/>
        <v>0</v>
      </c>
      <c r="BS180" s="77">
        <f t="shared" si="333"/>
        <v>0</v>
      </c>
      <c r="BT180" s="77">
        <f t="shared" si="333"/>
        <v>0</v>
      </c>
      <c r="BU180" s="77">
        <f t="shared" si="333"/>
        <v>0</v>
      </c>
      <c r="BV180" s="77">
        <f t="shared" si="333"/>
        <v>0</v>
      </c>
      <c r="BW180" s="77">
        <f t="shared" si="333"/>
        <v>0</v>
      </c>
      <c r="BX180" s="77">
        <f t="shared" ref="BX180" si="334">HLOOKUP(BX$138,$D$78:$CR$136,$CS120,0)</f>
        <v>0</v>
      </c>
      <c r="BY180" s="77">
        <f t="shared" si="295"/>
        <v>0</v>
      </c>
      <c r="BZ180" s="77">
        <f t="shared" si="295"/>
        <v>0</v>
      </c>
      <c r="CA180" s="77">
        <f t="shared" si="295"/>
        <v>0</v>
      </c>
      <c r="CB180" s="77">
        <f t="shared" si="295"/>
        <v>0</v>
      </c>
      <c r="CC180" s="77">
        <f t="shared" si="295"/>
        <v>0</v>
      </c>
      <c r="CD180" s="77">
        <f t="shared" si="295"/>
        <v>0</v>
      </c>
      <c r="CE180" s="77">
        <f t="shared" si="295"/>
        <v>0</v>
      </c>
      <c r="CF180" s="77">
        <f t="shared" si="295"/>
        <v>0</v>
      </c>
      <c r="CG180" s="77">
        <f t="shared" si="295"/>
        <v>0</v>
      </c>
      <c r="CH180" s="77">
        <f t="shared" si="295"/>
        <v>0</v>
      </c>
      <c r="CI180" s="77">
        <f t="shared" si="295"/>
        <v>0</v>
      </c>
      <c r="CJ180" s="77">
        <f t="shared" si="295"/>
        <v>0</v>
      </c>
      <c r="CK180" s="77">
        <f t="shared" si="295"/>
        <v>0</v>
      </c>
      <c r="CL180" s="77">
        <f t="shared" si="295"/>
        <v>0</v>
      </c>
      <c r="CM180" s="77">
        <f t="shared" si="295"/>
        <v>0</v>
      </c>
      <c r="CN180" s="77">
        <f t="shared" si="295"/>
        <v>0</v>
      </c>
      <c r="CO180" s="77">
        <f t="shared" si="295"/>
        <v>0</v>
      </c>
      <c r="CP180" s="77">
        <f t="shared" si="295"/>
        <v>0</v>
      </c>
      <c r="CQ180" s="77">
        <f t="shared" ref="CQ180" si="335">HLOOKUP(CQ$138,$D$78:$CR$136,$CS120,0)</f>
        <v>0.39130434782608692</v>
      </c>
      <c r="CR180" s="85">
        <f t="shared" si="3"/>
        <v>0</v>
      </c>
      <c r="CS180" s="177">
        <f t="shared" si="13"/>
        <v>0</v>
      </c>
      <c r="CT180" s="177">
        <f t="shared" si="26"/>
        <v>0</v>
      </c>
      <c r="CU180" s="177">
        <f t="shared" si="27"/>
        <v>0</v>
      </c>
      <c r="CV180" s="177">
        <f t="shared" si="28"/>
        <v>0</v>
      </c>
      <c r="CW180" s="177">
        <f t="shared" si="29"/>
        <v>0</v>
      </c>
      <c r="CX180" s="177">
        <f t="shared" si="30"/>
        <v>0</v>
      </c>
      <c r="CY180" s="177">
        <f t="shared" si="31"/>
        <v>0</v>
      </c>
      <c r="CZ180" s="177">
        <f t="shared" si="32"/>
        <v>0</v>
      </c>
      <c r="DA180" s="177">
        <f t="shared" si="33"/>
        <v>0</v>
      </c>
      <c r="DB180" s="177">
        <f t="shared" si="34"/>
        <v>0</v>
      </c>
      <c r="DC180" s="177">
        <f t="shared" si="35"/>
        <v>0</v>
      </c>
      <c r="DD180" s="177">
        <f t="shared" si="36"/>
        <v>0</v>
      </c>
      <c r="DE180" s="177">
        <f t="shared" si="37"/>
        <v>0</v>
      </c>
      <c r="DF180" s="177">
        <f t="shared" si="38"/>
        <v>0</v>
      </c>
      <c r="DG180" s="177">
        <f t="shared" si="39"/>
        <v>0</v>
      </c>
      <c r="DH180" s="177">
        <f t="shared" si="40"/>
        <v>0</v>
      </c>
      <c r="DI180" s="177">
        <f t="shared" si="41"/>
        <v>0</v>
      </c>
      <c r="DJ180" s="177">
        <f t="shared" si="42"/>
        <v>0</v>
      </c>
      <c r="DK180" s="177">
        <f t="shared" si="43"/>
        <v>0</v>
      </c>
      <c r="DL180" s="177">
        <f t="shared" si="44"/>
        <v>0</v>
      </c>
      <c r="DM180" s="177">
        <f t="shared" si="45"/>
        <v>0</v>
      </c>
      <c r="DN180" s="177">
        <f t="shared" si="46"/>
        <v>0</v>
      </c>
      <c r="DO180" s="177">
        <f t="shared" si="47"/>
        <v>0</v>
      </c>
      <c r="DP180" s="177">
        <f t="shared" si="48"/>
        <v>0</v>
      </c>
      <c r="DQ180" s="177">
        <f t="shared" si="49"/>
        <v>0</v>
      </c>
      <c r="DR180" s="177">
        <f t="shared" si="50"/>
        <v>0</v>
      </c>
      <c r="DS180" s="177">
        <f t="shared" si="51"/>
        <v>2.2863854086956518E-2</v>
      </c>
      <c r="DT180" s="177">
        <f t="shared" si="52"/>
        <v>0</v>
      </c>
      <c r="DU180" s="177">
        <f t="shared" si="53"/>
        <v>0</v>
      </c>
      <c r="DV180" s="177">
        <f t="shared" si="54"/>
        <v>0</v>
      </c>
      <c r="DW180" s="177">
        <f t="shared" si="55"/>
        <v>0</v>
      </c>
      <c r="DX180" s="177">
        <f t="shared" si="56"/>
        <v>0</v>
      </c>
      <c r="DY180" s="177">
        <f t="shared" si="57"/>
        <v>0</v>
      </c>
      <c r="DZ180" s="177">
        <f t="shared" si="58"/>
        <v>0</v>
      </c>
      <c r="EA180" s="177">
        <f t="shared" si="59"/>
        <v>0</v>
      </c>
      <c r="EB180" s="177">
        <f t="shared" si="60"/>
        <v>0</v>
      </c>
      <c r="EC180" s="177">
        <f t="shared" si="61"/>
        <v>0</v>
      </c>
      <c r="ED180" s="177">
        <f t="shared" si="62"/>
        <v>0</v>
      </c>
      <c r="EE180" s="177">
        <f t="shared" si="63"/>
        <v>0</v>
      </c>
      <c r="EF180" s="177">
        <f t="shared" si="64"/>
        <v>0</v>
      </c>
      <c r="EG180" s="177">
        <f t="shared" si="65"/>
        <v>0</v>
      </c>
      <c r="EH180" s="177">
        <f t="shared" si="66"/>
        <v>0</v>
      </c>
      <c r="EI180" s="177">
        <f t="shared" si="67"/>
        <v>0</v>
      </c>
      <c r="EJ180" s="177">
        <f t="shared" si="68"/>
        <v>0</v>
      </c>
      <c r="EK180" s="177">
        <f t="shared" si="69"/>
        <v>0</v>
      </c>
      <c r="EL180" s="177">
        <f t="shared" si="70"/>
        <v>0</v>
      </c>
      <c r="EM180" s="177">
        <f t="shared" si="71"/>
        <v>0</v>
      </c>
      <c r="EN180" s="177">
        <f t="shared" si="72"/>
        <v>0</v>
      </c>
      <c r="EO180" s="177">
        <f t="shared" si="73"/>
        <v>0</v>
      </c>
      <c r="EP180" s="177">
        <f t="shared" si="74"/>
        <v>0</v>
      </c>
      <c r="EQ180" s="177">
        <f t="shared" si="75"/>
        <v>0</v>
      </c>
      <c r="ER180" s="177">
        <f t="shared" si="76"/>
        <v>0</v>
      </c>
      <c r="ES180" s="177">
        <f t="shared" si="77"/>
        <v>0</v>
      </c>
      <c r="ET180" s="177">
        <f t="shared" si="78"/>
        <v>0</v>
      </c>
      <c r="EU180" s="177">
        <f t="shared" si="79"/>
        <v>0</v>
      </c>
      <c r="EV180" s="177">
        <f t="shared" si="80"/>
        <v>0</v>
      </c>
      <c r="EW180" s="177">
        <f t="shared" si="81"/>
        <v>0</v>
      </c>
      <c r="EX180" s="177">
        <f t="shared" si="82"/>
        <v>0.40822722648988036</v>
      </c>
      <c r="EY180" s="177">
        <f t="shared" si="83"/>
        <v>0</v>
      </c>
      <c r="EZ180" s="177">
        <f t="shared" si="84"/>
        <v>0</v>
      </c>
      <c r="FA180" s="177">
        <f t="shared" si="85"/>
        <v>0</v>
      </c>
      <c r="FB180" s="177">
        <f t="shared" si="86"/>
        <v>0</v>
      </c>
      <c r="FC180" s="177">
        <f t="shared" si="87"/>
        <v>0</v>
      </c>
      <c r="FD180" s="177">
        <f t="shared" si="88"/>
        <v>0</v>
      </c>
      <c r="FE180" s="177">
        <f t="shared" si="22"/>
        <v>0</v>
      </c>
      <c r="FF180" s="177">
        <f t="shared" si="177"/>
        <v>0</v>
      </c>
      <c r="FG180" s="177">
        <f t="shared" si="178"/>
        <v>0</v>
      </c>
      <c r="FH180" s="177">
        <f t="shared" si="179"/>
        <v>0</v>
      </c>
      <c r="FI180" s="177">
        <f t="shared" si="159"/>
        <v>0</v>
      </c>
      <c r="FJ180" s="177">
        <f t="shared" si="160"/>
        <v>0</v>
      </c>
      <c r="FK180" s="177">
        <f t="shared" si="161"/>
        <v>0</v>
      </c>
      <c r="FL180" s="177">
        <f t="shared" si="162"/>
        <v>0</v>
      </c>
      <c r="FM180" s="177">
        <f t="shared" si="163"/>
        <v>0</v>
      </c>
      <c r="FN180" s="177">
        <f t="shared" si="164"/>
        <v>0</v>
      </c>
      <c r="FO180" s="177">
        <f t="shared" si="165"/>
        <v>0</v>
      </c>
      <c r="FP180" s="177">
        <f t="shared" si="166"/>
        <v>0</v>
      </c>
      <c r="FQ180" s="177">
        <f t="shared" si="167"/>
        <v>0</v>
      </c>
      <c r="FR180" s="177">
        <f t="shared" si="168"/>
        <v>0</v>
      </c>
      <c r="FS180" s="177">
        <f t="shared" si="169"/>
        <v>0</v>
      </c>
      <c r="FT180" s="177">
        <f t="shared" si="170"/>
        <v>0</v>
      </c>
      <c r="FU180" s="177">
        <f t="shared" si="171"/>
        <v>0</v>
      </c>
      <c r="FV180" s="177">
        <f t="shared" si="172"/>
        <v>0</v>
      </c>
      <c r="FW180" s="177">
        <f t="shared" si="173"/>
        <v>0</v>
      </c>
      <c r="FX180" s="177">
        <f t="shared" si="14"/>
        <v>0</v>
      </c>
      <c r="FY180" s="177">
        <f t="shared" si="183"/>
        <v>0</v>
      </c>
      <c r="FZ180" s="177">
        <f t="shared" si="184"/>
        <v>0</v>
      </c>
      <c r="GA180" s="177">
        <f t="shared" si="185"/>
        <v>0</v>
      </c>
      <c r="GB180" s="177">
        <f t="shared" si="186"/>
        <v>0</v>
      </c>
      <c r="GC180" s="177">
        <f t="shared" si="187"/>
        <v>0</v>
      </c>
      <c r="GD180" s="177">
        <f t="shared" si="188"/>
        <v>0</v>
      </c>
      <c r="GE180" s="177">
        <f t="shared" si="189"/>
        <v>0</v>
      </c>
      <c r="GF180" s="177">
        <f t="shared" si="190"/>
        <v>0</v>
      </c>
      <c r="GG180" s="177">
        <f t="shared" si="191"/>
        <v>0</v>
      </c>
      <c r="GH180" s="177">
        <f t="shared" si="15"/>
        <v>0</v>
      </c>
      <c r="GI180" s="177">
        <f t="shared" si="135"/>
        <v>0</v>
      </c>
      <c r="GJ180" s="177">
        <f t="shared" si="136"/>
        <v>0</v>
      </c>
      <c r="GK180" s="177">
        <f t="shared" si="137"/>
        <v>0</v>
      </c>
      <c r="GL180" s="177">
        <f t="shared" si="138"/>
        <v>0</v>
      </c>
      <c r="GM180" s="177">
        <f t="shared" si="139"/>
        <v>0</v>
      </c>
      <c r="GN180" s="177">
        <f t="shared" si="140"/>
        <v>0</v>
      </c>
      <c r="GO180" s="177">
        <f t="shared" si="141"/>
        <v>0</v>
      </c>
      <c r="GP180" s="177">
        <f t="shared" si="108"/>
        <v>0</v>
      </c>
      <c r="GQ180" s="177">
        <f t="shared" si="109"/>
        <v>0</v>
      </c>
      <c r="GR180" s="177">
        <f t="shared" si="110"/>
        <v>0</v>
      </c>
      <c r="GS180" s="177">
        <f t="shared" si="111"/>
        <v>0</v>
      </c>
      <c r="GT180" s="177">
        <f t="shared" si="112"/>
        <v>0</v>
      </c>
      <c r="GU180" s="177">
        <f t="shared" si="113"/>
        <v>0</v>
      </c>
      <c r="GV180" s="177">
        <f t="shared" si="114"/>
        <v>0</v>
      </c>
      <c r="GW180" s="177">
        <f t="shared" si="115"/>
        <v>0</v>
      </c>
      <c r="GX180" s="177">
        <f t="shared" si="116"/>
        <v>0</v>
      </c>
      <c r="GY180" s="177">
        <f t="shared" si="117"/>
        <v>0</v>
      </c>
      <c r="GZ180" s="177">
        <f t="shared" si="118"/>
        <v>0</v>
      </c>
      <c r="HA180" s="177">
        <f t="shared" si="119"/>
        <v>0</v>
      </c>
      <c r="HB180" s="177">
        <f t="shared" si="120"/>
        <v>0</v>
      </c>
      <c r="HC180" s="177">
        <f t="shared" si="121"/>
        <v>0</v>
      </c>
      <c r="HD180" s="177">
        <f t="shared" si="122"/>
        <v>0</v>
      </c>
      <c r="HE180" s="177">
        <f t="shared" si="123"/>
        <v>0</v>
      </c>
      <c r="HF180" s="177">
        <f t="shared" si="124"/>
        <v>0</v>
      </c>
      <c r="HG180" s="177">
        <f t="shared" si="125"/>
        <v>0</v>
      </c>
      <c r="HH180" s="177">
        <f t="shared" si="126"/>
        <v>2.693662878260869E-2</v>
      </c>
      <c r="HI180" s="177">
        <f t="shared" si="127"/>
        <v>0</v>
      </c>
      <c r="HJ180" s="177">
        <f t="shared" si="128"/>
        <v>0</v>
      </c>
      <c r="HK180" s="177">
        <f t="shared" si="129"/>
        <v>0</v>
      </c>
      <c r="HL180" s="177">
        <f t="shared" si="130"/>
        <v>0</v>
      </c>
      <c r="HM180" s="177">
        <f t="shared" si="131"/>
        <v>0</v>
      </c>
      <c r="HN180" s="177">
        <f t="shared" si="254"/>
        <v>0</v>
      </c>
      <c r="HO180" s="177">
        <f t="shared" si="255"/>
        <v>0</v>
      </c>
      <c r="HP180" s="177">
        <f t="shared" si="256"/>
        <v>0</v>
      </c>
      <c r="HQ180" s="177">
        <f t="shared" si="257"/>
        <v>0</v>
      </c>
      <c r="HR180" s="177">
        <f t="shared" si="258"/>
        <v>0</v>
      </c>
      <c r="HS180" s="177">
        <f t="shared" si="259"/>
        <v>0</v>
      </c>
      <c r="HT180" s="177">
        <f t="shared" si="260"/>
        <v>0</v>
      </c>
      <c r="HU180" s="177">
        <f t="shared" si="261"/>
        <v>0</v>
      </c>
      <c r="HV180" s="177">
        <f t="shared" si="262"/>
        <v>0</v>
      </c>
      <c r="HW180" s="177">
        <f t="shared" si="263"/>
        <v>0</v>
      </c>
      <c r="HX180" s="177">
        <f t="shared" si="264"/>
        <v>0</v>
      </c>
      <c r="HY180" s="177">
        <f t="shared" si="265"/>
        <v>0</v>
      </c>
      <c r="HZ180" s="177">
        <f t="shared" si="266"/>
        <v>0</v>
      </c>
      <c r="IA180" s="177">
        <f t="shared" si="267"/>
        <v>0</v>
      </c>
      <c r="IB180" s="177">
        <f t="shared" si="268"/>
        <v>0</v>
      </c>
      <c r="IC180" s="177">
        <f t="shared" si="207"/>
        <v>0</v>
      </c>
      <c r="ID180" s="177">
        <f t="shared" si="208"/>
        <v>0</v>
      </c>
      <c r="IE180" s="177">
        <f t="shared" si="209"/>
        <v>0</v>
      </c>
      <c r="IF180" s="177">
        <f t="shared" si="210"/>
        <v>0</v>
      </c>
      <c r="IG180" s="177">
        <f t="shared" si="211"/>
        <v>0</v>
      </c>
      <c r="IH180" s="177">
        <f t="shared" si="212"/>
        <v>0</v>
      </c>
      <c r="II180" s="177">
        <f t="shared" si="213"/>
        <v>0</v>
      </c>
      <c r="IJ180" s="177">
        <f t="shared" si="214"/>
        <v>0</v>
      </c>
      <c r="IK180" s="177">
        <f t="shared" si="215"/>
        <v>0</v>
      </c>
      <c r="IL180" s="177">
        <f t="shared" si="216"/>
        <v>0</v>
      </c>
      <c r="IM180" s="177">
        <f t="shared" si="217"/>
        <v>0.53065523168122342</v>
      </c>
      <c r="IN180" s="177">
        <f t="shared" si="218"/>
        <v>0</v>
      </c>
      <c r="IO180" s="177">
        <f t="shared" si="219"/>
        <v>0</v>
      </c>
      <c r="IP180" s="177">
        <f t="shared" si="220"/>
        <v>0</v>
      </c>
      <c r="IQ180" s="177">
        <f t="shared" si="221"/>
        <v>0</v>
      </c>
      <c r="IR180" s="177">
        <f t="shared" si="222"/>
        <v>0</v>
      </c>
      <c r="IS180" s="177">
        <f t="shared" si="223"/>
        <v>0</v>
      </c>
      <c r="IT180" s="177">
        <f t="shared" si="91"/>
        <v>0</v>
      </c>
      <c r="IU180" s="177">
        <f t="shared" si="224"/>
        <v>0</v>
      </c>
      <c r="IV180" s="177">
        <f t="shared" si="225"/>
        <v>0</v>
      </c>
      <c r="IW180" s="177">
        <f t="shared" si="226"/>
        <v>0</v>
      </c>
      <c r="IX180" s="177">
        <f t="shared" si="227"/>
        <v>0</v>
      </c>
      <c r="IY180" s="177">
        <f t="shared" si="228"/>
        <v>0</v>
      </c>
      <c r="IZ180" s="177">
        <f t="shared" si="229"/>
        <v>0</v>
      </c>
      <c r="JA180" s="177">
        <f t="shared" si="230"/>
        <v>0</v>
      </c>
      <c r="JB180" s="177">
        <f t="shared" si="231"/>
        <v>0</v>
      </c>
      <c r="JC180" s="177">
        <f t="shared" si="232"/>
        <v>0</v>
      </c>
      <c r="JD180" s="177">
        <f t="shared" si="233"/>
        <v>0</v>
      </c>
      <c r="JE180" s="177">
        <f t="shared" si="234"/>
        <v>0</v>
      </c>
      <c r="JF180" s="177">
        <f t="shared" si="235"/>
        <v>0</v>
      </c>
      <c r="JG180" s="177">
        <f t="shared" si="236"/>
        <v>0</v>
      </c>
      <c r="JH180" s="177">
        <f t="shared" si="237"/>
        <v>0</v>
      </c>
      <c r="JI180" s="177">
        <f t="shared" si="238"/>
        <v>0</v>
      </c>
      <c r="JJ180" s="177">
        <f t="shared" si="239"/>
        <v>0</v>
      </c>
      <c r="JK180" s="177">
        <f t="shared" si="240"/>
        <v>0</v>
      </c>
      <c r="JL180" s="177">
        <f t="shared" si="241"/>
        <v>0</v>
      </c>
      <c r="JM180" s="177">
        <f t="shared" si="242"/>
        <v>0</v>
      </c>
      <c r="JN180" s="177">
        <f t="shared" si="243"/>
        <v>0</v>
      </c>
      <c r="JO180" s="177">
        <f t="shared" si="244"/>
        <v>0</v>
      </c>
      <c r="JP180" s="177">
        <f t="shared" si="245"/>
        <v>0</v>
      </c>
      <c r="JQ180" s="177">
        <f t="shared" si="246"/>
        <v>0</v>
      </c>
      <c r="JR180" s="177">
        <f t="shared" si="247"/>
        <v>0</v>
      </c>
      <c r="JS180" s="177">
        <f t="shared" si="248"/>
        <v>0</v>
      </c>
      <c r="JT180" s="177">
        <f t="shared" si="203"/>
        <v>0</v>
      </c>
      <c r="JU180" s="177">
        <f t="shared" si="249"/>
        <v>0</v>
      </c>
      <c r="JV180" s="177">
        <f t="shared" si="250"/>
        <v>0</v>
      </c>
    </row>
    <row r="181" spans="1:282" x14ac:dyDescent="0.25">
      <c r="A181" s="77" t="s">
        <v>789</v>
      </c>
      <c r="B181" s="77">
        <v>52</v>
      </c>
      <c r="C181" s="79">
        <v>44</v>
      </c>
      <c r="D181" s="84">
        <f t="shared" si="9"/>
        <v>0</v>
      </c>
      <c r="E181" s="77">
        <f t="shared" si="322"/>
        <v>0</v>
      </c>
      <c r="F181" s="77">
        <f t="shared" si="322"/>
        <v>0</v>
      </c>
      <c r="G181" s="77">
        <f t="shared" si="322"/>
        <v>0</v>
      </c>
      <c r="H181" s="77">
        <f t="shared" si="322"/>
        <v>0</v>
      </c>
      <c r="I181" s="77">
        <f t="shared" si="322"/>
        <v>0</v>
      </c>
      <c r="J181" s="77">
        <f t="shared" si="322"/>
        <v>0</v>
      </c>
      <c r="K181" s="77">
        <f t="shared" si="322"/>
        <v>0</v>
      </c>
      <c r="L181" s="77">
        <f t="shared" si="322"/>
        <v>0</v>
      </c>
      <c r="M181" s="77">
        <f t="shared" si="322"/>
        <v>0</v>
      </c>
      <c r="N181" s="77">
        <f t="shared" si="322"/>
        <v>0</v>
      </c>
      <c r="O181" s="77">
        <f t="shared" si="322"/>
        <v>0</v>
      </c>
      <c r="P181" s="77">
        <f t="shared" si="322"/>
        <v>0</v>
      </c>
      <c r="Q181" s="77">
        <f t="shared" si="322"/>
        <v>0.36521739130434783</v>
      </c>
      <c r="R181" s="77">
        <f t="shared" si="322"/>
        <v>0</v>
      </c>
      <c r="S181" s="77">
        <f t="shared" si="322"/>
        <v>0</v>
      </c>
      <c r="T181" s="77">
        <f t="shared" si="322"/>
        <v>0</v>
      </c>
      <c r="U181" s="77">
        <f t="shared" si="322"/>
        <v>0</v>
      </c>
      <c r="V181" s="77">
        <f t="shared" si="322"/>
        <v>0.10043478260869565</v>
      </c>
      <c r="W181" s="77">
        <f t="shared" si="322"/>
        <v>0</v>
      </c>
      <c r="X181" s="77">
        <f t="shared" si="322"/>
        <v>0</v>
      </c>
      <c r="Y181" s="77">
        <f t="shared" si="322"/>
        <v>0</v>
      </c>
      <c r="Z181" s="77">
        <f t="shared" si="322"/>
        <v>0</v>
      </c>
      <c r="AA181" s="77">
        <f t="shared" si="322"/>
        <v>0</v>
      </c>
      <c r="AB181" s="77">
        <f t="shared" si="322"/>
        <v>0</v>
      </c>
      <c r="AC181" s="230">
        <f t="shared" si="322"/>
        <v>0</v>
      </c>
      <c r="AD181" s="230">
        <f t="shared" si="322"/>
        <v>0</v>
      </c>
      <c r="AE181" s="230">
        <f t="shared" si="322"/>
        <v>0.99217391304347813</v>
      </c>
      <c r="AF181" s="230">
        <f t="shared" ref="AF181" si="336">HLOOKUP(AF$138,$D$78:$CR$136,$CS121,0)</f>
        <v>0</v>
      </c>
      <c r="AG181" s="230">
        <f t="shared" si="333"/>
        <v>0</v>
      </c>
      <c r="AH181" s="77">
        <f t="shared" si="333"/>
        <v>0</v>
      </c>
      <c r="AI181" s="77">
        <f t="shared" si="333"/>
        <v>0</v>
      </c>
      <c r="AJ181" s="77">
        <f t="shared" si="333"/>
        <v>1.7652173913043479E-4</v>
      </c>
      <c r="AK181" s="77">
        <f t="shared" si="333"/>
        <v>0</v>
      </c>
      <c r="AL181" s="77">
        <f t="shared" si="333"/>
        <v>0</v>
      </c>
      <c r="AM181" s="77">
        <f t="shared" si="333"/>
        <v>0</v>
      </c>
      <c r="AN181" s="77">
        <f t="shared" si="333"/>
        <v>0</v>
      </c>
      <c r="AO181" s="77">
        <f t="shared" si="333"/>
        <v>0</v>
      </c>
      <c r="AP181" s="77">
        <f t="shared" si="333"/>
        <v>0</v>
      </c>
      <c r="AQ181" s="77">
        <f t="shared" si="333"/>
        <v>1.6270434782608701E-5</v>
      </c>
      <c r="AR181" s="77">
        <f t="shared" si="333"/>
        <v>0</v>
      </c>
      <c r="AS181" s="77">
        <f t="shared" si="333"/>
        <v>0</v>
      </c>
      <c r="AT181" s="77">
        <f t="shared" si="333"/>
        <v>0</v>
      </c>
      <c r="AU181" s="77">
        <f t="shared" si="333"/>
        <v>0</v>
      </c>
      <c r="AV181" s="77">
        <f t="shared" si="333"/>
        <v>1.8023478260869565E-2</v>
      </c>
      <c r="AW181" s="77">
        <f t="shared" si="333"/>
        <v>0</v>
      </c>
      <c r="AX181" s="77">
        <f t="shared" si="333"/>
        <v>0</v>
      </c>
      <c r="AY181" s="77">
        <f t="shared" si="333"/>
        <v>2.6173913043478264E-4</v>
      </c>
      <c r="AZ181" s="77">
        <f t="shared" si="333"/>
        <v>8.5217391304347828E-2</v>
      </c>
      <c r="BA181" s="77">
        <f t="shared" si="333"/>
        <v>0</v>
      </c>
      <c r="BB181" s="77">
        <f t="shared" si="333"/>
        <v>0</v>
      </c>
      <c r="BC181" s="77">
        <f t="shared" si="333"/>
        <v>1.2782608695652173E-4</v>
      </c>
      <c r="BD181" s="77">
        <f t="shared" si="333"/>
        <v>0</v>
      </c>
      <c r="BE181" s="77">
        <f t="shared" si="333"/>
        <v>0</v>
      </c>
      <c r="BF181" s="77">
        <f t="shared" si="333"/>
        <v>0</v>
      </c>
      <c r="BG181" s="77">
        <f t="shared" si="333"/>
        <v>0</v>
      </c>
      <c r="BH181" s="77">
        <f t="shared" si="333"/>
        <v>0</v>
      </c>
      <c r="BI181" s="77">
        <f t="shared" si="333"/>
        <v>0</v>
      </c>
      <c r="BJ181" s="77">
        <f t="shared" si="333"/>
        <v>0</v>
      </c>
      <c r="BK181" s="77">
        <f t="shared" si="333"/>
        <v>0</v>
      </c>
      <c r="BL181" s="77">
        <f t="shared" si="333"/>
        <v>0</v>
      </c>
      <c r="BM181" s="77">
        <f t="shared" si="333"/>
        <v>0</v>
      </c>
      <c r="BN181" s="77">
        <f t="shared" si="333"/>
        <v>0</v>
      </c>
      <c r="BO181" s="77">
        <f t="shared" si="333"/>
        <v>0</v>
      </c>
      <c r="BP181" s="77">
        <f t="shared" si="333"/>
        <v>0</v>
      </c>
      <c r="BQ181" s="77">
        <f t="shared" si="333"/>
        <v>0</v>
      </c>
      <c r="BR181" s="77">
        <f t="shared" si="333"/>
        <v>0</v>
      </c>
      <c r="BS181" s="77">
        <f t="shared" si="333"/>
        <v>0</v>
      </c>
      <c r="BT181" s="77">
        <f t="shared" si="333"/>
        <v>1.1826956521739133E-5</v>
      </c>
      <c r="BU181" s="77">
        <f t="shared" si="333"/>
        <v>0</v>
      </c>
      <c r="BV181" s="77">
        <f t="shared" si="333"/>
        <v>0</v>
      </c>
      <c r="BW181" s="77">
        <f t="shared" si="333"/>
        <v>0</v>
      </c>
      <c r="BX181" s="77">
        <f t="shared" ref="BX181" si="337">HLOOKUP(BX$138,$D$78:$CR$136,$CS121,0)</f>
        <v>0</v>
      </c>
      <c r="BY181" s="77">
        <f t="shared" si="295"/>
        <v>0</v>
      </c>
      <c r="BZ181" s="77">
        <f t="shared" si="295"/>
        <v>7.2685421994884928E-3</v>
      </c>
      <c r="CA181" s="77">
        <f t="shared" si="295"/>
        <v>0</v>
      </c>
      <c r="CB181" s="77">
        <f t="shared" si="295"/>
        <v>0</v>
      </c>
      <c r="CC181" s="77">
        <f t="shared" si="295"/>
        <v>0.77304347826086961</v>
      </c>
      <c r="CD181" s="77">
        <f t="shared" si="295"/>
        <v>0</v>
      </c>
      <c r="CE181" s="77">
        <f t="shared" si="295"/>
        <v>0</v>
      </c>
      <c r="CF181" s="77">
        <f t="shared" si="295"/>
        <v>2.6173913043478264E-4</v>
      </c>
      <c r="CG181" s="77">
        <f t="shared" si="295"/>
        <v>0</v>
      </c>
      <c r="CH181" s="77">
        <f t="shared" si="295"/>
        <v>0</v>
      </c>
      <c r="CI181" s="77">
        <f t="shared" si="295"/>
        <v>0</v>
      </c>
      <c r="CJ181" s="77">
        <f t="shared" si="295"/>
        <v>0</v>
      </c>
      <c r="CK181" s="77">
        <f t="shared" si="295"/>
        <v>0</v>
      </c>
      <c r="CL181" s="77">
        <f t="shared" si="295"/>
        <v>0</v>
      </c>
      <c r="CM181" s="77">
        <f t="shared" si="295"/>
        <v>0</v>
      </c>
      <c r="CN181" s="77">
        <f t="shared" si="295"/>
        <v>0</v>
      </c>
      <c r="CO181" s="77">
        <f t="shared" si="295"/>
        <v>0</v>
      </c>
      <c r="CP181" s="77">
        <f t="shared" si="295"/>
        <v>0</v>
      </c>
      <c r="CQ181" s="77">
        <f t="shared" ref="CQ181" si="338">HLOOKUP(CQ$138,$D$78:$CR$136,$CS121,0)</f>
        <v>1.28</v>
      </c>
      <c r="CR181" s="85">
        <f t="shared" si="3"/>
        <v>0.12782608695652173</v>
      </c>
      <c r="CS181" s="177">
        <f t="shared" si="13"/>
        <v>0</v>
      </c>
      <c r="CT181" s="177">
        <f t="shared" si="26"/>
        <v>0</v>
      </c>
      <c r="CU181" s="177">
        <f t="shared" si="27"/>
        <v>0</v>
      </c>
      <c r="CV181" s="177">
        <f t="shared" si="28"/>
        <v>0</v>
      </c>
      <c r="CW181" s="177">
        <f t="shared" si="29"/>
        <v>0</v>
      </c>
      <c r="CX181" s="177">
        <f t="shared" si="30"/>
        <v>0</v>
      </c>
      <c r="CY181" s="177">
        <f t="shared" si="31"/>
        <v>0</v>
      </c>
      <c r="CZ181" s="177">
        <f t="shared" si="32"/>
        <v>0</v>
      </c>
      <c r="DA181" s="177">
        <f t="shared" si="33"/>
        <v>0</v>
      </c>
      <c r="DB181" s="177">
        <f t="shared" si="34"/>
        <v>0</v>
      </c>
      <c r="DC181" s="177">
        <f t="shared" si="35"/>
        <v>0</v>
      </c>
      <c r="DD181" s="177">
        <f t="shared" si="36"/>
        <v>0</v>
      </c>
      <c r="DE181" s="177">
        <f t="shared" si="37"/>
        <v>0</v>
      </c>
      <c r="DF181" s="177">
        <f t="shared" si="38"/>
        <v>0.35660994782608696</v>
      </c>
      <c r="DG181" s="177">
        <f t="shared" si="39"/>
        <v>0</v>
      </c>
      <c r="DH181" s="177">
        <f t="shared" si="40"/>
        <v>0</v>
      </c>
      <c r="DI181" s="177">
        <f t="shared" si="41"/>
        <v>0</v>
      </c>
      <c r="DJ181" s="177">
        <f t="shared" si="42"/>
        <v>0</v>
      </c>
      <c r="DK181" s="177">
        <f t="shared" si="43"/>
        <v>2.3166025826086956E-2</v>
      </c>
      <c r="DL181" s="177">
        <f t="shared" si="44"/>
        <v>0</v>
      </c>
      <c r="DM181" s="177">
        <f t="shared" si="45"/>
        <v>0</v>
      </c>
      <c r="DN181" s="177">
        <f t="shared" si="46"/>
        <v>0</v>
      </c>
      <c r="DO181" s="177">
        <f t="shared" si="47"/>
        <v>0</v>
      </c>
      <c r="DP181" s="177">
        <f t="shared" si="48"/>
        <v>0</v>
      </c>
      <c r="DQ181" s="177">
        <f t="shared" si="49"/>
        <v>0</v>
      </c>
      <c r="DR181" s="177">
        <f t="shared" si="50"/>
        <v>0</v>
      </c>
      <c r="DS181" s="177">
        <f t="shared" si="51"/>
        <v>0</v>
      </c>
      <c r="DT181" s="177">
        <f t="shared" si="52"/>
        <v>0.12591480695652171</v>
      </c>
      <c r="DU181" s="177">
        <f t="shared" si="53"/>
        <v>0</v>
      </c>
      <c r="DV181" s="177">
        <f t="shared" si="54"/>
        <v>0</v>
      </c>
      <c r="DW181" s="177">
        <f t="shared" si="55"/>
        <v>0</v>
      </c>
      <c r="DX181" s="177">
        <f t="shared" si="56"/>
        <v>0</v>
      </c>
      <c r="DY181" s="177">
        <f t="shared" si="57"/>
        <v>4.4635286956521742E-4</v>
      </c>
      <c r="DZ181" s="177">
        <f t="shared" si="58"/>
        <v>0</v>
      </c>
      <c r="EA181" s="177">
        <f t="shared" si="59"/>
        <v>0</v>
      </c>
      <c r="EB181" s="177">
        <f t="shared" si="60"/>
        <v>0</v>
      </c>
      <c r="EC181" s="177">
        <f t="shared" si="61"/>
        <v>0</v>
      </c>
      <c r="ED181" s="177">
        <f t="shared" si="62"/>
        <v>0</v>
      </c>
      <c r="EE181" s="177">
        <f t="shared" si="63"/>
        <v>0</v>
      </c>
      <c r="EF181" s="177">
        <f t="shared" si="64"/>
        <v>6.6937056808695668E-7</v>
      </c>
      <c r="EG181" s="177">
        <f t="shared" si="65"/>
        <v>0</v>
      </c>
      <c r="EH181" s="177">
        <f t="shared" si="66"/>
        <v>0</v>
      </c>
      <c r="EI181" s="177">
        <f t="shared" si="67"/>
        <v>0</v>
      </c>
      <c r="EJ181" s="177">
        <f t="shared" si="68"/>
        <v>0</v>
      </c>
      <c r="EK181" s="177">
        <f t="shared" si="69"/>
        <v>9.0233102034782617E-3</v>
      </c>
      <c r="EL181" s="177">
        <f t="shared" si="70"/>
        <v>0</v>
      </c>
      <c r="EM181" s="177">
        <f t="shared" si="71"/>
        <v>0</v>
      </c>
      <c r="EN181" s="177">
        <f t="shared" si="72"/>
        <v>0</v>
      </c>
      <c r="EO181" s="177">
        <f t="shared" si="73"/>
        <v>9.3229530434782604E-2</v>
      </c>
      <c r="EP181" s="177">
        <f t="shared" si="74"/>
        <v>0</v>
      </c>
      <c r="EQ181" s="177">
        <f t="shared" si="75"/>
        <v>0</v>
      </c>
      <c r="ER181" s="177">
        <f t="shared" si="76"/>
        <v>0</v>
      </c>
      <c r="ES181" s="177">
        <f t="shared" si="77"/>
        <v>0</v>
      </c>
      <c r="ET181" s="177">
        <f t="shared" si="78"/>
        <v>0</v>
      </c>
      <c r="EU181" s="177">
        <f t="shared" si="79"/>
        <v>0</v>
      </c>
      <c r="EV181" s="177">
        <f t="shared" si="80"/>
        <v>0</v>
      </c>
      <c r="EW181" s="177">
        <f t="shared" si="81"/>
        <v>0</v>
      </c>
      <c r="EX181" s="177">
        <f t="shared" si="82"/>
        <v>0</v>
      </c>
      <c r="EY181" s="177">
        <f t="shared" si="83"/>
        <v>0</v>
      </c>
      <c r="EZ181" s="177">
        <f t="shared" si="84"/>
        <v>0</v>
      </c>
      <c r="FA181" s="177">
        <f t="shared" si="85"/>
        <v>0</v>
      </c>
      <c r="FB181" s="177">
        <f t="shared" si="86"/>
        <v>0</v>
      </c>
      <c r="FC181" s="177">
        <f t="shared" si="87"/>
        <v>0</v>
      </c>
      <c r="FD181" s="177">
        <f t="shared" si="88"/>
        <v>0</v>
      </c>
      <c r="FE181" s="177">
        <f t="shared" si="22"/>
        <v>0</v>
      </c>
      <c r="FF181" s="177">
        <f t="shared" si="177"/>
        <v>0</v>
      </c>
      <c r="FG181" s="177">
        <f t="shared" si="178"/>
        <v>0</v>
      </c>
      <c r="FH181" s="177">
        <f t="shared" si="179"/>
        <v>0</v>
      </c>
      <c r="FI181" s="177">
        <f t="shared" si="159"/>
        <v>0</v>
      </c>
      <c r="FJ181" s="177">
        <f t="shared" si="160"/>
        <v>0</v>
      </c>
      <c r="FK181" s="177">
        <f t="shared" si="161"/>
        <v>0</v>
      </c>
      <c r="FL181" s="177">
        <f t="shared" si="162"/>
        <v>0</v>
      </c>
      <c r="FM181" s="177">
        <f t="shared" si="163"/>
        <v>0</v>
      </c>
      <c r="FN181" s="177">
        <f t="shared" si="164"/>
        <v>0</v>
      </c>
      <c r="FO181" s="177">
        <f t="shared" si="165"/>
        <v>1.8748114322250643E-2</v>
      </c>
      <c r="FP181" s="177">
        <f t="shared" si="166"/>
        <v>0</v>
      </c>
      <c r="FQ181" s="177">
        <f t="shared" si="167"/>
        <v>0</v>
      </c>
      <c r="FR181" s="177">
        <f t="shared" si="168"/>
        <v>0.26979062782608693</v>
      </c>
      <c r="FS181" s="177">
        <f t="shared" si="169"/>
        <v>0</v>
      </c>
      <c r="FT181" s="177">
        <f t="shared" si="170"/>
        <v>0</v>
      </c>
      <c r="FU181" s="177">
        <f t="shared" si="171"/>
        <v>0</v>
      </c>
      <c r="FV181" s="177">
        <f t="shared" si="172"/>
        <v>0</v>
      </c>
      <c r="FW181" s="177">
        <f t="shared" si="173"/>
        <v>0</v>
      </c>
      <c r="FX181" s="177">
        <f t="shared" si="14"/>
        <v>0</v>
      </c>
      <c r="FY181" s="177">
        <f t="shared" si="183"/>
        <v>0</v>
      </c>
      <c r="FZ181" s="177">
        <f t="shared" si="184"/>
        <v>0</v>
      </c>
      <c r="GA181" s="177">
        <f t="shared" si="185"/>
        <v>0</v>
      </c>
      <c r="GB181" s="177">
        <f t="shared" si="186"/>
        <v>0</v>
      </c>
      <c r="GC181" s="177">
        <f t="shared" si="187"/>
        <v>0</v>
      </c>
      <c r="GD181" s="177">
        <f t="shared" si="188"/>
        <v>0</v>
      </c>
      <c r="GE181" s="177">
        <f t="shared" si="189"/>
        <v>0</v>
      </c>
      <c r="GF181" s="177">
        <f t="shared" si="190"/>
        <v>0</v>
      </c>
      <c r="GG181" s="177">
        <f t="shared" si="191"/>
        <v>9.4989610434782605E-6</v>
      </c>
      <c r="GH181" s="177">
        <f t="shared" si="15"/>
        <v>0</v>
      </c>
      <c r="GI181" s="177">
        <f t="shared" si="135"/>
        <v>0</v>
      </c>
      <c r="GJ181" s="177">
        <f t="shared" si="136"/>
        <v>0</v>
      </c>
      <c r="GK181" s="177">
        <f t="shared" si="137"/>
        <v>0</v>
      </c>
      <c r="GL181" s="177">
        <f t="shared" si="138"/>
        <v>0</v>
      </c>
      <c r="GM181" s="177">
        <f t="shared" si="139"/>
        <v>0</v>
      </c>
      <c r="GN181" s="177">
        <f t="shared" si="140"/>
        <v>0</v>
      </c>
      <c r="GO181" s="177">
        <f t="shared" si="141"/>
        <v>0</v>
      </c>
      <c r="GP181" s="177">
        <f t="shared" si="108"/>
        <v>0</v>
      </c>
      <c r="GQ181" s="177">
        <f t="shared" si="109"/>
        <v>0</v>
      </c>
      <c r="GR181" s="177">
        <f t="shared" si="110"/>
        <v>0</v>
      </c>
      <c r="GS181" s="177">
        <f t="shared" si="111"/>
        <v>0</v>
      </c>
      <c r="GT181" s="177">
        <f t="shared" si="112"/>
        <v>0</v>
      </c>
      <c r="GU181" s="177">
        <f t="shared" si="113"/>
        <v>0.42006939130434784</v>
      </c>
      <c r="GV181" s="177">
        <f t="shared" si="114"/>
        <v>0</v>
      </c>
      <c r="GW181" s="177">
        <f t="shared" si="115"/>
        <v>0</v>
      </c>
      <c r="GX181" s="177">
        <f t="shared" si="116"/>
        <v>0</v>
      </c>
      <c r="GY181" s="177">
        <f t="shared" si="117"/>
        <v>0</v>
      </c>
      <c r="GZ181" s="177">
        <f t="shared" si="118"/>
        <v>2.7290400260869568E-2</v>
      </c>
      <c r="HA181" s="177">
        <f t="shared" si="119"/>
        <v>0</v>
      </c>
      <c r="HB181" s="177">
        <f t="shared" si="120"/>
        <v>0</v>
      </c>
      <c r="HC181" s="177">
        <f t="shared" si="121"/>
        <v>0</v>
      </c>
      <c r="HD181" s="177">
        <f t="shared" si="122"/>
        <v>0</v>
      </c>
      <c r="HE181" s="177">
        <f t="shared" si="123"/>
        <v>0</v>
      </c>
      <c r="HF181" s="177">
        <f t="shared" si="124"/>
        <v>0</v>
      </c>
      <c r="HG181" s="177">
        <f t="shared" si="125"/>
        <v>0</v>
      </c>
      <c r="HH181" s="177">
        <f t="shared" si="126"/>
        <v>0</v>
      </c>
      <c r="HI181" s="177">
        <f t="shared" si="127"/>
        <v>0.14479190782608695</v>
      </c>
      <c r="HJ181" s="177">
        <f t="shared" si="128"/>
        <v>0</v>
      </c>
      <c r="HK181" s="177">
        <f t="shared" si="129"/>
        <v>0</v>
      </c>
      <c r="HL181" s="177">
        <f t="shared" si="130"/>
        <v>0</v>
      </c>
      <c r="HM181" s="177">
        <f t="shared" si="131"/>
        <v>0</v>
      </c>
      <c r="HN181" s="177">
        <f t="shared" si="254"/>
        <v>7.0527495652173919E-4</v>
      </c>
      <c r="HO181" s="177">
        <f t="shared" si="255"/>
        <v>0</v>
      </c>
      <c r="HP181" s="177">
        <f t="shared" si="256"/>
        <v>0</v>
      </c>
      <c r="HQ181" s="177">
        <f t="shared" si="257"/>
        <v>0</v>
      </c>
      <c r="HR181" s="177">
        <f t="shared" si="258"/>
        <v>0</v>
      </c>
      <c r="HS181" s="177">
        <f t="shared" si="259"/>
        <v>0</v>
      </c>
      <c r="HT181" s="177">
        <f t="shared" si="260"/>
        <v>0</v>
      </c>
      <c r="HU181" s="177">
        <f t="shared" si="261"/>
        <v>7.7622339443478289E-7</v>
      </c>
      <c r="HV181" s="177">
        <f t="shared" si="262"/>
        <v>0</v>
      </c>
      <c r="HW181" s="177">
        <f t="shared" si="263"/>
        <v>0</v>
      </c>
      <c r="HX181" s="177">
        <f t="shared" si="264"/>
        <v>0</v>
      </c>
      <c r="HY181" s="177">
        <f t="shared" si="265"/>
        <v>0</v>
      </c>
      <c r="HZ181" s="177">
        <f t="shared" si="266"/>
        <v>1.680382948695652E-2</v>
      </c>
      <c r="IA181" s="177">
        <f t="shared" si="267"/>
        <v>0</v>
      </c>
      <c r="IB181" s="177">
        <f t="shared" si="268"/>
        <v>0</v>
      </c>
      <c r="IC181" s="177">
        <f t="shared" si="207"/>
        <v>0</v>
      </c>
      <c r="ID181" s="177">
        <f t="shared" si="208"/>
        <v>0.11008723478260871</v>
      </c>
      <c r="IE181" s="177">
        <f t="shared" si="209"/>
        <v>0</v>
      </c>
      <c r="IF181" s="177">
        <f t="shared" si="210"/>
        <v>0</v>
      </c>
      <c r="IG181" s="177">
        <f t="shared" si="211"/>
        <v>0</v>
      </c>
      <c r="IH181" s="177">
        <f t="shared" si="212"/>
        <v>0</v>
      </c>
      <c r="II181" s="177">
        <f t="shared" si="213"/>
        <v>0</v>
      </c>
      <c r="IJ181" s="177">
        <f t="shared" si="214"/>
        <v>0</v>
      </c>
      <c r="IK181" s="177">
        <f t="shared" si="215"/>
        <v>0</v>
      </c>
      <c r="IL181" s="177">
        <f t="shared" si="216"/>
        <v>0</v>
      </c>
      <c r="IM181" s="177">
        <f t="shared" si="217"/>
        <v>0</v>
      </c>
      <c r="IN181" s="177">
        <f t="shared" si="218"/>
        <v>0</v>
      </c>
      <c r="IO181" s="177">
        <f t="shared" si="219"/>
        <v>0</v>
      </c>
      <c r="IP181" s="177">
        <f t="shared" si="220"/>
        <v>0</v>
      </c>
      <c r="IQ181" s="177">
        <f t="shared" si="221"/>
        <v>0</v>
      </c>
      <c r="IR181" s="177">
        <f t="shared" si="222"/>
        <v>0</v>
      </c>
      <c r="IS181" s="177">
        <f t="shared" si="223"/>
        <v>0</v>
      </c>
      <c r="IT181" s="177">
        <f t="shared" si="91"/>
        <v>0</v>
      </c>
      <c r="IU181" s="177">
        <f t="shared" si="224"/>
        <v>0</v>
      </c>
      <c r="IV181" s="177">
        <f t="shared" si="225"/>
        <v>0</v>
      </c>
      <c r="IW181" s="177">
        <f t="shared" si="226"/>
        <v>0</v>
      </c>
      <c r="IX181" s="177">
        <f t="shared" si="227"/>
        <v>0</v>
      </c>
      <c r="IY181" s="177">
        <f t="shared" si="228"/>
        <v>0</v>
      </c>
      <c r="IZ181" s="177">
        <f t="shared" si="229"/>
        <v>0</v>
      </c>
      <c r="JA181" s="177">
        <f t="shared" si="230"/>
        <v>0</v>
      </c>
      <c r="JB181" s="177">
        <f t="shared" si="231"/>
        <v>0</v>
      </c>
      <c r="JC181" s="177">
        <f t="shared" si="232"/>
        <v>0</v>
      </c>
      <c r="JD181" s="177">
        <f t="shared" si="233"/>
        <v>2.2018594884910491E-2</v>
      </c>
      <c r="JE181" s="177">
        <f t="shared" si="234"/>
        <v>0</v>
      </c>
      <c r="JF181" s="177">
        <f t="shared" si="235"/>
        <v>0</v>
      </c>
      <c r="JG181" s="177">
        <f t="shared" si="236"/>
        <v>0.31023703565217392</v>
      </c>
      <c r="JH181" s="177">
        <f t="shared" si="237"/>
        <v>0</v>
      </c>
      <c r="JI181" s="177">
        <f t="shared" si="238"/>
        <v>0</v>
      </c>
      <c r="JJ181" s="177">
        <f t="shared" si="239"/>
        <v>0</v>
      </c>
      <c r="JK181" s="177">
        <f t="shared" si="240"/>
        <v>0</v>
      </c>
      <c r="JL181" s="177">
        <f t="shared" si="241"/>
        <v>0</v>
      </c>
      <c r="JM181" s="177">
        <f t="shared" si="242"/>
        <v>0</v>
      </c>
      <c r="JN181" s="177">
        <f t="shared" si="243"/>
        <v>0</v>
      </c>
      <c r="JO181" s="177">
        <f t="shared" si="244"/>
        <v>0</v>
      </c>
      <c r="JP181" s="177">
        <f t="shared" si="245"/>
        <v>0</v>
      </c>
      <c r="JQ181" s="177">
        <f t="shared" si="246"/>
        <v>0</v>
      </c>
      <c r="JR181" s="177">
        <f t="shared" si="247"/>
        <v>0</v>
      </c>
      <c r="JS181" s="177">
        <f t="shared" si="248"/>
        <v>0</v>
      </c>
      <c r="JT181" s="177">
        <f t="shared" si="203"/>
        <v>0</v>
      </c>
      <c r="JU181" s="177">
        <f t="shared" si="249"/>
        <v>0</v>
      </c>
      <c r="JV181" s="177">
        <f t="shared" si="250"/>
        <v>1.0840163478260867E-5</v>
      </c>
    </row>
    <row r="182" spans="1:282" x14ac:dyDescent="0.25">
      <c r="A182" s="77" t="s">
        <v>790</v>
      </c>
      <c r="B182" s="77">
        <v>31</v>
      </c>
      <c r="C182" s="79">
        <v>45</v>
      </c>
      <c r="D182" s="84">
        <f t="shared" si="9"/>
        <v>0</v>
      </c>
      <c r="E182" s="77">
        <f t="shared" si="322"/>
        <v>0</v>
      </c>
      <c r="F182" s="77">
        <f t="shared" si="322"/>
        <v>0</v>
      </c>
      <c r="G182" s="77">
        <f t="shared" si="322"/>
        <v>0</v>
      </c>
      <c r="H182" s="77">
        <f t="shared" si="322"/>
        <v>0</v>
      </c>
      <c r="I182" s="77">
        <f t="shared" si="322"/>
        <v>0</v>
      </c>
      <c r="J182" s="77">
        <f t="shared" si="322"/>
        <v>0</v>
      </c>
      <c r="K182" s="77">
        <f t="shared" si="322"/>
        <v>0</v>
      </c>
      <c r="L182" s="77">
        <f t="shared" si="322"/>
        <v>0</v>
      </c>
      <c r="M182" s="77">
        <f t="shared" si="322"/>
        <v>1.2561983471074381</v>
      </c>
      <c r="N182" s="77">
        <f t="shared" si="322"/>
        <v>0</v>
      </c>
      <c r="O182" s="77">
        <f t="shared" si="322"/>
        <v>0</v>
      </c>
      <c r="P182" s="77">
        <f t="shared" si="322"/>
        <v>0</v>
      </c>
      <c r="Q182" s="77">
        <f t="shared" si="322"/>
        <v>0</v>
      </c>
      <c r="R182" s="77">
        <f t="shared" si="322"/>
        <v>0</v>
      </c>
      <c r="S182" s="77">
        <f t="shared" si="322"/>
        <v>0</v>
      </c>
      <c r="T182" s="77">
        <f t="shared" si="322"/>
        <v>0</v>
      </c>
      <c r="U182" s="77">
        <f t="shared" si="322"/>
        <v>0</v>
      </c>
      <c r="V182" s="77">
        <f t="shared" si="322"/>
        <v>2.3979554437657202</v>
      </c>
      <c r="W182" s="77">
        <f t="shared" si="322"/>
        <v>0</v>
      </c>
      <c r="X182" s="77">
        <f t="shared" si="322"/>
        <v>0</v>
      </c>
      <c r="Y182" s="77">
        <f t="shared" si="322"/>
        <v>0</v>
      </c>
      <c r="Z182" s="77">
        <f t="shared" si="322"/>
        <v>0</v>
      </c>
      <c r="AA182" s="77">
        <f t="shared" si="322"/>
        <v>0</v>
      </c>
      <c r="AB182" s="77">
        <f t="shared" si="322"/>
        <v>0</v>
      </c>
      <c r="AC182" s="230">
        <f t="shared" si="322"/>
        <v>0</v>
      </c>
      <c r="AD182" s="230">
        <f t="shared" si="322"/>
        <v>0</v>
      </c>
      <c r="AE182" s="230">
        <f t="shared" si="322"/>
        <v>0.99217391304347813</v>
      </c>
      <c r="AF182" s="230">
        <f t="shared" ref="AF182" si="339">HLOOKUP(AF$138,$D$78:$CR$136,$CS122,0)</f>
        <v>0</v>
      </c>
      <c r="AG182" s="230">
        <f t="shared" si="333"/>
        <v>3.6115702479338845</v>
      </c>
      <c r="AH182" s="77">
        <f t="shared" si="333"/>
        <v>0</v>
      </c>
      <c r="AI182" s="77">
        <f t="shared" si="333"/>
        <v>0</v>
      </c>
      <c r="AJ182" s="77">
        <f t="shared" si="333"/>
        <v>7.3850521020481501E-4</v>
      </c>
      <c r="AK182" s="77">
        <f t="shared" si="333"/>
        <v>0</v>
      </c>
      <c r="AL182" s="77">
        <f t="shared" si="333"/>
        <v>0</v>
      </c>
      <c r="AM182" s="77">
        <f t="shared" si="333"/>
        <v>0</v>
      </c>
      <c r="AN182" s="77">
        <f t="shared" si="333"/>
        <v>0</v>
      </c>
      <c r="AO182" s="77">
        <f t="shared" si="333"/>
        <v>0</v>
      </c>
      <c r="AP182" s="77">
        <f t="shared" si="333"/>
        <v>0</v>
      </c>
      <c r="AQ182" s="77">
        <f t="shared" si="333"/>
        <v>1.6270434782608701E-5</v>
      </c>
      <c r="AR182" s="77">
        <f t="shared" si="333"/>
        <v>0</v>
      </c>
      <c r="AS182" s="77">
        <f t="shared" si="333"/>
        <v>0</v>
      </c>
      <c r="AT182" s="77">
        <f t="shared" si="333"/>
        <v>0</v>
      </c>
      <c r="AU182" s="77">
        <f t="shared" si="333"/>
        <v>0</v>
      </c>
      <c r="AV182" s="77">
        <f t="shared" si="333"/>
        <v>0</v>
      </c>
      <c r="AW182" s="77">
        <f t="shared" si="333"/>
        <v>0</v>
      </c>
      <c r="AX182" s="77">
        <f t="shared" si="333"/>
        <v>0</v>
      </c>
      <c r="AY182" s="77">
        <f t="shared" si="333"/>
        <v>2.6173913043478264E-4</v>
      </c>
      <c r="AZ182" s="77">
        <f t="shared" si="333"/>
        <v>0</v>
      </c>
      <c r="BA182" s="77">
        <f t="shared" si="333"/>
        <v>0</v>
      </c>
      <c r="BB182" s="77">
        <f t="shared" si="333"/>
        <v>0</v>
      </c>
      <c r="BC182" s="77">
        <f t="shared" si="333"/>
        <v>1.2782608695652173E-4</v>
      </c>
      <c r="BD182" s="77">
        <f t="shared" si="333"/>
        <v>0</v>
      </c>
      <c r="BE182" s="77">
        <f t="shared" si="333"/>
        <v>0</v>
      </c>
      <c r="BF182" s="77">
        <f t="shared" si="333"/>
        <v>0</v>
      </c>
      <c r="BG182" s="77">
        <f t="shared" si="333"/>
        <v>0</v>
      </c>
      <c r="BH182" s="77">
        <f t="shared" si="333"/>
        <v>0</v>
      </c>
      <c r="BI182" s="77">
        <f t="shared" si="333"/>
        <v>0</v>
      </c>
      <c r="BJ182" s="77">
        <f t="shared" si="333"/>
        <v>0</v>
      </c>
      <c r="BK182" s="77">
        <f t="shared" si="333"/>
        <v>0</v>
      </c>
      <c r="BL182" s="77">
        <f t="shared" si="333"/>
        <v>0</v>
      </c>
      <c r="BM182" s="77">
        <f t="shared" si="333"/>
        <v>0.5030542579949695</v>
      </c>
      <c r="BN182" s="77">
        <f t="shared" si="333"/>
        <v>0</v>
      </c>
      <c r="BO182" s="77">
        <f t="shared" si="333"/>
        <v>0</v>
      </c>
      <c r="BP182" s="77">
        <f t="shared" si="333"/>
        <v>0</v>
      </c>
      <c r="BQ182" s="77">
        <f t="shared" si="333"/>
        <v>0</v>
      </c>
      <c r="BR182" s="77">
        <f t="shared" si="333"/>
        <v>0</v>
      </c>
      <c r="BS182" s="77">
        <f t="shared" si="333"/>
        <v>0</v>
      </c>
      <c r="BT182" s="77">
        <f t="shared" si="333"/>
        <v>0</v>
      </c>
      <c r="BU182" s="77">
        <f t="shared" si="333"/>
        <v>0</v>
      </c>
      <c r="BV182" s="77">
        <f t="shared" si="333"/>
        <v>0</v>
      </c>
      <c r="BW182" s="77">
        <f t="shared" si="333"/>
        <v>0</v>
      </c>
      <c r="BX182" s="77">
        <f t="shared" ref="BX182" si="340">HLOOKUP(BX$138,$D$78:$CR$136,$CS122,0)</f>
        <v>0</v>
      </c>
      <c r="BY182" s="77">
        <f t="shared" si="295"/>
        <v>0</v>
      </c>
      <c r="BZ182" s="77">
        <f t="shared" si="295"/>
        <v>7.2685421994884928E-3</v>
      </c>
      <c r="CA182" s="77">
        <f t="shared" si="295"/>
        <v>0</v>
      </c>
      <c r="CB182" s="77">
        <f t="shared" si="295"/>
        <v>0</v>
      </c>
      <c r="CC182" s="77">
        <f t="shared" si="295"/>
        <v>0.77304347826086961</v>
      </c>
      <c r="CD182" s="77">
        <f t="shared" ref="BY182:CP196" si="341">HLOOKUP(CD$138,$D$78:$CR$136,$CS122,0)</f>
        <v>0</v>
      </c>
      <c r="CE182" s="77">
        <f t="shared" si="341"/>
        <v>0</v>
      </c>
      <c r="CF182" s="77">
        <f t="shared" si="341"/>
        <v>2.6173913043478264E-4</v>
      </c>
      <c r="CG182" s="77">
        <f t="shared" si="341"/>
        <v>0</v>
      </c>
      <c r="CH182" s="77">
        <f t="shared" si="341"/>
        <v>0</v>
      </c>
      <c r="CI182" s="77">
        <f t="shared" si="341"/>
        <v>0</v>
      </c>
      <c r="CJ182" s="77">
        <f t="shared" si="341"/>
        <v>0</v>
      </c>
      <c r="CK182" s="77">
        <f t="shared" si="341"/>
        <v>0</v>
      </c>
      <c r="CL182" s="77">
        <f t="shared" si="341"/>
        <v>0</v>
      </c>
      <c r="CM182" s="77">
        <f t="shared" si="341"/>
        <v>0</v>
      </c>
      <c r="CN182" s="77">
        <f t="shared" si="341"/>
        <v>0</v>
      </c>
      <c r="CO182" s="77">
        <f t="shared" si="341"/>
        <v>0</v>
      </c>
      <c r="CP182" s="77">
        <f t="shared" si="341"/>
        <v>0</v>
      </c>
      <c r="CQ182" s="77">
        <f t="shared" ref="CQ182" si="342">HLOOKUP(CQ$138,$D$78:$CR$136,$CS122,0)</f>
        <v>1.28</v>
      </c>
      <c r="CR182" s="85">
        <f t="shared" si="3"/>
        <v>0.12782608695652173</v>
      </c>
      <c r="CS182" s="177">
        <f t="shared" si="13"/>
        <v>0</v>
      </c>
      <c r="CT182" s="177">
        <f t="shared" si="26"/>
        <v>0</v>
      </c>
      <c r="CU182" s="177">
        <f t="shared" si="27"/>
        <v>0</v>
      </c>
      <c r="CV182" s="177">
        <f t="shared" si="28"/>
        <v>0</v>
      </c>
      <c r="CW182" s="177">
        <f t="shared" si="29"/>
        <v>0</v>
      </c>
      <c r="CX182" s="177">
        <f t="shared" si="30"/>
        <v>0</v>
      </c>
      <c r="CY182" s="177">
        <f t="shared" si="31"/>
        <v>0</v>
      </c>
      <c r="CZ182" s="177">
        <f t="shared" si="32"/>
        <v>0</v>
      </c>
      <c r="DA182" s="177">
        <f t="shared" si="33"/>
        <v>0</v>
      </c>
      <c r="DB182" s="177">
        <f t="shared" si="34"/>
        <v>0</v>
      </c>
      <c r="DC182" s="177">
        <f t="shared" si="35"/>
        <v>0</v>
      </c>
      <c r="DD182" s="177">
        <f t="shared" si="36"/>
        <v>0</v>
      </c>
      <c r="DE182" s="177">
        <f t="shared" si="37"/>
        <v>0</v>
      </c>
      <c r="DF182" s="177">
        <f t="shared" si="38"/>
        <v>0</v>
      </c>
      <c r="DG182" s="177">
        <f t="shared" si="39"/>
        <v>0</v>
      </c>
      <c r="DH182" s="177">
        <f t="shared" si="40"/>
        <v>0</v>
      </c>
      <c r="DI182" s="177">
        <f t="shared" si="41"/>
        <v>0</v>
      </c>
      <c r="DJ182" s="177">
        <f t="shared" si="42"/>
        <v>0</v>
      </c>
      <c r="DK182" s="177">
        <f t="shared" si="43"/>
        <v>0.55310616797484724</v>
      </c>
      <c r="DL182" s="177">
        <f t="shared" si="44"/>
        <v>0</v>
      </c>
      <c r="DM182" s="177">
        <f t="shared" si="45"/>
        <v>0</v>
      </c>
      <c r="DN182" s="177">
        <f t="shared" si="46"/>
        <v>0</v>
      </c>
      <c r="DO182" s="177">
        <f t="shared" si="47"/>
        <v>0</v>
      </c>
      <c r="DP182" s="177">
        <f t="shared" si="48"/>
        <v>0</v>
      </c>
      <c r="DQ182" s="177">
        <f t="shared" si="49"/>
        <v>0</v>
      </c>
      <c r="DR182" s="177">
        <f t="shared" si="50"/>
        <v>0</v>
      </c>
      <c r="DS182" s="177">
        <f t="shared" si="51"/>
        <v>0</v>
      </c>
      <c r="DT182" s="177">
        <f t="shared" si="52"/>
        <v>0.12591480695652171</v>
      </c>
      <c r="DU182" s="177">
        <f t="shared" si="53"/>
        <v>0</v>
      </c>
      <c r="DV182" s="177">
        <f t="shared" si="54"/>
        <v>0.32884827851239673</v>
      </c>
      <c r="DW182" s="177">
        <f t="shared" si="55"/>
        <v>0</v>
      </c>
      <c r="DX182" s="177">
        <f t="shared" si="56"/>
        <v>0</v>
      </c>
      <c r="DY182" s="177">
        <f t="shared" si="57"/>
        <v>1.8673842745238953E-3</v>
      </c>
      <c r="DZ182" s="177">
        <f t="shared" si="58"/>
        <v>0</v>
      </c>
      <c r="EA182" s="177">
        <f t="shared" si="59"/>
        <v>0</v>
      </c>
      <c r="EB182" s="177">
        <f t="shared" si="60"/>
        <v>0</v>
      </c>
      <c r="EC182" s="177">
        <f t="shared" si="61"/>
        <v>0</v>
      </c>
      <c r="ED182" s="177">
        <f t="shared" si="62"/>
        <v>0</v>
      </c>
      <c r="EE182" s="177">
        <f t="shared" si="63"/>
        <v>0</v>
      </c>
      <c r="EF182" s="177">
        <f t="shared" si="64"/>
        <v>6.6937056808695668E-7</v>
      </c>
      <c r="EG182" s="177">
        <f t="shared" si="65"/>
        <v>0</v>
      </c>
      <c r="EH182" s="177">
        <f t="shared" si="66"/>
        <v>0</v>
      </c>
      <c r="EI182" s="177">
        <f t="shared" si="67"/>
        <v>0</v>
      </c>
      <c r="EJ182" s="177">
        <f t="shared" si="68"/>
        <v>0</v>
      </c>
      <c r="EK182" s="177">
        <f t="shared" si="69"/>
        <v>0</v>
      </c>
      <c r="EL182" s="177">
        <f t="shared" si="70"/>
        <v>0</v>
      </c>
      <c r="EM182" s="177">
        <f t="shared" si="71"/>
        <v>0</v>
      </c>
      <c r="EN182" s="177">
        <f t="shared" si="72"/>
        <v>0</v>
      </c>
      <c r="EO182" s="177">
        <f t="shared" si="73"/>
        <v>0</v>
      </c>
      <c r="EP182" s="177">
        <f t="shared" si="74"/>
        <v>0</v>
      </c>
      <c r="EQ182" s="177">
        <f t="shared" si="75"/>
        <v>0</v>
      </c>
      <c r="ER182" s="177">
        <f t="shared" si="76"/>
        <v>0</v>
      </c>
      <c r="ES182" s="177">
        <f t="shared" si="77"/>
        <v>0</v>
      </c>
      <c r="ET182" s="177">
        <f t="shared" si="78"/>
        <v>0</v>
      </c>
      <c r="EU182" s="177">
        <f t="shared" si="79"/>
        <v>0</v>
      </c>
      <c r="EV182" s="177">
        <f t="shared" si="80"/>
        <v>0</v>
      </c>
      <c r="EW182" s="177">
        <f t="shared" si="81"/>
        <v>0</v>
      </c>
      <c r="EX182" s="177">
        <f t="shared" si="82"/>
        <v>0</v>
      </c>
      <c r="EY182" s="177">
        <f t="shared" si="83"/>
        <v>0</v>
      </c>
      <c r="EZ182" s="177">
        <f t="shared" si="84"/>
        <v>0</v>
      </c>
      <c r="FA182" s="177">
        <f t="shared" si="85"/>
        <v>0</v>
      </c>
      <c r="FB182" s="177">
        <f t="shared" si="86"/>
        <v>1.155198706431908</v>
      </c>
      <c r="FC182" s="177">
        <f t="shared" si="87"/>
        <v>0</v>
      </c>
      <c r="FD182" s="177">
        <f t="shared" si="88"/>
        <v>0</v>
      </c>
      <c r="FE182" s="177">
        <f t="shared" si="22"/>
        <v>0</v>
      </c>
      <c r="FF182" s="177">
        <f t="shared" si="177"/>
        <v>0</v>
      </c>
      <c r="FG182" s="177">
        <f t="shared" si="178"/>
        <v>0</v>
      </c>
      <c r="FH182" s="177">
        <f t="shared" si="179"/>
        <v>0</v>
      </c>
      <c r="FI182" s="177">
        <f t="shared" si="159"/>
        <v>0</v>
      </c>
      <c r="FJ182" s="177">
        <f t="shared" si="160"/>
        <v>0</v>
      </c>
      <c r="FK182" s="177">
        <f t="shared" si="161"/>
        <v>0</v>
      </c>
      <c r="FL182" s="177">
        <f t="shared" si="162"/>
        <v>0</v>
      </c>
      <c r="FM182" s="177">
        <f t="shared" si="163"/>
        <v>0</v>
      </c>
      <c r="FN182" s="177">
        <f t="shared" si="164"/>
        <v>0</v>
      </c>
      <c r="FO182" s="177">
        <f t="shared" si="165"/>
        <v>1.8748114322250643E-2</v>
      </c>
      <c r="FP182" s="177">
        <f t="shared" si="166"/>
        <v>0</v>
      </c>
      <c r="FQ182" s="177">
        <f t="shared" si="167"/>
        <v>0</v>
      </c>
      <c r="FR182" s="177">
        <f t="shared" si="168"/>
        <v>0.26979062782608693</v>
      </c>
      <c r="FS182" s="177">
        <f t="shared" si="169"/>
        <v>0</v>
      </c>
      <c r="FT182" s="177">
        <f t="shared" si="170"/>
        <v>0</v>
      </c>
      <c r="FU182" s="177">
        <f t="shared" si="171"/>
        <v>0</v>
      </c>
      <c r="FV182" s="177">
        <f t="shared" si="172"/>
        <v>0</v>
      </c>
      <c r="FW182" s="177">
        <f t="shared" si="173"/>
        <v>0</v>
      </c>
      <c r="FX182" s="177">
        <f t="shared" si="14"/>
        <v>0</v>
      </c>
      <c r="FY182" s="177">
        <f t="shared" si="183"/>
        <v>0</v>
      </c>
      <c r="FZ182" s="177">
        <f t="shared" si="184"/>
        <v>0</v>
      </c>
      <c r="GA182" s="177">
        <f t="shared" si="185"/>
        <v>0</v>
      </c>
      <c r="GB182" s="177">
        <f t="shared" si="186"/>
        <v>0</v>
      </c>
      <c r="GC182" s="177">
        <f t="shared" si="187"/>
        <v>0</v>
      </c>
      <c r="GD182" s="177">
        <f t="shared" si="188"/>
        <v>0</v>
      </c>
      <c r="GE182" s="177">
        <f t="shared" si="189"/>
        <v>0</v>
      </c>
      <c r="GF182" s="177">
        <f t="shared" si="190"/>
        <v>0</v>
      </c>
      <c r="GG182" s="177">
        <f t="shared" si="191"/>
        <v>9.4989610434782605E-6</v>
      </c>
      <c r="GH182" s="177">
        <f t="shared" si="15"/>
        <v>0</v>
      </c>
      <c r="GI182" s="177">
        <f t="shared" si="135"/>
        <v>0</v>
      </c>
      <c r="GJ182" s="177">
        <f t="shared" si="136"/>
        <v>0</v>
      </c>
      <c r="GK182" s="177">
        <f t="shared" si="137"/>
        <v>0</v>
      </c>
      <c r="GL182" s="177">
        <f t="shared" si="138"/>
        <v>0</v>
      </c>
      <c r="GM182" s="177">
        <f t="shared" si="139"/>
        <v>0</v>
      </c>
      <c r="GN182" s="177">
        <f t="shared" si="140"/>
        <v>0</v>
      </c>
      <c r="GO182" s="177">
        <f t="shared" si="141"/>
        <v>0</v>
      </c>
      <c r="GP182" s="177">
        <f t="shared" si="108"/>
        <v>0</v>
      </c>
      <c r="GQ182" s="177">
        <f t="shared" si="109"/>
        <v>0</v>
      </c>
      <c r="GR182" s="177">
        <f t="shared" si="110"/>
        <v>0</v>
      </c>
      <c r="GS182" s="177">
        <f t="shared" si="111"/>
        <v>0</v>
      </c>
      <c r="GT182" s="177">
        <f t="shared" si="112"/>
        <v>0</v>
      </c>
      <c r="GU182" s="177">
        <f t="shared" si="113"/>
        <v>0</v>
      </c>
      <c r="GV182" s="177">
        <f t="shared" si="114"/>
        <v>0</v>
      </c>
      <c r="GW182" s="177">
        <f t="shared" si="115"/>
        <v>0</v>
      </c>
      <c r="GX182" s="177">
        <f t="shared" si="116"/>
        <v>0</v>
      </c>
      <c r="GY182" s="177">
        <f t="shared" si="117"/>
        <v>0</v>
      </c>
      <c r="GZ182" s="177">
        <f t="shared" si="118"/>
        <v>0.65157868786417539</v>
      </c>
      <c r="HA182" s="177">
        <f t="shared" si="119"/>
        <v>0</v>
      </c>
      <c r="HB182" s="177">
        <f t="shared" si="120"/>
        <v>0</v>
      </c>
      <c r="HC182" s="177">
        <f t="shared" si="121"/>
        <v>0</v>
      </c>
      <c r="HD182" s="177">
        <f t="shared" si="122"/>
        <v>0</v>
      </c>
      <c r="HE182" s="177">
        <f t="shared" si="123"/>
        <v>0</v>
      </c>
      <c r="HF182" s="177">
        <f t="shared" si="124"/>
        <v>0</v>
      </c>
      <c r="HG182" s="177">
        <f t="shared" si="125"/>
        <v>0</v>
      </c>
      <c r="HH182" s="177">
        <f t="shared" si="126"/>
        <v>0</v>
      </c>
      <c r="HI182" s="177">
        <f t="shared" si="127"/>
        <v>0.14479190782608695</v>
      </c>
      <c r="HJ182" s="177">
        <f t="shared" si="128"/>
        <v>0</v>
      </c>
      <c r="HK182" s="177">
        <f t="shared" si="129"/>
        <v>0.37117190909090914</v>
      </c>
      <c r="HL182" s="177">
        <f t="shared" si="130"/>
        <v>0</v>
      </c>
      <c r="HM182" s="177">
        <f t="shared" si="131"/>
        <v>0</v>
      </c>
      <c r="HN182" s="177">
        <f t="shared" si="254"/>
        <v>2.9506237168523178E-3</v>
      </c>
      <c r="HO182" s="177">
        <f t="shared" si="255"/>
        <v>0</v>
      </c>
      <c r="HP182" s="177">
        <f t="shared" si="256"/>
        <v>0</v>
      </c>
      <c r="HQ182" s="177">
        <f t="shared" si="257"/>
        <v>0</v>
      </c>
      <c r="HR182" s="177">
        <f t="shared" si="258"/>
        <v>0</v>
      </c>
      <c r="HS182" s="177">
        <f t="shared" si="259"/>
        <v>0</v>
      </c>
      <c r="HT182" s="177">
        <f t="shared" si="260"/>
        <v>0</v>
      </c>
      <c r="HU182" s="177">
        <f t="shared" si="261"/>
        <v>7.7622339443478289E-7</v>
      </c>
      <c r="HV182" s="177">
        <f t="shared" si="262"/>
        <v>0</v>
      </c>
      <c r="HW182" s="177">
        <f t="shared" si="263"/>
        <v>0</v>
      </c>
      <c r="HX182" s="177">
        <f t="shared" si="264"/>
        <v>0</v>
      </c>
      <c r="HY182" s="177">
        <f t="shared" si="265"/>
        <v>0</v>
      </c>
      <c r="HZ182" s="177">
        <f t="shared" si="266"/>
        <v>0</v>
      </c>
      <c r="IA182" s="177">
        <f t="shared" si="267"/>
        <v>0</v>
      </c>
      <c r="IB182" s="177">
        <f t="shared" si="268"/>
        <v>0</v>
      </c>
      <c r="IC182" s="177">
        <f t="shared" si="207"/>
        <v>0</v>
      </c>
      <c r="ID182" s="177">
        <f t="shared" si="208"/>
        <v>0</v>
      </c>
      <c r="IE182" s="177">
        <f t="shared" si="209"/>
        <v>0</v>
      </c>
      <c r="IF182" s="177">
        <f t="shared" si="210"/>
        <v>0</v>
      </c>
      <c r="IG182" s="177">
        <f t="shared" si="211"/>
        <v>0</v>
      </c>
      <c r="IH182" s="177">
        <f t="shared" si="212"/>
        <v>0</v>
      </c>
      <c r="II182" s="177">
        <f t="shared" si="213"/>
        <v>0</v>
      </c>
      <c r="IJ182" s="177">
        <f t="shared" si="214"/>
        <v>0</v>
      </c>
      <c r="IK182" s="177">
        <f t="shared" si="215"/>
        <v>0</v>
      </c>
      <c r="IL182" s="177">
        <f t="shared" si="216"/>
        <v>0</v>
      </c>
      <c r="IM182" s="177">
        <f t="shared" si="217"/>
        <v>0</v>
      </c>
      <c r="IN182" s="177">
        <f t="shared" si="218"/>
        <v>0</v>
      </c>
      <c r="IO182" s="177">
        <f t="shared" si="219"/>
        <v>0</v>
      </c>
      <c r="IP182" s="177">
        <f t="shared" si="220"/>
        <v>0</v>
      </c>
      <c r="IQ182" s="177">
        <f t="shared" si="221"/>
        <v>1.5209845490477902</v>
      </c>
      <c r="IR182" s="177">
        <f t="shared" si="222"/>
        <v>0</v>
      </c>
      <c r="IS182" s="177">
        <f t="shared" si="223"/>
        <v>0</v>
      </c>
      <c r="IT182" s="177">
        <f t="shared" si="91"/>
        <v>0</v>
      </c>
      <c r="IU182" s="177">
        <f t="shared" si="224"/>
        <v>0</v>
      </c>
      <c r="IV182" s="177">
        <f t="shared" si="225"/>
        <v>0</v>
      </c>
      <c r="IW182" s="177">
        <f t="shared" si="226"/>
        <v>0</v>
      </c>
      <c r="IX182" s="177">
        <f t="shared" si="227"/>
        <v>0</v>
      </c>
      <c r="IY182" s="177">
        <f t="shared" si="228"/>
        <v>0</v>
      </c>
      <c r="IZ182" s="177">
        <f t="shared" si="229"/>
        <v>0</v>
      </c>
      <c r="JA182" s="177">
        <f t="shared" si="230"/>
        <v>0</v>
      </c>
      <c r="JB182" s="177">
        <f t="shared" si="231"/>
        <v>0</v>
      </c>
      <c r="JC182" s="177">
        <f t="shared" si="232"/>
        <v>0</v>
      </c>
      <c r="JD182" s="177">
        <f t="shared" si="233"/>
        <v>2.2018594884910491E-2</v>
      </c>
      <c r="JE182" s="177">
        <f t="shared" si="234"/>
        <v>0</v>
      </c>
      <c r="JF182" s="177">
        <f t="shared" si="235"/>
        <v>0</v>
      </c>
      <c r="JG182" s="177">
        <f t="shared" si="236"/>
        <v>0.31023703565217392</v>
      </c>
      <c r="JH182" s="177">
        <f t="shared" si="237"/>
        <v>0</v>
      </c>
      <c r="JI182" s="177">
        <f t="shared" si="238"/>
        <v>0</v>
      </c>
      <c r="JJ182" s="177">
        <f t="shared" si="239"/>
        <v>0</v>
      </c>
      <c r="JK182" s="177">
        <f t="shared" si="240"/>
        <v>0</v>
      </c>
      <c r="JL182" s="177">
        <f t="shared" si="241"/>
        <v>0</v>
      </c>
      <c r="JM182" s="177">
        <f t="shared" si="242"/>
        <v>0</v>
      </c>
      <c r="JN182" s="177">
        <f t="shared" si="243"/>
        <v>0</v>
      </c>
      <c r="JO182" s="177">
        <f t="shared" si="244"/>
        <v>0</v>
      </c>
      <c r="JP182" s="177">
        <f t="shared" si="245"/>
        <v>0</v>
      </c>
      <c r="JQ182" s="177">
        <f t="shared" si="246"/>
        <v>0</v>
      </c>
      <c r="JR182" s="177">
        <f t="shared" si="247"/>
        <v>0</v>
      </c>
      <c r="JS182" s="177">
        <f t="shared" si="248"/>
        <v>0</v>
      </c>
      <c r="JT182" s="177">
        <f t="shared" si="203"/>
        <v>0</v>
      </c>
      <c r="JU182" s="177">
        <f t="shared" si="249"/>
        <v>0</v>
      </c>
      <c r="JV182" s="177">
        <f t="shared" si="250"/>
        <v>1.0840163478260867E-5</v>
      </c>
    </row>
    <row r="183" spans="1:282" x14ac:dyDescent="0.25">
      <c r="A183" s="77" t="s">
        <v>791</v>
      </c>
      <c r="B183" s="77">
        <v>65</v>
      </c>
      <c r="C183" s="267">
        <v>47</v>
      </c>
      <c r="D183" s="84">
        <f t="shared" si="9"/>
        <v>0</v>
      </c>
      <c r="E183" s="77">
        <f t="shared" si="322"/>
        <v>0</v>
      </c>
      <c r="F183" s="77">
        <f t="shared" si="322"/>
        <v>0</v>
      </c>
      <c r="G183" s="77">
        <f t="shared" si="322"/>
        <v>0</v>
      </c>
      <c r="H183" s="77">
        <f t="shared" si="322"/>
        <v>0</v>
      </c>
      <c r="I183" s="77">
        <f t="shared" si="322"/>
        <v>0</v>
      </c>
      <c r="J183" s="77">
        <f t="shared" si="322"/>
        <v>0</v>
      </c>
      <c r="K183" s="77">
        <f t="shared" si="322"/>
        <v>0</v>
      </c>
      <c r="L183" s="77">
        <f t="shared" si="322"/>
        <v>0</v>
      </c>
      <c r="M183" s="77">
        <f t="shared" si="322"/>
        <v>0.78222222222222226</v>
      </c>
      <c r="N183" s="77">
        <f t="shared" si="322"/>
        <v>0</v>
      </c>
      <c r="O183" s="77">
        <f t="shared" si="322"/>
        <v>0</v>
      </c>
      <c r="P183" s="77">
        <f t="shared" si="322"/>
        <v>0</v>
      </c>
      <c r="Q183" s="77">
        <f t="shared" si="322"/>
        <v>0</v>
      </c>
      <c r="R183" s="77">
        <f t="shared" si="322"/>
        <v>0</v>
      </c>
      <c r="S183" s="77">
        <f t="shared" si="322"/>
        <v>0</v>
      </c>
      <c r="T183" s="77">
        <f t="shared" si="322"/>
        <v>0</v>
      </c>
      <c r="U183" s="77">
        <f t="shared" si="322"/>
        <v>0</v>
      </c>
      <c r="V183" s="77">
        <f t="shared" si="322"/>
        <v>0.46120571096191976</v>
      </c>
      <c r="W183" s="77">
        <f t="shared" si="322"/>
        <v>0</v>
      </c>
      <c r="X183" s="77">
        <f t="shared" si="322"/>
        <v>0</v>
      </c>
      <c r="Y183" s="77">
        <f t="shared" si="322"/>
        <v>0</v>
      </c>
      <c r="Z183" s="77">
        <f t="shared" si="322"/>
        <v>0</v>
      </c>
      <c r="AA183" s="77">
        <f t="shared" si="322"/>
        <v>0</v>
      </c>
      <c r="AB183" s="77">
        <f t="shared" si="322"/>
        <v>0</v>
      </c>
      <c r="AC183" s="230">
        <f t="shared" si="322"/>
        <v>0</v>
      </c>
      <c r="AD183" s="230">
        <f t="shared" si="322"/>
        <v>0.24652656920574925</v>
      </c>
      <c r="AE183" s="230">
        <f t="shared" si="322"/>
        <v>0</v>
      </c>
      <c r="AF183" s="230">
        <f t="shared" ref="AF183" si="343">HLOOKUP(AF$138,$D$78:$CR$136,$CS123,0)</f>
        <v>0</v>
      </c>
      <c r="AG183" s="230">
        <f t="shared" si="333"/>
        <v>1.6622222222222223</v>
      </c>
      <c r="AH183" s="77">
        <f t="shared" si="333"/>
        <v>0</v>
      </c>
      <c r="AI183" s="77">
        <f t="shared" si="333"/>
        <v>0</v>
      </c>
      <c r="AJ183" s="77">
        <f t="shared" si="333"/>
        <v>0</v>
      </c>
      <c r="AK183" s="77">
        <f t="shared" si="333"/>
        <v>0</v>
      </c>
      <c r="AL183" s="77">
        <f t="shared" si="333"/>
        <v>0</v>
      </c>
      <c r="AM183" s="77">
        <f t="shared" si="333"/>
        <v>0</v>
      </c>
      <c r="AN183" s="77">
        <f t="shared" si="333"/>
        <v>0</v>
      </c>
      <c r="AO183" s="77">
        <f t="shared" si="333"/>
        <v>0</v>
      </c>
      <c r="AP183" s="77">
        <f t="shared" si="333"/>
        <v>0</v>
      </c>
      <c r="AQ183" s="77">
        <f t="shared" si="333"/>
        <v>0</v>
      </c>
      <c r="AR183" s="77">
        <f t="shared" si="333"/>
        <v>0</v>
      </c>
      <c r="AS183" s="77">
        <f t="shared" si="333"/>
        <v>0</v>
      </c>
      <c r="AT183" s="77">
        <f t="shared" si="333"/>
        <v>0</v>
      </c>
      <c r="AU183" s="77">
        <f t="shared" si="333"/>
        <v>0</v>
      </c>
      <c r="AV183" s="77">
        <f t="shared" si="333"/>
        <v>0</v>
      </c>
      <c r="AW183" s="77">
        <f t="shared" si="333"/>
        <v>0</v>
      </c>
      <c r="AX183" s="77">
        <f t="shared" si="333"/>
        <v>0</v>
      </c>
      <c r="AY183" s="77">
        <f t="shared" si="333"/>
        <v>0</v>
      </c>
      <c r="AZ183" s="77">
        <f t="shared" si="333"/>
        <v>0</v>
      </c>
      <c r="BA183" s="77">
        <f t="shared" si="333"/>
        <v>0</v>
      </c>
      <c r="BB183" s="77">
        <f t="shared" si="333"/>
        <v>0</v>
      </c>
      <c r="BC183" s="77">
        <f t="shared" si="333"/>
        <v>0</v>
      </c>
      <c r="BD183" s="77">
        <f t="shared" si="333"/>
        <v>0</v>
      </c>
      <c r="BE183" s="77">
        <f t="shared" si="333"/>
        <v>0</v>
      </c>
      <c r="BF183" s="77">
        <f t="shared" si="333"/>
        <v>0</v>
      </c>
      <c r="BG183" s="77">
        <f t="shared" si="333"/>
        <v>0</v>
      </c>
      <c r="BH183" s="77">
        <f t="shared" si="333"/>
        <v>0</v>
      </c>
      <c r="BI183" s="77">
        <f t="shared" si="333"/>
        <v>0.43572984749455335</v>
      </c>
      <c r="BJ183" s="77">
        <f t="shared" si="333"/>
        <v>0</v>
      </c>
      <c r="BK183" s="77">
        <f t="shared" si="333"/>
        <v>0</v>
      </c>
      <c r="BL183" s="77">
        <f t="shared" si="333"/>
        <v>0</v>
      </c>
      <c r="BM183" s="77">
        <f t="shared" si="333"/>
        <v>0</v>
      </c>
      <c r="BN183" s="77">
        <f t="shared" si="333"/>
        <v>0</v>
      </c>
      <c r="BO183" s="77">
        <f t="shared" si="333"/>
        <v>0</v>
      </c>
      <c r="BP183" s="77">
        <f t="shared" si="333"/>
        <v>0</v>
      </c>
      <c r="BQ183" s="77">
        <f t="shared" si="333"/>
        <v>0</v>
      </c>
      <c r="BR183" s="77">
        <f t="shared" si="333"/>
        <v>0</v>
      </c>
      <c r="BS183" s="77">
        <f t="shared" si="333"/>
        <v>0</v>
      </c>
      <c r="BT183" s="77">
        <f t="shared" si="333"/>
        <v>0</v>
      </c>
      <c r="BU183" s="77">
        <f t="shared" si="333"/>
        <v>0</v>
      </c>
      <c r="BV183" s="77">
        <f t="shared" si="333"/>
        <v>0</v>
      </c>
      <c r="BW183" s="77">
        <f t="shared" si="333"/>
        <v>0</v>
      </c>
      <c r="BX183" s="77">
        <f t="shared" ref="BX183" si="344">HLOOKUP(BX$138,$D$78:$CR$136,$CS123,0)</f>
        <v>0</v>
      </c>
      <c r="BY183" s="77">
        <f t="shared" si="341"/>
        <v>0</v>
      </c>
      <c r="BZ183" s="77">
        <f t="shared" si="341"/>
        <v>0</v>
      </c>
      <c r="CA183" s="77">
        <f t="shared" si="341"/>
        <v>0</v>
      </c>
      <c r="CB183" s="77">
        <f t="shared" si="341"/>
        <v>0</v>
      </c>
      <c r="CC183" s="77">
        <f t="shared" si="341"/>
        <v>0</v>
      </c>
      <c r="CD183" s="77">
        <f t="shared" si="341"/>
        <v>0</v>
      </c>
      <c r="CE183" s="77">
        <f t="shared" si="341"/>
        <v>0</v>
      </c>
      <c r="CF183" s="77">
        <f t="shared" si="341"/>
        <v>0</v>
      </c>
      <c r="CG183" s="77">
        <f t="shared" si="341"/>
        <v>0</v>
      </c>
      <c r="CH183" s="77">
        <f t="shared" si="341"/>
        <v>0</v>
      </c>
      <c r="CI183" s="77">
        <f t="shared" si="341"/>
        <v>0</v>
      </c>
      <c r="CJ183" s="77">
        <f t="shared" si="341"/>
        <v>0</v>
      </c>
      <c r="CK183" s="77">
        <f t="shared" si="341"/>
        <v>0</v>
      </c>
      <c r="CL183" s="77">
        <f t="shared" si="341"/>
        <v>0</v>
      </c>
      <c r="CM183" s="77">
        <f t="shared" si="341"/>
        <v>0</v>
      </c>
      <c r="CN183" s="77">
        <f t="shared" si="341"/>
        <v>0</v>
      </c>
      <c r="CO183" s="77">
        <f t="shared" si="341"/>
        <v>0</v>
      </c>
      <c r="CP183" s="77">
        <f t="shared" si="341"/>
        <v>0</v>
      </c>
      <c r="CQ183" s="77">
        <f t="shared" ref="CQ183" si="345">HLOOKUP(CQ$138,$D$78:$CR$136,$CS123,0)</f>
        <v>0</v>
      </c>
      <c r="CR183" s="85">
        <f t="shared" si="3"/>
        <v>0.10488888888888888</v>
      </c>
      <c r="CS183" s="177">
        <f t="shared" si="13"/>
        <v>0</v>
      </c>
      <c r="CT183" s="177">
        <f t="shared" si="26"/>
        <v>0</v>
      </c>
      <c r="CU183" s="177">
        <f t="shared" si="27"/>
        <v>0</v>
      </c>
      <c r="CV183" s="177">
        <f t="shared" si="28"/>
        <v>0</v>
      </c>
      <c r="CW183" s="177">
        <f t="shared" si="29"/>
        <v>0</v>
      </c>
      <c r="CX183" s="177">
        <f t="shared" si="30"/>
        <v>0</v>
      </c>
      <c r="CY183" s="177">
        <f t="shared" si="31"/>
        <v>0</v>
      </c>
      <c r="CZ183" s="177">
        <f t="shared" si="32"/>
        <v>0</v>
      </c>
      <c r="DA183" s="177">
        <f t="shared" si="33"/>
        <v>0</v>
      </c>
      <c r="DB183" s="177">
        <f t="shared" si="34"/>
        <v>0</v>
      </c>
      <c r="DC183" s="177">
        <f t="shared" si="35"/>
        <v>0</v>
      </c>
      <c r="DD183" s="177">
        <f t="shared" si="36"/>
        <v>0</v>
      </c>
      <c r="DE183" s="177">
        <f t="shared" si="37"/>
        <v>0</v>
      </c>
      <c r="DF183" s="177">
        <f t="shared" si="38"/>
        <v>0</v>
      </c>
      <c r="DG183" s="177">
        <f t="shared" si="39"/>
        <v>0</v>
      </c>
      <c r="DH183" s="177">
        <f t="shared" si="40"/>
        <v>0</v>
      </c>
      <c r="DI183" s="177">
        <f t="shared" si="41"/>
        <v>0</v>
      </c>
      <c r="DJ183" s="177">
        <f t="shared" si="42"/>
        <v>0</v>
      </c>
      <c r="DK183" s="177">
        <f t="shared" si="43"/>
        <v>0.10638051015562791</v>
      </c>
      <c r="DL183" s="177">
        <f t="shared" si="44"/>
        <v>0</v>
      </c>
      <c r="DM183" s="177">
        <f t="shared" si="45"/>
        <v>0</v>
      </c>
      <c r="DN183" s="177">
        <f t="shared" si="46"/>
        <v>0</v>
      </c>
      <c r="DO183" s="177">
        <f t="shared" si="47"/>
        <v>0</v>
      </c>
      <c r="DP183" s="177">
        <f t="shared" si="48"/>
        <v>0</v>
      </c>
      <c r="DQ183" s="177">
        <f t="shared" si="49"/>
        <v>0</v>
      </c>
      <c r="DR183" s="177">
        <f t="shared" si="50"/>
        <v>0</v>
      </c>
      <c r="DS183" s="177">
        <f t="shared" si="51"/>
        <v>5.6810075660911272E-3</v>
      </c>
      <c r="DT183" s="177">
        <f t="shared" si="52"/>
        <v>0</v>
      </c>
      <c r="DU183" s="177">
        <f t="shared" si="53"/>
        <v>0</v>
      </c>
      <c r="DV183" s="177">
        <f t="shared" si="54"/>
        <v>0.15135214844444445</v>
      </c>
      <c r="DW183" s="177">
        <f t="shared" si="55"/>
        <v>0</v>
      </c>
      <c r="DX183" s="177">
        <f t="shared" si="56"/>
        <v>0</v>
      </c>
      <c r="DY183" s="177">
        <f t="shared" si="57"/>
        <v>0</v>
      </c>
      <c r="DZ183" s="177">
        <f t="shared" si="58"/>
        <v>0</v>
      </c>
      <c r="EA183" s="177">
        <f t="shared" si="59"/>
        <v>0</v>
      </c>
      <c r="EB183" s="177">
        <f t="shared" si="60"/>
        <v>0</v>
      </c>
      <c r="EC183" s="177">
        <f t="shared" si="61"/>
        <v>0</v>
      </c>
      <c r="ED183" s="177">
        <f t="shared" si="62"/>
        <v>0</v>
      </c>
      <c r="EE183" s="177">
        <f t="shared" si="63"/>
        <v>0</v>
      </c>
      <c r="EF183" s="177">
        <f t="shared" si="64"/>
        <v>0</v>
      </c>
      <c r="EG183" s="177">
        <f t="shared" si="65"/>
        <v>0</v>
      </c>
      <c r="EH183" s="177">
        <f t="shared" si="66"/>
        <v>0</v>
      </c>
      <c r="EI183" s="177">
        <f t="shared" si="67"/>
        <v>0</v>
      </c>
      <c r="EJ183" s="177">
        <f t="shared" si="68"/>
        <v>0</v>
      </c>
      <c r="EK183" s="177">
        <f t="shared" si="69"/>
        <v>0</v>
      </c>
      <c r="EL183" s="177">
        <f t="shared" si="70"/>
        <v>0</v>
      </c>
      <c r="EM183" s="177">
        <f t="shared" si="71"/>
        <v>0</v>
      </c>
      <c r="EN183" s="177">
        <f t="shared" si="72"/>
        <v>0</v>
      </c>
      <c r="EO183" s="177">
        <f t="shared" si="73"/>
        <v>0</v>
      </c>
      <c r="EP183" s="177">
        <f t="shared" si="74"/>
        <v>0</v>
      </c>
      <c r="EQ183" s="177">
        <f t="shared" si="75"/>
        <v>0</v>
      </c>
      <c r="ER183" s="177">
        <f t="shared" si="76"/>
        <v>0</v>
      </c>
      <c r="ES183" s="177">
        <f t="shared" si="77"/>
        <v>0</v>
      </c>
      <c r="ET183" s="177">
        <f t="shared" si="78"/>
        <v>0</v>
      </c>
      <c r="EU183" s="177">
        <f t="shared" si="79"/>
        <v>0</v>
      </c>
      <c r="EV183" s="177">
        <f t="shared" si="80"/>
        <v>0</v>
      </c>
      <c r="EW183" s="177">
        <f t="shared" si="81"/>
        <v>0</v>
      </c>
      <c r="EX183" s="177">
        <f t="shared" si="82"/>
        <v>1.0142178649237472</v>
      </c>
      <c r="EY183" s="177">
        <f t="shared" si="83"/>
        <v>0</v>
      </c>
      <c r="EZ183" s="177">
        <f t="shared" si="84"/>
        <v>0</v>
      </c>
      <c r="FA183" s="177">
        <f t="shared" si="85"/>
        <v>0</v>
      </c>
      <c r="FB183" s="177">
        <f t="shared" si="86"/>
        <v>0</v>
      </c>
      <c r="FC183" s="177">
        <f t="shared" si="87"/>
        <v>0</v>
      </c>
      <c r="FD183" s="177">
        <f t="shared" si="88"/>
        <v>0</v>
      </c>
      <c r="FE183" s="177">
        <f t="shared" si="22"/>
        <v>0</v>
      </c>
      <c r="FF183" s="177">
        <f t="shared" si="177"/>
        <v>0</v>
      </c>
      <c r="FG183" s="177">
        <f t="shared" si="178"/>
        <v>0</v>
      </c>
      <c r="FH183" s="177">
        <f t="shared" si="179"/>
        <v>0</v>
      </c>
      <c r="FI183" s="177">
        <f t="shared" si="159"/>
        <v>0</v>
      </c>
      <c r="FJ183" s="177">
        <f t="shared" si="160"/>
        <v>0</v>
      </c>
      <c r="FK183" s="177">
        <f t="shared" si="161"/>
        <v>0</v>
      </c>
      <c r="FL183" s="177">
        <f t="shared" si="162"/>
        <v>0</v>
      </c>
      <c r="FM183" s="177">
        <f t="shared" si="163"/>
        <v>0</v>
      </c>
      <c r="FN183" s="177">
        <f t="shared" si="164"/>
        <v>0</v>
      </c>
      <c r="FO183" s="177">
        <f t="shared" si="165"/>
        <v>0</v>
      </c>
      <c r="FP183" s="177">
        <f t="shared" si="166"/>
        <v>0</v>
      </c>
      <c r="FQ183" s="177">
        <f t="shared" si="167"/>
        <v>0</v>
      </c>
      <c r="FR183" s="177">
        <f t="shared" si="168"/>
        <v>0</v>
      </c>
      <c r="FS183" s="177">
        <f t="shared" si="169"/>
        <v>0</v>
      </c>
      <c r="FT183" s="177">
        <f t="shared" si="170"/>
        <v>0</v>
      </c>
      <c r="FU183" s="177">
        <f t="shared" si="171"/>
        <v>0</v>
      </c>
      <c r="FV183" s="177">
        <f t="shared" si="172"/>
        <v>0</v>
      </c>
      <c r="FW183" s="177">
        <f t="shared" si="173"/>
        <v>0</v>
      </c>
      <c r="FX183" s="177">
        <f t="shared" si="14"/>
        <v>0</v>
      </c>
      <c r="FY183" s="177">
        <f t="shared" si="183"/>
        <v>0</v>
      </c>
      <c r="FZ183" s="177">
        <f t="shared" si="184"/>
        <v>0</v>
      </c>
      <c r="GA183" s="177">
        <f t="shared" si="185"/>
        <v>0</v>
      </c>
      <c r="GB183" s="177">
        <f t="shared" si="186"/>
        <v>0</v>
      </c>
      <c r="GC183" s="177">
        <f t="shared" si="187"/>
        <v>0</v>
      </c>
      <c r="GD183" s="177">
        <f t="shared" si="188"/>
        <v>0</v>
      </c>
      <c r="GE183" s="177">
        <f t="shared" si="189"/>
        <v>0</v>
      </c>
      <c r="GF183" s="177">
        <f t="shared" si="190"/>
        <v>0</v>
      </c>
      <c r="GG183" s="177">
        <f t="shared" si="191"/>
        <v>7.7944611555555557E-6</v>
      </c>
      <c r="GH183" s="177">
        <f t="shared" si="15"/>
        <v>0</v>
      </c>
      <c r="GI183" s="177">
        <f t="shared" si="135"/>
        <v>0</v>
      </c>
      <c r="GJ183" s="177">
        <f t="shared" si="136"/>
        <v>0</v>
      </c>
      <c r="GK183" s="177">
        <f t="shared" si="137"/>
        <v>0</v>
      </c>
      <c r="GL183" s="177">
        <f t="shared" si="138"/>
        <v>0</v>
      </c>
      <c r="GM183" s="177">
        <f t="shared" si="139"/>
        <v>0</v>
      </c>
      <c r="GN183" s="177">
        <f t="shared" si="140"/>
        <v>0</v>
      </c>
      <c r="GO183" s="177">
        <f t="shared" si="141"/>
        <v>0</v>
      </c>
      <c r="GP183" s="177">
        <f t="shared" si="108"/>
        <v>0</v>
      </c>
      <c r="GQ183" s="177">
        <f t="shared" si="109"/>
        <v>0</v>
      </c>
      <c r="GR183" s="177">
        <f t="shared" si="110"/>
        <v>0</v>
      </c>
      <c r="GS183" s="177">
        <f t="shared" si="111"/>
        <v>0</v>
      </c>
      <c r="GT183" s="177">
        <f t="shared" si="112"/>
        <v>0</v>
      </c>
      <c r="GU183" s="177">
        <f t="shared" si="113"/>
        <v>0</v>
      </c>
      <c r="GV183" s="177">
        <f t="shared" si="114"/>
        <v>0</v>
      </c>
      <c r="GW183" s="177">
        <f t="shared" si="115"/>
        <v>0</v>
      </c>
      <c r="GX183" s="177">
        <f t="shared" si="116"/>
        <v>0</v>
      </c>
      <c r="GY183" s="177">
        <f t="shared" si="117"/>
        <v>0</v>
      </c>
      <c r="GZ183" s="177">
        <f t="shared" si="118"/>
        <v>0.12532001491742134</v>
      </c>
      <c r="HA183" s="177">
        <f t="shared" si="119"/>
        <v>0</v>
      </c>
      <c r="HB183" s="177">
        <f t="shared" si="120"/>
        <v>0</v>
      </c>
      <c r="HC183" s="177">
        <f t="shared" si="121"/>
        <v>0</v>
      </c>
      <c r="HD183" s="177">
        <f t="shared" si="122"/>
        <v>0</v>
      </c>
      <c r="HE183" s="177">
        <f t="shared" si="123"/>
        <v>0</v>
      </c>
      <c r="HF183" s="177">
        <f t="shared" si="124"/>
        <v>0</v>
      </c>
      <c r="HG183" s="177">
        <f t="shared" si="125"/>
        <v>0</v>
      </c>
      <c r="HH183" s="177">
        <f t="shared" si="126"/>
        <v>6.6929744800238071E-3</v>
      </c>
      <c r="HI183" s="177">
        <f t="shared" si="127"/>
        <v>0</v>
      </c>
      <c r="HJ183" s="177">
        <f t="shared" si="128"/>
        <v>0</v>
      </c>
      <c r="HK183" s="177">
        <f t="shared" si="129"/>
        <v>0.17083156444444444</v>
      </c>
      <c r="HL183" s="177">
        <f t="shared" si="130"/>
        <v>0</v>
      </c>
      <c r="HM183" s="177">
        <f t="shared" si="131"/>
        <v>0</v>
      </c>
      <c r="HN183" s="177">
        <f t="shared" si="254"/>
        <v>0</v>
      </c>
      <c r="HO183" s="177">
        <f t="shared" si="255"/>
        <v>0</v>
      </c>
      <c r="HP183" s="177">
        <f t="shared" si="256"/>
        <v>0</v>
      </c>
      <c r="HQ183" s="177">
        <f t="shared" si="257"/>
        <v>0</v>
      </c>
      <c r="HR183" s="177">
        <f t="shared" si="258"/>
        <v>0</v>
      </c>
      <c r="HS183" s="177">
        <f t="shared" si="259"/>
        <v>0</v>
      </c>
      <c r="HT183" s="177">
        <f t="shared" si="260"/>
        <v>0</v>
      </c>
      <c r="HU183" s="177">
        <f t="shared" si="261"/>
        <v>0</v>
      </c>
      <c r="HV183" s="177">
        <f t="shared" si="262"/>
        <v>0</v>
      </c>
      <c r="HW183" s="177">
        <f t="shared" si="263"/>
        <v>0</v>
      </c>
      <c r="HX183" s="177">
        <f t="shared" si="264"/>
        <v>0</v>
      </c>
      <c r="HY183" s="177">
        <f t="shared" si="265"/>
        <v>0</v>
      </c>
      <c r="HZ183" s="177">
        <f t="shared" si="266"/>
        <v>0</v>
      </c>
      <c r="IA183" s="177">
        <f t="shared" si="267"/>
        <v>0</v>
      </c>
      <c r="IB183" s="177">
        <f t="shared" si="268"/>
        <v>0</v>
      </c>
      <c r="IC183" s="177">
        <f t="shared" si="207"/>
        <v>0</v>
      </c>
      <c r="ID183" s="177">
        <f t="shared" si="208"/>
        <v>0</v>
      </c>
      <c r="IE183" s="177">
        <f t="shared" si="209"/>
        <v>0</v>
      </c>
      <c r="IF183" s="177">
        <f t="shared" si="210"/>
        <v>0</v>
      </c>
      <c r="IG183" s="177">
        <f t="shared" si="211"/>
        <v>0</v>
      </c>
      <c r="IH183" s="177">
        <f t="shared" si="212"/>
        <v>0</v>
      </c>
      <c r="II183" s="177">
        <f t="shared" si="213"/>
        <v>0</v>
      </c>
      <c r="IJ183" s="177">
        <f t="shared" si="214"/>
        <v>0</v>
      </c>
      <c r="IK183" s="177">
        <f t="shared" si="215"/>
        <v>0</v>
      </c>
      <c r="IL183" s="177">
        <f t="shared" si="216"/>
        <v>0</v>
      </c>
      <c r="IM183" s="177">
        <f t="shared" si="217"/>
        <v>1.3183834422657952</v>
      </c>
      <c r="IN183" s="177">
        <f t="shared" si="218"/>
        <v>0</v>
      </c>
      <c r="IO183" s="177">
        <f t="shared" si="219"/>
        <v>0</v>
      </c>
      <c r="IP183" s="177">
        <f t="shared" si="220"/>
        <v>0</v>
      </c>
      <c r="IQ183" s="177">
        <f t="shared" si="221"/>
        <v>0</v>
      </c>
      <c r="IR183" s="177">
        <f t="shared" si="222"/>
        <v>0</v>
      </c>
      <c r="IS183" s="177">
        <f t="shared" si="223"/>
        <v>0</v>
      </c>
      <c r="IT183" s="177">
        <f t="shared" si="91"/>
        <v>0</v>
      </c>
      <c r="IU183" s="177">
        <f t="shared" si="224"/>
        <v>0</v>
      </c>
      <c r="IV183" s="177">
        <f t="shared" si="225"/>
        <v>0</v>
      </c>
      <c r="IW183" s="177">
        <f t="shared" si="226"/>
        <v>0</v>
      </c>
      <c r="IX183" s="177">
        <f t="shared" si="227"/>
        <v>0</v>
      </c>
      <c r="IY183" s="177">
        <f t="shared" si="228"/>
        <v>0</v>
      </c>
      <c r="IZ183" s="177">
        <f t="shared" si="229"/>
        <v>0</v>
      </c>
      <c r="JA183" s="177">
        <f t="shared" si="230"/>
        <v>0</v>
      </c>
      <c r="JB183" s="177">
        <f t="shared" si="231"/>
        <v>0</v>
      </c>
      <c r="JC183" s="177">
        <f t="shared" si="232"/>
        <v>0</v>
      </c>
      <c r="JD183" s="177">
        <f t="shared" si="233"/>
        <v>0</v>
      </c>
      <c r="JE183" s="177">
        <f t="shared" si="234"/>
        <v>0</v>
      </c>
      <c r="JF183" s="177">
        <f t="shared" si="235"/>
        <v>0</v>
      </c>
      <c r="JG183" s="177">
        <f t="shared" si="236"/>
        <v>0</v>
      </c>
      <c r="JH183" s="177">
        <f t="shared" si="237"/>
        <v>0</v>
      </c>
      <c r="JI183" s="177">
        <f t="shared" si="238"/>
        <v>0</v>
      </c>
      <c r="JJ183" s="177">
        <f t="shared" si="239"/>
        <v>0</v>
      </c>
      <c r="JK183" s="177">
        <f t="shared" si="240"/>
        <v>0</v>
      </c>
      <c r="JL183" s="177">
        <f t="shared" si="241"/>
        <v>0</v>
      </c>
      <c r="JM183" s="177">
        <f t="shared" si="242"/>
        <v>0</v>
      </c>
      <c r="JN183" s="177">
        <f t="shared" si="243"/>
        <v>0</v>
      </c>
      <c r="JO183" s="177">
        <f t="shared" si="244"/>
        <v>0</v>
      </c>
      <c r="JP183" s="177">
        <f t="shared" si="245"/>
        <v>0</v>
      </c>
      <c r="JQ183" s="177">
        <f t="shared" si="246"/>
        <v>0</v>
      </c>
      <c r="JR183" s="177">
        <f t="shared" si="247"/>
        <v>0</v>
      </c>
      <c r="JS183" s="177">
        <f t="shared" si="248"/>
        <v>0</v>
      </c>
      <c r="JT183" s="177">
        <f t="shared" si="203"/>
        <v>0</v>
      </c>
      <c r="JU183" s="177">
        <f t="shared" si="249"/>
        <v>0</v>
      </c>
      <c r="JV183" s="177">
        <f t="shared" si="250"/>
        <v>8.894997333333332E-6</v>
      </c>
    </row>
    <row r="184" spans="1:282" x14ac:dyDescent="0.25">
      <c r="A184" s="77" t="s">
        <v>797</v>
      </c>
      <c r="B184" s="77">
        <v>66</v>
      </c>
      <c r="C184" s="79">
        <v>48</v>
      </c>
      <c r="D184" s="84">
        <f t="shared" si="9"/>
        <v>0</v>
      </c>
      <c r="E184" s="77">
        <f t="shared" si="322"/>
        <v>0</v>
      </c>
      <c r="F184" s="77">
        <f t="shared" si="322"/>
        <v>0</v>
      </c>
      <c r="G184" s="77">
        <f t="shared" si="322"/>
        <v>0</v>
      </c>
      <c r="H184" s="77">
        <f t="shared" si="322"/>
        <v>0</v>
      </c>
      <c r="I184" s="77">
        <f t="shared" si="322"/>
        <v>0</v>
      </c>
      <c r="J184" s="77">
        <f t="shared" si="322"/>
        <v>0</v>
      </c>
      <c r="K184" s="77">
        <f t="shared" si="322"/>
        <v>0</v>
      </c>
      <c r="L184" s="77">
        <f t="shared" si="322"/>
        <v>0</v>
      </c>
      <c r="M184" s="77">
        <f t="shared" si="322"/>
        <v>0.78222222222222226</v>
      </c>
      <c r="N184" s="77">
        <f t="shared" si="322"/>
        <v>0</v>
      </c>
      <c r="O184" s="77">
        <f t="shared" si="322"/>
        <v>0</v>
      </c>
      <c r="P184" s="77">
        <f t="shared" si="322"/>
        <v>0</v>
      </c>
      <c r="Q184" s="77">
        <f t="shared" si="322"/>
        <v>0.10149836968243699</v>
      </c>
      <c r="R184" s="77">
        <f t="shared" si="322"/>
        <v>0</v>
      </c>
      <c r="S184" s="77">
        <f t="shared" si="322"/>
        <v>0</v>
      </c>
      <c r="T184" s="77">
        <f t="shared" si="322"/>
        <v>0</v>
      </c>
      <c r="U184" s="77">
        <f t="shared" si="322"/>
        <v>0</v>
      </c>
      <c r="V184" s="77">
        <f t="shared" si="322"/>
        <v>0.48911776262458989</v>
      </c>
      <c r="W184" s="77">
        <f t="shared" si="322"/>
        <v>0</v>
      </c>
      <c r="X184" s="77">
        <f t="shared" si="322"/>
        <v>0</v>
      </c>
      <c r="Y184" s="77">
        <f t="shared" si="322"/>
        <v>0</v>
      </c>
      <c r="Z184" s="77">
        <f t="shared" si="322"/>
        <v>0</v>
      </c>
      <c r="AA184" s="77">
        <f t="shared" si="322"/>
        <v>0</v>
      </c>
      <c r="AB184" s="77">
        <f t="shared" si="322"/>
        <v>0</v>
      </c>
      <c r="AC184" s="230">
        <f t="shared" si="322"/>
        <v>0</v>
      </c>
      <c r="AD184" s="230">
        <f t="shared" si="322"/>
        <v>0.24652656920574925</v>
      </c>
      <c r="AE184" s="230">
        <f t="shared" si="322"/>
        <v>0</v>
      </c>
      <c r="AF184" s="230">
        <f t="shared" ref="AF184" si="346">HLOOKUP(AF$138,$D$78:$CR$136,$CS124,0)</f>
        <v>0</v>
      </c>
      <c r="AG184" s="230">
        <f t="shared" si="333"/>
        <v>1.6622222222222223</v>
      </c>
      <c r="AH184" s="77">
        <f t="shared" si="333"/>
        <v>0</v>
      </c>
      <c r="AI184" s="77">
        <f t="shared" si="333"/>
        <v>0</v>
      </c>
      <c r="AJ184" s="77">
        <f t="shared" si="333"/>
        <v>4.905754534651121E-5</v>
      </c>
      <c r="AK184" s="77">
        <f t="shared" si="333"/>
        <v>0</v>
      </c>
      <c r="AL184" s="77">
        <f t="shared" si="333"/>
        <v>0</v>
      </c>
      <c r="AM184" s="77">
        <f t="shared" si="333"/>
        <v>0</v>
      </c>
      <c r="AN184" s="77">
        <f t="shared" si="333"/>
        <v>0</v>
      </c>
      <c r="AO184" s="77">
        <f t="shared" si="333"/>
        <v>0</v>
      </c>
      <c r="AP184" s="77">
        <f t="shared" si="333"/>
        <v>0</v>
      </c>
      <c r="AQ184" s="77">
        <f t="shared" si="333"/>
        <v>4.5217523693525681E-6</v>
      </c>
      <c r="AR184" s="77">
        <f t="shared" si="333"/>
        <v>0</v>
      </c>
      <c r="AS184" s="77">
        <f t="shared" si="333"/>
        <v>0</v>
      </c>
      <c r="AT184" s="77">
        <f t="shared" si="333"/>
        <v>0</v>
      </c>
      <c r="AU184" s="77">
        <f t="shared" si="333"/>
        <v>0</v>
      </c>
      <c r="AV184" s="77">
        <f t="shared" si="333"/>
        <v>5.008944543828265E-3</v>
      </c>
      <c r="AW184" s="77">
        <f t="shared" si="333"/>
        <v>0</v>
      </c>
      <c r="AX184" s="77">
        <f t="shared" si="333"/>
        <v>0</v>
      </c>
      <c r="AY184" s="77">
        <f t="shared" si="333"/>
        <v>7.2740498272413169E-5</v>
      </c>
      <c r="AZ184" s="77">
        <f t="shared" si="333"/>
        <v>2.3682952925901963E-2</v>
      </c>
      <c r="BA184" s="77">
        <f t="shared" si="333"/>
        <v>0</v>
      </c>
      <c r="BB184" s="77">
        <f t="shared" si="333"/>
        <v>0</v>
      </c>
      <c r="BC184" s="77">
        <f t="shared" si="333"/>
        <v>3.5524429388852945E-5</v>
      </c>
      <c r="BD184" s="77">
        <f t="shared" si="333"/>
        <v>0</v>
      </c>
      <c r="BE184" s="77">
        <f t="shared" si="333"/>
        <v>0</v>
      </c>
      <c r="BF184" s="77">
        <f t="shared" si="333"/>
        <v>0</v>
      </c>
      <c r="BG184" s="77">
        <f t="shared" si="333"/>
        <v>0</v>
      </c>
      <c r="BH184" s="77">
        <f t="shared" si="333"/>
        <v>0</v>
      </c>
      <c r="BI184" s="77">
        <f t="shared" si="333"/>
        <v>0</v>
      </c>
      <c r="BJ184" s="77">
        <f t="shared" si="333"/>
        <v>0</v>
      </c>
      <c r="BK184" s="77">
        <f t="shared" si="333"/>
        <v>0</v>
      </c>
      <c r="BL184" s="77">
        <f t="shared" si="333"/>
        <v>0</v>
      </c>
      <c r="BM184" s="77">
        <f t="shared" si="333"/>
        <v>0</v>
      </c>
      <c r="BN184" s="77">
        <f t="shared" si="333"/>
        <v>0</v>
      </c>
      <c r="BO184" s="77">
        <f t="shared" si="333"/>
        <v>0</v>
      </c>
      <c r="BP184" s="77">
        <f t="shared" si="333"/>
        <v>0</v>
      </c>
      <c r="BQ184" s="77">
        <f t="shared" si="333"/>
        <v>0</v>
      </c>
      <c r="BR184" s="77">
        <f t="shared" si="333"/>
        <v>0</v>
      </c>
      <c r="BS184" s="77">
        <f t="shared" si="333"/>
        <v>0</v>
      </c>
      <c r="BT184" s="77">
        <f t="shared" si="333"/>
        <v>3.286855538216251E-6</v>
      </c>
      <c r="BU184" s="77">
        <f t="shared" si="333"/>
        <v>0</v>
      </c>
      <c r="BV184" s="77">
        <f t="shared" si="333"/>
        <v>0</v>
      </c>
      <c r="BW184" s="77">
        <f t="shared" si="333"/>
        <v>0</v>
      </c>
      <c r="BX184" s="77">
        <f t="shared" ref="BX184" si="347">HLOOKUP(BX$138,$D$78:$CR$136,$CS124,0)</f>
        <v>0</v>
      </c>
      <c r="BY184" s="77">
        <f t="shared" si="341"/>
        <v>0</v>
      </c>
      <c r="BZ184" s="77">
        <f t="shared" si="341"/>
        <v>2.0200165730916383E-3</v>
      </c>
      <c r="CA184" s="77">
        <f t="shared" si="341"/>
        <v>0</v>
      </c>
      <c r="CB184" s="77">
        <f t="shared" si="341"/>
        <v>0</v>
      </c>
      <c r="CC184" s="77">
        <f t="shared" si="341"/>
        <v>0.21483821582782495</v>
      </c>
      <c r="CD184" s="77">
        <f t="shared" si="341"/>
        <v>0</v>
      </c>
      <c r="CE184" s="77">
        <f t="shared" si="341"/>
        <v>0</v>
      </c>
      <c r="CF184" s="77">
        <f t="shared" si="341"/>
        <v>7.2740498272413169E-5</v>
      </c>
      <c r="CG184" s="77">
        <f t="shared" si="341"/>
        <v>0</v>
      </c>
      <c r="CH184" s="77">
        <f t="shared" si="341"/>
        <v>0</v>
      </c>
      <c r="CI184" s="77">
        <f t="shared" si="341"/>
        <v>0</v>
      </c>
      <c r="CJ184" s="77">
        <f t="shared" si="341"/>
        <v>0</v>
      </c>
      <c r="CK184" s="77">
        <f t="shared" si="341"/>
        <v>0</v>
      </c>
      <c r="CL184" s="77">
        <f t="shared" si="341"/>
        <v>0</v>
      </c>
      <c r="CM184" s="77">
        <f t="shared" si="341"/>
        <v>0</v>
      </c>
      <c r="CN184" s="77">
        <f t="shared" si="341"/>
        <v>0</v>
      </c>
      <c r="CO184" s="77">
        <f t="shared" si="341"/>
        <v>0</v>
      </c>
      <c r="CP184" s="77">
        <f t="shared" si="341"/>
        <v>0</v>
      </c>
      <c r="CQ184" s="77">
        <f t="shared" ref="CQ184" si="348">HLOOKUP(CQ$138,$D$78:$CR$136,$CS124,0)</f>
        <v>0.24697936622726335</v>
      </c>
      <c r="CR184" s="85">
        <f t="shared" si="3"/>
        <v>0.14041331827774181</v>
      </c>
      <c r="CS184" s="177">
        <f t="shared" si="13"/>
        <v>0</v>
      </c>
      <c r="CT184" s="177">
        <f t="shared" si="26"/>
        <v>0</v>
      </c>
      <c r="CU184" s="177">
        <f t="shared" si="27"/>
        <v>0</v>
      </c>
      <c r="CV184" s="177">
        <f t="shared" si="28"/>
        <v>0</v>
      </c>
      <c r="CW184" s="177">
        <f t="shared" si="29"/>
        <v>0</v>
      </c>
      <c r="CX184" s="177">
        <f t="shared" si="30"/>
        <v>0</v>
      </c>
      <c r="CY184" s="177">
        <f t="shared" si="31"/>
        <v>0</v>
      </c>
      <c r="CZ184" s="177">
        <f t="shared" si="32"/>
        <v>0</v>
      </c>
      <c r="DA184" s="177">
        <f t="shared" si="33"/>
        <v>0</v>
      </c>
      <c r="DB184" s="177">
        <f t="shared" si="34"/>
        <v>0</v>
      </c>
      <c r="DC184" s="177">
        <f t="shared" si="35"/>
        <v>0</v>
      </c>
      <c r="DD184" s="177">
        <f t="shared" si="36"/>
        <v>0</v>
      </c>
      <c r="DE184" s="177">
        <f t="shared" si="37"/>
        <v>0</v>
      </c>
      <c r="DF184" s="177">
        <f t="shared" si="38"/>
        <v>9.9106256105761306E-2</v>
      </c>
      <c r="DG184" s="177">
        <f t="shared" si="39"/>
        <v>0</v>
      </c>
      <c r="DH184" s="177">
        <f t="shared" si="40"/>
        <v>0</v>
      </c>
      <c r="DI184" s="177">
        <f t="shared" si="41"/>
        <v>0</v>
      </c>
      <c r="DJ184" s="177">
        <f t="shared" si="42"/>
        <v>0</v>
      </c>
      <c r="DK184" s="177">
        <f t="shared" si="43"/>
        <v>0.11281863142080509</v>
      </c>
      <c r="DL184" s="177">
        <f t="shared" si="44"/>
        <v>0</v>
      </c>
      <c r="DM184" s="177">
        <f t="shared" si="45"/>
        <v>0</v>
      </c>
      <c r="DN184" s="177">
        <f t="shared" si="46"/>
        <v>0</v>
      </c>
      <c r="DO184" s="177">
        <f t="shared" si="47"/>
        <v>0</v>
      </c>
      <c r="DP184" s="177">
        <f t="shared" si="48"/>
        <v>0</v>
      </c>
      <c r="DQ184" s="177">
        <f t="shared" si="49"/>
        <v>0</v>
      </c>
      <c r="DR184" s="177">
        <f t="shared" si="50"/>
        <v>0</v>
      </c>
      <c r="DS184" s="177">
        <f t="shared" si="51"/>
        <v>5.6810075660911272E-3</v>
      </c>
      <c r="DT184" s="177">
        <f t="shared" si="52"/>
        <v>0</v>
      </c>
      <c r="DU184" s="177">
        <f t="shared" si="53"/>
        <v>0</v>
      </c>
      <c r="DV184" s="177">
        <f t="shared" si="54"/>
        <v>0.15135214844444445</v>
      </c>
      <c r="DW184" s="177">
        <f t="shared" si="55"/>
        <v>0</v>
      </c>
      <c r="DX184" s="177">
        <f t="shared" si="56"/>
        <v>0</v>
      </c>
      <c r="DY184" s="177">
        <f t="shared" si="57"/>
        <v>1.2404690916318825E-4</v>
      </c>
      <c r="DZ184" s="177">
        <f t="shared" si="58"/>
        <v>0</v>
      </c>
      <c r="EA184" s="177">
        <f t="shared" si="59"/>
        <v>0</v>
      </c>
      <c r="EB184" s="177">
        <f t="shared" si="60"/>
        <v>0</v>
      </c>
      <c r="EC184" s="177">
        <f t="shared" si="61"/>
        <v>0</v>
      </c>
      <c r="ED184" s="177">
        <f t="shared" si="62"/>
        <v>0</v>
      </c>
      <c r="EE184" s="177">
        <f t="shared" si="63"/>
        <v>0</v>
      </c>
      <c r="EF184" s="177">
        <f t="shared" si="64"/>
        <v>1.8602624900087544E-7</v>
      </c>
      <c r="EG184" s="177">
        <f t="shared" si="65"/>
        <v>0</v>
      </c>
      <c r="EH184" s="177">
        <f t="shared" si="66"/>
        <v>0</v>
      </c>
      <c r="EI184" s="177">
        <f t="shared" si="67"/>
        <v>0</v>
      </c>
      <c r="EJ184" s="177">
        <f t="shared" si="68"/>
        <v>0</v>
      </c>
      <c r="EK184" s="177">
        <f t="shared" si="69"/>
        <v>2.5076880143112706E-3</v>
      </c>
      <c r="EL184" s="177">
        <f t="shared" si="70"/>
        <v>0</v>
      </c>
      <c r="EM184" s="177">
        <f t="shared" si="71"/>
        <v>0</v>
      </c>
      <c r="EN184" s="177">
        <f t="shared" si="72"/>
        <v>0</v>
      </c>
      <c r="EO184" s="177">
        <f t="shared" si="73"/>
        <v>2.5909624159995266E-2</v>
      </c>
      <c r="EP184" s="177">
        <f t="shared" si="74"/>
        <v>0</v>
      </c>
      <c r="EQ184" s="177">
        <f t="shared" si="75"/>
        <v>0</v>
      </c>
      <c r="ER184" s="177">
        <f t="shared" si="76"/>
        <v>0</v>
      </c>
      <c r="ES184" s="177">
        <f t="shared" si="77"/>
        <v>0</v>
      </c>
      <c r="ET184" s="177">
        <f t="shared" si="78"/>
        <v>0</v>
      </c>
      <c r="EU184" s="177">
        <f t="shared" si="79"/>
        <v>0</v>
      </c>
      <c r="EV184" s="177">
        <f t="shared" si="80"/>
        <v>0</v>
      </c>
      <c r="EW184" s="177">
        <f t="shared" si="81"/>
        <v>0</v>
      </c>
      <c r="EX184" s="177">
        <f t="shared" si="82"/>
        <v>0</v>
      </c>
      <c r="EY184" s="177">
        <f t="shared" si="83"/>
        <v>0</v>
      </c>
      <c r="EZ184" s="177">
        <f t="shared" si="84"/>
        <v>0</v>
      </c>
      <c r="FA184" s="177">
        <f t="shared" si="85"/>
        <v>0</v>
      </c>
      <c r="FB184" s="177">
        <f t="shared" si="86"/>
        <v>0</v>
      </c>
      <c r="FC184" s="177">
        <f t="shared" si="87"/>
        <v>0</v>
      </c>
      <c r="FD184" s="177">
        <f t="shared" si="88"/>
        <v>0</v>
      </c>
      <c r="FE184" s="177">
        <f t="shared" si="22"/>
        <v>0</v>
      </c>
      <c r="FF184" s="177">
        <f t="shared" si="177"/>
        <v>0</v>
      </c>
      <c r="FG184" s="177">
        <f t="shared" si="178"/>
        <v>0</v>
      </c>
      <c r="FH184" s="177">
        <f t="shared" si="179"/>
        <v>0</v>
      </c>
      <c r="FI184" s="177">
        <f t="shared" si="159"/>
        <v>0</v>
      </c>
      <c r="FJ184" s="177">
        <f t="shared" si="160"/>
        <v>0</v>
      </c>
      <c r="FK184" s="177">
        <f t="shared" si="161"/>
        <v>0</v>
      </c>
      <c r="FL184" s="177">
        <f t="shared" si="162"/>
        <v>0</v>
      </c>
      <c r="FM184" s="177">
        <f t="shared" si="163"/>
        <v>0</v>
      </c>
      <c r="FN184" s="177">
        <f t="shared" si="164"/>
        <v>0</v>
      </c>
      <c r="FO184" s="177">
        <f t="shared" si="165"/>
        <v>5.2103297478039165E-3</v>
      </c>
      <c r="FP184" s="177">
        <f t="shared" si="166"/>
        <v>0</v>
      </c>
      <c r="FQ184" s="177">
        <f t="shared" si="167"/>
        <v>0</v>
      </c>
      <c r="FR184" s="177">
        <f t="shared" si="168"/>
        <v>7.4978107647479239E-2</v>
      </c>
      <c r="FS184" s="177">
        <f t="shared" si="169"/>
        <v>0</v>
      </c>
      <c r="FT184" s="177">
        <f t="shared" si="170"/>
        <v>0</v>
      </c>
      <c r="FU184" s="177">
        <f t="shared" si="171"/>
        <v>0</v>
      </c>
      <c r="FV184" s="177">
        <f t="shared" si="172"/>
        <v>0</v>
      </c>
      <c r="FW184" s="177">
        <f t="shared" si="173"/>
        <v>0</v>
      </c>
      <c r="FX184" s="177">
        <f t="shared" si="14"/>
        <v>0</v>
      </c>
      <c r="FY184" s="177">
        <f t="shared" si="183"/>
        <v>0</v>
      </c>
      <c r="FZ184" s="177">
        <f t="shared" si="184"/>
        <v>0</v>
      </c>
      <c r="GA184" s="177">
        <f t="shared" si="185"/>
        <v>0</v>
      </c>
      <c r="GB184" s="177">
        <f t="shared" si="186"/>
        <v>0</v>
      </c>
      <c r="GC184" s="177">
        <f t="shared" si="187"/>
        <v>0</v>
      </c>
      <c r="GD184" s="177">
        <f t="shared" si="188"/>
        <v>0</v>
      </c>
      <c r="GE184" s="177">
        <f t="shared" si="189"/>
        <v>0</v>
      </c>
      <c r="GF184" s="177">
        <f t="shared" si="190"/>
        <v>0</v>
      </c>
      <c r="GG184" s="177">
        <f t="shared" si="191"/>
        <v>1.0434338342528238E-5</v>
      </c>
      <c r="GH184" s="177">
        <f t="shared" si="15"/>
        <v>0</v>
      </c>
      <c r="GI184" s="177">
        <f t="shared" si="135"/>
        <v>0</v>
      </c>
      <c r="GJ184" s="177">
        <f t="shared" si="136"/>
        <v>0</v>
      </c>
      <c r="GK184" s="177">
        <f t="shared" si="137"/>
        <v>0</v>
      </c>
      <c r="GL184" s="177">
        <f t="shared" si="138"/>
        <v>0</v>
      </c>
      <c r="GM184" s="177">
        <f t="shared" si="139"/>
        <v>0</v>
      </c>
      <c r="GN184" s="177">
        <f t="shared" si="140"/>
        <v>0</v>
      </c>
      <c r="GO184" s="177">
        <f t="shared" si="141"/>
        <v>0</v>
      </c>
      <c r="GP184" s="177">
        <f t="shared" si="108"/>
        <v>0</v>
      </c>
      <c r="GQ184" s="177">
        <f t="shared" si="109"/>
        <v>0</v>
      </c>
      <c r="GR184" s="177">
        <f t="shared" si="110"/>
        <v>0</v>
      </c>
      <c r="GS184" s="177">
        <f t="shared" si="111"/>
        <v>0</v>
      </c>
      <c r="GT184" s="177">
        <f t="shared" si="112"/>
        <v>0</v>
      </c>
      <c r="GU184" s="177">
        <f t="shared" si="113"/>
        <v>0.11674240982504221</v>
      </c>
      <c r="GV184" s="177">
        <f t="shared" si="114"/>
        <v>0</v>
      </c>
      <c r="GW184" s="177">
        <f t="shared" si="115"/>
        <v>0</v>
      </c>
      <c r="GX184" s="177">
        <f t="shared" si="116"/>
        <v>0</v>
      </c>
      <c r="GY184" s="177">
        <f t="shared" si="117"/>
        <v>0</v>
      </c>
      <c r="GZ184" s="177">
        <f t="shared" si="118"/>
        <v>0.1329043501665364</v>
      </c>
      <c r="HA184" s="177">
        <f t="shared" si="119"/>
        <v>0</v>
      </c>
      <c r="HB184" s="177">
        <f t="shared" si="120"/>
        <v>0</v>
      </c>
      <c r="HC184" s="177">
        <f t="shared" si="121"/>
        <v>0</v>
      </c>
      <c r="HD184" s="177">
        <f t="shared" si="122"/>
        <v>0</v>
      </c>
      <c r="HE184" s="177">
        <f t="shared" si="123"/>
        <v>0</v>
      </c>
      <c r="HF184" s="177">
        <f t="shared" si="124"/>
        <v>0</v>
      </c>
      <c r="HG184" s="177">
        <f t="shared" si="125"/>
        <v>0</v>
      </c>
      <c r="HH184" s="177">
        <f t="shared" si="126"/>
        <v>6.6929744800238071E-3</v>
      </c>
      <c r="HI184" s="177">
        <f t="shared" si="127"/>
        <v>0</v>
      </c>
      <c r="HJ184" s="177">
        <f t="shared" si="128"/>
        <v>0</v>
      </c>
      <c r="HK184" s="177">
        <f t="shared" si="129"/>
        <v>0.17083156444444444</v>
      </c>
      <c r="HL184" s="177">
        <f t="shared" si="130"/>
        <v>0</v>
      </c>
      <c r="HM184" s="177">
        <f t="shared" si="131"/>
        <v>0</v>
      </c>
      <c r="HN184" s="177">
        <f t="shared" si="254"/>
        <v>1.9600451667745088E-4</v>
      </c>
      <c r="HO184" s="177">
        <f t="shared" si="255"/>
        <v>0</v>
      </c>
      <c r="HP184" s="177">
        <f t="shared" si="256"/>
        <v>0</v>
      </c>
      <c r="HQ184" s="177">
        <f t="shared" si="257"/>
        <v>0</v>
      </c>
      <c r="HR184" s="177">
        <f t="shared" si="258"/>
        <v>0</v>
      </c>
      <c r="HS184" s="177">
        <f t="shared" si="259"/>
        <v>0</v>
      </c>
      <c r="HT184" s="177">
        <f t="shared" si="260"/>
        <v>0</v>
      </c>
      <c r="HU184" s="177">
        <f t="shared" si="261"/>
        <v>2.1572195333612458E-7</v>
      </c>
      <c r="HV184" s="177">
        <f t="shared" si="262"/>
        <v>0</v>
      </c>
      <c r="HW184" s="177">
        <f t="shared" si="263"/>
        <v>0</v>
      </c>
      <c r="HX184" s="177">
        <f t="shared" si="264"/>
        <v>0</v>
      </c>
      <c r="HY184" s="177">
        <f t="shared" si="265"/>
        <v>0</v>
      </c>
      <c r="HZ184" s="177">
        <f t="shared" si="266"/>
        <v>4.6699892665474059E-3</v>
      </c>
      <c r="IA184" s="177">
        <f t="shared" si="267"/>
        <v>0</v>
      </c>
      <c r="IB184" s="177">
        <f t="shared" si="268"/>
        <v>0</v>
      </c>
      <c r="IC184" s="177">
        <f t="shared" si="207"/>
        <v>0</v>
      </c>
      <c r="ID184" s="177">
        <f t="shared" si="208"/>
        <v>3.0594585907797196E-2</v>
      </c>
      <c r="IE184" s="177">
        <f t="shared" si="209"/>
        <v>0</v>
      </c>
      <c r="IF184" s="177">
        <f t="shared" si="210"/>
        <v>0</v>
      </c>
      <c r="IG184" s="177">
        <f t="shared" si="211"/>
        <v>0</v>
      </c>
      <c r="IH184" s="177">
        <f t="shared" si="212"/>
        <v>0</v>
      </c>
      <c r="II184" s="177">
        <f t="shared" si="213"/>
        <v>0</v>
      </c>
      <c r="IJ184" s="177">
        <f t="shared" si="214"/>
        <v>0</v>
      </c>
      <c r="IK184" s="177">
        <f t="shared" si="215"/>
        <v>0</v>
      </c>
      <c r="IL184" s="177">
        <f t="shared" si="216"/>
        <v>0</v>
      </c>
      <c r="IM184" s="177">
        <f t="shared" si="217"/>
        <v>0</v>
      </c>
      <c r="IN184" s="177">
        <f t="shared" si="218"/>
        <v>0</v>
      </c>
      <c r="IO184" s="177">
        <f t="shared" si="219"/>
        <v>0</v>
      </c>
      <c r="IP184" s="177">
        <f t="shared" si="220"/>
        <v>0</v>
      </c>
      <c r="IQ184" s="177">
        <f t="shared" si="221"/>
        <v>0</v>
      </c>
      <c r="IR184" s="177">
        <f t="shared" si="222"/>
        <v>0</v>
      </c>
      <c r="IS184" s="177">
        <f t="shared" si="223"/>
        <v>0</v>
      </c>
      <c r="IT184" s="177">
        <f t="shared" si="91"/>
        <v>0</v>
      </c>
      <c r="IU184" s="177">
        <f t="shared" si="224"/>
        <v>0</v>
      </c>
      <c r="IV184" s="177">
        <f t="shared" si="225"/>
        <v>0</v>
      </c>
      <c r="IW184" s="177">
        <f t="shared" si="226"/>
        <v>0</v>
      </c>
      <c r="IX184" s="177">
        <f t="shared" si="227"/>
        <v>0</v>
      </c>
      <c r="IY184" s="177">
        <f t="shared" si="228"/>
        <v>0</v>
      </c>
      <c r="IZ184" s="177">
        <f t="shared" si="229"/>
        <v>0</v>
      </c>
      <c r="JA184" s="177">
        <f t="shared" si="230"/>
        <v>0</v>
      </c>
      <c r="JB184" s="177">
        <f t="shared" si="231"/>
        <v>0</v>
      </c>
      <c r="JC184" s="177">
        <f t="shared" si="232"/>
        <v>0</v>
      </c>
      <c r="JD184" s="177">
        <f t="shared" si="233"/>
        <v>6.1192362048664998E-3</v>
      </c>
      <c r="JE184" s="177">
        <f t="shared" si="234"/>
        <v>0</v>
      </c>
      <c r="JF184" s="177">
        <f t="shared" si="235"/>
        <v>0</v>
      </c>
      <c r="JG184" s="177">
        <f t="shared" si="236"/>
        <v>8.6218657937806878E-2</v>
      </c>
      <c r="JH184" s="177">
        <f t="shared" si="237"/>
        <v>0</v>
      </c>
      <c r="JI184" s="177">
        <f t="shared" si="238"/>
        <v>0</v>
      </c>
      <c r="JJ184" s="177">
        <f t="shared" si="239"/>
        <v>0</v>
      </c>
      <c r="JK184" s="177">
        <f t="shared" si="240"/>
        <v>0</v>
      </c>
      <c r="JL184" s="177">
        <f t="shared" si="241"/>
        <v>0</v>
      </c>
      <c r="JM184" s="177">
        <f t="shared" si="242"/>
        <v>0</v>
      </c>
      <c r="JN184" s="177">
        <f t="shared" si="243"/>
        <v>0</v>
      </c>
      <c r="JO184" s="177">
        <f t="shared" si="244"/>
        <v>0</v>
      </c>
      <c r="JP184" s="177">
        <f t="shared" si="245"/>
        <v>0</v>
      </c>
      <c r="JQ184" s="177">
        <f t="shared" si="246"/>
        <v>0</v>
      </c>
      <c r="JR184" s="177">
        <f t="shared" si="247"/>
        <v>0</v>
      </c>
      <c r="JS184" s="177">
        <f t="shared" si="248"/>
        <v>0</v>
      </c>
      <c r="JT184" s="177">
        <f t="shared" si="203"/>
        <v>0</v>
      </c>
      <c r="JU184" s="177">
        <f t="shared" si="249"/>
        <v>0</v>
      </c>
      <c r="JV184" s="177">
        <f t="shared" si="250"/>
        <v>1.1907611043225615E-5</v>
      </c>
    </row>
    <row r="185" spans="1:282" x14ac:dyDescent="0.25">
      <c r="A185" s="77" t="s">
        <v>792</v>
      </c>
      <c r="B185" s="77">
        <v>41</v>
      </c>
      <c r="C185" s="79">
        <v>49</v>
      </c>
      <c r="D185" s="84">
        <f t="shared" si="9"/>
        <v>0</v>
      </c>
      <c r="E185" s="77">
        <f t="shared" si="322"/>
        <v>0</v>
      </c>
      <c r="F185" s="77">
        <f t="shared" si="322"/>
        <v>0</v>
      </c>
      <c r="G185" s="77">
        <f t="shared" si="322"/>
        <v>8.6092715231788075E-2</v>
      </c>
      <c r="H185" s="77">
        <f t="shared" si="322"/>
        <v>0</v>
      </c>
      <c r="I185" s="77">
        <f t="shared" si="322"/>
        <v>0</v>
      </c>
      <c r="J185" s="77">
        <f t="shared" si="322"/>
        <v>0</v>
      </c>
      <c r="K185" s="77">
        <f t="shared" si="322"/>
        <v>0</v>
      </c>
      <c r="L185" s="77">
        <f t="shared" si="322"/>
        <v>0</v>
      </c>
      <c r="M185" s="77">
        <f t="shared" si="322"/>
        <v>1.3841059602649006</v>
      </c>
      <c r="N185" s="77">
        <f t="shared" si="322"/>
        <v>0</v>
      </c>
      <c r="O185" s="77">
        <f t="shared" si="322"/>
        <v>0</v>
      </c>
      <c r="P185" s="77">
        <f t="shared" si="322"/>
        <v>0</v>
      </c>
      <c r="Q185" s="77">
        <f t="shared" si="322"/>
        <v>0</v>
      </c>
      <c r="R185" s="77">
        <f t="shared" si="322"/>
        <v>0</v>
      </c>
      <c r="S185" s="77">
        <f t="shared" si="322"/>
        <v>0</v>
      </c>
      <c r="T185" s="77">
        <f t="shared" si="322"/>
        <v>0</v>
      </c>
      <c r="U185" s="77">
        <f t="shared" si="322"/>
        <v>0</v>
      </c>
      <c r="V185" s="77">
        <f t="shared" si="322"/>
        <v>0</v>
      </c>
      <c r="W185" s="77">
        <f t="shared" si="322"/>
        <v>0</v>
      </c>
      <c r="X185" s="77">
        <f t="shared" si="322"/>
        <v>0</v>
      </c>
      <c r="Y185" s="77">
        <f t="shared" si="322"/>
        <v>0</v>
      </c>
      <c r="Z185" s="77">
        <f t="shared" si="322"/>
        <v>0</v>
      </c>
      <c r="AA185" s="77">
        <f t="shared" si="322"/>
        <v>0</v>
      </c>
      <c r="AB185" s="77">
        <f t="shared" si="322"/>
        <v>0</v>
      </c>
      <c r="AC185" s="230">
        <f t="shared" si="322"/>
        <v>0</v>
      </c>
      <c r="AD185" s="230">
        <f t="shared" si="322"/>
        <v>0</v>
      </c>
      <c r="AE185" s="230">
        <f t="shared" si="322"/>
        <v>0</v>
      </c>
      <c r="AF185" s="230">
        <f t="shared" ref="AF185" si="349">HLOOKUP(AF$138,$D$78:$CR$136,$CS125,0)</f>
        <v>0</v>
      </c>
      <c r="AG185" s="230">
        <f t="shared" si="333"/>
        <v>0</v>
      </c>
      <c r="AH185" s="77">
        <f t="shared" si="333"/>
        <v>0</v>
      </c>
      <c r="AI185" s="77">
        <f t="shared" si="333"/>
        <v>0</v>
      </c>
      <c r="AJ185" s="77">
        <f t="shared" si="333"/>
        <v>0</v>
      </c>
      <c r="AK185" s="77">
        <f t="shared" si="333"/>
        <v>0</v>
      </c>
      <c r="AL185" s="77">
        <f t="shared" si="333"/>
        <v>0</v>
      </c>
      <c r="AM185" s="77">
        <f t="shared" si="333"/>
        <v>0</v>
      </c>
      <c r="AN185" s="77">
        <f t="shared" si="333"/>
        <v>0</v>
      </c>
      <c r="AO185" s="77">
        <f t="shared" si="333"/>
        <v>0</v>
      </c>
      <c r="AP185" s="77">
        <f t="shared" si="333"/>
        <v>0</v>
      </c>
      <c r="AQ185" s="77">
        <f t="shared" si="333"/>
        <v>0</v>
      </c>
      <c r="AR185" s="77">
        <f t="shared" si="333"/>
        <v>0.23841059602649006</v>
      </c>
      <c r="AS185" s="77">
        <f t="shared" si="333"/>
        <v>0</v>
      </c>
      <c r="AT185" s="77">
        <f t="shared" si="333"/>
        <v>0</v>
      </c>
      <c r="AU185" s="77">
        <f t="shared" si="333"/>
        <v>0</v>
      </c>
      <c r="AV185" s="77">
        <f t="shared" si="333"/>
        <v>0</v>
      </c>
      <c r="AW185" s="77">
        <f t="shared" si="333"/>
        <v>0</v>
      </c>
      <c r="AX185" s="77">
        <f t="shared" si="333"/>
        <v>0</v>
      </c>
      <c r="AY185" s="77">
        <f t="shared" si="333"/>
        <v>0</v>
      </c>
      <c r="AZ185" s="77">
        <f t="shared" si="333"/>
        <v>0</v>
      </c>
      <c r="BA185" s="77">
        <f t="shared" si="333"/>
        <v>0</v>
      </c>
      <c r="BB185" s="77">
        <f t="shared" si="333"/>
        <v>0</v>
      </c>
      <c r="BC185" s="77">
        <f t="shared" si="333"/>
        <v>0</v>
      </c>
      <c r="BD185" s="77">
        <f t="shared" si="333"/>
        <v>0</v>
      </c>
      <c r="BE185" s="77">
        <f t="shared" si="333"/>
        <v>0</v>
      </c>
      <c r="BF185" s="77">
        <f t="shared" si="333"/>
        <v>0</v>
      </c>
      <c r="BG185" s="77">
        <f t="shared" si="333"/>
        <v>0</v>
      </c>
      <c r="BH185" s="77">
        <f t="shared" si="333"/>
        <v>0</v>
      </c>
      <c r="BI185" s="77">
        <f t="shared" si="333"/>
        <v>0</v>
      </c>
      <c r="BJ185" s="77">
        <f t="shared" si="333"/>
        <v>0</v>
      </c>
      <c r="BK185" s="77">
        <f t="shared" si="333"/>
        <v>0</v>
      </c>
      <c r="BL185" s="77">
        <f t="shared" si="333"/>
        <v>0</v>
      </c>
      <c r="BM185" s="77">
        <f t="shared" si="333"/>
        <v>0</v>
      </c>
      <c r="BN185" s="77">
        <f t="shared" si="333"/>
        <v>0</v>
      </c>
      <c r="BO185" s="77">
        <f t="shared" si="333"/>
        <v>0</v>
      </c>
      <c r="BP185" s="77">
        <f t="shared" si="333"/>
        <v>0</v>
      </c>
      <c r="BQ185" s="77">
        <f t="shared" si="333"/>
        <v>0</v>
      </c>
      <c r="BR185" s="77">
        <f t="shared" si="333"/>
        <v>0</v>
      </c>
      <c r="BS185" s="77">
        <f t="shared" si="333"/>
        <v>0</v>
      </c>
      <c r="BT185" s="77">
        <f t="shared" si="333"/>
        <v>0</v>
      </c>
      <c r="BU185" s="77">
        <f t="shared" si="333"/>
        <v>0.15894039735099338</v>
      </c>
      <c r="BV185" s="77">
        <f t="shared" si="333"/>
        <v>0</v>
      </c>
      <c r="BW185" s="77">
        <f t="shared" si="333"/>
        <v>0</v>
      </c>
      <c r="BX185" s="77">
        <f t="shared" ref="BX185" si="350">HLOOKUP(BX$138,$D$78:$CR$136,$CS125,0)</f>
        <v>3.6423841059602648E-2</v>
      </c>
      <c r="BY185" s="77">
        <f t="shared" si="341"/>
        <v>0</v>
      </c>
      <c r="BZ185" s="77">
        <f t="shared" si="341"/>
        <v>0</v>
      </c>
      <c r="CA185" s="77">
        <f t="shared" si="341"/>
        <v>0</v>
      </c>
      <c r="CB185" s="77">
        <f t="shared" si="341"/>
        <v>0</v>
      </c>
      <c r="CC185" s="77">
        <f t="shared" si="341"/>
        <v>0</v>
      </c>
      <c r="CD185" s="77">
        <f t="shared" si="341"/>
        <v>0</v>
      </c>
      <c r="CE185" s="77">
        <f t="shared" si="341"/>
        <v>0</v>
      </c>
      <c r="CF185" s="77">
        <f t="shared" si="341"/>
        <v>0</v>
      </c>
      <c r="CG185" s="77">
        <f t="shared" si="341"/>
        <v>0</v>
      </c>
      <c r="CH185" s="77">
        <f t="shared" si="341"/>
        <v>0</v>
      </c>
      <c r="CI185" s="77">
        <f t="shared" si="341"/>
        <v>0</v>
      </c>
      <c r="CJ185" s="77">
        <f t="shared" si="341"/>
        <v>0</v>
      </c>
      <c r="CK185" s="77">
        <f t="shared" si="341"/>
        <v>0</v>
      </c>
      <c r="CL185" s="77">
        <f t="shared" si="341"/>
        <v>0</v>
      </c>
      <c r="CM185" s="77">
        <f t="shared" si="341"/>
        <v>0</v>
      </c>
      <c r="CN185" s="77">
        <f t="shared" si="341"/>
        <v>0</v>
      </c>
      <c r="CO185" s="77">
        <f t="shared" si="341"/>
        <v>0</v>
      </c>
      <c r="CP185" s="77">
        <f t="shared" si="341"/>
        <v>0</v>
      </c>
      <c r="CQ185" s="77">
        <f t="shared" ref="CQ185" si="351">HLOOKUP(CQ$138,$D$78:$CR$136,$CS125,0)</f>
        <v>1.6622516556291389</v>
      </c>
      <c r="CR185" s="85">
        <f t="shared" si="3"/>
        <v>0.29470198675496689</v>
      </c>
      <c r="CS185" s="177">
        <f t="shared" si="13"/>
        <v>0</v>
      </c>
      <c r="CT185" s="177">
        <f t="shared" si="26"/>
        <v>0</v>
      </c>
      <c r="CU185" s="177">
        <f t="shared" si="27"/>
        <v>0</v>
      </c>
      <c r="CV185" s="177">
        <f t="shared" si="28"/>
        <v>0.20794490066225166</v>
      </c>
      <c r="CW185" s="177">
        <f t="shared" si="29"/>
        <v>0</v>
      </c>
      <c r="CX185" s="177">
        <f t="shared" si="30"/>
        <v>0</v>
      </c>
      <c r="CY185" s="177">
        <f t="shared" si="31"/>
        <v>0</v>
      </c>
      <c r="CZ185" s="177">
        <f t="shared" si="32"/>
        <v>0</v>
      </c>
      <c r="DA185" s="177">
        <f t="shared" si="33"/>
        <v>0</v>
      </c>
      <c r="DB185" s="177">
        <f t="shared" si="34"/>
        <v>0</v>
      </c>
      <c r="DC185" s="177">
        <f t="shared" si="35"/>
        <v>0</v>
      </c>
      <c r="DD185" s="177">
        <f t="shared" si="36"/>
        <v>0</v>
      </c>
      <c r="DE185" s="177">
        <f t="shared" si="37"/>
        <v>0</v>
      </c>
      <c r="DF185" s="177">
        <f t="shared" si="38"/>
        <v>0</v>
      </c>
      <c r="DG185" s="177">
        <f t="shared" si="39"/>
        <v>0</v>
      </c>
      <c r="DH185" s="177">
        <f t="shared" si="40"/>
        <v>0</v>
      </c>
      <c r="DI185" s="177">
        <f t="shared" si="41"/>
        <v>0</v>
      </c>
      <c r="DJ185" s="177">
        <f t="shared" si="42"/>
        <v>0</v>
      </c>
      <c r="DK185" s="177">
        <f t="shared" si="43"/>
        <v>0</v>
      </c>
      <c r="DL185" s="177">
        <f t="shared" si="44"/>
        <v>0</v>
      </c>
      <c r="DM185" s="177">
        <f t="shared" si="45"/>
        <v>0</v>
      </c>
      <c r="DN185" s="177">
        <f t="shared" si="46"/>
        <v>0</v>
      </c>
      <c r="DO185" s="177">
        <f t="shared" si="47"/>
        <v>0</v>
      </c>
      <c r="DP185" s="177">
        <f t="shared" si="48"/>
        <v>0</v>
      </c>
      <c r="DQ185" s="177">
        <f t="shared" si="49"/>
        <v>0</v>
      </c>
      <c r="DR185" s="177">
        <f t="shared" si="50"/>
        <v>0</v>
      </c>
      <c r="DS185" s="177">
        <f t="shared" si="51"/>
        <v>0</v>
      </c>
      <c r="DT185" s="177">
        <f t="shared" si="52"/>
        <v>0</v>
      </c>
      <c r="DU185" s="177">
        <f t="shared" si="53"/>
        <v>0</v>
      </c>
      <c r="DV185" s="177">
        <f t="shared" si="54"/>
        <v>0</v>
      </c>
      <c r="DW185" s="177">
        <f t="shared" si="55"/>
        <v>0</v>
      </c>
      <c r="DX185" s="177">
        <f t="shared" si="56"/>
        <v>0</v>
      </c>
      <c r="DY185" s="177">
        <f t="shared" si="57"/>
        <v>0</v>
      </c>
      <c r="DZ185" s="177">
        <f t="shared" si="58"/>
        <v>0</v>
      </c>
      <c r="EA185" s="177">
        <f t="shared" si="59"/>
        <v>0</v>
      </c>
      <c r="EB185" s="177">
        <f t="shared" si="60"/>
        <v>0</v>
      </c>
      <c r="EC185" s="177">
        <f t="shared" si="61"/>
        <v>0</v>
      </c>
      <c r="ED185" s="177">
        <f t="shared" si="62"/>
        <v>0</v>
      </c>
      <c r="EE185" s="177">
        <f t="shared" si="63"/>
        <v>0</v>
      </c>
      <c r="EF185" s="177">
        <f t="shared" si="64"/>
        <v>0</v>
      </c>
      <c r="EG185" s="177">
        <f t="shared" si="65"/>
        <v>0.22525533774834439</v>
      </c>
      <c r="EH185" s="177">
        <f t="shared" si="66"/>
        <v>0</v>
      </c>
      <c r="EI185" s="177">
        <f t="shared" si="67"/>
        <v>0</v>
      </c>
      <c r="EJ185" s="177">
        <f t="shared" si="68"/>
        <v>0</v>
      </c>
      <c r="EK185" s="177">
        <f t="shared" si="69"/>
        <v>0</v>
      </c>
      <c r="EL185" s="177">
        <f t="shared" si="70"/>
        <v>0</v>
      </c>
      <c r="EM185" s="177">
        <f t="shared" si="71"/>
        <v>0</v>
      </c>
      <c r="EN185" s="177">
        <f t="shared" si="72"/>
        <v>0</v>
      </c>
      <c r="EO185" s="177">
        <f t="shared" si="73"/>
        <v>0</v>
      </c>
      <c r="EP185" s="177">
        <f t="shared" si="74"/>
        <v>0</v>
      </c>
      <c r="EQ185" s="177">
        <f t="shared" si="75"/>
        <v>0</v>
      </c>
      <c r="ER185" s="177">
        <f t="shared" si="76"/>
        <v>0</v>
      </c>
      <c r="ES185" s="177">
        <f t="shared" si="77"/>
        <v>0</v>
      </c>
      <c r="ET185" s="177">
        <f t="shared" si="78"/>
        <v>0</v>
      </c>
      <c r="EU185" s="177">
        <f t="shared" si="79"/>
        <v>0</v>
      </c>
      <c r="EV185" s="177">
        <f t="shared" si="80"/>
        <v>0</v>
      </c>
      <c r="EW185" s="177">
        <f t="shared" si="81"/>
        <v>0</v>
      </c>
      <c r="EX185" s="177">
        <f t="shared" si="82"/>
        <v>0</v>
      </c>
      <c r="EY185" s="177">
        <f t="shared" si="83"/>
        <v>0</v>
      </c>
      <c r="EZ185" s="177">
        <f t="shared" si="84"/>
        <v>0</v>
      </c>
      <c r="FA185" s="177">
        <f t="shared" si="85"/>
        <v>0</v>
      </c>
      <c r="FB185" s="177">
        <f t="shared" si="86"/>
        <v>0</v>
      </c>
      <c r="FC185" s="177">
        <f t="shared" si="87"/>
        <v>0</v>
      </c>
      <c r="FD185" s="177">
        <f t="shared" si="88"/>
        <v>0</v>
      </c>
      <c r="FE185" s="177">
        <f t="shared" si="22"/>
        <v>0</v>
      </c>
      <c r="FF185" s="177">
        <f t="shared" si="177"/>
        <v>0</v>
      </c>
      <c r="FG185" s="177">
        <f t="shared" si="178"/>
        <v>0</v>
      </c>
      <c r="FH185" s="177">
        <f t="shared" si="179"/>
        <v>0</v>
      </c>
      <c r="FI185" s="177">
        <f t="shared" si="159"/>
        <v>0</v>
      </c>
      <c r="FJ185" s="177">
        <f t="shared" si="160"/>
        <v>0</v>
      </c>
      <c r="FK185" s="177">
        <f t="shared" si="161"/>
        <v>0</v>
      </c>
      <c r="FL185" s="177">
        <f t="shared" si="162"/>
        <v>0</v>
      </c>
      <c r="FM185" s="177">
        <f t="shared" si="163"/>
        <v>4.7008245033112579E-2</v>
      </c>
      <c r="FN185" s="177">
        <f t="shared" si="164"/>
        <v>0</v>
      </c>
      <c r="FO185" s="177">
        <f t="shared" si="165"/>
        <v>0</v>
      </c>
      <c r="FP185" s="177">
        <f t="shared" si="166"/>
        <v>0</v>
      </c>
      <c r="FQ185" s="177">
        <f t="shared" si="167"/>
        <v>0</v>
      </c>
      <c r="FR185" s="177">
        <f t="shared" si="168"/>
        <v>0</v>
      </c>
      <c r="FS185" s="177">
        <f t="shared" si="169"/>
        <v>0</v>
      </c>
      <c r="FT185" s="177">
        <f t="shared" si="170"/>
        <v>0</v>
      </c>
      <c r="FU185" s="177">
        <f t="shared" si="171"/>
        <v>0</v>
      </c>
      <c r="FV185" s="177">
        <f t="shared" si="172"/>
        <v>0</v>
      </c>
      <c r="FW185" s="177">
        <f t="shared" si="173"/>
        <v>0</v>
      </c>
      <c r="FX185" s="177">
        <f t="shared" si="14"/>
        <v>0</v>
      </c>
      <c r="FY185" s="177">
        <f t="shared" si="183"/>
        <v>0</v>
      </c>
      <c r="FZ185" s="177">
        <f t="shared" si="184"/>
        <v>0</v>
      </c>
      <c r="GA185" s="177">
        <f t="shared" si="185"/>
        <v>0</v>
      </c>
      <c r="GB185" s="177">
        <f t="shared" si="186"/>
        <v>0</v>
      </c>
      <c r="GC185" s="177">
        <f t="shared" si="187"/>
        <v>0</v>
      </c>
      <c r="GD185" s="177">
        <f t="shared" si="188"/>
        <v>0</v>
      </c>
      <c r="GE185" s="177">
        <f t="shared" si="189"/>
        <v>0</v>
      </c>
      <c r="GF185" s="177">
        <f t="shared" si="190"/>
        <v>0</v>
      </c>
      <c r="GG185" s="177">
        <f t="shared" si="191"/>
        <v>2.1899776158940397E-5</v>
      </c>
      <c r="GH185" s="177">
        <f t="shared" si="15"/>
        <v>0</v>
      </c>
      <c r="GI185" s="177">
        <f t="shared" si="135"/>
        <v>0</v>
      </c>
      <c r="GJ185" s="177">
        <f t="shared" si="136"/>
        <v>0</v>
      </c>
      <c r="GK185" s="177">
        <f t="shared" si="137"/>
        <v>0.24046556291390728</v>
      </c>
      <c r="GL185" s="177">
        <f t="shared" si="138"/>
        <v>0</v>
      </c>
      <c r="GM185" s="177">
        <f t="shared" si="139"/>
        <v>0</v>
      </c>
      <c r="GN185" s="177">
        <f t="shared" si="140"/>
        <v>0</v>
      </c>
      <c r="GO185" s="177">
        <f t="shared" si="141"/>
        <v>0</v>
      </c>
      <c r="GP185" s="177">
        <f t="shared" si="108"/>
        <v>0</v>
      </c>
      <c r="GQ185" s="177">
        <f t="shared" si="109"/>
        <v>0</v>
      </c>
      <c r="GR185" s="177">
        <f t="shared" si="110"/>
        <v>0</v>
      </c>
      <c r="GS185" s="177">
        <f t="shared" si="111"/>
        <v>0</v>
      </c>
      <c r="GT185" s="177">
        <f t="shared" si="112"/>
        <v>0</v>
      </c>
      <c r="GU185" s="177">
        <f t="shared" si="113"/>
        <v>0</v>
      </c>
      <c r="GV185" s="177">
        <f t="shared" si="114"/>
        <v>0</v>
      </c>
      <c r="GW185" s="177">
        <f t="shared" si="115"/>
        <v>0</v>
      </c>
      <c r="GX185" s="177">
        <f t="shared" si="116"/>
        <v>0</v>
      </c>
      <c r="GY185" s="177">
        <f t="shared" si="117"/>
        <v>0</v>
      </c>
      <c r="GZ185" s="177">
        <f t="shared" si="118"/>
        <v>0</v>
      </c>
      <c r="HA185" s="177">
        <f t="shared" si="119"/>
        <v>0</v>
      </c>
      <c r="HB185" s="177">
        <f t="shared" si="120"/>
        <v>0</v>
      </c>
      <c r="HC185" s="177">
        <f t="shared" si="121"/>
        <v>0</v>
      </c>
      <c r="HD185" s="177">
        <f t="shared" si="122"/>
        <v>0</v>
      </c>
      <c r="HE185" s="177">
        <f t="shared" si="123"/>
        <v>0</v>
      </c>
      <c r="HF185" s="177">
        <f t="shared" si="124"/>
        <v>0</v>
      </c>
      <c r="HG185" s="177">
        <f t="shared" si="125"/>
        <v>0</v>
      </c>
      <c r="HH185" s="177">
        <f t="shared" si="126"/>
        <v>0</v>
      </c>
      <c r="HI185" s="177">
        <f t="shared" si="127"/>
        <v>0</v>
      </c>
      <c r="HJ185" s="177">
        <f t="shared" si="128"/>
        <v>0</v>
      </c>
      <c r="HK185" s="177">
        <f t="shared" si="129"/>
        <v>0</v>
      </c>
      <c r="HL185" s="177">
        <f t="shared" si="130"/>
        <v>0</v>
      </c>
      <c r="HM185" s="177">
        <f t="shared" si="131"/>
        <v>0</v>
      </c>
      <c r="HN185" s="177">
        <f t="shared" si="254"/>
        <v>0</v>
      </c>
      <c r="HO185" s="177">
        <f t="shared" si="255"/>
        <v>0</v>
      </c>
      <c r="HP185" s="177">
        <f t="shared" si="256"/>
        <v>0</v>
      </c>
      <c r="HQ185" s="177">
        <f t="shared" si="257"/>
        <v>0</v>
      </c>
      <c r="HR185" s="177">
        <f t="shared" si="258"/>
        <v>0</v>
      </c>
      <c r="HS185" s="177">
        <f t="shared" si="259"/>
        <v>0</v>
      </c>
      <c r="HT185" s="177">
        <f t="shared" si="260"/>
        <v>0</v>
      </c>
      <c r="HU185" s="177">
        <f t="shared" si="261"/>
        <v>0</v>
      </c>
      <c r="HV185" s="177">
        <f t="shared" si="262"/>
        <v>0.23603006622516556</v>
      </c>
      <c r="HW185" s="177">
        <f t="shared" si="263"/>
        <v>0</v>
      </c>
      <c r="HX185" s="177">
        <f t="shared" si="264"/>
        <v>0</v>
      </c>
      <c r="HY185" s="177">
        <f t="shared" si="265"/>
        <v>0</v>
      </c>
      <c r="HZ185" s="177">
        <f t="shared" si="266"/>
        <v>0</v>
      </c>
      <c r="IA185" s="177">
        <f t="shared" si="267"/>
        <v>0</v>
      </c>
      <c r="IB185" s="177">
        <f t="shared" si="268"/>
        <v>0</v>
      </c>
      <c r="IC185" s="177">
        <f t="shared" si="207"/>
        <v>0</v>
      </c>
      <c r="ID185" s="177">
        <f t="shared" si="208"/>
        <v>0</v>
      </c>
      <c r="IE185" s="177">
        <f t="shared" si="209"/>
        <v>0</v>
      </c>
      <c r="IF185" s="177">
        <f t="shared" si="210"/>
        <v>0</v>
      </c>
      <c r="IG185" s="177">
        <f t="shared" si="211"/>
        <v>0</v>
      </c>
      <c r="IH185" s="177">
        <f t="shared" si="212"/>
        <v>0</v>
      </c>
      <c r="II185" s="177">
        <f t="shared" si="213"/>
        <v>0</v>
      </c>
      <c r="IJ185" s="177">
        <f t="shared" si="214"/>
        <v>0</v>
      </c>
      <c r="IK185" s="177">
        <f t="shared" si="215"/>
        <v>0</v>
      </c>
      <c r="IL185" s="177">
        <f t="shared" si="216"/>
        <v>0</v>
      </c>
      <c r="IM185" s="177">
        <f t="shared" si="217"/>
        <v>0</v>
      </c>
      <c r="IN185" s="177">
        <f t="shared" si="218"/>
        <v>0</v>
      </c>
      <c r="IO185" s="177">
        <f t="shared" si="219"/>
        <v>0</v>
      </c>
      <c r="IP185" s="177">
        <f t="shared" si="220"/>
        <v>0</v>
      </c>
      <c r="IQ185" s="177">
        <f t="shared" si="221"/>
        <v>0</v>
      </c>
      <c r="IR185" s="177">
        <f t="shared" si="222"/>
        <v>0</v>
      </c>
      <c r="IS185" s="177">
        <f t="shared" si="223"/>
        <v>0</v>
      </c>
      <c r="IT185" s="177">
        <f t="shared" si="91"/>
        <v>0</v>
      </c>
      <c r="IU185" s="177">
        <f t="shared" si="224"/>
        <v>0</v>
      </c>
      <c r="IV185" s="177">
        <f t="shared" si="225"/>
        <v>0</v>
      </c>
      <c r="IW185" s="177">
        <f t="shared" si="226"/>
        <v>0</v>
      </c>
      <c r="IX185" s="177">
        <f t="shared" si="227"/>
        <v>0</v>
      </c>
      <c r="IY185" s="177">
        <f t="shared" si="228"/>
        <v>0</v>
      </c>
      <c r="IZ185" s="177">
        <f t="shared" si="229"/>
        <v>0</v>
      </c>
      <c r="JA185" s="177">
        <f t="shared" si="230"/>
        <v>0</v>
      </c>
      <c r="JB185" s="177">
        <f t="shared" si="231"/>
        <v>5.5107814569536423E-2</v>
      </c>
      <c r="JC185" s="177">
        <f t="shared" si="232"/>
        <v>0</v>
      </c>
      <c r="JD185" s="177">
        <f t="shared" si="233"/>
        <v>0</v>
      </c>
      <c r="JE185" s="177">
        <f t="shared" si="234"/>
        <v>0</v>
      </c>
      <c r="JF185" s="177">
        <f t="shared" si="235"/>
        <v>0</v>
      </c>
      <c r="JG185" s="177">
        <f t="shared" si="236"/>
        <v>0</v>
      </c>
      <c r="JH185" s="177">
        <f t="shared" si="237"/>
        <v>0</v>
      </c>
      <c r="JI185" s="177">
        <f t="shared" si="238"/>
        <v>0</v>
      </c>
      <c r="JJ185" s="177">
        <f t="shared" si="239"/>
        <v>0</v>
      </c>
      <c r="JK185" s="177">
        <f t="shared" si="240"/>
        <v>0</v>
      </c>
      <c r="JL185" s="177">
        <f t="shared" si="241"/>
        <v>0</v>
      </c>
      <c r="JM185" s="177">
        <f t="shared" si="242"/>
        <v>0</v>
      </c>
      <c r="JN185" s="177">
        <f t="shared" si="243"/>
        <v>0</v>
      </c>
      <c r="JO185" s="177">
        <f t="shared" si="244"/>
        <v>0</v>
      </c>
      <c r="JP185" s="177">
        <f t="shared" si="245"/>
        <v>0</v>
      </c>
      <c r="JQ185" s="177">
        <f t="shared" si="246"/>
        <v>0</v>
      </c>
      <c r="JR185" s="177">
        <f t="shared" si="247"/>
        <v>0</v>
      </c>
      <c r="JS185" s="177">
        <f t="shared" si="248"/>
        <v>0</v>
      </c>
      <c r="JT185" s="177">
        <f t="shared" si="203"/>
        <v>0</v>
      </c>
      <c r="JU185" s="177">
        <f t="shared" si="249"/>
        <v>0</v>
      </c>
      <c r="JV185" s="177">
        <f t="shared" si="250"/>
        <v>2.4991907284768211E-5</v>
      </c>
    </row>
    <row r="186" spans="1:282" x14ac:dyDescent="0.25">
      <c r="A186" s="77" t="s">
        <v>793</v>
      </c>
      <c r="B186" s="77">
        <v>37</v>
      </c>
      <c r="C186" s="79">
        <v>50</v>
      </c>
      <c r="D186" s="84">
        <f t="shared" si="9"/>
        <v>0</v>
      </c>
      <c r="E186" s="77">
        <f t="shared" si="322"/>
        <v>0</v>
      </c>
      <c r="F186" s="77">
        <f t="shared" si="322"/>
        <v>0</v>
      </c>
      <c r="G186" s="77">
        <f t="shared" si="322"/>
        <v>0</v>
      </c>
      <c r="H186" s="77">
        <f t="shared" si="322"/>
        <v>0</v>
      </c>
      <c r="I186" s="77">
        <f t="shared" si="322"/>
        <v>0</v>
      </c>
      <c r="J186" s="77">
        <f t="shared" si="322"/>
        <v>0</v>
      </c>
      <c r="K186" s="77">
        <f t="shared" si="322"/>
        <v>0</v>
      </c>
      <c r="L186" s="77">
        <f t="shared" si="322"/>
        <v>0</v>
      </c>
      <c r="M186" s="77">
        <f t="shared" si="322"/>
        <v>0.78222222222222226</v>
      </c>
      <c r="N186" s="77">
        <f t="shared" si="322"/>
        <v>0</v>
      </c>
      <c r="O186" s="77">
        <f t="shared" si="322"/>
        <v>0</v>
      </c>
      <c r="P186" s="77">
        <f t="shared" si="322"/>
        <v>0</v>
      </c>
      <c r="Q186" s="77">
        <f t="shared" si="322"/>
        <v>0</v>
      </c>
      <c r="R186" s="77">
        <f t="shared" si="322"/>
        <v>0</v>
      </c>
      <c r="S186" s="77">
        <f t="shared" si="322"/>
        <v>0</v>
      </c>
      <c r="T186" s="77">
        <f t="shared" si="322"/>
        <v>0</v>
      </c>
      <c r="U186" s="77">
        <f t="shared" si="322"/>
        <v>0</v>
      </c>
      <c r="V186" s="77">
        <f t="shared" si="322"/>
        <v>0.45476818812173331</v>
      </c>
      <c r="W186" s="77">
        <f t="shared" si="322"/>
        <v>0</v>
      </c>
      <c r="X186" s="77">
        <f t="shared" si="322"/>
        <v>0</v>
      </c>
      <c r="Y186" s="77">
        <f t="shared" si="322"/>
        <v>0</v>
      </c>
      <c r="Z186" s="77">
        <f t="shared" ref="E186:AE196" si="352">HLOOKUP(Z$138,$D$78:$CR$136,$CS126,0)</f>
        <v>0</v>
      </c>
      <c r="AA186" s="77">
        <f t="shared" si="352"/>
        <v>0</v>
      </c>
      <c r="AB186" s="77">
        <f t="shared" si="352"/>
        <v>0</v>
      </c>
      <c r="AC186" s="230">
        <f t="shared" si="352"/>
        <v>0</v>
      </c>
      <c r="AD186" s="230">
        <f t="shared" si="352"/>
        <v>0.20173083100318381</v>
      </c>
      <c r="AE186" s="230">
        <f t="shared" si="352"/>
        <v>0</v>
      </c>
      <c r="AF186" s="230">
        <f t="shared" ref="AF186" si="353">HLOOKUP(AF$138,$D$78:$CR$136,$CS126,0)</f>
        <v>0</v>
      </c>
      <c r="AG186" s="230">
        <f t="shared" si="333"/>
        <v>1.6622222222222223</v>
      </c>
      <c r="AH186" s="77">
        <f t="shared" si="333"/>
        <v>0</v>
      </c>
      <c r="AI186" s="77">
        <f t="shared" si="333"/>
        <v>0</v>
      </c>
      <c r="AJ186" s="77">
        <f t="shared" si="333"/>
        <v>0</v>
      </c>
      <c r="AK186" s="77">
        <f t="shared" si="333"/>
        <v>0</v>
      </c>
      <c r="AL186" s="77">
        <f t="shared" si="333"/>
        <v>0</v>
      </c>
      <c r="AM186" s="77">
        <f t="shared" si="333"/>
        <v>0</v>
      </c>
      <c r="AN186" s="77">
        <f t="shared" si="333"/>
        <v>0</v>
      </c>
      <c r="AO186" s="77">
        <f t="shared" si="333"/>
        <v>0</v>
      </c>
      <c r="AP186" s="77">
        <f t="shared" si="333"/>
        <v>0</v>
      </c>
      <c r="AQ186" s="77">
        <f t="shared" si="333"/>
        <v>0</v>
      </c>
      <c r="AR186" s="77">
        <f t="shared" si="333"/>
        <v>0</v>
      </c>
      <c r="AS186" s="77">
        <f t="shared" si="333"/>
        <v>0</v>
      </c>
      <c r="AT186" s="77">
        <f t="shared" si="333"/>
        <v>0</v>
      </c>
      <c r="AU186" s="77">
        <f t="shared" si="333"/>
        <v>0</v>
      </c>
      <c r="AV186" s="77">
        <f t="shared" si="333"/>
        <v>0</v>
      </c>
      <c r="AW186" s="77">
        <f t="shared" si="333"/>
        <v>0</v>
      </c>
      <c r="AX186" s="77">
        <f t="shared" si="333"/>
        <v>0</v>
      </c>
      <c r="AY186" s="77">
        <f t="shared" si="333"/>
        <v>0</v>
      </c>
      <c r="AZ186" s="77">
        <f t="shared" si="333"/>
        <v>0</v>
      </c>
      <c r="BA186" s="77">
        <f t="shared" si="333"/>
        <v>0</v>
      </c>
      <c r="BB186" s="77">
        <f t="shared" si="333"/>
        <v>0</v>
      </c>
      <c r="BC186" s="77">
        <f t="shared" si="333"/>
        <v>0</v>
      </c>
      <c r="BD186" s="77">
        <f t="shared" si="333"/>
        <v>0</v>
      </c>
      <c r="BE186" s="77">
        <f t="shared" si="333"/>
        <v>0</v>
      </c>
      <c r="BF186" s="77">
        <f t="shared" si="333"/>
        <v>0</v>
      </c>
      <c r="BG186" s="77">
        <f t="shared" si="333"/>
        <v>0</v>
      </c>
      <c r="BH186" s="77">
        <f t="shared" si="333"/>
        <v>0</v>
      </c>
      <c r="BI186" s="77">
        <f t="shared" si="333"/>
        <v>0</v>
      </c>
      <c r="BJ186" s="77">
        <f t="shared" si="333"/>
        <v>0</v>
      </c>
      <c r="BK186" s="77">
        <f t="shared" si="333"/>
        <v>0</v>
      </c>
      <c r="BL186" s="77">
        <f t="shared" si="333"/>
        <v>0</v>
      </c>
      <c r="BM186" s="77">
        <f t="shared" si="333"/>
        <v>6.917113893858079E-2</v>
      </c>
      <c r="BN186" s="77">
        <f t="shared" ref="BN186:BX186" si="354">HLOOKUP(BN$138,$D$78:$CR$136,$CS126,0)</f>
        <v>0</v>
      </c>
      <c r="BO186" s="77">
        <f t="shared" si="354"/>
        <v>0</v>
      </c>
      <c r="BP186" s="77">
        <f t="shared" si="354"/>
        <v>0</v>
      </c>
      <c r="BQ186" s="77">
        <f t="shared" si="354"/>
        <v>0</v>
      </c>
      <c r="BR186" s="77">
        <f t="shared" si="354"/>
        <v>0</v>
      </c>
      <c r="BS186" s="77">
        <f t="shared" si="354"/>
        <v>0</v>
      </c>
      <c r="BT186" s="77">
        <f t="shared" si="354"/>
        <v>0</v>
      </c>
      <c r="BU186" s="77">
        <f t="shared" si="354"/>
        <v>0</v>
      </c>
      <c r="BV186" s="77">
        <f t="shared" si="354"/>
        <v>0</v>
      </c>
      <c r="BW186" s="77">
        <f t="shared" si="354"/>
        <v>0</v>
      </c>
      <c r="BX186" s="77">
        <f t="shared" si="354"/>
        <v>0</v>
      </c>
      <c r="BY186" s="77">
        <f t="shared" si="341"/>
        <v>0</v>
      </c>
      <c r="BZ186" s="77">
        <f t="shared" si="341"/>
        <v>0</v>
      </c>
      <c r="CA186" s="77">
        <f t="shared" si="341"/>
        <v>0</v>
      </c>
      <c r="CB186" s="77">
        <f t="shared" si="341"/>
        <v>0</v>
      </c>
      <c r="CC186" s="77">
        <f t="shared" si="341"/>
        <v>0</v>
      </c>
      <c r="CD186" s="77">
        <f t="shared" si="341"/>
        <v>0</v>
      </c>
      <c r="CE186" s="77">
        <f t="shared" si="341"/>
        <v>0</v>
      </c>
      <c r="CF186" s="77">
        <f t="shared" si="341"/>
        <v>0</v>
      </c>
      <c r="CG186" s="77">
        <f t="shared" si="341"/>
        <v>0</v>
      </c>
      <c r="CH186" s="77">
        <f t="shared" si="341"/>
        <v>0</v>
      </c>
      <c r="CI186" s="77">
        <f t="shared" si="341"/>
        <v>0</v>
      </c>
      <c r="CJ186" s="77">
        <f t="shared" si="341"/>
        <v>0</v>
      </c>
      <c r="CK186" s="77">
        <f t="shared" si="341"/>
        <v>0</v>
      </c>
      <c r="CL186" s="77">
        <f t="shared" si="341"/>
        <v>0</v>
      </c>
      <c r="CM186" s="77">
        <f t="shared" si="341"/>
        <v>0</v>
      </c>
      <c r="CN186" s="77">
        <f t="shared" si="341"/>
        <v>0</v>
      </c>
      <c r="CO186" s="77">
        <f t="shared" si="341"/>
        <v>0</v>
      </c>
      <c r="CP186" s="77">
        <f t="shared" si="341"/>
        <v>0</v>
      </c>
      <c r="CQ186" s="77">
        <f t="shared" ref="CQ186" si="355">HLOOKUP(CQ$138,$D$78:$CR$136,$CS126,0)</f>
        <v>0</v>
      </c>
      <c r="CR186" s="85">
        <f t="shared" si="3"/>
        <v>0.10488888888888888</v>
      </c>
      <c r="CS186" s="177">
        <f t="shared" si="13"/>
        <v>0</v>
      </c>
      <c r="CT186" s="177">
        <f t="shared" si="26"/>
        <v>0</v>
      </c>
      <c r="CU186" s="177">
        <f t="shared" si="27"/>
        <v>0</v>
      </c>
      <c r="CV186" s="177">
        <f t="shared" si="28"/>
        <v>0</v>
      </c>
      <c r="CW186" s="177">
        <f t="shared" si="29"/>
        <v>0</v>
      </c>
      <c r="CX186" s="177">
        <f t="shared" si="30"/>
        <v>0</v>
      </c>
      <c r="CY186" s="177">
        <f t="shared" si="31"/>
        <v>0</v>
      </c>
      <c r="CZ186" s="177">
        <f t="shared" si="32"/>
        <v>0</v>
      </c>
      <c r="DA186" s="177">
        <f t="shared" si="33"/>
        <v>0</v>
      </c>
      <c r="DB186" s="177">
        <f t="shared" si="34"/>
        <v>0</v>
      </c>
      <c r="DC186" s="177">
        <f t="shared" si="35"/>
        <v>0</v>
      </c>
      <c r="DD186" s="177">
        <f t="shared" si="36"/>
        <v>0</v>
      </c>
      <c r="DE186" s="177">
        <f t="shared" si="37"/>
        <v>0</v>
      </c>
      <c r="DF186" s="177">
        <f t="shared" si="38"/>
        <v>0</v>
      </c>
      <c r="DG186" s="177">
        <f t="shared" si="39"/>
        <v>0</v>
      </c>
      <c r="DH186" s="177">
        <f t="shared" si="40"/>
        <v>0</v>
      </c>
      <c r="DI186" s="177">
        <f t="shared" si="41"/>
        <v>0</v>
      </c>
      <c r="DJ186" s="177">
        <f t="shared" si="42"/>
        <v>0</v>
      </c>
      <c r="DK186" s="177">
        <f t="shared" si="43"/>
        <v>0.10489564787486989</v>
      </c>
      <c r="DL186" s="177">
        <f t="shared" si="44"/>
        <v>0</v>
      </c>
      <c r="DM186" s="177">
        <f t="shared" si="45"/>
        <v>0</v>
      </c>
      <c r="DN186" s="177">
        <f t="shared" si="46"/>
        <v>0</v>
      </c>
      <c r="DO186" s="177">
        <f t="shared" si="47"/>
        <v>0</v>
      </c>
      <c r="DP186" s="177">
        <f t="shared" si="48"/>
        <v>0</v>
      </c>
      <c r="DQ186" s="177">
        <f t="shared" si="49"/>
        <v>0</v>
      </c>
      <c r="DR186" s="177">
        <f t="shared" si="50"/>
        <v>0</v>
      </c>
      <c r="DS186" s="177">
        <f t="shared" si="51"/>
        <v>4.648725615803569E-3</v>
      </c>
      <c r="DT186" s="177">
        <f t="shared" si="52"/>
        <v>0</v>
      </c>
      <c r="DU186" s="177">
        <f t="shared" si="53"/>
        <v>0</v>
      </c>
      <c r="DV186" s="177">
        <f t="shared" si="54"/>
        <v>0.15135214844444445</v>
      </c>
      <c r="DW186" s="177">
        <f t="shared" si="55"/>
        <v>0</v>
      </c>
      <c r="DX186" s="177">
        <f t="shared" si="56"/>
        <v>0</v>
      </c>
      <c r="DY186" s="177">
        <f t="shared" si="57"/>
        <v>0</v>
      </c>
      <c r="DZ186" s="177">
        <f t="shared" si="58"/>
        <v>0</v>
      </c>
      <c r="EA186" s="177">
        <f t="shared" si="59"/>
        <v>0</v>
      </c>
      <c r="EB186" s="177">
        <f t="shared" si="60"/>
        <v>0</v>
      </c>
      <c r="EC186" s="177">
        <f t="shared" si="61"/>
        <v>0</v>
      </c>
      <c r="ED186" s="177">
        <f t="shared" si="62"/>
        <v>0</v>
      </c>
      <c r="EE186" s="177">
        <f t="shared" si="63"/>
        <v>0</v>
      </c>
      <c r="EF186" s="177">
        <f t="shared" si="64"/>
        <v>0</v>
      </c>
      <c r="EG186" s="177">
        <f t="shared" si="65"/>
        <v>0</v>
      </c>
      <c r="EH186" s="177">
        <f t="shared" si="66"/>
        <v>0</v>
      </c>
      <c r="EI186" s="177">
        <f t="shared" si="67"/>
        <v>0</v>
      </c>
      <c r="EJ186" s="177">
        <f t="shared" si="68"/>
        <v>0</v>
      </c>
      <c r="EK186" s="177">
        <f t="shared" si="69"/>
        <v>0</v>
      </c>
      <c r="EL186" s="177">
        <f t="shared" si="70"/>
        <v>0</v>
      </c>
      <c r="EM186" s="177">
        <f t="shared" si="71"/>
        <v>0</v>
      </c>
      <c r="EN186" s="177">
        <f t="shared" si="72"/>
        <v>0</v>
      </c>
      <c r="EO186" s="177">
        <f t="shared" si="73"/>
        <v>0</v>
      </c>
      <c r="EP186" s="177">
        <f t="shared" si="74"/>
        <v>0</v>
      </c>
      <c r="EQ186" s="177">
        <f t="shared" si="75"/>
        <v>0</v>
      </c>
      <c r="ER186" s="177">
        <f t="shared" si="76"/>
        <v>0</v>
      </c>
      <c r="ES186" s="177">
        <f t="shared" si="77"/>
        <v>0</v>
      </c>
      <c r="ET186" s="177">
        <f t="shared" si="78"/>
        <v>0</v>
      </c>
      <c r="EU186" s="177">
        <f t="shared" si="79"/>
        <v>0</v>
      </c>
      <c r="EV186" s="177">
        <f t="shared" si="80"/>
        <v>0</v>
      </c>
      <c r="EW186" s="177">
        <f t="shared" si="81"/>
        <v>0</v>
      </c>
      <c r="EX186" s="177">
        <f t="shared" si="82"/>
        <v>0</v>
      </c>
      <c r="EY186" s="177">
        <f t="shared" si="83"/>
        <v>0</v>
      </c>
      <c r="EZ186" s="177">
        <f t="shared" si="84"/>
        <v>0</v>
      </c>
      <c r="FA186" s="177">
        <f t="shared" si="85"/>
        <v>0</v>
      </c>
      <c r="FB186" s="177">
        <f t="shared" si="86"/>
        <v>0.15884252832438878</v>
      </c>
      <c r="FC186" s="177">
        <f t="shared" si="87"/>
        <v>0</v>
      </c>
      <c r="FD186" s="177">
        <f t="shared" si="88"/>
        <v>0</v>
      </c>
      <c r="FE186" s="177">
        <f t="shared" si="22"/>
        <v>0</v>
      </c>
      <c r="FF186" s="177">
        <f t="shared" si="177"/>
        <v>0</v>
      </c>
      <c r="FG186" s="177">
        <f t="shared" si="178"/>
        <v>0</v>
      </c>
      <c r="FH186" s="177">
        <f t="shared" si="179"/>
        <v>0</v>
      </c>
      <c r="FI186" s="177">
        <f t="shared" si="159"/>
        <v>0</v>
      </c>
      <c r="FJ186" s="177">
        <f t="shared" si="160"/>
        <v>0</v>
      </c>
      <c r="FK186" s="177">
        <f t="shared" si="161"/>
        <v>0</v>
      </c>
      <c r="FL186" s="177">
        <f t="shared" si="162"/>
        <v>0</v>
      </c>
      <c r="FM186" s="177">
        <f t="shared" si="163"/>
        <v>0</v>
      </c>
      <c r="FN186" s="177">
        <f t="shared" si="164"/>
        <v>0</v>
      </c>
      <c r="FO186" s="177">
        <f t="shared" si="165"/>
        <v>0</v>
      </c>
      <c r="FP186" s="177">
        <f t="shared" si="166"/>
        <v>0</v>
      </c>
      <c r="FQ186" s="177">
        <f t="shared" si="167"/>
        <v>0</v>
      </c>
      <c r="FR186" s="177">
        <f t="shared" si="168"/>
        <v>0</v>
      </c>
      <c r="FS186" s="177">
        <f t="shared" si="169"/>
        <v>0</v>
      </c>
      <c r="FT186" s="177">
        <f t="shared" si="170"/>
        <v>0</v>
      </c>
      <c r="FU186" s="177">
        <f t="shared" si="171"/>
        <v>0</v>
      </c>
      <c r="FV186" s="177">
        <f t="shared" si="172"/>
        <v>0</v>
      </c>
      <c r="FW186" s="177">
        <f t="shared" si="173"/>
        <v>0</v>
      </c>
      <c r="FX186" s="177">
        <f t="shared" si="14"/>
        <v>0</v>
      </c>
      <c r="FY186" s="177">
        <f t="shared" si="183"/>
        <v>0</v>
      </c>
      <c r="FZ186" s="177">
        <f t="shared" si="184"/>
        <v>0</v>
      </c>
      <c r="GA186" s="177">
        <f t="shared" si="185"/>
        <v>0</v>
      </c>
      <c r="GB186" s="177">
        <f t="shared" si="186"/>
        <v>0</v>
      </c>
      <c r="GC186" s="177">
        <f t="shared" si="187"/>
        <v>0</v>
      </c>
      <c r="GD186" s="177">
        <f t="shared" si="188"/>
        <v>0</v>
      </c>
      <c r="GE186" s="177">
        <f t="shared" si="189"/>
        <v>0</v>
      </c>
      <c r="GF186" s="177">
        <f t="shared" si="190"/>
        <v>0</v>
      </c>
      <c r="GG186" s="177">
        <f t="shared" si="191"/>
        <v>7.7944611555555557E-6</v>
      </c>
      <c r="GH186" s="177">
        <f t="shared" si="15"/>
        <v>0</v>
      </c>
      <c r="GI186" s="177">
        <f t="shared" si="135"/>
        <v>0</v>
      </c>
      <c r="GJ186" s="177">
        <f t="shared" si="136"/>
        <v>0</v>
      </c>
      <c r="GK186" s="177">
        <f t="shared" si="137"/>
        <v>0</v>
      </c>
      <c r="GL186" s="177">
        <f t="shared" si="138"/>
        <v>0</v>
      </c>
      <c r="GM186" s="177">
        <f t="shared" si="139"/>
        <v>0</v>
      </c>
      <c r="GN186" s="177">
        <f t="shared" si="140"/>
        <v>0</v>
      </c>
      <c r="GO186" s="177">
        <f t="shared" si="141"/>
        <v>0</v>
      </c>
      <c r="GP186" s="177">
        <f t="shared" si="108"/>
        <v>0</v>
      </c>
      <c r="GQ186" s="177">
        <f t="shared" si="109"/>
        <v>0</v>
      </c>
      <c r="GR186" s="177">
        <f t="shared" si="110"/>
        <v>0</v>
      </c>
      <c r="GS186" s="177">
        <f t="shared" si="111"/>
        <v>0</v>
      </c>
      <c r="GT186" s="177">
        <f t="shared" si="112"/>
        <v>0</v>
      </c>
      <c r="GU186" s="177">
        <f t="shared" si="113"/>
        <v>0</v>
      </c>
      <c r="GV186" s="177">
        <f t="shared" si="114"/>
        <v>0</v>
      </c>
      <c r="GW186" s="177">
        <f t="shared" si="115"/>
        <v>0</v>
      </c>
      <c r="GX186" s="177">
        <f t="shared" si="116"/>
        <v>0</v>
      </c>
      <c r="GY186" s="177">
        <f t="shared" si="117"/>
        <v>0</v>
      </c>
      <c r="GZ186" s="177">
        <f t="shared" si="118"/>
        <v>0.12357079447372651</v>
      </c>
      <c r="HA186" s="177">
        <f t="shared" si="119"/>
        <v>0</v>
      </c>
      <c r="HB186" s="177">
        <f t="shared" si="120"/>
        <v>0</v>
      </c>
      <c r="HC186" s="177">
        <f t="shared" si="121"/>
        <v>0</v>
      </c>
      <c r="HD186" s="177">
        <f t="shared" si="122"/>
        <v>0</v>
      </c>
      <c r="HE186" s="177">
        <f t="shared" si="123"/>
        <v>0</v>
      </c>
      <c r="HF186" s="177">
        <f t="shared" si="124"/>
        <v>0</v>
      </c>
      <c r="HG186" s="177">
        <f t="shared" si="125"/>
        <v>0</v>
      </c>
      <c r="HH186" s="177">
        <f t="shared" si="126"/>
        <v>5.476810503988537E-3</v>
      </c>
      <c r="HI186" s="177">
        <f t="shared" si="127"/>
        <v>0</v>
      </c>
      <c r="HJ186" s="177">
        <f t="shared" si="128"/>
        <v>0</v>
      </c>
      <c r="HK186" s="177">
        <f t="shared" si="129"/>
        <v>0.17083156444444444</v>
      </c>
      <c r="HL186" s="177">
        <f t="shared" si="130"/>
        <v>0</v>
      </c>
      <c r="HM186" s="177">
        <f t="shared" si="131"/>
        <v>0</v>
      </c>
      <c r="HN186" s="177">
        <f t="shared" si="254"/>
        <v>0</v>
      </c>
      <c r="HO186" s="177">
        <f t="shared" si="255"/>
        <v>0</v>
      </c>
      <c r="HP186" s="177">
        <f t="shared" si="256"/>
        <v>0</v>
      </c>
      <c r="HQ186" s="177">
        <f t="shared" si="257"/>
        <v>0</v>
      </c>
      <c r="HR186" s="177">
        <f t="shared" si="258"/>
        <v>0</v>
      </c>
      <c r="HS186" s="177">
        <f t="shared" si="259"/>
        <v>0</v>
      </c>
      <c r="HT186" s="177">
        <f t="shared" si="260"/>
        <v>0</v>
      </c>
      <c r="HU186" s="177">
        <f t="shared" si="261"/>
        <v>0</v>
      </c>
      <c r="HV186" s="177">
        <f t="shared" si="262"/>
        <v>0</v>
      </c>
      <c r="HW186" s="177">
        <f t="shared" si="263"/>
        <v>0</v>
      </c>
      <c r="HX186" s="177">
        <f t="shared" si="264"/>
        <v>0</v>
      </c>
      <c r="HY186" s="177">
        <f t="shared" si="265"/>
        <v>0</v>
      </c>
      <c r="HZ186" s="177">
        <f t="shared" si="266"/>
        <v>0</v>
      </c>
      <c r="IA186" s="177">
        <f t="shared" si="267"/>
        <v>0</v>
      </c>
      <c r="IB186" s="177">
        <f t="shared" si="268"/>
        <v>0</v>
      </c>
      <c r="IC186" s="177">
        <f t="shared" si="207"/>
        <v>0</v>
      </c>
      <c r="ID186" s="177">
        <f t="shared" si="208"/>
        <v>0</v>
      </c>
      <c r="IE186" s="177">
        <f t="shared" si="209"/>
        <v>0</v>
      </c>
      <c r="IF186" s="177">
        <f t="shared" si="210"/>
        <v>0</v>
      </c>
      <c r="IG186" s="177">
        <f t="shared" si="211"/>
        <v>0</v>
      </c>
      <c r="IH186" s="177">
        <f t="shared" si="212"/>
        <v>0</v>
      </c>
      <c r="II186" s="177">
        <f t="shared" si="213"/>
        <v>0</v>
      </c>
      <c r="IJ186" s="177">
        <f t="shared" si="214"/>
        <v>0</v>
      </c>
      <c r="IK186" s="177">
        <f t="shared" si="215"/>
        <v>0</v>
      </c>
      <c r="IL186" s="177">
        <f t="shared" si="216"/>
        <v>0</v>
      </c>
      <c r="IM186" s="177">
        <f t="shared" si="217"/>
        <v>0</v>
      </c>
      <c r="IN186" s="177">
        <f t="shared" si="218"/>
        <v>0</v>
      </c>
      <c r="IO186" s="177">
        <f t="shared" si="219"/>
        <v>0</v>
      </c>
      <c r="IP186" s="177">
        <f t="shared" si="220"/>
        <v>0</v>
      </c>
      <c r="IQ186" s="177">
        <f t="shared" si="221"/>
        <v>0.20913893858079902</v>
      </c>
      <c r="IR186" s="177">
        <f t="shared" si="222"/>
        <v>0</v>
      </c>
      <c r="IS186" s="177">
        <f t="shared" si="223"/>
        <v>0</v>
      </c>
      <c r="IT186" s="177">
        <f t="shared" si="91"/>
        <v>0</v>
      </c>
      <c r="IU186" s="177">
        <f t="shared" si="224"/>
        <v>0</v>
      </c>
      <c r="IV186" s="177">
        <f t="shared" si="225"/>
        <v>0</v>
      </c>
      <c r="IW186" s="177">
        <f t="shared" si="226"/>
        <v>0</v>
      </c>
      <c r="IX186" s="177">
        <f t="shared" si="227"/>
        <v>0</v>
      </c>
      <c r="IY186" s="177">
        <f t="shared" si="228"/>
        <v>0</v>
      </c>
      <c r="IZ186" s="177">
        <f t="shared" si="229"/>
        <v>0</v>
      </c>
      <c r="JA186" s="177">
        <f t="shared" si="230"/>
        <v>0</v>
      </c>
      <c r="JB186" s="177">
        <f t="shared" si="231"/>
        <v>0</v>
      </c>
      <c r="JC186" s="177">
        <f t="shared" si="232"/>
        <v>0</v>
      </c>
      <c r="JD186" s="177">
        <f t="shared" si="233"/>
        <v>0</v>
      </c>
      <c r="JE186" s="177">
        <f t="shared" si="234"/>
        <v>0</v>
      </c>
      <c r="JF186" s="177">
        <f t="shared" si="235"/>
        <v>0</v>
      </c>
      <c r="JG186" s="177">
        <f t="shared" si="236"/>
        <v>0</v>
      </c>
      <c r="JH186" s="177">
        <f t="shared" si="237"/>
        <v>0</v>
      </c>
      <c r="JI186" s="177">
        <f t="shared" si="238"/>
        <v>0</v>
      </c>
      <c r="JJ186" s="177">
        <f t="shared" si="239"/>
        <v>0</v>
      </c>
      <c r="JK186" s="177">
        <f t="shared" si="240"/>
        <v>0</v>
      </c>
      <c r="JL186" s="177">
        <f t="shared" si="241"/>
        <v>0</v>
      </c>
      <c r="JM186" s="177">
        <f t="shared" si="242"/>
        <v>0</v>
      </c>
      <c r="JN186" s="177">
        <f t="shared" si="243"/>
        <v>0</v>
      </c>
      <c r="JO186" s="177">
        <f t="shared" si="244"/>
        <v>0</v>
      </c>
      <c r="JP186" s="177">
        <f t="shared" si="245"/>
        <v>0</v>
      </c>
      <c r="JQ186" s="177">
        <f t="shared" si="246"/>
        <v>0</v>
      </c>
      <c r="JR186" s="177">
        <f t="shared" si="247"/>
        <v>0</v>
      </c>
      <c r="JS186" s="177">
        <f t="shared" si="248"/>
        <v>0</v>
      </c>
      <c r="JT186" s="177">
        <f t="shared" si="203"/>
        <v>0</v>
      </c>
      <c r="JU186" s="177">
        <f t="shared" si="249"/>
        <v>0</v>
      </c>
      <c r="JV186" s="177">
        <f t="shared" si="250"/>
        <v>8.894997333333332E-6</v>
      </c>
    </row>
    <row r="187" spans="1:282" x14ac:dyDescent="0.25">
      <c r="A187" s="77" t="s">
        <v>710</v>
      </c>
      <c r="B187" s="77">
        <v>93</v>
      </c>
      <c r="C187" s="79">
        <v>52</v>
      </c>
      <c r="D187" s="84">
        <f t="shared" si="9"/>
        <v>0</v>
      </c>
      <c r="E187" s="77">
        <f t="shared" si="352"/>
        <v>0</v>
      </c>
      <c r="F187" s="77">
        <f t="shared" si="352"/>
        <v>0</v>
      </c>
      <c r="G187" s="77">
        <f t="shared" si="352"/>
        <v>0</v>
      </c>
      <c r="H187" s="77">
        <f t="shared" si="352"/>
        <v>0</v>
      </c>
      <c r="I187" s="77">
        <f t="shared" si="352"/>
        <v>0</v>
      </c>
      <c r="J187" s="77">
        <f t="shared" si="352"/>
        <v>0</v>
      </c>
      <c r="K187" s="77">
        <f t="shared" si="352"/>
        <v>0</v>
      </c>
      <c r="L187" s="77">
        <f t="shared" si="352"/>
        <v>0</v>
      </c>
      <c r="M187" s="77">
        <f t="shared" si="352"/>
        <v>0</v>
      </c>
      <c r="N187" s="77">
        <f t="shared" si="352"/>
        <v>0</v>
      </c>
      <c r="O187" s="77">
        <f t="shared" si="352"/>
        <v>0</v>
      </c>
      <c r="P187" s="77">
        <f t="shared" si="352"/>
        <v>0</v>
      </c>
      <c r="Q187" s="77">
        <f t="shared" si="352"/>
        <v>0</v>
      </c>
      <c r="R187" s="77">
        <f t="shared" si="352"/>
        <v>0</v>
      </c>
      <c r="S187" s="77">
        <f t="shared" si="352"/>
        <v>0</v>
      </c>
      <c r="T187" s="77">
        <f t="shared" si="352"/>
        <v>0</v>
      </c>
      <c r="U187" s="77">
        <f t="shared" si="352"/>
        <v>0</v>
      </c>
      <c r="V187" s="77">
        <f t="shared" si="352"/>
        <v>5.4539025611321498E-2</v>
      </c>
      <c r="W187" s="77">
        <f t="shared" si="352"/>
        <v>0</v>
      </c>
      <c r="X187" s="77">
        <f t="shared" si="352"/>
        <v>0</v>
      </c>
      <c r="Y187" s="77">
        <f t="shared" si="352"/>
        <v>0</v>
      </c>
      <c r="Z187" s="77">
        <f t="shared" si="352"/>
        <v>0</v>
      </c>
      <c r="AA187" s="77">
        <f t="shared" si="352"/>
        <v>0</v>
      </c>
      <c r="AB187" s="77">
        <f t="shared" si="352"/>
        <v>0</v>
      </c>
      <c r="AC187" s="230">
        <f t="shared" si="352"/>
        <v>0</v>
      </c>
      <c r="AD187" s="230">
        <f t="shared" si="352"/>
        <v>0.33053954915952422</v>
      </c>
      <c r="AE187" s="230">
        <f t="shared" si="352"/>
        <v>0</v>
      </c>
      <c r="AF187" s="230">
        <f t="shared" ref="AF187:BW192" si="356">HLOOKUP(AF$138,$D$78:$CR$136,$CS127,0)</f>
        <v>0</v>
      </c>
      <c r="AG187" s="230">
        <f t="shared" si="356"/>
        <v>0</v>
      </c>
      <c r="AH187" s="77">
        <f t="shared" si="356"/>
        <v>0</v>
      </c>
      <c r="AI187" s="77">
        <f t="shared" si="356"/>
        <v>0</v>
      </c>
      <c r="AJ187" s="77">
        <f t="shared" si="356"/>
        <v>0</v>
      </c>
      <c r="AK187" s="77">
        <f t="shared" si="356"/>
        <v>0</v>
      </c>
      <c r="AL187" s="77">
        <f t="shared" si="356"/>
        <v>0</v>
      </c>
      <c r="AM187" s="77">
        <f t="shared" si="356"/>
        <v>0</v>
      </c>
      <c r="AN187" s="77">
        <f t="shared" si="356"/>
        <v>0</v>
      </c>
      <c r="AO187" s="77">
        <f t="shared" si="356"/>
        <v>0</v>
      </c>
      <c r="AP187" s="77">
        <f t="shared" si="356"/>
        <v>0</v>
      </c>
      <c r="AQ187" s="77">
        <f t="shared" si="356"/>
        <v>0</v>
      </c>
      <c r="AR187" s="77">
        <f t="shared" si="356"/>
        <v>0</v>
      </c>
      <c r="AS187" s="77">
        <f t="shared" si="356"/>
        <v>0</v>
      </c>
      <c r="AT187" s="77">
        <f t="shared" si="356"/>
        <v>0</v>
      </c>
      <c r="AU187" s="77">
        <f t="shared" si="356"/>
        <v>8.2634887289881049E-4</v>
      </c>
      <c r="AV187" s="77">
        <f t="shared" si="356"/>
        <v>0</v>
      </c>
      <c r="AW187" s="77">
        <f t="shared" si="356"/>
        <v>0</v>
      </c>
      <c r="AX187" s="77">
        <f t="shared" si="356"/>
        <v>0</v>
      </c>
      <c r="AY187" s="77">
        <f t="shared" si="356"/>
        <v>0</v>
      </c>
      <c r="AZ187" s="77">
        <f t="shared" si="356"/>
        <v>0</v>
      </c>
      <c r="BA187" s="77">
        <f t="shared" si="356"/>
        <v>0</v>
      </c>
      <c r="BB187" s="77">
        <f t="shared" si="356"/>
        <v>0</v>
      </c>
      <c r="BC187" s="77">
        <f t="shared" si="356"/>
        <v>0</v>
      </c>
      <c r="BD187" s="77">
        <f t="shared" si="356"/>
        <v>0</v>
      </c>
      <c r="BE187" s="77">
        <f t="shared" si="356"/>
        <v>0</v>
      </c>
      <c r="BF187" s="77">
        <f t="shared" si="356"/>
        <v>0</v>
      </c>
      <c r="BG187" s="77">
        <f t="shared" si="356"/>
        <v>0</v>
      </c>
      <c r="BH187" s="77">
        <f t="shared" si="356"/>
        <v>0</v>
      </c>
      <c r="BI187" s="77">
        <f t="shared" si="356"/>
        <v>0</v>
      </c>
      <c r="BJ187" s="77">
        <f t="shared" si="356"/>
        <v>0</v>
      </c>
      <c r="BK187" s="77">
        <f t="shared" si="356"/>
        <v>0</v>
      </c>
      <c r="BL187" s="77">
        <f t="shared" si="356"/>
        <v>0</v>
      </c>
      <c r="BM187" s="77">
        <f t="shared" si="356"/>
        <v>0</v>
      </c>
      <c r="BN187" s="77">
        <f t="shared" si="356"/>
        <v>0</v>
      </c>
      <c r="BO187" s="77">
        <f t="shared" si="356"/>
        <v>0</v>
      </c>
      <c r="BP187" s="77">
        <f t="shared" si="356"/>
        <v>0</v>
      </c>
      <c r="BQ187" s="77">
        <f t="shared" si="356"/>
        <v>0</v>
      </c>
      <c r="BR187" s="77">
        <f t="shared" si="356"/>
        <v>0</v>
      </c>
      <c r="BS187" s="77">
        <f t="shared" si="356"/>
        <v>0</v>
      </c>
      <c r="BT187" s="77">
        <f t="shared" si="356"/>
        <v>0</v>
      </c>
      <c r="BU187" s="77">
        <f t="shared" si="356"/>
        <v>0</v>
      </c>
      <c r="BV187" s="77">
        <f t="shared" si="356"/>
        <v>0</v>
      </c>
      <c r="BW187" s="77">
        <f t="shared" si="356"/>
        <v>0</v>
      </c>
      <c r="BX187" s="77">
        <f t="shared" ref="BX187" si="357">HLOOKUP(BX$138,$D$78:$CR$136,$CS127,0)</f>
        <v>1.652697745797621E-3</v>
      </c>
      <c r="BY187" s="77">
        <f t="shared" si="341"/>
        <v>0</v>
      </c>
      <c r="BZ187" s="77">
        <f t="shared" si="341"/>
        <v>0</v>
      </c>
      <c r="CA187" s="77">
        <f t="shared" si="341"/>
        <v>0</v>
      </c>
      <c r="CB187" s="77">
        <f t="shared" si="341"/>
        <v>0</v>
      </c>
      <c r="CC187" s="77">
        <f t="shared" si="341"/>
        <v>0</v>
      </c>
      <c r="CD187" s="77">
        <f t="shared" si="341"/>
        <v>0</v>
      </c>
      <c r="CE187" s="77">
        <f t="shared" si="341"/>
        <v>0</v>
      </c>
      <c r="CF187" s="77">
        <f t="shared" si="341"/>
        <v>0</v>
      </c>
      <c r="CG187" s="77">
        <f t="shared" si="341"/>
        <v>0</v>
      </c>
      <c r="CH187" s="77">
        <f t="shared" si="341"/>
        <v>0</v>
      </c>
      <c r="CI187" s="77">
        <f t="shared" si="341"/>
        <v>0</v>
      </c>
      <c r="CJ187" s="77">
        <f t="shared" si="341"/>
        <v>0</v>
      </c>
      <c r="CK187" s="77">
        <f t="shared" si="341"/>
        <v>0</v>
      </c>
      <c r="CL187" s="77">
        <f t="shared" si="341"/>
        <v>0</v>
      </c>
      <c r="CM187" s="77">
        <f t="shared" si="341"/>
        <v>0</v>
      </c>
      <c r="CN187" s="77">
        <f t="shared" si="341"/>
        <v>0</v>
      </c>
      <c r="CO187" s="77">
        <f t="shared" si="341"/>
        <v>0</v>
      </c>
      <c r="CP187" s="77">
        <f t="shared" si="341"/>
        <v>0.32558145592213134</v>
      </c>
      <c r="CQ187" s="77">
        <f t="shared" ref="CQ187" si="358">HLOOKUP(CQ$138,$D$78:$CR$136,$CS127,0)</f>
        <v>0</v>
      </c>
      <c r="CR187" s="85">
        <f t="shared" si="3"/>
        <v>0</v>
      </c>
      <c r="CS187" s="177">
        <f t="shared" si="13"/>
        <v>0</v>
      </c>
      <c r="CT187" s="177">
        <f t="shared" si="26"/>
        <v>0</v>
      </c>
      <c r="CU187" s="177">
        <f t="shared" si="27"/>
        <v>0</v>
      </c>
      <c r="CV187" s="177">
        <f t="shared" si="28"/>
        <v>0</v>
      </c>
      <c r="CW187" s="177">
        <f t="shared" si="29"/>
        <v>0</v>
      </c>
      <c r="CX187" s="177">
        <f t="shared" si="30"/>
        <v>0</v>
      </c>
      <c r="CY187" s="177">
        <f t="shared" si="31"/>
        <v>0</v>
      </c>
      <c r="CZ187" s="177">
        <f t="shared" si="32"/>
        <v>0</v>
      </c>
      <c r="DA187" s="177">
        <f t="shared" si="33"/>
        <v>0</v>
      </c>
      <c r="DB187" s="177">
        <f t="shared" si="34"/>
        <v>0</v>
      </c>
      <c r="DC187" s="177">
        <f t="shared" si="35"/>
        <v>0</v>
      </c>
      <c r="DD187" s="177">
        <f t="shared" si="36"/>
        <v>0</v>
      </c>
      <c r="DE187" s="177">
        <f t="shared" si="37"/>
        <v>0</v>
      </c>
      <c r="DF187" s="177">
        <f t="shared" si="38"/>
        <v>0</v>
      </c>
      <c r="DG187" s="177">
        <f t="shared" si="39"/>
        <v>0</v>
      </c>
      <c r="DH187" s="177">
        <f t="shared" si="40"/>
        <v>0</v>
      </c>
      <c r="DI187" s="177">
        <f t="shared" si="41"/>
        <v>0</v>
      </c>
      <c r="DJ187" s="177">
        <f t="shared" si="42"/>
        <v>0</v>
      </c>
      <c r="DK187" s="177">
        <f t="shared" si="43"/>
        <v>1.2579829846040828E-2</v>
      </c>
      <c r="DL187" s="177">
        <f t="shared" si="44"/>
        <v>0</v>
      </c>
      <c r="DM187" s="177">
        <f t="shared" si="45"/>
        <v>0</v>
      </c>
      <c r="DN187" s="177">
        <f t="shared" si="46"/>
        <v>0</v>
      </c>
      <c r="DO187" s="177">
        <f t="shared" si="47"/>
        <v>0</v>
      </c>
      <c r="DP187" s="177">
        <f t="shared" si="48"/>
        <v>0</v>
      </c>
      <c r="DQ187" s="177">
        <f t="shared" si="49"/>
        <v>0</v>
      </c>
      <c r="DR187" s="177">
        <f t="shared" si="50"/>
        <v>0</v>
      </c>
      <c r="DS187" s="177">
        <f t="shared" si="51"/>
        <v>7.6170194787419081E-3</v>
      </c>
      <c r="DT187" s="177">
        <f t="shared" si="52"/>
        <v>0</v>
      </c>
      <c r="DU187" s="177">
        <f t="shared" si="53"/>
        <v>0</v>
      </c>
      <c r="DV187" s="177">
        <f t="shared" si="54"/>
        <v>0</v>
      </c>
      <c r="DW187" s="177">
        <f t="shared" si="55"/>
        <v>0</v>
      </c>
      <c r="DX187" s="177">
        <f t="shared" si="56"/>
        <v>0</v>
      </c>
      <c r="DY187" s="177">
        <f t="shared" si="57"/>
        <v>0</v>
      </c>
      <c r="DZ187" s="177">
        <f t="shared" si="58"/>
        <v>0</v>
      </c>
      <c r="EA187" s="177">
        <f t="shared" si="59"/>
        <v>0</v>
      </c>
      <c r="EB187" s="177">
        <f t="shared" si="60"/>
        <v>0</v>
      </c>
      <c r="EC187" s="177">
        <f t="shared" si="61"/>
        <v>0</v>
      </c>
      <c r="ED187" s="177">
        <f t="shared" si="62"/>
        <v>0</v>
      </c>
      <c r="EE187" s="177">
        <f t="shared" si="63"/>
        <v>0</v>
      </c>
      <c r="EF187" s="177">
        <f t="shared" si="64"/>
        <v>0</v>
      </c>
      <c r="EG187" s="177">
        <f t="shared" si="65"/>
        <v>0</v>
      </c>
      <c r="EH187" s="177">
        <f t="shared" si="66"/>
        <v>0</v>
      </c>
      <c r="EI187" s="177">
        <f t="shared" si="67"/>
        <v>0</v>
      </c>
      <c r="EJ187" s="177">
        <f t="shared" si="68"/>
        <v>5.6074629721829358E-4</v>
      </c>
      <c r="EK187" s="177">
        <f t="shared" si="69"/>
        <v>0</v>
      </c>
      <c r="EL187" s="177">
        <f t="shared" si="70"/>
        <v>0</v>
      </c>
      <c r="EM187" s="177">
        <f t="shared" si="71"/>
        <v>0</v>
      </c>
      <c r="EN187" s="177">
        <f t="shared" si="72"/>
        <v>0</v>
      </c>
      <c r="EO187" s="177">
        <f t="shared" si="73"/>
        <v>0</v>
      </c>
      <c r="EP187" s="177">
        <f t="shared" si="74"/>
        <v>0</v>
      </c>
      <c r="EQ187" s="177">
        <f t="shared" si="75"/>
        <v>0</v>
      </c>
      <c r="ER187" s="177">
        <f t="shared" si="76"/>
        <v>0</v>
      </c>
      <c r="ES187" s="177">
        <f t="shared" si="77"/>
        <v>0</v>
      </c>
      <c r="ET187" s="177">
        <f t="shared" si="78"/>
        <v>0</v>
      </c>
      <c r="EU187" s="177">
        <f t="shared" si="79"/>
        <v>0</v>
      </c>
      <c r="EV187" s="177">
        <f t="shared" si="80"/>
        <v>0</v>
      </c>
      <c r="EW187" s="177">
        <f t="shared" si="81"/>
        <v>0</v>
      </c>
      <c r="EX187" s="177">
        <f t="shared" si="82"/>
        <v>0</v>
      </c>
      <c r="EY187" s="177">
        <f t="shared" si="83"/>
        <v>0</v>
      </c>
      <c r="EZ187" s="177">
        <f t="shared" si="84"/>
        <v>0</v>
      </c>
      <c r="FA187" s="177">
        <f t="shared" si="85"/>
        <v>0</v>
      </c>
      <c r="FB187" s="177">
        <f t="shared" si="86"/>
        <v>0</v>
      </c>
      <c r="FC187" s="177">
        <f t="shared" si="87"/>
        <v>0</v>
      </c>
      <c r="FD187" s="177">
        <f t="shared" si="88"/>
        <v>0</v>
      </c>
      <c r="FE187" s="177">
        <f t="shared" si="22"/>
        <v>0</v>
      </c>
      <c r="FF187" s="177">
        <f t="shared" si="177"/>
        <v>0</v>
      </c>
      <c r="FG187" s="177">
        <f t="shared" si="178"/>
        <v>0</v>
      </c>
      <c r="FH187" s="177">
        <f t="shared" si="179"/>
        <v>0</v>
      </c>
      <c r="FI187" s="177">
        <f t="shared" si="159"/>
        <v>0</v>
      </c>
      <c r="FJ187" s="177">
        <f t="shared" si="160"/>
        <v>0</v>
      </c>
      <c r="FK187" s="177">
        <f t="shared" si="161"/>
        <v>0</v>
      </c>
      <c r="FL187" s="177">
        <f t="shared" si="162"/>
        <v>0</v>
      </c>
      <c r="FM187" s="177">
        <f t="shared" si="163"/>
        <v>2.1329551837489516E-3</v>
      </c>
      <c r="FN187" s="177">
        <f t="shared" si="164"/>
        <v>0</v>
      </c>
      <c r="FO187" s="177">
        <f t="shared" si="165"/>
        <v>0</v>
      </c>
      <c r="FP187" s="177">
        <f t="shared" si="166"/>
        <v>0</v>
      </c>
      <c r="FQ187" s="177">
        <f t="shared" si="167"/>
        <v>0</v>
      </c>
      <c r="FR187" s="177">
        <f t="shared" si="168"/>
        <v>0</v>
      </c>
      <c r="FS187" s="177">
        <f t="shared" si="169"/>
        <v>0</v>
      </c>
      <c r="FT187" s="177">
        <f t="shared" si="170"/>
        <v>0</v>
      </c>
      <c r="FU187" s="177">
        <f t="shared" si="171"/>
        <v>0</v>
      </c>
      <c r="FV187" s="177">
        <f t="shared" si="172"/>
        <v>0</v>
      </c>
      <c r="FW187" s="177">
        <f t="shared" si="173"/>
        <v>0</v>
      </c>
      <c r="FX187" s="177">
        <f t="shared" si="14"/>
        <v>0</v>
      </c>
      <c r="FY187" s="177">
        <f t="shared" si="183"/>
        <v>0</v>
      </c>
      <c r="FZ187" s="177">
        <f t="shared" si="184"/>
        <v>0</v>
      </c>
      <c r="GA187" s="177">
        <f t="shared" si="185"/>
        <v>0</v>
      </c>
      <c r="GB187" s="177">
        <f t="shared" si="186"/>
        <v>0</v>
      </c>
      <c r="GC187" s="177">
        <f t="shared" si="187"/>
        <v>0</v>
      </c>
      <c r="GD187" s="177">
        <f t="shared" si="188"/>
        <v>0</v>
      </c>
      <c r="GE187" s="177">
        <f t="shared" si="189"/>
        <v>0.890595514529398</v>
      </c>
      <c r="GF187" s="177">
        <f t="shared" si="190"/>
        <v>0</v>
      </c>
      <c r="GG187" s="177">
        <f t="shared" si="191"/>
        <v>0</v>
      </c>
      <c r="GH187" s="177">
        <f t="shared" si="15"/>
        <v>0</v>
      </c>
      <c r="GI187" s="177">
        <f t="shared" si="135"/>
        <v>0</v>
      </c>
      <c r="GJ187" s="177">
        <f t="shared" si="136"/>
        <v>0</v>
      </c>
      <c r="GK187" s="177">
        <f t="shared" si="137"/>
        <v>0</v>
      </c>
      <c r="GL187" s="177">
        <f t="shared" si="138"/>
        <v>0</v>
      </c>
      <c r="GM187" s="177">
        <f t="shared" si="139"/>
        <v>0</v>
      </c>
      <c r="GN187" s="177">
        <f t="shared" si="140"/>
        <v>0</v>
      </c>
      <c r="GO187" s="177">
        <f t="shared" si="141"/>
        <v>0</v>
      </c>
      <c r="GP187" s="177">
        <f t="shared" si="108"/>
        <v>0</v>
      </c>
      <c r="GQ187" s="177">
        <f t="shared" si="109"/>
        <v>0</v>
      </c>
      <c r="GR187" s="177">
        <f t="shared" si="110"/>
        <v>0</v>
      </c>
      <c r="GS187" s="177">
        <f t="shared" si="111"/>
        <v>0</v>
      </c>
      <c r="GT187" s="177">
        <f t="shared" si="112"/>
        <v>0</v>
      </c>
      <c r="GU187" s="177">
        <f t="shared" si="113"/>
        <v>0</v>
      </c>
      <c r="GV187" s="177">
        <f t="shared" si="114"/>
        <v>0</v>
      </c>
      <c r="GW187" s="177">
        <f t="shared" si="115"/>
        <v>0</v>
      </c>
      <c r="GX187" s="177">
        <f t="shared" si="116"/>
        <v>0</v>
      </c>
      <c r="GY187" s="177">
        <f t="shared" si="117"/>
        <v>0</v>
      </c>
      <c r="GZ187" s="177">
        <f t="shared" si="118"/>
        <v>1.4819485840574869E-2</v>
      </c>
      <c r="HA187" s="177">
        <f t="shared" si="119"/>
        <v>0</v>
      </c>
      <c r="HB187" s="177">
        <f t="shared" si="120"/>
        <v>0</v>
      </c>
      <c r="HC187" s="177">
        <f t="shared" si="121"/>
        <v>0</v>
      </c>
      <c r="HD187" s="177">
        <f t="shared" si="122"/>
        <v>0</v>
      </c>
      <c r="HE187" s="177">
        <f t="shared" si="123"/>
        <v>0</v>
      </c>
      <c r="HF187" s="177">
        <f t="shared" si="124"/>
        <v>0</v>
      </c>
      <c r="HG187" s="177">
        <f t="shared" si="125"/>
        <v>0</v>
      </c>
      <c r="HH187" s="177">
        <f t="shared" si="126"/>
        <v>8.973851274086838E-3</v>
      </c>
      <c r="HI187" s="177">
        <f t="shared" si="127"/>
        <v>0</v>
      </c>
      <c r="HJ187" s="177">
        <f t="shared" si="128"/>
        <v>0</v>
      </c>
      <c r="HK187" s="177">
        <f t="shared" si="129"/>
        <v>0</v>
      </c>
      <c r="HL187" s="177">
        <f t="shared" si="130"/>
        <v>0</v>
      </c>
      <c r="HM187" s="177">
        <f t="shared" si="131"/>
        <v>0</v>
      </c>
      <c r="HN187" s="177">
        <f t="shared" si="254"/>
        <v>0</v>
      </c>
      <c r="HO187" s="177">
        <f t="shared" si="255"/>
        <v>0</v>
      </c>
      <c r="HP187" s="177">
        <f t="shared" si="256"/>
        <v>0</v>
      </c>
      <c r="HQ187" s="177">
        <f t="shared" si="257"/>
        <v>0</v>
      </c>
      <c r="HR187" s="177">
        <f t="shared" si="258"/>
        <v>0</v>
      </c>
      <c r="HS187" s="177">
        <f t="shared" si="259"/>
        <v>0</v>
      </c>
      <c r="HT187" s="177">
        <f t="shared" si="260"/>
        <v>0</v>
      </c>
      <c r="HU187" s="177">
        <f t="shared" si="261"/>
        <v>0</v>
      </c>
      <c r="HV187" s="177">
        <f t="shared" si="262"/>
        <v>0</v>
      </c>
      <c r="HW187" s="177">
        <f t="shared" si="263"/>
        <v>0</v>
      </c>
      <c r="HX187" s="177">
        <f t="shared" si="264"/>
        <v>0</v>
      </c>
      <c r="HY187" s="177">
        <f t="shared" si="265"/>
        <v>6.5881077066294125E-4</v>
      </c>
      <c r="HZ187" s="177">
        <f t="shared" si="266"/>
        <v>0</v>
      </c>
      <c r="IA187" s="177">
        <f t="shared" si="267"/>
        <v>0</v>
      </c>
      <c r="IB187" s="177">
        <f t="shared" si="268"/>
        <v>0</v>
      </c>
      <c r="IC187" s="177">
        <f t="shared" si="207"/>
        <v>0</v>
      </c>
      <c r="ID187" s="177">
        <f t="shared" si="208"/>
        <v>0</v>
      </c>
      <c r="IE187" s="177">
        <f t="shared" si="209"/>
        <v>0</v>
      </c>
      <c r="IF187" s="177">
        <f t="shared" si="210"/>
        <v>0</v>
      </c>
      <c r="IG187" s="177">
        <f t="shared" si="211"/>
        <v>0</v>
      </c>
      <c r="IH187" s="177">
        <f t="shared" si="212"/>
        <v>0</v>
      </c>
      <c r="II187" s="177">
        <f t="shared" si="213"/>
        <v>0</v>
      </c>
      <c r="IJ187" s="177">
        <f t="shared" si="214"/>
        <v>0</v>
      </c>
      <c r="IK187" s="177">
        <f t="shared" si="215"/>
        <v>0</v>
      </c>
      <c r="IL187" s="177">
        <f t="shared" si="216"/>
        <v>0</v>
      </c>
      <c r="IM187" s="177">
        <f t="shared" si="217"/>
        <v>0</v>
      </c>
      <c r="IN187" s="177">
        <f t="shared" si="218"/>
        <v>0</v>
      </c>
      <c r="IO187" s="177">
        <f t="shared" si="219"/>
        <v>0</v>
      </c>
      <c r="IP187" s="177">
        <f t="shared" si="220"/>
        <v>0</v>
      </c>
      <c r="IQ187" s="177">
        <f t="shared" si="221"/>
        <v>0</v>
      </c>
      <c r="IR187" s="177">
        <f t="shared" si="222"/>
        <v>0</v>
      </c>
      <c r="IS187" s="177">
        <f t="shared" si="223"/>
        <v>0</v>
      </c>
      <c r="IT187" s="177">
        <f t="shared" si="91"/>
        <v>0</v>
      </c>
      <c r="IU187" s="177">
        <f t="shared" si="224"/>
        <v>0</v>
      </c>
      <c r="IV187" s="177">
        <f t="shared" si="225"/>
        <v>0</v>
      </c>
      <c r="IW187" s="177">
        <f t="shared" si="226"/>
        <v>0</v>
      </c>
      <c r="IX187" s="177">
        <f t="shared" si="227"/>
        <v>0</v>
      </c>
      <c r="IY187" s="177">
        <f t="shared" si="228"/>
        <v>0</v>
      </c>
      <c r="IZ187" s="177">
        <f t="shared" si="229"/>
        <v>0</v>
      </c>
      <c r="JA187" s="177">
        <f t="shared" si="230"/>
        <v>0</v>
      </c>
      <c r="JB187" s="177">
        <f t="shared" si="231"/>
        <v>2.5004655814819688E-3</v>
      </c>
      <c r="JC187" s="177">
        <f t="shared" si="232"/>
        <v>0</v>
      </c>
      <c r="JD187" s="177">
        <f t="shared" si="233"/>
        <v>0</v>
      </c>
      <c r="JE187" s="177">
        <f t="shared" si="234"/>
        <v>0</v>
      </c>
      <c r="JF187" s="177">
        <f t="shared" si="235"/>
        <v>0</v>
      </c>
      <c r="JG187" s="177">
        <f t="shared" si="236"/>
        <v>0</v>
      </c>
      <c r="JH187" s="177">
        <f t="shared" si="237"/>
        <v>0</v>
      </c>
      <c r="JI187" s="177">
        <f t="shared" si="238"/>
        <v>0</v>
      </c>
      <c r="JJ187" s="177">
        <f t="shared" si="239"/>
        <v>0</v>
      </c>
      <c r="JK187" s="177">
        <f t="shared" si="240"/>
        <v>0</v>
      </c>
      <c r="JL187" s="177">
        <f t="shared" si="241"/>
        <v>0</v>
      </c>
      <c r="JM187" s="177">
        <f t="shared" si="242"/>
        <v>0</v>
      </c>
      <c r="JN187" s="177">
        <f t="shared" si="243"/>
        <v>0</v>
      </c>
      <c r="JO187" s="177">
        <f t="shared" si="244"/>
        <v>0</v>
      </c>
      <c r="JP187" s="177">
        <f t="shared" si="245"/>
        <v>0</v>
      </c>
      <c r="JQ187" s="177">
        <f t="shared" si="246"/>
        <v>0</v>
      </c>
      <c r="JR187" s="177">
        <f t="shared" si="247"/>
        <v>0</v>
      </c>
      <c r="JS187" s="177">
        <f t="shared" si="248"/>
        <v>0</v>
      </c>
      <c r="JT187" s="177">
        <f t="shared" si="203"/>
        <v>1.1751471953762223</v>
      </c>
      <c r="JU187" s="177">
        <f t="shared" si="249"/>
        <v>0</v>
      </c>
      <c r="JV187" s="177">
        <f t="shared" si="250"/>
        <v>0</v>
      </c>
    </row>
    <row r="188" spans="1:282" x14ac:dyDescent="0.25">
      <c r="A188" s="77" t="s">
        <v>794</v>
      </c>
      <c r="B188" s="77">
        <v>28</v>
      </c>
      <c r="C188" s="79">
        <v>54</v>
      </c>
      <c r="D188" s="84">
        <f t="shared" si="9"/>
        <v>0</v>
      </c>
      <c r="E188" s="77">
        <f t="shared" si="352"/>
        <v>0</v>
      </c>
      <c r="F188" s="77">
        <f t="shared" si="352"/>
        <v>0</v>
      </c>
      <c r="G188" s="77">
        <f t="shared" si="352"/>
        <v>0</v>
      </c>
      <c r="H188" s="77">
        <f t="shared" si="352"/>
        <v>0</v>
      </c>
      <c r="I188" s="77">
        <f t="shared" si="352"/>
        <v>0</v>
      </c>
      <c r="J188" s="77">
        <f t="shared" si="352"/>
        <v>0</v>
      </c>
      <c r="K188" s="77">
        <f t="shared" si="352"/>
        <v>0</v>
      </c>
      <c r="L188" s="77">
        <f t="shared" si="352"/>
        <v>0</v>
      </c>
      <c r="M188" s="77">
        <f t="shared" si="352"/>
        <v>0</v>
      </c>
      <c r="N188" s="77">
        <f t="shared" si="352"/>
        <v>0</v>
      </c>
      <c r="O188" s="77">
        <f t="shared" si="352"/>
        <v>0</v>
      </c>
      <c r="P188" s="77">
        <f t="shared" si="352"/>
        <v>0</v>
      </c>
      <c r="Q188" s="77">
        <f t="shared" si="352"/>
        <v>0</v>
      </c>
      <c r="R188" s="77">
        <f t="shared" si="352"/>
        <v>0</v>
      </c>
      <c r="S188" s="77">
        <f t="shared" si="352"/>
        <v>0</v>
      </c>
      <c r="T188" s="77">
        <f t="shared" si="352"/>
        <v>0</v>
      </c>
      <c r="U188" s="77">
        <f t="shared" si="352"/>
        <v>0</v>
      </c>
      <c r="V188" s="77">
        <f t="shared" si="352"/>
        <v>0.48055555555555551</v>
      </c>
      <c r="W188" s="77">
        <f t="shared" si="352"/>
        <v>0</v>
      </c>
      <c r="X188" s="77">
        <f t="shared" si="352"/>
        <v>0</v>
      </c>
      <c r="Y188" s="77">
        <f t="shared" si="352"/>
        <v>0</v>
      </c>
      <c r="Z188" s="77">
        <f t="shared" si="352"/>
        <v>0</v>
      </c>
      <c r="AA188" s="77">
        <f t="shared" si="352"/>
        <v>0</v>
      </c>
      <c r="AB188" s="77">
        <f t="shared" si="352"/>
        <v>0</v>
      </c>
      <c r="AC188" s="230">
        <f t="shared" si="352"/>
        <v>0</v>
      </c>
      <c r="AD188" s="230">
        <f t="shared" si="352"/>
        <v>0</v>
      </c>
      <c r="AE188" s="230">
        <f t="shared" si="352"/>
        <v>0</v>
      </c>
      <c r="AF188" s="230">
        <f t="shared" ref="AF188" si="359">HLOOKUP(AF$138,$D$78:$CR$136,$CS128,0)</f>
        <v>0</v>
      </c>
      <c r="AG188" s="230">
        <f t="shared" si="356"/>
        <v>0</v>
      </c>
      <c r="AH188" s="77">
        <f t="shared" si="356"/>
        <v>0</v>
      </c>
      <c r="AI188" s="77">
        <f t="shared" si="356"/>
        <v>0</v>
      </c>
      <c r="AJ188" s="77">
        <f t="shared" si="356"/>
        <v>0</v>
      </c>
      <c r="AK188" s="77">
        <f t="shared" si="356"/>
        <v>0</v>
      </c>
      <c r="AL188" s="77">
        <f t="shared" si="356"/>
        <v>0</v>
      </c>
      <c r="AM188" s="77">
        <f t="shared" si="356"/>
        <v>0</v>
      </c>
      <c r="AN188" s="77">
        <f t="shared" si="356"/>
        <v>0</v>
      </c>
      <c r="AO188" s="77">
        <f t="shared" si="356"/>
        <v>0</v>
      </c>
      <c r="AP188" s="77">
        <f t="shared" si="356"/>
        <v>0</v>
      </c>
      <c r="AQ188" s="77">
        <f t="shared" si="356"/>
        <v>0</v>
      </c>
      <c r="AR188" s="77">
        <f t="shared" si="356"/>
        <v>0</v>
      </c>
      <c r="AS188" s="77">
        <f t="shared" si="356"/>
        <v>0</v>
      </c>
      <c r="AT188" s="77">
        <f t="shared" si="356"/>
        <v>0</v>
      </c>
      <c r="AU188" s="77">
        <f t="shared" si="356"/>
        <v>0</v>
      </c>
      <c r="AV188" s="77">
        <f t="shared" si="356"/>
        <v>0</v>
      </c>
      <c r="AW188" s="77">
        <f t="shared" si="356"/>
        <v>0</v>
      </c>
      <c r="AX188" s="77">
        <f t="shared" si="356"/>
        <v>0</v>
      </c>
      <c r="AY188" s="77">
        <f t="shared" si="356"/>
        <v>0</v>
      </c>
      <c r="AZ188" s="77">
        <f t="shared" si="356"/>
        <v>0</v>
      </c>
      <c r="BA188" s="77">
        <f t="shared" si="356"/>
        <v>0</v>
      </c>
      <c r="BB188" s="77">
        <f t="shared" si="356"/>
        <v>0</v>
      </c>
      <c r="BC188" s="77">
        <f t="shared" si="356"/>
        <v>0</v>
      </c>
      <c r="BD188" s="77">
        <f t="shared" si="356"/>
        <v>0</v>
      </c>
      <c r="BE188" s="77">
        <f t="shared" si="356"/>
        <v>0</v>
      </c>
      <c r="BF188" s="77">
        <f t="shared" si="356"/>
        <v>0</v>
      </c>
      <c r="BG188" s="77">
        <f t="shared" si="356"/>
        <v>0</v>
      </c>
      <c r="BH188" s="77">
        <f t="shared" si="356"/>
        <v>0</v>
      </c>
      <c r="BI188" s="77">
        <f t="shared" si="356"/>
        <v>0</v>
      </c>
      <c r="BJ188" s="77">
        <f t="shared" si="356"/>
        <v>0</v>
      </c>
      <c r="BK188" s="77">
        <f t="shared" si="356"/>
        <v>0</v>
      </c>
      <c r="BL188" s="77">
        <f t="shared" si="356"/>
        <v>0</v>
      </c>
      <c r="BM188" s="77">
        <f t="shared" si="356"/>
        <v>0</v>
      </c>
      <c r="BN188" s="77">
        <f t="shared" si="356"/>
        <v>0</v>
      </c>
      <c r="BO188" s="77">
        <f t="shared" si="356"/>
        <v>0</v>
      </c>
      <c r="BP188" s="77">
        <f t="shared" si="356"/>
        <v>0</v>
      </c>
      <c r="BQ188" s="77">
        <f t="shared" si="356"/>
        <v>0</v>
      </c>
      <c r="BR188" s="77">
        <f t="shared" si="356"/>
        <v>0</v>
      </c>
      <c r="BS188" s="77">
        <f t="shared" si="356"/>
        <v>0</v>
      </c>
      <c r="BT188" s="77">
        <f t="shared" si="356"/>
        <v>0</v>
      </c>
      <c r="BU188" s="77">
        <f t="shared" si="356"/>
        <v>5.0000000000000001E-3</v>
      </c>
      <c r="BV188" s="77">
        <f t="shared" si="356"/>
        <v>0</v>
      </c>
      <c r="BW188" s="77">
        <f t="shared" si="356"/>
        <v>0</v>
      </c>
      <c r="BX188" s="77">
        <f t="shared" ref="BX188" si="360">HLOOKUP(BX$138,$D$78:$CR$136,$CS128,0)</f>
        <v>0</v>
      </c>
      <c r="BY188" s="77">
        <f t="shared" si="341"/>
        <v>0</v>
      </c>
      <c r="BZ188" s="77">
        <f t="shared" si="341"/>
        <v>0</v>
      </c>
      <c r="CA188" s="77">
        <f t="shared" si="341"/>
        <v>0</v>
      </c>
      <c r="CB188" s="77">
        <f t="shared" si="341"/>
        <v>0</v>
      </c>
      <c r="CC188" s="77">
        <f t="shared" si="341"/>
        <v>0</v>
      </c>
      <c r="CD188" s="77">
        <f t="shared" si="341"/>
        <v>0</v>
      </c>
      <c r="CE188" s="77">
        <f t="shared" si="341"/>
        <v>0</v>
      </c>
      <c r="CF188" s="77">
        <f t="shared" si="341"/>
        <v>0</v>
      </c>
      <c r="CG188" s="77">
        <f t="shared" si="341"/>
        <v>0</v>
      </c>
      <c r="CH188" s="77">
        <f t="shared" si="341"/>
        <v>0</v>
      </c>
      <c r="CI188" s="77">
        <f t="shared" si="341"/>
        <v>0</v>
      </c>
      <c r="CJ188" s="77">
        <f t="shared" si="341"/>
        <v>0</v>
      </c>
      <c r="CK188" s="77">
        <f t="shared" si="341"/>
        <v>0</v>
      </c>
      <c r="CL188" s="77">
        <f t="shared" si="341"/>
        <v>0</v>
      </c>
      <c r="CM188" s="77">
        <f t="shared" si="341"/>
        <v>0</v>
      </c>
      <c r="CN188" s="77">
        <f t="shared" si="341"/>
        <v>0</v>
      </c>
      <c r="CO188" s="77">
        <f t="shared" si="341"/>
        <v>0</v>
      </c>
      <c r="CP188" s="77">
        <f t="shared" si="341"/>
        <v>0</v>
      </c>
      <c r="CQ188" s="77">
        <f t="shared" ref="CQ188" si="361">HLOOKUP(CQ$138,$D$78:$CR$136,$CS128,0)</f>
        <v>0.64</v>
      </c>
      <c r="CR188" s="85">
        <f t="shared" si="3"/>
        <v>0.64</v>
      </c>
      <c r="CS188" s="177">
        <f t="shared" si="13"/>
        <v>0</v>
      </c>
      <c r="CT188" s="177">
        <f t="shared" si="26"/>
        <v>0</v>
      </c>
      <c r="CU188" s="177">
        <f t="shared" si="27"/>
        <v>0</v>
      </c>
      <c r="CV188" s="177">
        <f t="shared" si="28"/>
        <v>0</v>
      </c>
      <c r="CW188" s="177">
        <f t="shared" si="29"/>
        <v>0</v>
      </c>
      <c r="CX188" s="177">
        <f t="shared" si="30"/>
        <v>0</v>
      </c>
      <c r="CY188" s="177">
        <f t="shared" si="31"/>
        <v>0</v>
      </c>
      <c r="CZ188" s="177">
        <f t="shared" si="32"/>
        <v>0</v>
      </c>
      <c r="DA188" s="177">
        <f t="shared" si="33"/>
        <v>0</v>
      </c>
      <c r="DB188" s="177">
        <f t="shared" si="34"/>
        <v>0</v>
      </c>
      <c r="DC188" s="177">
        <f t="shared" si="35"/>
        <v>0</v>
      </c>
      <c r="DD188" s="177">
        <f t="shared" si="36"/>
        <v>0</v>
      </c>
      <c r="DE188" s="177">
        <f t="shared" si="37"/>
        <v>0</v>
      </c>
      <c r="DF188" s="177">
        <f t="shared" si="38"/>
        <v>0</v>
      </c>
      <c r="DG188" s="177">
        <f t="shared" si="39"/>
        <v>0</v>
      </c>
      <c r="DH188" s="177">
        <f t="shared" si="40"/>
        <v>0</v>
      </c>
      <c r="DI188" s="177">
        <f t="shared" si="41"/>
        <v>0</v>
      </c>
      <c r="DJ188" s="177">
        <f t="shared" si="42"/>
        <v>0</v>
      </c>
      <c r="DK188" s="177">
        <f t="shared" si="43"/>
        <v>0.11084369499999999</v>
      </c>
      <c r="DL188" s="177">
        <f t="shared" si="44"/>
        <v>0</v>
      </c>
      <c r="DM188" s="177">
        <f t="shared" si="45"/>
        <v>0</v>
      </c>
      <c r="DN188" s="177">
        <f t="shared" si="46"/>
        <v>0</v>
      </c>
      <c r="DO188" s="177">
        <f t="shared" si="47"/>
        <v>0</v>
      </c>
      <c r="DP188" s="177">
        <f t="shared" si="48"/>
        <v>0</v>
      </c>
      <c r="DQ188" s="177">
        <f t="shared" si="49"/>
        <v>0</v>
      </c>
      <c r="DR188" s="177">
        <f t="shared" si="50"/>
        <v>0</v>
      </c>
      <c r="DS188" s="177">
        <f t="shared" si="51"/>
        <v>0</v>
      </c>
      <c r="DT188" s="177">
        <f t="shared" si="52"/>
        <v>0</v>
      </c>
      <c r="DU188" s="177">
        <f t="shared" si="53"/>
        <v>0</v>
      </c>
      <c r="DV188" s="177">
        <f t="shared" si="54"/>
        <v>0</v>
      </c>
      <c r="DW188" s="177">
        <f t="shared" si="55"/>
        <v>0</v>
      </c>
      <c r="DX188" s="177">
        <f t="shared" si="56"/>
        <v>0</v>
      </c>
      <c r="DY188" s="177">
        <f t="shared" si="57"/>
        <v>0</v>
      </c>
      <c r="DZ188" s="177">
        <f t="shared" si="58"/>
        <v>0</v>
      </c>
      <c r="EA188" s="177">
        <f t="shared" si="59"/>
        <v>0</v>
      </c>
      <c r="EB188" s="177">
        <f t="shared" si="60"/>
        <v>0</v>
      </c>
      <c r="EC188" s="177">
        <f t="shared" si="61"/>
        <v>0</v>
      </c>
      <c r="ED188" s="177">
        <f t="shared" si="62"/>
        <v>0</v>
      </c>
      <c r="EE188" s="177">
        <f t="shared" si="63"/>
        <v>0</v>
      </c>
      <c r="EF188" s="177">
        <f t="shared" si="64"/>
        <v>0</v>
      </c>
      <c r="EG188" s="177">
        <f t="shared" si="65"/>
        <v>0</v>
      </c>
      <c r="EH188" s="177">
        <f t="shared" si="66"/>
        <v>0</v>
      </c>
      <c r="EI188" s="177">
        <f t="shared" si="67"/>
        <v>0</v>
      </c>
      <c r="EJ188" s="177">
        <f t="shared" si="68"/>
        <v>0</v>
      </c>
      <c r="EK188" s="177">
        <f t="shared" si="69"/>
        <v>0</v>
      </c>
      <c r="EL188" s="177">
        <f t="shared" si="70"/>
        <v>0</v>
      </c>
      <c r="EM188" s="177">
        <f t="shared" si="71"/>
        <v>0</v>
      </c>
      <c r="EN188" s="177">
        <f t="shared" si="72"/>
        <v>0</v>
      </c>
      <c r="EO188" s="177">
        <f t="shared" si="73"/>
        <v>0</v>
      </c>
      <c r="EP188" s="177">
        <f t="shared" si="74"/>
        <v>0</v>
      </c>
      <c r="EQ188" s="177">
        <f t="shared" si="75"/>
        <v>0</v>
      </c>
      <c r="ER188" s="177">
        <f t="shared" si="76"/>
        <v>0</v>
      </c>
      <c r="ES188" s="177">
        <f t="shared" si="77"/>
        <v>0</v>
      </c>
      <c r="ET188" s="177">
        <f t="shared" si="78"/>
        <v>0</v>
      </c>
      <c r="EU188" s="177">
        <f t="shared" si="79"/>
        <v>0</v>
      </c>
      <c r="EV188" s="177">
        <f t="shared" si="80"/>
        <v>0</v>
      </c>
      <c r="EW188" s="177">
        <f t="shared" si="81"/>
        <v>0</v>
      </c>
      <c r="EX188" s="177">
        <f t="shared" si="82"/>
        <v>0</v>
      </c>
      <c r="EY188" s="177">
        <f t="shared" si="83"/>
        <v>0</v>
      </c>
      <c r="EZ188" s="177">
        <f t="shared" si="84"/>
        <v>0</v>
      </c>
      <c r="FA188" s="177">
        <f t="shared" si="85"/>
        <v>0</v>
      </c>
      <c r="FB188" s="177">
        <f t="shared" si="86"/>
        <v>0</v>
      </c>
      <c r="FC188" s="177">
        <f t="shared" si="87"/>
        <v>0</v>
      </c>
      <c r="FD188" s="177">
        <f t="shared" si="88"/>
        <v>0</v>
      </c>
      <c r="FE188" s="177">
        <f t="shared" si="22"/>
        <v>0</v>
      </c>
      <c r="FF188" s="177">
        <f t="shared" si="177"/>
        <v>0</v>
      </c>
      <c r="FG188" s="177">
        <f t="shared" si="178"/>
        <v>0</v>
      </c>
      <c r="FH188" s="177">
        <f t="shared" si="179"/>
        <v>0</v>
      </c>
      <c r="FI188" s="177">
        <f t="shared" si="159"/>
        <v>0</v>
      </c>
      <c r="FJ188" s="177">
        <f t="shared" si="160"/>
        <v>0</v>
      </c>
      <c r="FK188" s="177">
        <f t="shared" si="161"/>
        <v>0</v>
      </c>
      <c r="FL188" s="177">
        <f t="shared" si="162"/>
        <v>0</v>
      </c>
      <c r="FM188" s="177">
        <f t="shared" si="163"/>
        <v>0</v>
      </c>
      <c r="FN188" s="177">
        <f t="shared" si="164"/>
        <v>0</v>
      </c>
      <c r="FO188" s="177">
        <f t="shared" si="165"/>
        <v>0</v>
      </c>
      <c r="FP188" s="177">
        <f t="shared" si="166"/>
        <v>0</v>
      </c>
      <c r="FQ188" s="177">
        <f t="shared" si="167"/>
        <v>0</v>
      </c>
      <c r="FR188" s="177">
        <f t="shared" si="168"/>
        <v>0</v>
      </c>
      <c r="FS188" s="177">
        <f t="shared" si="169"/>
        <v>0</v>
      </c>
      <c r="FT188" s="177">
        <f t="shared" si="170"/>
        <v>0</v>
      </c>
      <c r="FU188" s="177">
        <f t="shared" si="171"/>
        <v>0</v>
      </c>
      <c r="FV188" s="177">
        <f t="shared" si="172"/>
        <v>0</v>
      </c>
      <c r="FW188" s="177">
        <f t="shared" si="173"/>
        <v>0</v>
      </c>
      <c r="FX188" s="177">
        <f t="shared" si="14"/>
        <v>0</v>
      </c>
      <c r="FY188" s="177">
        <f t="shared" si="183"/>
        <v>0</v>
      </c>
      <c r="FZ188" s="177">
        <f t="shared" si="184"/>
        <v>0</v>
      </c>
      <c r="GA188" s="177">
        <f t="shared" si="185"/>
        <v>0</v>
      </c>
      <c r="GB188" s="177">
        <f t="shared" si="186"/>
        <v>0</v>
      </c>
      <c r="GC188" s="177">
        <f t="shared" si="187"/>
        <v>0</v>
      </c>
      <c r="GD188" s="177">
        <f t="shared" si="188"/>
        <v>0</v>
      </c>
      <c r="GE188" s="177">
        <f t="shared" si="189"/>
        <v>0</v>
      </c>
      <c r="GF188" s="177">
        <f t="shared" si="190"/>
        <v>0</v>
      </c>
      <c r="GG188" s="177">
        <f t="shared" si="191"/>
        <v>4.7559424000000003E-5</v>
      </c>
      <c r="GH188" s="177">
        <f t="shared" si="15"/>
        <v>0</v>
      </c>
      <c r="GI188" s="177">
        <f t="shared" si="135"/>
        <v>0</v>
      </c>
      <c r="GJ188" s="177">
        <f t="shared" si="136"/>
        <v>0</v>
      </c>
      <c r="GK188" s="177">
        <f t="shared" si="137"/>
        <v>0</v>
      </c>
      <c r="GL188" s="177">
        <f t="shared" si="138"/>
        <v>0</v>
      </c>
      <c r="GM188" s="177">
        <f t="shared" si="139"/>
        <v>0</v>
      </c>
      <c r="GN188" s="177">
        <f t="shared" si="140"/>
        <v>0</v>
      </c>
      <c r="GO188" s="177">
        <f t="shared" si="141"/>
        <v>0</v>
      </c>
      <c r="GP188" s="177">
        <f t="shared" si="108"/>
        <v>0</v>
      </c>
      <c r="GQ188" s="177">
        <f t="shared" si="109"/>
        <v>0</v>
      </c>
      <c r="GR188" s="177">
        <f t="shared" si="110"/>
        <v>0</v>
      </c>
      <c r="GS188" s="177">
        <f t="shared" si="111"/>
        <v>0</v>
      </c>
      <c r="GT188" s="177">
        <f t="shared" si="112"/>
        <v>0</v>
      </c>
      <c r="GU188" s="177">
        <f t="shared" si="113"/>
        <v>0</v>
      </c>
      <c r="GV188" s="177">
        <f t="shared" si="114"/>
        <v>0</v>
      </c>
      <c r="GW188" s="177">
        <f t="shared" si="115"/>
        <v>0</v>
      </c>
      <c r="GX188" s="177">
        <f t="shared" si="116"/>
        <v>0</v>
      </c>
      <c r="GY188" s="177">
        <f t="shared" si="117"/>
        <v>0</v>
      </c>
      <c r="GZ188" s="177">
        <f t="shared" si="118"/>
        <v>0.13057780500000002</v>
      </c>
      <c r="HA188" s="177">
        <f t="shared" si="119"/>
        <v>0</v>
      </c>
      <c r="HB188" s="177">
        <f t="shared" si="120"/>
        <v>0</v>
      </c>
      <c r="HC188" s="177">
        <f t="shared" si="121"/>
        <v>0</v>
      </c>
      <c r="HD188" s="177">
        <f t="shared" si="122"/>
        <v>0</v>
      </c>
      <c r="HE188" s="177">
        <f t="shared" si="123"/>
        <v>0</v>
      </c>
      <c r="HF188" s="177">
        <f t="shared" si="124"/>
        <v>0</v>
      </c>
      <c r="HG188" s="177">
        <f t="shared" si="125"/>
        <v>0</v>
      </c>
      <c r="HH188" s="177">
        <f t="shared" si="126"/>
        <v>0</v>
      </c>
      <c r="HI188" s="177">
        <f t="shared" si="127"/>
        <v>0</v>
      </c>
      <c r="HJ188" s="177">
        <f t="shared" si="128"/>
        <v>0</v>
      </c>
      <c r="HK188" s="177">
        <f t="shared" si="129"/>
        <v>0</v>
      </c>
      <c r="HL188" s="177">
        <f t="shared" si="130"/>
        <v>0</v>
      </c>
      <c r="HM188" s="177">
        <f t="shared" si="131"/>
        <v>0</v>
      </c>
      <c r="HN188" s="177">
        <f t="shared" si="254"/>
        <v>0</v>
      </c>
      <c r="HO188" s="177">
        <f t="shared" si="255"/>
        <v>0</v>
      </c>
      <c r="HP188" s="177">
        <f t="shared" si="256"/>
        <v>0</v>
      </c>
      <c r="HQ188" s="177">
        <f t="shared" si="257"/>
        <v>0</v>
      </c>
      <c r="HR188" s="177">
        <f t="shared" si="258"/>
        <v>0</v>
      </c>
      <c r="HS188" s="177">
        <f t="shared" si="259"/>
        <v>0</v>
      </c>
      <c r="HT188" s="177">
        <f t="shared" si="260"/>
        <v>0</v>
      </c>
      <c r="HU188" s="177">
        <f t="shared" si="261"/>
        <v>0</v>
      </c>
      <c r="HV188" s="177">
        <f t="shared" si="262"/>
        <v>0</v>
      </c>
      <c r="HW188" s="177">
        <f t="shared" si="263"/>
        <v>0</v>
      </c>
      <c r="HX188" s="177">
        <f t="shared" si="264"/>
        <v>0</v>
      </c>
      <c r="HY188" s="177">
        <f t="shared" si="265"/>
        <v>0</v>
      </c>
      <c r="HZ188" s="177">
        <f t="shared" si="266"/>
        <v>0</v>
      </c>
      <c r="IA188" s="177">
        <f t="shared" si="267"/>
        <v>0</v>
      </c>
      <c r="IB188" s="177">
        <f t="shared" si="268"/>
        <v>0</v>
      </c>
      <c r="IC188" s="177">
        <f t="shared" si="207"/>
        <v>0</v>
      </c>
      <c r="ID188" s="177">
        <f t="shared" si="208"/>
        <v>0</v>
      </c>
      <c r="IE188" s="177">
        <f t="shared" si="209"/>
        <v>0</v>
      </c>
      <c r="IF188" s="177">
        <f t="shared" si="210"/>
        <v>0</v>
      </c>
      <c r="IG188" s="177">
        <f t="shared" si="211"/>
        <v>0</v>
      </c>
      <c r="IH188" s="177">
        <f t="shared" si="212"/>
        <v>0</v>
      </c>
      <c r="II188" s="177">
        <f t="shared" si="213"/>
        <v>0</v>
      </c>
      <c r="IJ188" s="177">
        <f t="shared" si="214"/>
        <v>0</v>
      </c>
      <c r="IK188" s="177">
        <f t="shared" si="215"/>
        <v>0</v>
      </c>
      <c r="IL188" s="177">
        <f t="shared" si="216"/>
        <v>0</v>
      </c>
      <c r="IM188" s="177">
        <f t="shared" si="217"/>
        <v>0</v>
      </c>
      <c r="IN188" s="177">
        <f t="shared" si="218"/>
        <v>0</v>
      </c>
      <c r="IO188" s="177">
        <f t="shared" si="219"/>
        <v>0</v>
      </c>
      <c r="IP188" s="177">
        <f t="shared" si="220"/>
        <v>0</v>
      </c>
      <c r="IQ188" s="177">
        <f t="shared" si="221"/>
        <v>0</v>
      </c>
      <c r="IR188" s="177">
        <f t="shared" si="222"/>
        <v>0</v>
      </c>
      <c r="IS188" s="177">
        <f t="shared" si="223"/>
        <v>0</v>
      </c>
      <c r="IT188" s="177">
        <f t="shared" si="91"/>
        <v>0</v>
      </c>
      <c r="IU188" s="177">
        <f t="shared" si="224"/>
        <v>0</v>
      </c>
      <c r="IV188" s="177">
        <f t="shared" si="225"/>
        <v>0</v>
      </c>
      <c r="IW188" s="177">
        <f t="shared" si="226"/>
        <v>0</v>
      </c>
      <c r="IX188" s="177">
        <f t="shared" si="227"/>
        <v>0</v>
      </c>
      <c r="IY188" s="177">
        <f t="shared" si="228"/>
        <v>0</v>
      </c>
      <c r="IZ188" s="177">
        <f t="shared" si="229"/>
        <v>0</v>
      </c>
      <c r="JA188" s="177">
        <f t="shared" si="230"/>
        <v>0</v>
      </c>
      <c r="JB188" s="177">
        <f t="shared" si="231"/>
        <v>0</v>
      </c>
      <c r="JC188" s="177">
        <f t="shared" si="232"/>
        <v>0</v>
      </c>
      <c r="JD188" s="177">
        <f t="shared" si="233"/>
        <v>0</v>
      </c>
      <c r="JE188" s="177">
        <f t="shared" si="234"/>
        <v>0</v>
      </c>
      <c r="JF188" s="177">
        <f t="shared" si="235"/>
        <v>0</v>
      </c>
      <c r="JG188" s="177">
        <f t="shared" si="236"/>
        <v>0</v>
      </c>
      <c r="JH188" s="177">
        <f t="shared" si="237"/>
        <v>0</v>
      </c>
      <c r="JI188" s="177">
        <f t="shared" si="238"/>
        <v>0</v>
      </c>
      <c r="JJ188" s="177">
        <f t="shared" si="239"/>
        <v>0</v>
      </c>
      <c r="JK188" s="177">
        <f t="shared" si="240"/>
        <v>0</v>
      </c>
      <c r="JL188" s="177">
        <f t="shared" si="241"/>
        <v>0</v>
      </c>
      <c r="JM188" s="177">
        <f t="shared" si="242"/>
        <v>0</v>
      </c>
      <c r="JN188" s="177">
        <f t="shared" si="243"/>
        <v>0</v>
      </c>
      <c r="JO188" s="177">
        <f t="shared" si="244"/>
        <v>0</v>
      </c>
      <c r="JP188" s="177">
        <f t="shared" si="245"/>
        <v>0</v>
      </c>
      <c r="JQ188" s="177">
        <f t="shared" si="246"/>
        <v>0</v>
      </c>
      <c r="JR188" s="177">
        <f t="shared" si="247"/>
        <v>0</v>
      </c>
      <c r="JS188" s="177">
        <f t="shared" si="248"/>
        <v>0</v>
      </c>
      <c r="JT188" s="177">
        <f t="shared" si="203"/>
        <v>0</v>
      </c>
      <c r="JU188" s="177">
        <f t="shared" si="249"/>
        <v>0</v>
      </c>
      <c r="JV188" s="177">
        <f t="shared" si="250"/>
        <v>5.4274560000000001E-5</v>
      </c>
    </row>
    <row r="189" spans="1:282" x14ac:dyDescent="0.25">
      <c r="A189" s="77" t="s">
        <v>795</v>
      </c>
      <c r="B189" s="77">
        <v>78</v>
      </c>
      <c r="C189" s="79">
        <v>56</v>
      </c>
      <c r="D189" s="84">
        <f t="shared" si="9"/>
        <v>0</v>
      </c>
      <c r="E189" s="77">
        <f t="shared" si="352"/>
        <v>0</v>
      </c>
      <c r="F189" s="77">
        <f t="shared" si="352"/>
        <v>0</v>
      </c>
      <c r="G189" s="77">
        <f t="shared" si="352"/>
        <v>0</v>
      </c>
      <c r="H189" s="77">
        <f t="shared" si="352"/>
        <v>0</v>
      </c>
      <c r="I189" s="77">
        <f t="shared" si="352"/>
        <v>0</v>
      </c>
      <c r="J189" s="77">
        <f t="shared" si="352"/>
        <v>0</v>
      </c>
      <c r="K189" s="77">
        <f t="shared" si="352"/>
        <v>0</v>
      </c>
      <c r="L189" s="77">
        <f t="shared" si="352"/>
        <v>0</v>
      </c>
      <c r="M189" s="77">
        <f t="shared" si="352"/>
        <v>0</v>
      </c>
      <c r="N189" s="77">
        <f t="shared" si="352"/>
        <v>0</v>
      </c>
      <c r="O189" s="77">
        <f t="shared" si="352"/>
        <v>0</v>
      </c>
      <c r="P189" s="77">
        <f t="shared" si="352"/>
        <v>0</v>
      </c>
      <c r="Q189" s="77">
        <f t="shared" si="352"/>
        <v>0</v>
      </c>
      <c r="R189" s="77">
        <f t="shared" si="352"/>
        <v>0</v>
      </c>
      <c r="S189" s="77">
        <f t="shared" si="352"/>
        <v>0</v>
      </c>
      <c r="T189" s="77">
        <f t="shared" si="352"/>
        <v>0</v>
      </c>
      <c r="U189" s="77">
        <f t="shared" si="352"/>
        <v>0</v>
      </c>
      <c r="V189" s="77">
        <f t="shared" si="352"/>
        <v>0</v>
      </c>
      <c r="W189" s="77">
        <f t="shared" si="352"/>
        <v>0</v>
      </c>
      <c r="X189" s="77">
        <f t="shared" si="352"/>
        <v>0</v>
      </c>
      <c r="Y189" s="77">
        <f t="shared" si="352"/>
        <v>0</v>
      </c>
      <c r="Z189" s="77">
        <f t="shared" si="352"/>
        <v>0</v>
      </c>
      <c r="AA189" s="77">
        <f t="shared" si="352"/>
        <v>0</v>
      </c>
      <c r="AB189" s="77">
        <f t="shared" si="352"/>
        <v>0</v>
      </c>
      <c r="AC189" s="230">
        <f t="shared" si="352"/>
        <v>0</v>
      </c>
      <c r="AD189" s="230">
        <f t="shared" si="352"/>
        <v>0</v>
      </c>
      <c r="AE189" s="230">
        <f t="shared" si="352"/>
        <v>0</v>
      </c>
      <c r="AF189" s="230">
        <f t="shared" ref="AF189" si="362">HLOOKUP(AF$138,$D$78:$CR$136,$CS129,0)</f>
        <v>0</v>
      </c>
      <c r="AG189" s="230">
        <f t="shared" si="356"/>
        <v>0</v>
      </c>
      <c r="AH189" s="77">
        <f t="shared" si="356"/>
        <v>0</v>
      </c>
      <c r="AI189" s="77">
        <f t="shared" si="356"/>
        <v>0</v>
      </c>
      <c r="AJ189" s="77">
        <f t="shared" si="356"/>
        <v>0</v>
      </c>
      <c r="AK189" s="77">
        <f t="shared" si="356"/>
        <v>0</v>
      </c>
      <c r="AL189" s="77">
        <f t="shared" si="356"/>
        <v>0</v>
      </c>
      <c r="AM189" s="77">
        <f t="shared" si="356"/>
        <v>0</v>
      </c>
      <c r="AN189" s="77">
        <f t="shared" si="356"/>
        <v>0</v>
      </c>
      <c r="AO189" s="77">
        <f t="shared" si="356"/>
        <v>0</v>
      </c>
      <c r="AP189" s="77">
        <f t="shared" si="356"/>
        <v>0</v>
      </c>
      <c r="AQ189" s="77">
        <f t="shared" si="356"/>
        <v>0</v>
      </c>
      <c r="AR189" s="77">
        <f t="shared" si="356"/>
        <v>0</v>
      </c>
      <c r="AS189" s="77">
        <f t="shared" si="356"/>
        <v>0</v>
      </c>
      <c r="AT189" s="77">
        <f t="shared" si="356"/>
        <v>0</v>
      </c>
      <c r="AU189" s="77">
        <f t="shared" si="356"/>
        <v>0</v>
      </c>
      <c r="AV189" s="77">
        <f t="shared" si="356"/>
        <v>0</v>
      </c>
      <c r="AW189" s="77">
        <f t="shared" si="356"/>
        <v>0</v>
      </c>
      <c r="AX189" s="77">
        <f t="shared" si="356"/>
        <v>0</v>
      </c>
      <c r="AY189" s="77">
        <f t="shared" si="356"/>
        <v>0</v>
      </c>
      <c r="AZ189" s="77">
        <f t="shared" si="356"/>
        <v>0</v>
      </c>
      <c r="BA189" s="77">
        <f t="shared" si="356"/>
        <v>0</v>
      </c>
      <c r="BB189" s="77">
        <f t="shared" si="356"/>
        <v>0</v>
      </c>
      <c r="BC189" s="77">
        <f t="shared" si="356"/>
        <v>0</v>
      </c>
      <c r="BD189" s="77">
        <f t="shared" si="356"/>
        <v>0</v>
      </c>
      <c r="BE189" s="77">
        <f t="shared" si="356"/>
        <v>0</v>
      </c>
      <c r="BF189" s="77">
        <f t="shared" si="356"/>
        <v>1</v>
      </c>
      <c r="BG189" s="77">
        <f t="shared" si="356"/>
        <v>0</v>
      </c>
      <c r="BH189" s="77">
        <f t="shared" si="356"/>
        <v>0</v>
      </c>
      <c r="BI189" s="77">
        <f t="shared" si="356"/>
        <v>0</v>
      </c>
      <c r="BJ189" s="77">
        <f t="shared" si="356"/>
        <v>0</v>
      </c>
      <c r="BK189" s="77">
        <f t="shared" si="356"/>
        <v>0</v>
      </c>
      <c r="BL189" s="77">
        <f t="shared" si="356"/>
        <v>0</v>
      </c>
      <c r="BM189" s="77">
        <f t="shared" si="356"/>
        <v>0</v>
      </c>
      <c r="BN189" s="77">
        <f t="shared" si="356"/>
        <v>0</v>
      </c>
      <c r="BO189" s="77">
        <f t="shared" si="356"/>
        <v>0</v>
      </c>
      <c r="BP189" s="77">
        <f t="shared" si="356"/>
        <v>0</v>
      </c>
      <c r="BQ189" s="77">
        <f t="shared" si="356"/>
        <v>0</v>
      </c>
      <c r="BR189" s="77">
        <f t="shared" si="356"/>
        <v>0</v>
      </c>
      <c r="BS189" s="77">
        <f t="shared" si="356"/>
        <v>0</v>
      </c>
      <c r="BT189" s="77">
        <f t="shared" si="356"/>
        <v>0</v>
      </c>
      <c r="BU189" s="77">
        <f t="shared" si="356"/>
        <v>0</v>
      </c>
      <c r="BV189" s="77">
        <f t="shared" si="356"/>
        <v>0</v>
      </c>
      <c r="BW189" s="77">
        <f t="shared" si="356"/>
        <v>0</v>
      </c>
      <c r="BX189" s="77">
        <f t="shared" ref="BX189" si="363">HLOOKUP(BX$138,$D$78:$CR$136,$CS129,0)</f>
        <v>0</v>
      </c>
      <c r="BY189" s="77">
        <f t="shared" si="341"/>
        <v>0</v>
      </c>
      <c r="BZ189" s="77">
        <f t="shared" si="341"/>
        <v>0</v>
      </c>
      <c r="CA189" s="77">
        <f t="shared" si="341"/>
        <v>0</v>
      </c>
      <c r="CB189" s="77">
        <f t="shared" si="341"/>
        <v>0</v>
      </c>
      <c r="CC189" s="77">
        <f t="shared" si="341"/>
        <v>0</v>
      </c>
      <c r="CD189" s="77">
        <f t="shared" si="341"/>
        <v>0</v>
      </c>
      <c r="CE189" s="77">
        <f t="shared" si="341"/>
        <v>0</v>
      </c>
      <c r="CF189" s="77">
        <f t="shared" si="341"/>
        <v>0</v>
      </c>
      <c r="CG189" s="77">
        <f t="shared" si="341"/>
        <v>0</v>
      </c>
      <c r="CH189" s="77">
        <f t="shared" si="341"/>
        <v>0</v>
      </c>
      <c r="CI189" s="77">
        <f t="shared" si="341"/>
        <v>0</v>
      </c>
      <c r="CJ189" s="77">
        <f t="shared" si="341"/>
        <v>0</v>
      </c>
      <c r="CK189" s="77">
        <f t="shared" si="341"/>
        <v>0</v>
      </c>
      <c r="CL189" s="77">
        <f t="shared" si="341"/>
        <v>0</v>
      </c>
      <c r="CM189" s="77">
        <f t="shared" si="341"/>
        <v>0</v>
      </c>
      <c r="CN189" s="77">
        <f t="shared" si="341"/>
        <v>0</v>
      </c>
      <c r="CO189" s="77">
        <f t="shared" si="341"/>
        <v>0</v>
      </c>
      <c r="CP189" s="77">
        <f t="shared" si="341"/>
        <v>0</v>
      </c>
      <c r="CQ189" s="77">
        <f t="shared" ref="CQ189" si="364">HLOOKUP(CQ$138,$D$78:$CR$136,$CS129,0)</f>
        <v>0</v>
      </c>
      <c r="CR189" s="85">
        <f t="shared" si="3"/>
        <v>0</v>
      </c>
      <c r="CS189" s="177">
        <f t="shared" si="13"/>
        <v>0</v>
      </c>
      <c r="CT189" s="177">
        <f t="shared" si="26"/>
        <v>0</v>
      </c>
      <c r="CU189" s="177">
        <f t="shared" si="27"/>
        <v>0</v>
      </c>
      <c r="CV189" s="177">
        <f t="shared" si="28"/>
        <v>0</v>
      </c>
      <c r="CW189" s="177">
        <f t="shared" si="29"/>
        <v>0</v>
      </c>
      <c r="CX189" s="177">
        <f t="shared" si="30"/>
        <v>0</v>
      </c>
      <c r="CY189" s="177">
        <f t="shared" si="31"/>
        <v>0</v>
      </c>
      <c r="CZ189" s="177">
        <f t="shared" si="32"/>
        <v>0</v>
      </c>
      <c r="DA189" s="177">
        <f t="shared" si="33"/>
        <v>0</v>
      </c>
      <c r="DB189" s="177">
        <f t="shared" si="34"/>
        <v>0</v>
      </c>
      <c r="DC189" s="177">
        <f t="shared" si="35"/>
        <v>0</v>
      </c>
      <c r="DD189" s="177">
        <f t="shared" si="36"/>
        <v>0</v>
      </c>
      <c r="DE189" s="177">
        <f t="shared" si="37"/>
        <v>0</v>
      </c>
      <c r="DF189" s="177">
        <f t="shared" si="38"/>
        <v>0</v>
      </c>
      <c r="DG189" s="177">
        <f t="shared" si="39"/>
        <v>0</v>
      </c>
      <c r="DH189" s="177">
        <f t="shared" si="40"/>
        <v>0</v>
      </c>
      <c r="DI189" s="177">
        <f t="shared" si="41"/>
        <v>0</v>
      </c>
      <c r="DJ189" s="177">
        <f t="shared" si="42"/>
        <v>0</v>
      </c>
      <c r="DK189" s="177">
        <f t="shared" si="43"/>
        <v>0</v>
      </c>
      <c r="DL189" s="177">
        <f t="shared" si="44"/>
        <v>0</v>
      </c>
      <c r="DM189" s="177">
        <f t="shared" si="45"/>
        <v>0</v>
      </c>
      <c r="DN189" s="177">
        <f t="shared" si="46"/>
        <v>0</v>
      </c>
      <c r="DO189" s="177">
        <f t="shared" si="47"/>
        <v>0</v>
      </c>
      <c r="DP189" s="177">
        <f t="shared" si="48"/>
        <v>0</v>
      </c>
      <c r="DQ189" s="177">
        <f t="shared" si="49"/>
        <v>0</v>
      </c>
      <c r="DR189" s="177">
        <f t="shared" si="50"/>
        <v>0</v>
      </c>
      <c r="DS189" s="177">
        <f t="shared" si="51"/>
        <v>0</v>
      </c>
      <c r="DT189" s="177">
        <f t="shared" si="52"/>
        <v>0</v>
      </c>
      <c r="DU189" s="177">
        <f t="shared" si="53"/>
        <v>0</v>
      </c>
      <c r="DV189" s="177">
        <f t="shared" si="54"/>
        <v>0</v>
      </c>
      <c r="DW189" s="177">
        <f t="shared" si="55"/>
        <v>0</v>
      </c>
      <c r="DX189" s="177">
        <f t="shared" si="56"/>
        <v>0</v>
      </c>
      <c r="DY189" s="177">
        <f t="shared" si="57"/>
        <v>0</v>
      </c>
      <c r="DZ189" s="177">
        <f t="shared" si="58"/>
        <v>0</v>
      </c>
      <c r="EA189" s="177">
        <f t="shared" si="59"/>
        <v>0</v>
      </c>
      <c r="EB189" s="177">
        <f t="shared" si="60"/>
        <v>0</v>
      </c>
      <c r="EC189" s="177">
        <f t="shared" si="61"/>
        <v>0</v>
      </c>
      <c r="ED189" s="177">
        <f t="shared" si="62"/>
        <v>0</v>
      </c>
      <c r="EE189" s="177">
        <f t="shared" si="63"/>
        <v>0</v>
      </c>
      <c r="EF189" s="177">
        <f t="shared" si="64"/>
        <v>0</v>
      </c>
      <c r="EG189" s="177">
        <f t="shared" si="65"/>
        <v>0</v>
      </c>
      <c r="EH189" s="177">
        <f t="shared" si="66"/>
        <v>0</v>
      </c>
      <c r="EI189" s="177">
        <f t="shared" si="67"/>
        <v>0</v>
      </c>
      <c r="EJ189" s="177">
        <f t="shared" si="68"/>
        <v>0</v>
      </c>
      <c r="EK189" s="177">
        <f t="shared" si="69"/>
        <v>0</v>
      </c>
      <c r="EL189" s="177">
        <f t="shared" si="70"/>
        <v>0</v>
      </c>
      <c r="EM189" s="177">
        <f t="shared" si="71"/>
        <v>0</v>
      </c>
      <c r="EN189" s="177">
        <f t="shared" si="72"/>
        <v>0</v>
      </c>
      <c r="EO189" s="177">
        <f t="shared" si="73"/>
        <v>0</v>
      </c>
      <c r="EP189" s="177">
        <f t="shared" si="74"/>
        <v>0</v>
      </c>
      <c r="EQ189" s="177">
        <f t="shared" si="75"/>
        <v>0</v>
      </c>
      <c r="ER189" s="177">
        <f t="shared" si="76"/>
        <v>0</v>
      </c>
      <c r="ES189" s="177">
        <f t="shared" si="77"/>
        <v>0</v>
      </c>
      <c r="ET189" s="177">
        <f t="shared" si="78"/>
        <v>0</v>
      </c>
      <c r="EU189" s="177">
        <f t="shared" si="79"/>
        <v>2.9651299999999998</v>
      </c>
      <c r="EV189" s="177">
        <f t="shared" si="80"/>
        <v>0</v>
      </c>
      <c r="EW189" s="177">
        <f t="shared" si="81"/>
        <v>0</v>
      </c>
      <c r="EX189" s="177">
        <f t="shared" si="82"/>
        <v>0</v>
      </c>
      <c r="EY189" s="177">
        <f t="shared" si="83"/>
        <v>0</v>
      </c>
      <c r="EZ189" s="177">
        <f t="shared" si="84"/>
        <v>0</v>
      </c>
      <c r="FA189" s="177">
        <f t="shared" si="85"/>
        <v>0</v>
      </c>
      <c r="FB189" s="177">
        <f t="shared" si="86"/>
        <v>0</v>
      </c>
      <c r="FC189" s="177">
        <f t="shared" si="87"/>
        <v>0</v>
      </c>
      <c r="FD189" s="177">
        <f t="shared" si="88"/>
        <v>0</v>
      </c>
      <c r="FE189" s="177">
        <f t="shared" si="22"/>
        <v>0</v>
      </c>
      <c r="FF189" s="177">
        <f t="shared" si="177"/>
        <v>0</v>
      </c>
      <c r="FG189" s="177">
        <f t="shared" si="178"/>
        <v>0</v>
      </c>
      <c r="FH189" s="177">
        <f t="shared" si="179"/>
        <v>0</v>
      </c>
      <c r="FI189" s="177">
        <f t="shared" si="159"/>
        <v>0</v>
      </c>
      <c r="FJ189" s="177">
        <f t="shared" si="160"/>
        <v>0</v>
      </c>
      <c r="FK189" s="177">
        <f t="shared" si="161"/>
        <v>0</v>
      </c>
      <c r="FL189" s="177">
        <f t="shared" si="162"/>
        <v>0</v>
      </c>
      <c r="FM189" s="177">
        <f t="shared" si="163"/>
        <v>0</v>
      </c>
      <c r="FN189" s="177">
        <f t="shared" si="164"/>
        <v>0</v>
      </c>
      <c r="FO189" s="177">
        <f t="shared" si="165"/>
        <v>0</v>
      </c>
      <c r="FP189" s="177">
        <f t="shared" si="166"/>
        <v>0</v>
      </c>
      <c r="FQ189" s="177">
        <f t="shared" si="167"/>
        <v>0</v>
      </c>
      <c r="FR189" s="177">
        <f t="shared" si="168"/>
        <v>0</v>
      </c>
      <c r="FS189" s="177">
        <f t="shared" si="169"/>
        <v>0</v>
      </c>
      <c r="FT189" s="177">
        <f t="shared" si="170"/>
        <v>0</v>
      </c>
      <c r="FU189" s="177">
        <f t="shared" si="171"/>
        <v>0</v>
      </c>
      <c r="FV189" s="177">
        <f t="shared" si="172"/>
        <v>0</v>
      </c>
      <c r="FW189" s="177">
        <f t="shared" si="173"/>
        <v>0</v>
      </c>
      <c r="FX189" s="177">
        <f t="shared" si="14"/>
        <v>0</v>
      </c>
      <c r="FY189" s="177">
        <f t="shared" si="183"/>
        <v>0</v>
      </c>
      <c r="FZ189" s="177">
        <f t="shared" si="184"/>
        <v>0</v>
      </c>
      <c r="GA189" s="177">
        <f t="shared" si="185"/>
        <v>0</v>
      </c>
      <c r="GB189" s="177">
        <f t="shared" si="186"/>
        <v>0</v>
      </c>
      <c r="GC189" s="177">
        <f t="shared" si="187"/>
        <v>0</v>
      </c>
      <c r="GD189" s="177">
        <f t="shared" si="188"/>
        <v>0</v>
      </c>
      <c r="GE189" s="177">
        <f t="shared" si="189"/>
        <v>0</v>
      </c>
      <c r="GF189" s="177">
        <f t="shared" si="190"/>
        <v>0</v>
      </c>
      <c r="GG189" s="177">
        <f t="shared" si="191"/>
        <v>0</v>
      </c>
      <c r="GH189" s="177">
        <f t="shared" si="15"/>
        <v>0</v>
      </c>
      <c r="GI189" s="177">
        <f t="shared" si="135"/>
        <v>0</v>
      </c>
      <c r="GJ189" s="177">
        <f t="shared" si="136"/>
        <v>0</v>
      </c>
      <c r="GK189" s="177">
        <f t="shared" si="137"/>
        <v>0</v>
      </c>
      <c r="GL189" s="177">
        <f t="shared" si="138"/>
        <v>0</v>
      </c>
      <c r="GM189" s="177">
        <f t="shared" si="139"/>
        <v>0</v>
      </c>
      <c r="GN189" s="177">
        <f t="shared" si="140"/>
        <v>0</v>
      </c>
      <c r="GO189" s="177">
        <f t="shared" si="141"/>
        <v>0</v>
      </c>
      <c r="GP189" s="177">
        <f t="shared" si="108"/>
        <v>0</v>
      </c>
      <c r="GQ189" s="177">
        <f t="shared" si="109"/>
        <v>0</v>
      </c>
      <c r="GR189" s="177">
        <f t="shared" si="110"/>
        <v>0</v>
      </c>
      <c r="GS189" s="177">
        <f t="shared" si="111"/>
        <v>0</v>
      </c>
      <c r="GT189" s="177">
        <f t="shared" si="112"/>
        <v>0</v>
      </c>
      <c r="GU189" s="177">
        <f t="shared" si="113"/>
        <v>0</v>
      </c>
      <c r="GV189" s="177">
        <f t="shared" si="114"/>
        <v>0</v>
      </c>
      <c r="GW189" s="177">
        <f t="shared" si="115"/>
        <v>0</v>
      </c>
      <c r="GX189" s="177">
        <f t="shared" si="116"/>
        <v>0</v>
      </c>
      <c r="GY189" s="177">
        <f t="shared" si="117"/>
        <v>0</v>
      </c>
      <c r="GZ189" s="177">
        <f t="shared" si="118"/>
        <v>0</v>
      </c>
      <c r="HA189" s="177">
        <f t="shared" si="119"/>
        <v>0</v>
      </c>
      <c r="HB189" s="177">
        <f t="shared" si="120"/>
        <v>0</v>
      </c>
      <c r="HC189" s="177">
        <f t="shared" si="121"/>
        <v>0</v>
      </c>
      <c r="HD189" s="177">
        <f t="shared" si="122"/>
        <v>0</v>
      </c>
      <c r="HE189" s="177">
        <f t="shared" si="123"/>
        <v>0</v>
      </c>
      <c r="HF189" s="177">
        <f t="shared" si="124"/>
        <v>0</v>
      </c>
      <c r="HG189" s="177">
        <f t="shared" si="125"/>
        <v>0</v>
      </c>
      <c r="HH189" s="177">
        <f t="shared" si="126"/>
        <v>0</v>
      </c>
      <c r="HI189" s="177">
        <f t="shared" si="127"/>
        <v>0</v>
      </c>
      <c r="HJ189" s="177">
        <f t="shared" si="128"/>
        <v>0</v>
      </c>
      <c r="HK189" s="177">
        <f t="shared" si="129"/>
        <v>0</v>
      </c>
      <c r="HL189" s="177">
        <f t="shared" si="130"/>
        <v>0</v>
      </c>
      <c r="HM189" s="177">
        <f t="shared" si="131"/>
        <v>0</v>
      </c>
      <c r="HN189" s="177">
        <f t="shared" si="254"/>
        <v>0</v>
      </c>
      <c r="HO189" s="177">
        <f t="shared" si="255"/>
        <v>0</v>
      </c>
      <c r="HP189" s="177">
        <f t="shared" si="256"/>
        <v>0</v>
      </c>
      <c r="HQ189" s="177">
        <f t="shared" si="257"/>
        <v>0</v>
      </c>
      <c r="HR189" s="177">
        <f t="shared" si="258"/>
        <v>0</v>
      </c>
      <c r="HS189" s="177">
        <f t="shared" si="259"/>
        <v>0</v>
      </c>
      <c r="HT189" s="177">
        <f t="shared" si="260"/>
        <v>0</v>
      </c>
      <c r="HU189" s="177">
        <f t="shared" si="261"/>
        <v>0</v>
      </c>
      <c r="HV189" s="177">
        <f t="shared" si="262"/>
        <v>0</v>
      </c>
      <c r="HW189" s="177">
        <f t="shared" si="263"/>
        <v>0</v>
      </c>
      <c r="HX189" s="177">
        <f t="shared" si="264"/>
        <v>0</v>
      </c>
      <c r="HY189" s="177">
        <f t="shared" si="265"/>
        <v>0</v>
      </c>
      <c r="HZ189" s="177">
        <f t="shared" si="266"/>
        <v>0</v>
      </c>
      <c r="IA189" s="177">
        <f t="shared" si="267"/>
        <v>0</v>
      </c>
      <c r="IB189" s="177">
        <f t="shared" si="268"/>
        <v>0</v>
      </c>
      <c r="IC189" s="177">
        <f t="shared" si="207"/>
        <v>0</v>
      </c>
      <c r="ID189" s="177">
        <f t="shared" si="208"/>
        <v>0</v>
      </c>
      <c r="IE189" s="177">
        <f t="shared" si="209"/>
        <v>0</v>
      </c>
      <c r="IF189" s="177">
        <f t="shared" si="210"/>
        <v>0</v>
      </c>
      <c r="IG189" s="177">
        <f t="shared" si="211"/>
        <v>0</v>
      </c>
      <c r="IH189" s="177">
        <f t="shared" si="212"/>
        <v>0</v>
      </c>
      <c r="II189" s="177">
        <f t="shared" si="213"/>
        <v>0</v>
      </c>
      <c r="IJ189" s="177">
        <f t="shared" si="214"/>
        <v>3.76247</v>
      </c>
      <c r="IK189" s="177">
        <f t="shared" si="215"/>
        <v>0</v>
      </c>
      <c r="IL189" s="177">
        <f t="shared" si="216"/>
        <v>0</v>
      </c>
      <c r="IM189" s="177">
        <f t="shared" si="217"/>
        <v>0</v>
      </c>
      <c r="IN189" s="177">
        <f t="shared" si="218"/>
        <v>0</v>
      </c>
      <c r="IO189" s="177">
        <f t="shared" si="219"/>
        <v>0</v>
      </c>
      <c r="IP189" s="177">
        <f t="shared" si="220"/>
        <v>0</v>
      </c>
      <c r="IQ189" s="177">
        <f t="shared" si="221"/>
        <v>0</v>
      </c>
      <c r="IR189" s="177">
        <f t="shared" si="222"/>
        <v>0</v>
      </c>
      <c r="IS189" s="177">
        <f t="shared" si="223"/>
        <v>0</v>
      </c>
      <c r="IT189" s="177">
        <f t="shared" si="91"/>
        <v>0</v>
      </c>
      <c r="IU189" s="177">
        <f t="shared" si="224"/>
        <v>0</v>
      </c>
      <c r="IV189" s="177">
        <f t="shared" si="225"/>
        <v>0</v>
      </c>
      <c r="IW189" s="177">
        <f t="shared" si="226"/>
        <v>0</v>
      </c>
      <c r="IX189" s="177">
        <f t="shared" si="227"/>
        <v>0</v>
      </c>
      <c r="IY189" s="177">
        <f t="shared" si="228"/>
        <v>0</v>
      </c>
      <c r="IZ189" s="177">
        <f t="shared" si="229"/>
        <v>0</v>
      </c>
      <c r="JA189" s="177">
        <f t="shared" si="230"/>
        <v>0</v>
      </c>
      <c r="JB189" s="177">
        <f t="shared" si="231"/>
        <v>0</v>
      </c>
      <c r="JC189" s="177">
        <f t="shared" si="232"/>
        <v>0</v>
      </c>
      <c r="JD189" s="177">
        <f t="shared" si="233"/>
        <v>0</v>
      </c>
      <c r="JE189" s="177">
        <f t="shared" si="234"/>
        <v>0</v>
      </c>
      <c r="JF189" s="177">
        <f t="shared" si="235"/>
        <v>0</v>
      </c>
      <c r="JG189" s="177">
        <f t="shared" si="236"/>
        <v>0</v>
      </c>
      <c r="JH189" s="177">
        <f t="shared" si="237"/>
        <v>0</v>
      </c>
      <c r="JI189" s="177">
        <f t="shared" si="238"/>
        <v>0</v>
      </c>
      <c r="JJ189" s="177">
        <f t="shared" si="239"/>
        <v>0</v>
      </c>
      <c r="JK189" s="177">
        <f t="shared" si="240"/>
        <v>0</v>
      </c>
      <c r="JL189" s="177">
        <f t="shared" si="241"/>
        <v>0</v>
      </c>
      <c r="JM189" s="177">
        <f t="shared" si="242"/>
        <v>0</v>
      </c>
      <c r="JN189" s="177">
        <f t="shared" si="243"/>
        <v>0</v>
      </c>
      <c r="JO189" s="177">
        <f t="shared" si="244"/>
        <v>0</v>
      </c>
      <c r="JP189" s="177">
        <f t="shared" si="245"/>
        <v>0</v>
      </c>
      <c r="JQ189" s="177">
        <f t="shared" si="246"/>
        <v>0</v>
      </c>
      <c r="JR189" s="177">
        <f t="shared" si="247"/>
        <v>0</v>
      </c>
      <c r="JS189" s="177">
        <f t="shared" si="248"/>
        <v>0</v>
      </c>
      <c r="JT189" s="177">
        <f t="shared" si="203"/>
        <v>0</v>
      </c>
      <c r="JU189" s="177">
        <f t="shared" si="249"/>
        <v>0</v>
      </c>
      <c r="JV189" s="177">
        <f t="shared" si="250"/>
        <v>0</v>
      </c>
    </row>
    <row r="190" spans="1:282" x14ac:dyDescent="0.25">
      <c r="A190" s="77" t="s">
        <v>796</v>
      </c>
      <c r="B190" s="77">
        <v>73</v>
      </c>
      <c r="C190" s="79">
        <v>57</v>
      </c>
      <c r="D190" s="84">
        <f t="shared" si="9"/>
        <v>0</v>
      </c>
      <c r="E190" s="77">
        <f t="shared" si="352"/>
        <v>0</v>
      </c>
      <c r="F190" s="77">
        <f t="shared" si="352"/>
        <v>0</v>
      </c>
      <c r="G190" s="77">
        <f t="shared" si="352"/>
        <v>0</v>
      </c>
      <c r="H190" s="77">
        <f t="shared" si="352"/>
        <v>0</v>
      </c>
      <c r="I190" s="77">
        <f t="shared" si="352"/>
        <v>0</v>
      </c>
      <c r="J190" s="77">
        <f t="shared" si="352"/>
        <v>0</v>
      </c>
      <c r="K190" s="77">
        <f t="shared" si="352"/>
        <v>0</v>
      </c>
      <c r="L190" s="77">
        <f t="shared" si="352"/>
        <v>0</v>
      </c>
      <c r="M190" s="77">
        <f t="shared" si="352"/>
        <v>0</v>
      </c>
      <c r="N190" s="77">
        <f t="shared" si="352"/>
        <v>0</v>
      </c>
      <c r="O190" s="77">
        <f t="shared" si="352"/>
        <v>0</v>
      </c>
      <c r="P190" s="77">
        <f t="shared" si="352"/>
        <v>0</v>
      </c>
      <c r="Q190" s="77">
        <f t="shared" si="352"/>
        <v>0</v>
      </c>
      <c r="R190" s="77">
        <f t="shared" si="352"/>
        <v>0</v>
      </c>
      <c r="S190" s="77">
        <f t="shared" si="352"/>
        <v>0</v>
      </c>
      <c r="T190" s="77">
        <f t="shared" si="352"/>
        <v>0</v>
      </c>
      <c r="U190" s="77">
        <f t="shared" si="352"/>
        <v>0</v>
      </c>
      <c r="V190" s="77">
        <f t="shared" si="352"/>
        <v>0</v>
      </c>
      <c r="W190" s="77">
        <f t="shared" si="352"/>
        <v>0</v>
      </c>
      <c r="X190" s="77">
        <f t="shared" si="352"/>
        <v>0</v>
      </c>
      <c r="Y190" s="77">
        <f t="shared" si="352"/>
        <v>0</v>
      </c>
      <c r="Z190" s="77">
        <f t="shared" si="352"/>
        <v>0</v>
      </c>
      <c r="AA190" s="77">
        <f t="shared" si="352"/>
        <v>0</v>
      </c>
      <c r="AB190" s="77">
        <f t="shared" si="352"/>
        <v>0</v>
      </c>
      <c r="AC190" s="230">
        <f t="shared" si="352"/>
        <v>0</v>
      </c>
      <c r="AD190" s="230">
        <f t="shared" si="352"/>
        <v>0</v>
      </c>
      <c r="AE190" s="230">
        <f t="shared" si="352"/>
        <v>0</v>
      </c>
      <c r="AF190" s="230">
        <f t="shared" ref="AF190" si="365">HLOOKUP(AF$138,$D$78:$CR$136,$CS130,0)</f>
        <v>0</v>
      </c>
      <c r="AG190" s="230">
        <f t="shared" si="356"/>
        <v>0</v>
      </c>
      <c r="AH190" s="77">
        <f t="shared" si="356"/>
        <v>0</v>
      </c>
      <c r="AI190" s="77">
        <f t="shared" si="356"/>
        <v>0</v>
      </c>
      <c r="AJ190" s="77">
        <f t="shared" si="356"/>
        <v>0</v>
      </c>
      <c r="AK190" s="77">
        <f t="shared" si="356"/>
        <v>0</v>
      </c>
      <c r="AL190" s="77">
        <f t="shared" si="356"/>
        <v>0</v>
      </c>
      <c r="AM190" s="77">
        <f t="shared" si="356"/>
        <v>0</v>
      </c>
      <c r="AN190" s="77">
        <f t="shared" si="356"/>
        <v>0</v>
      </c>
      <c r="AO190" s="77">
        <f t="shared" si="356"/>
        <v>0</v>
      </c>
      <c r="AP190" s="77">
        <f t="shared" si="356"/>
        <v>0</v>
      </c>
      <c r="AQ190" s="77">
        <f t="shared" si="356"/>
        <v>0</v>
      </c>
      <c r="AR190" s="77">
        <f t="shared" si="356"/>
        <v>0</v>
      </c>
      <c r="AS190" s="77">
        <f t="shared" si="356"/>
        <v>0</v>
      </c>
      <c r="AT190" s="77">
        <f t="shared" si="356"/>
        <v>0</v>
      </c>
      <c r="AU190" s="77">
        <f t="shared" si="356"/>
        <v>0</v>
      </c>
      <c r="AV190" s="77">
        <f t="shared" si="356"/>
        <v>0</v>
      </c>
      <c r="AW190" s="77">
        <f t="shared" si="356"/>
        <v>0</v>
      </c>
      <c r="AX190" s="77">
        <f t="shared" si="356"/>
        <v>0</v>
      </c>
      <c r="AY190" s="77">
        <f t="shared" si="356"/>
        <v>0</v>
      </c>
      <c r="AZ190" s="77">
        <f t="shared" si="356"/>
        <v>0</v>
      </c>
      <c r="BA190" s="77">
        <f t="shared" si="356"/>
        <v>0</v>
      </c>
      <c r="BB190" s="77">
        <f t="shared" si="356"/>
        <v>0</v>
      </c>
      <c r="BC190" s="77">
        <f t="shared" si="356"/>
        <v>0</v>
      </c>
      <c r="BD190" s="77">
        <f t="shared" si="356"/>
        <v>0</v>
      </c>
      <c r="BE190" s="77">
        <f t="shared" si="356"/>
        <v>0</v>
      </c>
      <c r="BF190" s="77">
        <f t="shared" si="356"/>
        <v>0</v>
      </c>
      <c r="BG190" s="77">
        <f t="shared" si="356"/>
        <v>1</v>
      </c>
      <c r="BH190" s="77">
        <f t="shared" si="356"/>
        <v>0</v>
      </c>
      <c r="BI190" s="77">
        <f t="shared" si="356"/>
        <v>0</v>
      </c>
      <c r="BJ190" s="77">
        <f t="shared" si="356"/>
        <v>0</v>
      </c>
      <c r="BK190" s="77">
        <f t="shared" si="356"/>
        <v>0</v>
      </c>
      <c r="BL190" s="77">
        <f t="shared" si="356"/>
        <v>0</v>
      </c>
      <c r="BM190" s="77">
        <f t="shared" si="356"/>
        <v>0</v>
      </c>
      <c r="BN190" s="77">
        <f t="shared" si="356"/>
        <v>0</v>
      </c>
      <c r="BO190" s="77">
        <f t="shared" si="356"/>
        <v>0</v>
      </c>
      <c r="BP190" s="77">
        <f t="shared" si="356"/>
        <v>0</v>
      </c>
      <c r="BQ190" s="77">
        <f t="shared" si="356"/>
        <v>0</v>
      </c>
      <c r="BR190" s="77">
        <f t="shared" si="356"/>
        <v>0</v>
      </c>
      <c r="BS190" s="77">
        <f t="shared" si="356"/>
        <v>0</v>
      </c>
      <c r="BT190" s="77">
        <f t="shared" si="356"/>
        <v>0</v>
      </c>
      <c r="BU190" s="77">
        <f t="shared" si="356"/>
        <v>0</v>
      </c>
      <c r="BV190" s="77">
        <f t="shared" si="356"/>
        <v>0</v>
      </c>
      <c r="BW190" s="77">
        <f t="shared" si="356"/>
        <v>0</v>
      </c>
      <c r="BX190" s="77">
        <f t="shared" ref="BX190" si="366">HLOOKUP(BX$138,$D$78:$CR$136,$CS130,0)</f>
        <v>0</v>
      </c>
      <c r="BY190" s="77">
        <f t="shared" si="341"/>
        <v>0</v>
      </c>
      <c r="BZ190" s="77">
        <f t="shared" si="341"/>
        <v>0</v>
      </c>
      <c r="CA190" s="77">
        <f t="shared" si="341"/>
        <v>0</v>
      </c>
      <c r="CB190" s="77">
        <f t="shared" si="341"/>
        <v>0</v>
      </c>
      <c r="CC190" s="77">
        <f t="shared" si="341"/>
        <v>0</v>
      </c>
      <c r="CD190" s="77">
        <f t="shared" si="341"/>
        <v>0</v>
      </c>
      <c r="CE190" s="77">
        <f t="shared" si="341"/>
        <v>0</v>
      </c>
      <c r="CF190" s="77">
        <f t="shared" si="341"/>
        <v>0</v>
      </c>
      <c r="CG190" s="77">
        <f t="shared" si="341"/>
        <v>0</v>
      </c>
      <c r="CH190" s="77">
        <f t="shared" si="341"/>
        <v>0</v>
      </c>
      <c r="CI190" s="77">
        <f t="shared" si="341"/>
        <v>0</v>
      </c>
      <c r="CJ190" s="77">
        <f t="shared" si="341"/>
        <v>0</v>
      </c>
      <c r="CK190" s="77">
        <f t="shared" si="341"/>
        <v>0</v>
      </c>
      <c r="CL190" s="77">
        <f t="shared" si="341"/>
        <v>0</v>
      </c>
      <c r="CM190" s="77">
        <f t="shared" si="341"/>
        <v>0</v>
      </c>
      <c r="CN190" s="77">
        <f t="shared" si="341"/>
        <v>0</v>
      </c>
      <c r="CO190" s="77">
        <f t="shared" si="341"/>
        <v>0</v>
      </c>
      <c r="CP190" s="77">
        <f t="shared" si="341"/>
        <v>0</v>
      </c>
      <c r="CQ190" s="77">
        <f t="shared" ref="CQ190" si="367">HLOOKUP(CQ$138,$D$78:$CR$136,$CS130,0)</f>
        <v>0</v>
      </c>
      <c r="CR190" s="85">
        <f t="shared" si="3"/>
        <v>0</v>
      </c>
      <c r="CS190" s="177">
        <f t="shared" si="13"/>
        <v>0</v>
      </c>
      <c r="CT190" s="177">
        <f t="shared" si="26"/>
        <v>0</v>
      </c>
      <c r="CU190" s="177">
        <f t="shared" si="27"/>
        <v>0</v>
      </c>
      <c r="CV190" s="177">
        <f t="shared" si="28"/>
        <v>0</v>
      </c>
      <c r="CW190" s="177">
        <f t="shared" si="29"/>
        <v>0</v>
      </c>
      <c r="CX190" s="177">
        <f t="shared" si="30"/>
        <v>0</v>
      </c>
      <c r="CY190" s="177">
        <f t="shared" si="31"/>
        <v>0</v>
      </c>
      <c r="CZ190" s="177">
        <f t="shared" si="32"/>
        <v>0</v>
      </c>
      <c r="DA190" s="177">
        <f t="shared" si="33"/>
        <v>0</v>
      </c>
      <c r="DB190" s="177">
        <f t="shared" si="34"/>
        <v>0</v>
      </c>
      <c r="DC190" s="177">
        <f t="shared" si="35"/>
        <v>0</v>
      </c>
      <c r="DD190" s="177">
        <f t="shared" si="36"/>
        <v>0</v>
      </c>
      <c r="DE190" s="177">
        <f t="shared" si="37"/>
        <v>0</v>
      </c>
      <c r="DF190" s="177">
        <f t="shared" si="38"/>
        <v>0</v>
      </c>
      <c r="DG190" s="177">
        <f t="shared" si="39"/>
        <v>0</v>
      </c>
      <c r="DH190" s="177">
        <f t="shared" si="40"/>
        <v>0</v>
      </c>
      <c r="DI190" s="177">
        <f t="shared" si="41"/>
        <v>0</v>
      </c>
      <c r="DJ190" s="177">
        <f t="shared" si="42"/>
        <v>0</v>
      </c>
      <c r="DK190" s="177">
        <f t="shared" si="43"/>
        <v>0</v>
      </c>
      <c r="DL190" s="177">
        <f t="shared" si="44"/>
        <v>0</v>
      </c>
      <c r="DM190" s="177">
        <f t="shared" si="45"/>
        <v>0</v>
      </c>
      <c r="DN190" s="177">
        <f t="shared" si="46"/>
        <v>0</v>
      </c>
      <c r="DO190" s="177">
        <f t="shared" si="47"/>
        <v>0</v>
      </c>
      <c r="DP190" s="177">
        <f t="shared" si="48"/>
        <v>0</v>
      </c>
      <c r="DQ190" s="177">
        <f t="shared" si="49"/>
        <v>0</v>
      </c>
      <c r="DR190" s="177">
        <f t="shared" si="50"/>
        <v>0</v>
      </c>
      <c r="DS190" s="177">
        <f t="shared" si="51"/>
        <v>0</v>
      </c>
      <c r="DT190" s="177">
        <f t="shared" si="52"/>
        <v>0</v>
      </c>
      <c r="DU190" s="177">
        <f t="shared" si="53"/>
        <v>0</v>
      </c>
      <c r="DV190" s="177">
        <f t="shared" si="54"/>
        <v>0</v>
      </c>
      <c r="DW190" s="177">
        <f t="shared" si="55"/>
        <v>0</v>
      </c>
      <c r="DX190" s="177">
        <f t="shared" si="56"/>
        <v>0</v>
      </c>
      <c r="DY190" s="177">
        <f t="shared" si="57"/>
        <v>0</v>
      </c>
      <c r="DZ190" s="177">
        <f t="shared" si="58"/>
        <v>0</v>
      </c>
      <c r="EA190" s="177">
        <f t="shared" si="59"/>
        <v>0</v>
      </c>
      <c r="EB190" s="177">
        <f t="shared" si="60"/>
        <v>0</v>
      </c>
      <c r="EC190" s="177">
        <f t="shared" si="61"/>
        <v>0</v>
      </c>
      <c r="ED190" s="177">
        <f t="shared" si="62"/>
        <v>0</v>
      </c>
      <c r="EE190" s="177">
        <f t="shared" si="63"/>
        <v>0</v>
      </c>
      <c r="EF190" s="177">
        <f t="shared" si="64"/>
        <v>0</v>
      </c>
      <c r="EG190" s="177">
        <f t="shared" si="65"/>
        <v>0</v>
      </c>
      <c r="EH190" s="177">
        <f t="shared" si="66"/>
        <v>0</v>
      </c>
      <c r="EI190" s="177">
        <f t="shared" si="67"/>
        <v>0</v>
      </c>
      <c r="EJ190" s="177">
        <f t="shared" si="68"/>
        <v>0</v>
      </c>
      <c r="EK190" s="177">
        <f t="shared" si="69"/>
        <v>0</v>
      </c>
      <c r="EL190" s="177">
        <f t="shared" si="70"/>
        <v>0</v>
      </c>
      <c r="EM190" s="177">
        <f t="shared" si="71"/>
        <v>0</v>
      </c>
      <c r="EN190" s="177">
        <f t="shared" si="72"/>
        <v>0</v>
      </c>
      <c r="EO190" s="177">
        <f t="shared" si="73"/>
        <v>0</v>
      </c>
      <c r="EP190" s="177">
        <f t="shared" si="74"/>
        <v>0</v>
      </c>
      <c r="EQ190" s="177">
        <f t="shared" si="75"/>
        <v>0</v>
      </c>
      <c r="ER190" s="177">
        <f t="shared" si="76"/>
        <v>0</v>
      </c>
      <c r="ES190" s="177">
        <f t="shared" si="77"/>
        <v>0</v>
      </c>
      <c r="ET190" s="177">
        <f t="shared" si="78"/>
        <v>0</v>
      </c>
      <c r="EU190" s="177">
        <f t="shared" si="79"/>
        <v>0</v>
      </c>
      <c r="EV190" s="177">
        <f t="shared" si="80"/>
        <v>2.3276300000000001</v>
      </c>
      <c r="EW190" s="177">
        <f t="shared" si="81"/>
        <v>0</v>
      </c>
      <c r="EX190" s="177">
        <f t="shared" si="82"/>
        <v>0</v>
      </c>
      <c r="EY190" s="177">
        <f t="shared" si="83"/>
        <v>0</v>
      </c>
      <c r="EZ190" s="177">
        <f t="shared" si="84"/>
        <v>0</v>
      </c>
      <c r="FA190" s="177">
        <f t="shared" si="85"/>
        <v>0</v>
      </c>
      <c r="FB190" s="177">
        <f t="shared" si="86"/>
        <v>0</v>
      </c>
      <c r="FC190" s="177">
        <f t="shared" si="87"/>
        <v>0</v>
      </c>
      <c r="FD190" s="177">
        <f t="shared" si="88"/>
        <v>0</v>
      </c>
      <c r="FE190" s="177">
        <f t="shared" si="22"/>
        <v>0</v>
      </c>
      <c r="FF190" s="177">
        <f t="shared" si="177"/>
        <v>0</v>
      </c>
      <c r="FG190" s="177">
        <f t="shared" si="178"/>
        <v>0</v>
      </c>
      <c r="FH190" s="177">
        <f t="shared" si="179"/>
        <v>0</v>
      </c>
      <c r="FI190" s="177">
        <f t="shared" si="159"/>
        <v>0</v>
      </c>
      <c r="FJ190" s="177">
        <f t="shared" si="160"/>
        <v>0</v>
      </c>
      <c r="FK190" s="177">
        <f t="shared" si="161"/>
        <v>0</v>
      </c>
      <c r="FL190" s="177">
        <f t="shared" si="162"/>
        <v>0</v>
      </c>
      <c r="FM190" s="177">
        <f t="shared" si="163"/>
        <v>0</v>
      </c>
      <c r="FN190" s="177">
        <f t="shared" si="164"/>
        <v>0</v>
      </c>
      <c r="FO190" s="177">
        <f t="shared" si="165"/>
        <v>0</v>
      </c>
      <c r="FP190" s="177">
        <f t="shared" si="166"/>
        <v>0</v>
      </c>
      <c r="FQ190" s="177">
        <f t="shared" si="167"/>
        <v>0</v>
      </c>
      <c r="FR190" s="177">
        <f t="shared" si="168"/>
        <v>0</v>
      </c>
      <c r="FS190" s="177">
        <f t="shared" si="169"/>
        <v>0</v>
      </c>
      <c r="FT190" s="177">
        <f t="shared" si="170"/>
        <v>0</v>
      </c>
      <c r="FU190" s="177">
        <f t="shared" si="171"/>
        <v>0</v>
      </c>
      <c r="FV190" s="177">
        <f t="shared" si="172"/>
        <v>0</v>
      </c>
      <c r="FW190" s="177">
        <f t="shared" si="173"/>
        <v>0</v>
      </c>
      <c r="FX190" s="177">
        <f t="shared" si="14"/>
        <v>0</v>
      </c>
      <c r="FY190" s="177">
        <f t="shared" si="183"/>
        <v>0</v>
      </c>
      <c r="FZ190" s="177">
        <f t="shared" si="184"/>
        <v>0</v>
      </c>
      <c r="GA190" s="177">
        <f t="shared" si="185"/>
        <v>0</v>
      </c>
      <c r="GB190" s="177">
        <f t="shared" si="186"/>
        <v>0</v>
      </c>
      <c r="GC190" s="177">
        <f t="shared" si="187"/>
        <v>0</v>
      </c>
      <c r="GD190" s="177">
        <f t="shared" si="188"/>
        <v>0</v>
      </c>
      <c r="GE190" s="177">
        <f t="shared" si="189"/>
        <v>0</v>
      </c>
      <c r="GF190" s="177">
        <f t="shared" si="190"/>
        <v>0</v>
      </c>
      <c r="GG190" s="177">
        <f t="shared" si="191"/>
        <v>0</v>
      </c>
      <c r="GH190" s="177">
        <f t="shared" si="15"/>
        <v>0</v>
      </c>
      <c r="GI190" s="177">
        <f t="shared" si="135"/>
        <v>0</v>
      </c>
      <c r="GJ190" s="177">
        <f t="shared" si="136"/>
        <v>0</v>
      </c>
      <c r="GK190" s="177">
        <f t="shared" si="137"/>
        <v>0</v>
      </c>
      <c r="GL190" s="177">
        <f t="shared" si="138"/>
        <v>0</v>
      </c>
      <c r="GM190" s="177">
        <f t="shared" si="139"/>
        <v>0</v>
      </c>
      <c r="GN190" s="177">
        <f t="shared" si="140"/>
        <v>0</v>
      </c>
      <c r="GO190" s="177">
        <f t="shared" si="141"/>
        <v>0</v>
      </c>
      <c r="GP190" s="177">
        <f t="shared" si="108"/>
        <v>0</v>
      </c>
      <c r="GQ190" s="177">
        <f t="shared" si="109"/>
        <v>0</v>
      </c>
      <c r="GR190" s="177">
        <f t="shared" si="110"/>
        <v>0</v>
      </c>
      <c r="GS190" s="177">
        <f t="shared" si="111"/>
        <v>0</v>
      </c>
      <c r="GT190" s="177">
        <f t="shared" si="112"/>
        <v>0</v>
      </c>
      <c r="GU190" s="177">
        <f t="shared" si="113"/>
        <v>0</v>
      </c>
      <c r="GV190" s="177">
        <f t="shared" si="114"/>
        <v>0</v>
      </c>
      <c r="GW190" s="177">
        <f t="shared" si="115"/>
        <v>0</v>
      </c>
      <c r="GX190" s="177">
        <f t="shared" si="116"/>
        <v>0</v>
      </c>
      <c r="GY190" s="177">
        <f t="shared" si="117"/>
        <v>0</v>
      </c>
      <c r="GZ190" s="177">
        <f t="shared" si="118"/>
        <v>0</v>
      </c>
      <c r="HA190" s="177">
        <f t="shared" si="119"/>
        <v>0</v>
      </c>
      <c r="HB190" s="177">
        <f t="shared" si="120"/>
        <v>0</v>
      </c>
      <c r="HC190" s="177">
        <f t="shared" si="121"/>
        <v>0</v>
      </c>
      <c r="HD190" s="177">
        <f t="shared" si="122"/>
        <v>0</v>
      </c>
      <c r="HE190" s="177">
        <f t="shared" si="123"/>
        <v>0</v>
      </c>
      <c r="HF190" s="177">
        <f t="shared" si="124"/>
        <v>0</v>
      </c>
      <c r="HG190" s="177">
        <f t="shared" si="125"/>
        <v>0</v>
      </c>
      <c r="HH190" s="177">
        <f t="shared" si="126"/>
        <v>0</v>
      </c>
      <c r="HI190" s="177">
        <f t="shared" si="127"/>
        <v>0</v>
      </c>
      <c r="HJ190" s="177">
        <f t="shared" si="128"/>
        <v>0</v>
      </c>
      <c r="HK190" s="177">
        <f t="shared" si="129"/>
        <v>0</v>
      </c>
      <c r="HL190" s="177">
        <f t="shared" si="130"/>
        <v>0</v>
      </c>
      <c r="HM190" s="177">
        <f t="shared" si="131"/>
        <v>0</v>
      </c>
      <c r="HN190" s="177">
        <f t="shared" si="254"/>
        <v>0</v>
      </c>
      <c r="HO190" s="177">
        <f t="shared" si="255"/>
        <v>0</v>
      </c>
      <c r="HP190" s="177">
        <f t="shared" si="256"/>
        <v>0</v>
      </c>
      <c r="HQ190" s="177">
        <f t="shared" si="257"/>
        <v>0</v>
      </c>
      <c r="HR190" s="177">
        <f t="shared" si="258"/>
        <v>0</v>
      </c>
      <c r="HS190" s="177">
        <f t="shared" si="259"/>
        <v>0</v>
      </c>
      <c r="HT190" s="177">
        <f t="shared" si="260"/>
        <v>0</v>
      </c>
      <c r="HU190" s="177">
        <f t="shared" si="261"/>
        <v>0</v>
      </c>
      <c r="HV190" s="177">
        <f t="shared" si="262"/>
        <v>0</v>
      </c>
      <c r="HW190" s="177">
        <f t="shared" si="263"/>
        <v>0</v>
      </c>
      <c r="HX190" s="177">
        <f t="shared" si="264"/>
        <v>0</v>
      </c>
      <c r="HY190" s="177">
        <f t="shared" si="265"/>
        <v>0</v>
      </c>
      <c r="HZ190" s="177">
        <f t="shared" si="266"/>
        <v>0</v>
      </c>
      <c r="IA190" s="177">
        <f t="shared" si="267"/>
        <v>0</v>
      </c>
      <c r="IB190" s="177">
        <f t="shared" si="268"/>
        <v>0</v>
      </c>
      <c r="IC190" s="177">
        <f t="shared" si="207"/>
        <v>0</v>
      </c>
      <c r="ID190" s="177">
        <f t="shared" si="208"/>
        <v>0</v>
      </c>
      <c r="IE190" s="177">
        <f t="shared" si="209"/>
        <v>0</v>
      </c>
      <c r="IF190" s="177">
        <f t="shared" si="210"/>
        <v>0</v>
      </c>
      <c r="IG190" s="177">
        <f t="shared" si="211"/>
        <v>0</v>
      </c>
      <c r="IH190" s="177">
        <f t="shared" si="212"/>
        <v>0</v>
      </c>
      <c r="II190" s="177">
        <f t="shared" si="213"/>
        <v>0</v>
      </c>
      <c r="IJ190" s="177">
        <f t="shared" si="214"/>
        <v>0</v>
      </c>
      <c r="IK190" s="177">
        <f t="shared" si="215"/>
        <v>3.02569</v>
      </c>
      <c r="IL190" s="177">
        <f t="shared" si="216"/>
        <v>0</v>
      </c>
      <c r="IM190" s="177">
        <f t="shared" si="217"/>
        <v>0</v>
      </c>
      <c r="IN190" s="177">
        <f t="shared" si="218"/>
        <v>0</v>
      </c>
      <c r="IO190" s="177">
        <f t="shared" si="219"/>
        <v>0</v>
      </c>
      <c r="IP190" s="177">
        <f t="shared" si="220"/>
        <v>0</v>
      </c>
      <c r="IQ190" s="177">
        <f t="shared" si="221"/>
        <v>0</v>
      </c>
      <c r="IR190" s="177">
        <f t="shared" si="222"/>
        <v>0</v>
      </c>
      <c r="IS190" s="177">
        <f t="shared" si="223"/>
        <v>0</v>
      </c>
      <c r="IT190" s="177">
        <f t="shared" si="91"/>
        <v>0</v>
      </c>
      <c r="IU190" s="177">
        <f t="shared" si="224"/>
        <v>0</v>
      </c>
      <c r="IV190" s="177">
        <f t="shared" si="225"/>
        <v>0</v>
      </c>
      <c r="IW190" s="177">
        <f t="shared" si="226"/>
        <v>0</v>
      </c>
      <c r="IX190" s="177">
        <f t="shared" si="227"/>
        <v>0</v>
      </c>
      <c r="IY190" s="177">
        <f t="shared" si="228"/>
        <v>0</v>
      </c>
      <c r="IZ190" s="177">
        <f t="shared" si="229"/>
        <v>0</v>
      </c>
      <c r="JA190" s="177">
        <f t="shared" si="230"/>
        <v>0</v>
      </c>
      <c r="JB190" s="177">
        <f t="shared" si="231"/>
        <v>0</v>
      </c>
      <c r="JC190" s="177">
        <f t="shared" si="232"/>
        <v>0</v>
      </c>
      <c r="JD190" s="177">
        <f t="shared" si="233"/>
        <v>0</v>
      </c>
      <c r="JE190" s="177">
        <f t="shared" si="234"/>
        <v>0</v>
      </c>
      <c r="JF190" s="177">
        <f t="shared" si="235"/>
        <v>0</v>
      </c>
      <c r="JG190" s="177">
        <f t="shared" si="236"/>
        <v>0</v>
      </c>
      <c r="JH190" s="177">
        <f t="shared" si="237"/>
        <v>0</v>
      </c>
      <c r="JI190" s="177">
        <f t="shared" si="238"/>
        <v>0</v>
      </c>
      <c r="JJ190" s="177">
        <f t="shared" si="239"/>
        <v>0</v>
      </c>
      <c r="JK190" s="177">
        <f t="shared" si="240"/>
        <v>0</v>
      </c>
      <c r="JL190" s="177">
        <f t="shared" si="241"/>
        <v>0</v>
      </c>
      <c r="JM190" s="177">
        <f t="shared" si="242"/>
        <v>0</v>
      </c>
      <c r="JN190" s="177">
        <f t="shared" si="243"/>
        <v>0</v>
      </c>
      <c r="JO190" s="177">
        <f t="shared" si="244"/>
        <v>0</v>
      </c>
      <c r="JP190" s="177">
        <f t="shared" si="245"/>
        <v>0</v>
      </c>
      <c r="JQ190" s="177">
        <f t="shared" si="246"/>
        <v>0</v>
      </c>
      <c r="JR190" s="177">
        <f t="shared" si="247"/>
        <v>0</v>
      </c>
      <c r="JS190" s="177">
        <f t="shared" si="248"/>
        <v>0</v>
      </c>
      <c r="JT190" s="177">
        <f t="shared" si="203"/>
        <v>0</v>
      </c>
      <c r="JU190" s="177">
        <f t="shared" si="249"/>
        <v>0</v>
      </c>
      <c r="JV190" s="177">
        <f t="shared" si="250"/>
        <v>0</v>
      </c>
    </row>
    <row r="191" spans="1:282" x14ac:dyDescent="0.25">
      <c r="A191" s="77" t="s">
        <v>717</v>
      </c>
      <c r="B191" s="77">
        <v>35</v>
      </c>
      <c r="C191" s="79">
        <v>58</v>
      </c>
      <c r="D191" s="84">
        <f t="shared" si="9"/>
        <v>0</v>
      </c>
      <c r="E191" s="77">
        <f t="shared" si="352"/>
        <v>0</v>
      </c>
      <c r="F191" s="77">
        <f t="shared" si="352"/>
        <v>0</v>
      </c>
      <c r="G191" s="77">
        <f t="shared" si="352"/>
        <v>0</v>
      </c>
      <c r="H191" s="77">
        <f t="shared" si="352"/>
        <v>0</v>
      </c>
      <c r="I191" s="77">
        <f t="shared" si="352"/>
        <v>0</v>
      </c>
      <c r="J191" s="77">
        <f t="shared" si="352"/>
        <v>0</v>
      </c>
      <c r="K191" s="77">
        <f t="shared" si="352"/>
        <v>0</v>
      </c>
      <c r="L191" s="77">
        <f t="shared" si="352"/>
        <v>0</v>
      </c>
      <c r="M191" s="77">
        <f t="shared" si="352"/>
        <v>0</v>
      </c>
      <c r="N191" s="77">
        <f t="shared" si="352"/>
        <v>0</v>
      </c>
      <c r="O191" s="77">
        <f t="shared" si="352"/>
        <v>0</v>
      </c>
      <c r="P191" s="77">
        <f t="shared" si="352"/>
        <v>0</v>
      </c>
      <c r="Q191" s="77">
        <f t="shared" si="352"/>
        <v>0</v>
      </c>
      <c r="R191" s="77">
        <f t="shared" si="352"/>
        <v>0</v>
      </c>
      <c r="S191" s="77">
        <f t="shared" si="352"/>
        <v>0</v>
      </c>
      <c r="T191" s="77">
        <f t="shared" si="352"/>
        <v>0</v>
      </c>
      <c r="U191" s="77">
        <f t="shared" si="352"/>
        <v>0</v>
      </c>
      <c r="V191" s="77">
        <f t="shared" si="352"/>
        <v>0</v>
      </c>
      <c r="W191" s="77">
        <f t="shared" si="352"/>
        <v>0</v>
      </c>
      <c r="X191" s="77">
        <f t="shared" si="352"/>
        <v>0</v>
      </c>
      <c r="Y191" s="77">
        <f t="shared" si="352"/>
        <v>0</v>
      </c>
      <c r="Z191" s="77">
        <f t="shared" si="352"/>
        <v>0</v>
      </c>
      <c r="AA191" s="77">
        <f t="shared" si="352"/>
        <v>0</v>
      </c>
      <c r="AB191" s="77">
        <f t="shared" si="352"/>
        <v>0</v>
      </c>
      <c r="AC191" s="230">
        <f t="shared" si="352"/>
        <v>0</v>
      </c>
      <c r="AD191" s="230">
        <f t="shared" si="352"/>
        <v>0</v>
      </c>
      <c r="AE191" s="230">
        <f t="shared" si="352"/>
        <v>0</v>
      </c>
      <c r="AF191" s="230">
        <f t="shared" ref="AF191" si="368">HLOOKUP(AF$138,$D$78:$CR$136,$CS131,0)</f>
        <v>0</v>
      </c>
      <c r="AG191" s="230">
        <f t="shared" si="356"/>
        <v>0</v>
      </c>
      <c r="AH191" s="77">
        <f t="shared" si="356"/>
        <v>0</v>
      </c>
      <c r="AI191" s="77">
        <f t="shared" si="356"/>
        <v>0</v>
      </c>
      <c r="AJ191" s="77">
        <f t="shared" si="356"/>
        <v>0</v>
      </c>
      <c r="AK191" s="77">
        <f t="shared" si="356"/>
        <v>0</v>
      </c>
      <c r="AL191" s="77">
        <f t="shared" si="356"/>
        <v>0</v>
      </c>
      <c r="AM191" s="77">
        <f t="shared" si="356"/>
        <v>0</v>
      </c>
      <c r="AN191" s="77">
        <f t="shared" si="356"/>
        <v>0</v>
      </c>
      <c r="AO191" s="77">
        <f t="shared" si="356"/>
        <v>0</v>
      </c>
      <c r="AP191" s="77">
        <f t="shared" si="356"/>
        <v>0</v>
      </c>
      <c r="AQ191" s="77">
        <f t="shared" si="356"/>
        <v>0</v>
      </c>
      <c r="AR191" s="77">
        <f t="shared" si="356"/>
        <v>0</v>
      </c>
      <c r="AS191" s="77">
        <f t="shared" si="356"/>
        <v>0</v>
      </c>
      <c r="AT191" s="77">
        <f t="shared" si="356"/>
        <v>0</v>
      </c>
      <c r="AU191" s="77">
        <f t="shared" si="356"/>
        <v>0</v>
      </c>
      <c r="AV191" s="77">
        <f t="shared" si="356"/>
        <v>0</v>
      </c>
      <c r="AW191" s="77">
        <f t="shared" si="356"/>
        <v>0</v>
      </c>
      <c r="AX191" s="77">
        <f t="shared" si="356"/>
        <v>0</v>
      </c>
      <c r="AY191" s="77">
        <f t="shared" si="356"/>
        <v>0</v>
      </c>
      <c r="AZ191" s="77">
        <f t="shared" si="356"/>
        <v>0</v>
      </c>
      <c r="BA191" s="77">
        <f t="shared" si="356"/>
        <v>0</v>
      </c>
      <c r="BB191" s="77">
        <f t="shared" si="356"/>
        <v>0</v>
      </c>
      <c r="BC191" s="77">
        <f t="shared" si="356"/>
        <v>0</v>
      </c>
      <c r="BD191" s="77">
        <f t="shared" si="356"/>
        <v>0</v>
      </c>
      <c r="BE191" s="77">
        <f t="shared" si="356"/>
        <v>0</v>
      </c>
      <c r="BF191" s="77">
        <f t="shared" si="356"/>
        <v>0</v>
      </c>
      <c r="BG191" s="77">
        <f t="shared" si="356"/>
        <v>0</v>
      </c>
      <c r="BH191" s="77">
        <f t="shared" si="356"/>
        <v>0</v>
      </c>
      <c r="BI191" s="77">
        <f t="shared" si="356"/>
        <v>0</v>
      </c>
      <c r="BJ191" s="77">
        <f t="shared" si="356"/>
        <v>0</v>
      </c>
      <c r="BK191" s="77">
        <f t="shared" si="356"/>
        <v>0</v>
      </c>
      <c r="BL191" s="77">
        <f t="shared" si="356"/>
        <v>0</v>
      </c>
      <c r="BM191" s="77">
        <f t="shared" si="356"/>
        <v>0</v>
      </c>
      <c r="BN191" s="77">
        <f t="shared" si="356"/>
        <v>0</v>
      </c>
      <c r="BO191" s="77">
        <f t="shared" si="356"/>
        <v>1</v>
      </c>
      <c r="BP191" s="77">
        <f t="shared" si="356"/>
        <v>0</v>
      </c>
      <c r="BQ191" s="77">
        <f t="shared" si="356"/>
        <v>0</v>
      </c>
      <c r="BR191" s="77">
        <f t="shared" si="356"/>
        <v>0</v>
      </c>
      <c r="BS191" s="77">
        <f t="shared" si="356"/>
        <v>0</v>
      </c>
      <c r="BT191" s="77">
        <f t="shared" si="356"/>
        <v>0</v>
      </c>
      <c r="BU191" s="77">
        <f t="shared" si="356"/>
        <v>0</v>
      </c>
      <c r="BV191" s="77">
        <f t="shared" si="356"/>
        <v>0</v>
      </c>
      <c r="BW191" s="77">
        <f t="shared" si="356"/>
        <v>0</v>
      </c>
      <c r="BX191" s="77">
        <f t="shared" ref="BX191" si="369">HLOOKUP(BX$138,$D$78:$CR$136,$CS131,0)</f>
        <v>0</v>
      </c>
      <c r="BY191" s="77">
        <f t="shared" si="341"/>
        <v>0</v>
      </c>
      <c r="BZ191" s="77">
        <f t="shared" si="341"/>
        <v>0</v>
      </c>
      <c r="CA191" s="77">
        <f t="shared" si="341"/>
        <v>0</v>
      </c>
      <c r="CB191" s="77">
        <f t="shared" si="341"/>
        <v>0</v>
      </c>
      <c r="CC191" s="77">
        <f t="shared" si="341"/>
        <v>0</v>
      </c>
      <c r="CD191" s="77">
        <f t="shared" si="341"/>
        <v>0</v>
      </c>
      <c r="CE191" s="77">
        <f t="shared" si="341"/>
        <v>0</v>
      </c>
      <c r="CF191" s="77">
        <f t="shared" si="341"/>
        <v>0</v>
      </c>
      <c r="CG191" s="77">
        <f t="shared" si="341"/>
        <v>0</v>
      </c>
      <c r="CH191" s="77">
        <f t="shared" si="341"/>
        <v>0</v>
      </c>
      <c r="CI191" s="77">
        <f t="shared" si="341"/>
        <v>0</v>
      </c>
      <c r="CJ191" s="77">
        <f t="shared" si="341"/>
        <v>0</v>
      </c>
      <c r="CK191" s="77">
        <f t="shared" si="341"/>
        <v>0</v>
      </c>
      <c r="CL191" s="77">
        <f t="shared" si="341"/>
        <v>0</v>
      </c>
      <c r="CM191" s="77">
        <f t="shared" si="341"/>
        <v>0</v>
      </c>
      <c r="CN191" s="77">
        <f t="shared" si="341"/>
        <v>0</v>
      </c>
      <c r="CO191" s="77">
        <f t="shared" si="341"/>
        <v>0</v>
      </c>
      <c r="CP191" s="77">
        <f t="shared" si="341"/>
        <v>0</v>
      </c>
      <c r="CQ191" s="77">
        <f t="shared" ref="CQ191" si="370">HLOOKUP(CQ$138,$D$78:$CR$136,$CS131,0)</f>
        <v>0</v>
      </c>
      <c r="CR191" s="85">
        <f t="shared" si="3"/>
        <v>0</v>
      </c>
      <c r="CS191" s="177">
        <f t="shared" si="13"/>
        <v>0</v>
      </c>
      <c r="CT191" s="177">
        <f t="shared" si="26"/>
        <v>0</v>
      </c>
      <c r="CU191" s="177">
        <f t="shared" si="27"/>
        <v>0</v>
      </c>
      <c r="CV191" s="177">
        <f t="shared" si="28"/>
        <v>0</v>
      </c>
      <c r="CW191" s="177">
        <f t="shared" si="29"/>
        <v>0</v>
      </c>
      <c r="CX191" s="177">
        <f t="shared" si="30"/>
        <v>0</v>
      </c>
      <c r="CY191" s="177">
        <f t="shared" si="31"/>
        <v>0</v>
      </c>
      <c r="CZ191" s="177">
        <f t="shared" si="32"/>
        <v>0</v>
      </c>
      <c r="DA191" s="177">
        <f t="shared" si="33"/>
        <v>0</v>
      </c>
      <c r="DB191" s="177">
        <f t="shared" si="34"/>
        <v>0</v>
      </c>
      <c r="DC191" s="177">
        <f t="shared" si="35"/>
        <v>0</v>
      </c>
      <c r="DD191" s="177">
        <f t="shared" si="36"/>
        <v>0</v>
      </c>
      <c r="DE191" s="177">
        <f t="shared" si="37"/>
        <v>0</v>
      </c>
      <c r="DF191" s="177">
        <f t="shared" si="38"/>
        <v>0</v>
      </c>
      <c r="DG191" s="177">
        <f t="shared" si="39"/>
        <v>0</v>
      </c>
      <c r="DH191" s="177">
        <f t="shared" si="40"/>
        <v>0</v>
      </c>
      <c r="DI191" s="177">
        <f t="shared" si="41"/>
        <v>0</v>
      </c>
      <c r="DJ191" s="177">
        <f t="shared" si="42"/>
        <v>0</v>
      </c>
      <c r="DK191" s="177">
        <f t="shared" si="43"/>
        <v>0</v>
      </c>
      <c r="DL191" s="177">
        <f t="shared" si="44"/>
        <v>0</v>
      </c>
      <c r="DM191" s="177">
        <f t="shared" si="45"/>
        <v>0</v>
      </c>
      <c r="DN191" s="177">
        <f t="shared" si="46"/>
        <v>0</v>
      </c>
      <c r="DO191" s="177">
        <f t="shared" si="47"/>
        <v>0</v>
      </c>
      <c r="DP191" s="177">
        <f t="shared" si="48"/>
        <v>0</v>
      </c>
      <c r="DQ191" s="177">
        <f t="shared" si="49"/>
        <v>0</v>
      </c>
      <c r="DR191" s="177">
        <f t="shared" si="50"/>
        <v>0</v>
      </c>
      <c r="DS191" s="177">
        <f t="shared" si="51"/>
        <v>0</v>
      </c>
      <c r="DT191" s="177">
        <f t="shared" si="52"/>
        <v>0</v>
      </c>
      <c r="DU191" s="177">
        <f t="shared" si="53"/>
        <v>0</v>
      </c>
      <c r="DV191" s="177">
        <f t="shared" si="54"/>
        <v>0</v>
      </c>
      <c r="DW191" s="177">
        <f t="shared" si="55"/>
        <v>0</v>
      </c>
      <c r="DX191" s="177">
        <f t="shared" si="56"/>
        <v>0</v>
      </c>
      <c r="DY191" s="177">
        <f t="shared" si="57"/>
        <v>0</v>
      </c>
      <c r="DZ191" s="177">
        <f t="shared" si="58"/>
        <v>0</v>
      </c>
      <c r="EA191" s="177">
        <f t="shared" si="59"/>
        <v>0</v>
      </c>
      <c r="EB191" s="177">
        <f t="shared" si="60"/>
        <v>0</v>
      </c>
      <c r="EC191" s="177">
        <f t="shared" si="61"/>
        <v>0</v>
      </c>
      <c r="ED191" s="177">
        <f t="shared" si="62"/>
        <v>0</v>
      </c>
      <c r="EE191" s="177">
        <f t="shared" si="63"/>
        <v>0</v>
      </c>
      <c r="EF191" s="177">
        <f t="shared" si="64"/>
        <v>0</v>
      </c>
      <c r="EG191" s="177">
        <f t="shared" si="65"/>
        <v>0</v>
      </c>
      <c r="EH191" s="177">
        <f t="shared" si="66"/>
        <v>0</v>
      </c>
      <c r="EI191" s="177">
        <f t="shared" si="67"/>
        <v>0</v>
      </c>
      <c r="EJ191" s="177">
        <f t="shared" si="68"/>
        <v>0</v>
      </c>
      <c r="EK191" s="177">
        <f t="shared" si="69"/>
        <v>0</v>
      </c>
      <c r="EL191" s="177">
        <f t="shared" si="70"/>
        <v>0</v>
      </c>
      <c r="EM191" s="177">
        <f t="shared" si="71"/>
        <v>0</v>
      </c>
      <c r="EN191" s="177">
        <f t="shared" si="72"/>
        <v>0</v>
      </c>
      <c r="EO191" s="177">
        <f t="shared" si="73"/>
        <v>0</v>
      </c>
      <c r="EP191" s="177">
        <f t="shared" si="74"/>
        <v>0</v>
      </c>
      <c r="EQ191" s="177">
        <f t="shared" si="75"/>
        <v>0</v>
      </c>
      <c r="ER191" s="177">
        <f t="shared" si="76"/>
        <v>0</v>
      </c>
      <c r="ES191" s="177">
        <f t="shared" si="77"/>
        <v>0</v>
      </c>
      <c r="ET191" s="177">
        <f t="shared" si="78"/>
        <v>0</v>
      </c>
      <c r="EU191" s="177">
        <f t="shared" si="79"/>
        <v>0</v>
      </c>
      <c r="EV191" s="177">
        <f t="shared" si="80"/>
        <v>0</v>
      </c>
      <c r="EW191" s="177">
        <f t="shared" si="81"/>
        <v>0</v>
      </c>
      <c r="EX191" s="177">
        <f t="shared" si="82"/>
        <v>0</v>
      </c>
      <c r="EY191" s="177">
        <f t="shared" si="83"/>
        <v>0</v>
      </c>
      <c r="EZ191" s="177">
        <f t="shared" si="84"/>
        <v>0</v>
      </c>
      <c r="FA191" s="177">
        <f t="shared" si="85"/>
        <v>0</v>
      </c>
      <c r="FB191" s="177">
        <f t="shared" si="86"/>
        <v>0</v>
      </c>
      <c r="FC191" s="177">
        <f t="shared" si="87"/>
        <v>0</v>
      </c>
      <c r="FD191" s="177">
        <f t="shared" si="88"/>
        <v>3.0084499999999998</v>
      </c>
      <c r="FE191" s="177">
        <f t="shared" si="22"/>
        <v>0</v>
      </c>
      <c r="FF191" s="177">
        <f t="shared" si="177"/>
        <v>0</v>
      </c>
      <c r="FG191" s="177">
        <f t="shared" si="178"/>
        <v>0</v>
      </c>
      <c r="FH191" s="177">
        <f t="shared" si="179"/>
        <v>0</v>
      </c>
      <c r="FI191" s="177">
        <f t="shared" si="159"/>
        <v>0</v>
      </c>
      <c r="FJ191" s="177">
        <f t="shared" si="160"/>
        <v>0</v>
      </c>
      <c r="FK191" s="177">
        <f t="shared" si="161"/>
        <v>0</v>
      </c>
      <c r="FL191" s="177">
        <f t="shared" si="162"/>
        <v>0</v>
      </c>
      <c r="FM191" s="177">
        <f t="shared" si="163"/>
        <v>0</v>
      </c>
      <c r="FN191" s="177">
        <f t="shared" si="164"/>
        <v>0</v>
      </c>
      <c r="FO191" s="177">
        <f t="shared" si="165"/>
        <v>0</v>
      </c>
      <c r="FP191" s="177">
        <f t="shared" si="166"/>
        <v>0</v>
      </c>
      <c r="FQ191" s="177">
        <f t="shared" si="167"/>
        <v>0</v>
      </c>
      <c r="FR191" s="177">
        <f t="shared" si="168"/>
        <v>0</v>
      </c>
      <c r="FS191" s="177">
        <f t="shared" si="169"/>
        <v>0</v>
      </c>
      <c r="FT191" s="177">
        <f t="shared" si="170"/>
        <v>0</v>
      </c>
      <c r="FU191" s="177">
        <f t="shared" si="171"/>
        <v>0</v>
      </c>
      <c r="FV191" s="177">
        <f t="shared" si="172"/>
        <v>0</v>
      </c>
      <c r="FW191" s="177">
        <f t="shared" si="173"/>
        <v>0</v>
      </c>
      <c r="FX191" s="177">
        <f t="shared" si="14"/>
        <v>0</v>
      </c>
      <c r="FY191" s="177">
        <f t="shared" si="183"/>
        <v>0</v>
      </c>
      <c r="FZ191" s="177">
        <f t="shared" si="184"/>
        <v>0</v>
      </c>
      <c r="GA191" s="177">
        <f t="shared" si="185"/>
        <v>0</v>
      </c>
      <c r="GB191" s="177">
        <f t="shared" si="186"/>
        <v>0</v>
      </c>
      <c r="GC191" s="177">
        <f t="shared" si="187"/>
        <v>0</v>
      </c>
      <c r="GD191" s="177">
        <f t="shared" si="188"/>
        <v>0</v>
      </c>
      <c r="GE191" s="177">
        <f t="shared" si="189"/>
        <v>0</v>
      </c>
      <c r="GF191" s="177">
        <f t="shared" si="190"/>
        <v>0</v>
      </c>
      <c r="GG191" s="177">
        <f t="shared" si="191"/>
        <v>0</v>
      </c>
      <c r="GH191" s="177">
        <f t="shared" si="15"/>
        <v>0</v>
      </c>
      <c r="GI191" s="177">
        <f t="shared" si="135"/>
        <v>0</v>
      </c>
      <c r="GJ191" s="177">
        <f t="shared" si="136"/>
        <v>0</v>
      </c>
      <c r="GK191" s="177">
        <f t="shared" si="137"/>
        <v>0</v>
      </c>
      <c r="GL191" s="177">
        <f t="shared" si="138"/>
        <v>0</v>
      </c>
      <c r="GM191" s="177">
        <f t="shared" si="139"/>
        <v>0</v>
      </c>
      <c r="GN191" s="177">
        <f t="shared" si="140"/>
        <v>0</v>
      </c>
      <c r="GO191" s="177">
        <f t="shared" si="141"/>
        <v>0</v>
      </c>
      <c r="GP191" s="177">
        <f t="shared" si="108"/>
        <v>0</v>
      </c>
      <c r="GQ191" s="177">
        <f t="shared" si="109"/>
        <v>0</v>
      </c>
      <c r="GR191" s="177">
        <f t="shared" si="110"/>
        <v>0</v>
      </c>
      <c r="GS191" s="177">
        <f t="shared" si="111"/>
        <v>0</v>
      </c>
      <c r="GT191" s="177">
        <f t="shared" si="112"/>
        <v>0</v>
      </c>
      <c r="GU191" s="177">
        <f t="shared" si="113"/>
        <v>0</v>
      </c>
      <c r="GV191" s="177">
        <f t="shared" si="114"/>
        <v>0</v>
      </c>
      <c r="GW191" s="177">
        <f t="shared" si="115"/>
        <v>0</v>
      </c>
      <c r="GX191" s="177">
        <f t="shared" si="116"/>
        <v>0</v>
      </c>
      <c r="GY191" s="177">
        <f t="shared" si="117"/>
        <v>0</v>
      </c>
      <c r="GZ191" s="177">
        <f t="shared" si="118"/>
        <v>0</v>
      </c>
      <c r="HA191" s="177">
        <f t="shared" si="119"/>
        <v>0</v>
      </c>
      <c r="HB191" s="177">
        <f t="shared" si="120"/>
        <v>0</v>
      </c>
      <c r="HC191" s="177">
        <f t="shared" si="121"/>
        <v>0</v>
      </c>
      <c r="HD191" s="177">
        <f t="shared" si="122"/>
        <v>0</v>
      </c>
      <c r="HE191" s="177">
        <f t="shared" si="123"/>
        <v>0</v>
      </c>
      <c r="HF191" s="177">
        <f t="shared" si="124"/>
        <v>0</v>
      </c>
      <c r="HG191" s="177">
        <f t="shared" si="125"/>
        <v>0</v>
      </c>
      <c r="HH191" s="177">
        <f t="shared" si="126"/>
        <v>0</v>
      </c>
      <c r="HI191" s="177">
        <f t="shared" si="127"/>
        <v>0</v>
      </c>
      <c r="HJ191" s="177">
        <f t="shared" si="128"/>
        <v>0</v>
      </c>
      <c r="HK191" s="177">
        <f t="shared" si="129"/>
        <v>0</v>
      </c>
      <c r="HL191" s="177">
        <f t="shared" si="130"/>
        <v>0</v>
      </c>
      <c r="HM191" s="177">
        <f t="shared" si="131"/>
        <v>0</v>
      </c>
      <c r="HN191" s="177">
        <f t="shared" si="254"/>
        <v>0</v>
      </c>
      <c r="HO191" s="177">
        <f t="shared" si="255"/>
        <v>0</v>
      </c>
      <c r="HP191" s="177">
        <f t="shared" si="256"/>
        <v>0</v>
      </c>
      <c r="HQ191" s="177">
        <f t="shared" si="257"/>
        <v>0</v>
      </c>
      <c r="HR191" s="177">
        <f t="shared" si="258"/>
        <v>0</v>
      </c>
      <c r="HS191" s="177">
        <f t="shared" si="259"/>
        <v>0</v>
      </c>
      <c r="HT191" s="177">
        <f t="shared" si="260"/>
        <v>0</v>
      </c>
      <c r="HU191" s="177">
        <f t="shared" si="261"/>
        <v>0</v>
      </c>
      <c r="HV191" s="177">
        <f t="shared" si="262"/>
        <v>0</v>
      </c>
      <c r="HW191" s="177">
        <f t="shared" si="263"/>
        <v>0</v>
      </c>
      <c r="HX191" s="177">
        <f t="shared" si="264"/>
        <v>0</v>
      </c>
      <c r="HY191" s="177">
        <f t="shared" si="265"/>
        <v>0</v>
      </c>
      <c r="HZ191" s="177">
        <f t="shared" si="266"/>
        <v>0</v>
      </c>
      <c r="IA191" s="177">
        <f t="shared" si="267"/>
        <v>0</v>
      </c>
      <c r="IB191" s="177">
        <f t="shared" si="268"/>
        <v>0</v>
      </c>
      <c r="IC191" s="177">
        <f t="shared" si="207"/>
        <v>0</v>
      </c>
      <c r="ID191" s="177">
        <f t="shared" si="208"/>
        <v>0</v>
      </c>
      <c r="IE191" s="177">
        <f t="shared" si="209"/>
        <v>0</v>
      </c>
      <c r="IF191" s="177">
        <f t="shared" si="210"/>
        <v>0</v>
      </c>
      <c r="IG191" s="177">
        <f t="shared" si="211"/>
        <v>0</v>
      </c>
      <c r="IH191" s="177">
        <f t="shared" si="212"/>
        <v>0</v>
      </c>
      <c r="II191" s="177">
        <f t="shared" si="213"/>
        <v>0</v>
      </c>
      <c r="IJ191" s="177">
        <f t="shared" si="214"/>
        <v>0</v>
      </c>
      <c r="IK191" s="177">
        <f t="shared" si="215"/>
        <v>0</v>
      </c>
      <c r="IL191" s="177">
        <f t="shared" si="216"/>
        <v>0</v>
      </c>
      <c r="IM191" s="177">
        <f t="shared" si="217"/>
        <v>0</v>
      </c>
      <c r="IN191" s="177">
        <f t="shared" si="218"/>
        <v>0</v>
      </c>
      <c r="IO191" s="177">
        <f t="shared" si="219"/>
        <v>0</v>
      </c>
      <c r="IP191" s="177">
        <f t="shared" si="220"/>
        <v>0</v>
      </c>
      <c r="IQ191" s="177">
        <f t="shared" si="221"/>
        <v>0</v>
      </c>
      <c r="IR191" s="177">
        <f t="shared" si="222"/>
        <v>0</v>
      </c>
      <c r="IS191" s="177">
        <f t="shared" si="223"/>
        <v>3.6634500000000001</v>
      </c>
      <c r="IT191" s="177">
        <f t="shared" si="91"/>
        <v>0</v>
      </c>
      <c r="IU191" s="177">
        <f t="shared" si="224"/>
        <v>0</v>
      </c>
      <c r="IV191" s="177">
        <f t="shared" si="225"/>
        <v>0</v>
      </c>
      <c r="IW191" s="177">
        <f t="shared" si="226"/>
        <v>0</v>
      </c>
      <c r="IX191" s="177">
        <f t="shared" si="227"/>
        <v>0</v>
      </c>
      <c r="IY191" s="177">
        <f t="shared" si="228"/>
        <v>0</v>
      </c>
      <c r="IZ191" s="177">
        <f t="shared" si="229"/>
        <v>0</v>
      </c>
      <c r="JA191" s="177">
        <f t="shared" si="230"/>
        <v>0</v>
      </c>
      <c r="JB191" s="177">
        <f t="shared" si="231"/>
        <v>0</v>
      </c>
      <c r="JC191" s="177">
        <f t="shared" si="232"/>
        <v>0</v>
      </c>
      <c r="JD191" s="177">
        <f t="shared" si="233"/>
        <v>0</v>
      </c>
      <c r="JE191" s="177">
        <f t="shared" si="234"/>
        <v>0</v>
      </c>
      <c r="JF191" s="177">
        <f t="shared" si="235"/>
        <v>0</v>
      </c>
      <c r="JG191" s="177">
        <f t="shared" si="236"/>
        <v>0</v>
      </c>
      <c r="JH191" s="177">
        <f t="shared" si="237"/>
        <v>0</v>
      </c>
      <c r="JI191" s="177">
        <f t="shared" si="238"/>
        <v>0</v>
      </c>
      <c r="JJ191" s="177">
        <f t="shared" si="239"/>
        <v>0</v>
      </c>
      <c r="JK191" s="177">
        <f t="shared" si="240"/>
        <v>0</v>
      </c>
      <c r="JL191" s="177">
        <f t="shared" si="241"/>
        <v>0</v>
      </c>
      <c r="JM191" s="177">
        <f t="shared" si="242"/>
        <v>0</v>
      </c>
      <c r="JN191" s="177">
        <f t="shared" si="243"/>
        <v>0</v>
      </c>
      <c r="JO191" s="177">
        <f t="shared" si="244"/>
        <v>0</v>
      </c>
      <c r="JP191" s="177">
        <f t="shared" si="245"/>
        <v>0</v>
      </c>
      <c r="JQ191" s="177">
        <f t="shared" si="246"/>
        <v>0</v>
      </c>
      <c r="JR191" s="177">
        <f t="shared" si="247"/>
        <v>0</v>
      </c>
      <c r="JS191" s="177">
        <f t="shared" si="248"/>
        <v>0</v>
      </c>
      <c r="JT191" s="177">
        <f t="shared" si="203"/>
        <v>0</v>
      </c>
      <c r="JU191" s="177">
        <f t="shared" si="249"/>
        <v>0</v>
      </c>
      <c r="JV191" s="177">
        <f t="shared" si="250"/>
        <v>0</v>
      </c>
    </row>
    <row r="192" spans="1:282" x14ac:dyDescent="0.25">
      <c r="A192" s="77" t="s">
        <v>718</v>
      </c>
      <c r="B192" s="77">
        <v>7</v>
      </c>
      <c r="C192" s="79">
        <v>59</v>
      </c>
      <c r="D192" s="84">
        <f t="shared" si="9"/>
        <v>0</v>
      </c>
      <c r="E192" s="77">
        <f t="shared" si="352"/>
        <v>0</v>
      </c>
      <c r="F192" s="77">
        <f t="shared" si="352"/>
        <v>0</v>
      </c>
      <c r="G192" s="77">
        <f t="shared" si="352"/>
        <v>0</v>
      </c>
      <c r="H192" s="77">
        <f t="shared" si="352"/>
        <v>0</v>
      </c>
      <c r="I192" s="77">
        <f t="shared" si="352"/>
        <v>0</v>
      </c>
      <c r="J192" s="77">
        <f t="shared" si="352"/>
        <v>0</v>
      </c>
      <c r="K192" s="77">
        <f t="shared" si="352"/>
        <v>0</v>
      </c>
      <c r="L192" s="77">
        <f t="shared" si="352"/>
        <v>0</v>
      </c>
      <c r="M192" s="77">
        <f t="shared" si="352"/>
        <v>0</v>
      </c>
      <c r="N192" s="77">
        <f t="shared" si="352"/>
        <v>0</v>
      </c>
      <c r="O192" s="77">
        <f t="shared" si="352"/>
        <v>0</v>
      </c>
      <c r="P192" s="77">
        <f t="shared" si="352"/>
        <v>0</v>
      </c>
      <c r="Q192" s="77">
        <f t="shared" si="352"/>
        <v>0</v>
      </c>
      <c r="R192" s="77">
        <f t="shared" si="352"/>
        <v>0</v>
      </c>
      <c r="S192" s="77">
        <f t="shared" si="352"/>
        <v>0</v>
      </c>
      <c r="T192" s="77">
        <f t="shared" si="352"/>
        <v>0</v>
      </c>
      <c r="U192" s="77">
        <f t="shared" si="352"/>
        <v>0</v>
      </c>
      <c r="V192" s="77">
        <f t="shared" si="352"/>
        <v>0</v>
      </c>
      <c r="W192" s="77">
        <f t="shared" si="352"/>
        <v>0</v>
      </c>
      <c r="X192" s="77">
        <f t="shared" si="352"/>
        <v>0</v>
      </c>
      <c r="Y192" s="77">
        <f t="shared" si="352"/>
        <v>0</v>
      </c>
      <c r="Z192" s="77">
        <f t="shared" si="352"/>
        <v>0</v>
      </c>
      <c r="AA192" s="77">
        <f t="shared" si="352"/>
        <v>0</v>
      </c>
      <c r="AB192" s="77">
        <f t="shared" si="352"/>
        <v>0</v>
      </c>
      <c r="AC192" s="230">
        <f t="shared" si="352"/>
        <v>0</v>
      </c>
      <c r="AD192" s="230">
        <f t="shared" si="352"/>
        <v>0</v>
      </c>
      <c r="AE192" s="230">
        <f t="shared" si="352"/>
        <v>0</v>
      </c>
      <c r="AF192" s="230">
        <f t="shared" ref="AF192" si="371">HLOOKUP(AF$138,$D$78:$CR$136,$CS132,0)</f>
        <v>0</v>
      </c>
      <c r="AG192" s="230">
        <f t="shared" si="356"/>
        <v>0</v>
      </c>
      <c r="AH192" s="77">
        <f t="shared" si="356"/>
        <v>0</v>
      </c>
      <c r="AI192" s="77">
        <f t="shared" si="356"/>
        <v>0</v>
      </c>
      <c r="AJ192" s="77">
        <f t="shared" si="356"/>
        <v>0</v>
      </c>
      <c r="AK192" s="77">
        <f t="shared" si="356"/>
        <v>0</v>
      </c>
      <c r="AL192" s="77">
        <f t="shared" si="356"/>
        <v>0</v>
      </c>
      <c r="AM192" s="77">
        <f t="shared" si="356"/>
        <v>0</v>
      </c>
      <c r="AN192" s="77">
        <f t="shared" si="356"/>
        <v>0</v>
      </c>
      <c r="AO192" s="77">
        <f t="shared" si="356"/>
        <v>0</v>
      </c>
      <c r="AP192" s="77">
        <f t="shared" si="356"/>
        <v>0</v>
      </c>
      <c r="AQ192" s="77">
        <f t="shared" si="356"/>
        <v>0</v>
      </c>
      <c r="AR192" s="77">
        <f t="shared" si="356"/>
        <v>0</v>
      </c>
      <c r="AS192" s="77">
        <f t="shared" si="356"/>
        <v>0</v>
      </c>
      <c r="AT192" s="77">
        <f t="shared" si="356"/>
        <v>0</v>
      </c>
      <c r="AU192" s="77">
        <f t="shared" si="356"/>
        <v>0</v>
      </c>
      <c r="AV192" s="77">
        <f t="shared" si="356"/>
        <v>0</v>
      </c>
      <c r="AW192" s="77">
        <f t="shared" si="356"/>
        <v>0</v>
      </c>
      <c r="AX192" s="77">
        <f t="shared" si="356"/>
        <v>0</v>
      </c>
      <c r="AY192" s="77">
        <f t="shared" si="356"/>
        <v>0</v>
      </c>
      <c r="AZ192" s="77">
        <f t="shared" si="356"/>
        <v>0</v>
      </c>
      <c r="BA192" s="77">
        <f t="shared" si="356"/>
        <v>0</v>
      </c>
      <c r="BB192" s="77">
        <f t="shared" si="356"/>
        <v>0</v>
      </c>
      <c r="BC192" s="77">
        <f t="shared" si="356"/>
        <v>0</v>
      </c>
      <c r="BD192" s="77">
        <f t="shared" si="356"/>
        <v>0</v>
      </c>
      <c r="BE192" s="77">
        <f t="shared" si="356"/>
        <v>0</v>
      </c>
      <c r="BF192" s="77">
        <f t="shared" si="356"/>
        <v>0</v>
      </c>
      <c r="BG192" s="77">
        <f t="shared" si="356"/>
        <v>0</v>
      </c>
      <c r="BH192" s="77">
        <f t="shared" si="356"/>
        <v>0</v>
      </c>
      <c r="BI192" s="77">
        <f t="shared" si="356"/>
        <v>0</v>
      </c>
      <c r="BJ192" s="77">
        <f t="shared" si="356"/>
        <v>1</v>
      </c>
      <c r="BK192" s="77">
        <f t="shared" si="356"/>
        <v>0</v>
      </c>
      <c r="BL192" s="77">
        <f t="shared" si="356"/>
        <v>0</v>
      </c>
      <c r="BM192" s="77">
        <f t="shared" si="356"/>
        <v>0</v>
      </c>
      <c r="BN192" s="77">
        <f t="shared" si="356"/>
        <v>0</v>
      </c>
      <c r="BO192" s="77">
        <f t="shared" si="356"/>
        <v>0</v>
      </c>
      <c r="BP192" s="77">
        <f t="shared" si="356"/>
        <v>0</v>
      </c>
      <c r="BQ192" s="77">
        <f t="shared" si="356"/>
        <v>0</v>
      </c>
      <c r="BR192" s="77">
        <f t="shared" si="356"/>
        <v>0</v>
      </c>
      <c r="BS192" s="77">
        <f t="shared" si="356"/>
        <v>0</v>
      </c>
      <c r="BT192" s="77">
        <f t="shared" ref="AG192:BW196" si="372">HLOOKUP(BT$138,$D$78:$CR$136,$CS132,0)</f>
        <v>0</v>
      </c>
      <c r="BU192" s="77">
        <f t="shared" si="372"/>
        <v>0</v>
      </c>
      <c r="BV192" s="77">
        <f t="shared" si="372"/>
        <v>0</v>
      </c>
      <c r="BW192" s="77">
        <f t="shared" si="372"/>
        <v>0</v>
      </c>
      <c r="BX192" s="77">
        <f t="shared" ref="BX192" si="373">HLOOKUP(BX$138,$D$78:$CR$136,$CS132,0)</f>
        <v>0</v>
      </c>
      <c r="BY192" s="77">
        <f t="shared" si="341"/>
        <v>0</v>
      </c>
      <c r="BZ192" s="77">
        <f t="shared" si="341"/>
        <v>0</v>
      </c>
      <c r="CA192" s="77">
        <f t="shared" si="341"/>
        <v>0</v>
      </c>
      <c r="CB192" s="77">
        <f t="shared" si="341"/>
        <v>0</v>
      </c>
      <c r="CC192" s="77">
        <f t="shared" si="341"/>
        <v>0</v>
      </c>
      <c r="CD192" s="77">
        <f t="shared" si="341"/>
        <v>0</v>
      </c>
      <c r="CE192" s="77">
        <f t="shared" si="341"/>
        <v>0</v>
      </c>
      <c r="CF192" s="77">
        <f t="shared" si="341"/>
        <v>0</v>
      </c>
      <c r="CG192" s="77">
        <f t="shared" si="341"/>
        <v>0</v>
      </c>
      <c r="CH192" s="77">
        <f t="shared" si="341"/>
        <v>0</v>
      </c>
      <c r="CI192" s="77">
        <f t="shared" si="341"/>
        <v>0</v>
      </c>
      <c r="CJ192" s="77">
        <f t="shared" si="341"/>
        <v>0</v>
      </c>
      <c r="CK192" s="77">
        <f t="shared" si="341"/>
        <v>0</v>
      </c>
      <c r="CL192" s="77">
        <f t="shared" si="341"/>
        <v>0</v>
      </c>
      <c r="CM192" s="77">
        <f t="shared" si="341"/>
        <v>0</v>
      </c>
      <c r="CN192" s="77">
        <f t="shared" si="341"/>
        <v>0</v>
      </c>
      <c r="CO192" s="77">
        <f t="shared" si="341"/>
        <v>0</v>
      </c>
      <c r="CP192" s="77">
        <f t="shared" si="341"/>
        <v>0</v>
      </c>
      <c r="CQ192" s="77">
        <f t="shared" ref="CQ192" si="374">HLOOKUP(CQ$138,$D$78:$CR$136,$CS132,0)</f>
        <v>0</v>
      </c>
      <c r="CR192" s="85">
        <f t="shared" si="3"/>
        <v>0</v>
      </c>
      <c r="CS192" s="177">
        <f t="shared" si="13"/>
        <v>0</v>
      </c>
      <c r="CT192" s="177">
        <f t="shared" si="26"/>
        <v>0</v>
      </c>
      <c r="CU192" s="177">
        <f t="shared" si="27"/>
        <v>0</v>
      </c>
      <c r="CV192" s="177">
        <f t="shared" si="28"/>
        <v>0</v>
      </c>
      <c r="CW192" s="177">
        <f t="shared" si="29"/>
        <v>0</v>
      </c>
      <c r="CX192" s="177">
        <f t="shared" si="30"/>
        <v>0</v>
      </c>
      <c r="CY192" s="177">
        <f t="shared" si="31"/>
        <v>0</v>
      </c>
      <c r="CZ192" s="177">
        <f t="shared" si="32"/>
        <v>0</v>
      </c>
      <c r="DA192" s="177">
        <f t="shared" si="33"/>
        <v>0</v>
      </c>
      <c r="DB192" s="177">
        <f t="shared" si="34"/>
        <v>0</v>
      </c>
      <c r="DC192" s="177">
        <f t="shared" si="35"/>
        <v>0</v>
      </c>
      <c r="DD192" s="177">
        <f t="shared" si="36"/>
        <v>0</v>
      </c>
      <c r="DE192" s="177">
        <f t="shared" si="37"/>
        <v>0</v>
      </c>
      <c r="DF192" s="177">
        <f t="shared" si="38"/>
        <v>0</v>
      </c>
      <c r="DG192" s="177">
        <f t="shared" si="39"/>
        <v>0</v>
      </c>
      <c r="DH192" s="177">
        <f t="shared" si="40"/>
        <v>0</v>
      </c>
      <c r="DI192" s="177">
        <f t="shared" si="41"/>
        <v>0</v>
      </c>
      <c r="DJ192" s="177">
        <f t="shared" si="42"/>
        <v>0</v>
      </c>
      <c r="DK192" s="177">
        <f t="shared" si="43"/>
        <v>0</v>
      </c>
      <c r="DL192" s="177">
        <f t="shared" si="44"/>
        <v>0</v>
      </c>
      <c r="DM192" s="177">
        <f t="shared" si="45"/>
        <v>0</v>
      </c>
      <c r="DN192" s="177">
        <f t="shared" si="46"/>
        <v>0</v>
      </c>
      <c r="DO192" s="177">
        <f t="shared" si="47"/>
        <v>0</v>
      </c>
      <c r="DP192" s="177">
        <f t="shared" si="48"/>
        <v>0</v>
      </c>
      <c r="DQ192" s="177">
        <f t="shared" si="49"/>
        <v>0</v>
      </c>
      <c r="DR192" s="177">
        <f t="shared" si="50"/>
        <v>0</v>
      </c>
      <c r="DS192" s="177">
        <f t="shared" si="51"/>
        <v>0</v>
      </c>
      <c r="DT192" s="177">
        <f t="shared" si="52"/>
        <v>0</v>
      </c>
      <c r="DU192" s="177">
        <f t="shared" si="53"/>
        <v>0</v>
      </c>
      <c r="DV192" s="177">
        <f t="shared" si="54"/>
        <v>0</v>
      </c>
      <c r="DW192" s="177">
        <f t="shared" si="55"/>
        <v>0</v>
      </c>
      <c r="DX192" s="177">
        <f t="shared" si="56"/>
        <v>0</v>
      </c>
      <c r="DY192" s="177">
        <f t="shared" si="57"/>
        <v>0</v>
      </c>
      <c r="DZ192" s="177">
        <f t="shared" si="58"/>
        <v>0</v>
      </c>
      <c r="EA192" s="177">
        <f t="shared" si="59"/>
        <v>0</v>
      </c>
      <c r="EB192" s="177">
        <f t="shared" si="60"/>
        <v>0</v>
      </c>
      <c r="EC192" s="177">
        <f t="shared" si="61"/>
        <v>0</v>
      </c>
      <c r="ED192" s="177">
        <f t="shared" si="62"/>
        <v>0</v>
      </c>
      <c r="EE192" s="177">
        <f t="shared" si="63"/>
        <v>0</v>
      </c>
      <c r="EF192" s="177">
        <f t="shared" si="64"/>
        <v>0</v>
      </c>
      <c r="EG192" s="177">
        <f t="shared" si="65"/>
        <v>0</v>
      </c>
      <c r="EH192" s="177">
        <f t="shared" si="66"/>
        <v>0</v>
      </c>
      <c r="EI192" s="177">
        <f t="shared" si="67"/>
        <v>0</v>
      </c>
      <c r="EJ192" s="177">
        <f t="shared" si="68"/>
        <v>0</v>
      </c>
      <c r="EK192" s="177">
        <f t="shared" si="69"/>
        <v>0</v>
      </c>
      <c r="EL192" s="177">
        <f t="shared" si="70"/>
        <v>0</v>
      </c>
      <c r="EM192" s="177">
        <f t="shared" si="71"/>
        <v>0</v>
      </c>
      <c r="EN192" s="177">
        <f t="shared" si="72"/>
        <v>0</v>
      </c>
      <c r="EO192" s="177">
        <f t="shared" si="73"/>
        <v>0</v>
      </c>
      <c r="EP192" s="177">
        <f t="shared" si="74"/>
        <v>0</v>
      </c>
      <c r="EQ192" s="177">
        <f t="shared" si="75"/>
        <v>0</v>
      </c>
      <c r="ER192" s="177">
        <f t="shared" si="76"/>
        <v>0</v>
      </c>
      <c r="ES192" s="177">
        <f t="shared" si="77"/>
        <v>0</v>
      </c>
      <c r="ET192" s="177">
        <f t="shared" si="78"/>
        <v>0</v>
      </c>
      <c r="EU192" s="177">
        <f t="shared" si="79"/>
        <v>0</v>
      </c>
      <c r="EV192" s="177">
        <f t="shared" si="80"/>
        <v>0</v>
      </c>
      <c r="EW192" s="177">
        <f t="shared" si="81"/>
        <v>0</v>
      </c>
      <c r="EX192" s="177">
        <f t="shared" si="82"/>
        <v>0</v>
      </c>
      <c r="EY192" s="177">
        <f t="shared" si="83"/>
        <v>2.4819399999999998</v>
      </c>
      <c r="EZ192" s="177">
        <f t="shared" si="84"/>
        <v>0</v>
      </c>
      <c r="FA192" s="177">
        <f t="shared" si="85"/>
        <v>0</v>
      </c>
      <c r="FB192" s="177">
        <f t="shared" si="86"/>
        <v>0</v>
      </c>
      <c r="FC192" s="177">
        <f t="shared" si="87"/>
        <v>0</v>
      </c>
      <c r="FD192" s="177">
        <f t="shared" si="88"/>
        <v>0</v>
      </c>
      <c r="FE192" s="177">
        <f t="shared" si="22"/>
        <v>0</v>
      </c>
      <c r="FF192" s="177">
        <f t="shared" si="177"/>
        <v>0</v>
      </c>
      <c r="FG192" s="177">
        <f t="shared" si="178"/>
        <v>0</v>
      </c>
      <c r="FH192" s="177">
        <f t="shared" si="179"/>
        <v>0</v>
      </c>
      <c r="FI192" s="177">
        <f t="shared" si="159"/>
        <v>0</v>
      </c>
      <c r="FJ192" s="177">
        <f t="shared" si="160"/>
        <v>0</v>
      </c>
      <c r="FK192" s="177">
        <f t="shared" si="161"/>
        <v>0</v>
      </c>
      <c r="FL192" s="177">
        <f t="shared" si="162"/>
        <v>0</v>
      </c>
      <c r="FM192" s="177">
        <f t="shared" si="163"/>
        <v>0</v>
      </c>
      <c r="FN192" s="177">
        <f t="shared" si="164"/>
        <v>0</v>
      </c>
      <c r="FO192" s="177">
        <f t="shared" si="165"/>
        <v>0</v>
      </c>
      <c r="FP192" s="177">
        <f t="shared" si="166"/>
        <v>0</v>
      </c>
      <c r="FQ192" s="177">
        <f t="shared" si="167"/>
        <v>0</v>
      </c>
      <c r="FR192" s="177">
        <f t="shared" si="168"/>
        <v>0</v>
      </c>
      <c r="FS192" s="177">
        <f t="shared" si="169"/>
        <v>0</v>
      </c>
      <c r="FT192" s="177">
        <f t="shared" si="170"/>
        <v>0</v>
      </c>
      <c r="FU192" s="177">
        <f t="shared" si="171"/>
        <v>0</v>
      </c>
      <c r="FV192" s="177">
        <f t="shared" si="172"/>
        <v>0</v>
      </c>
      <c r="FW192" s="177">
        <f t="shared" si="173"/>
        <v>0</v>
      </c>
      <c r="FX192" s="177">
        <f t="shared" si="14"/>
        <v>0</v>
      </c>
      <c r="FY192" s="177">
        <f t="shared" si="183"/>
        <v>0</v>
      </c>
      <c r="FZ192" s="177">
        <f t="shared" si="184"/>
        <v>0</v>
      </c>
      <c r="GA192" s="177">
        <f t="shared" si="185"/>
        <v>0</v>
      </c>
      <c r="GB192" s="177">
        <f t="shared" si="186"/>
        <v>0</v>
      </c>
      <c r="GC192" s="177">
        <f t="shared" si="187"/>
        <v>0</v>
      </c>
      <c r="GD192" s="177">
        <f t="shared" si="188"/>
        <v>0</v>
      </c>
      <c r="GE192" s="177">
        <f t="shared" si="189"/>
        <v>0</v>
      </c>
      <c r="GF192" s="177">
        <f t="shared" si="190"/>
        <v>0</v>
      </c>
      <c r="GG192" s="177">
        <f t="shared" si="191"/>
        <v>0</v>
      </c>
      <c r="GH192" s="177">
        <f t="shared" si="15"/>
        <v>0</v>
      </c>
      <c r="GI192" s="177">
        <f t="shared" si="135"/>
        <v>0</v>
      </c>
      <c r="GJ192" s="177">
        <f t="shared" si="136"/>
        <v>0</v>
      </c>
      <c r="GK192" s="177">
        <f t="shared" si="137"/>
        <v>0</v>
      </c>
      <c r="GL192" s="177">
        <f t="shared" si="138"/>
        <v>0</v>
      </c>
      <c r="GM192" s="177">
        <f t="shared" si="139"/>
        <v>0</v>
      </c>
      <c r="GN192" s="177">
        <f t="shared" si="140"/>
        <v>0</v>
      </c>
      <c r="GO192" s="177">
        <f t="shared" si="141"/>
        <v>0</v>
      </c>
      <c r="GP192" s="177">
        <f t="shared" si="108"/>
        <v>0</v>
      </c>
      <c r="GQ192" s="177">
        <f t="shared" si="109"/>
        <v>0</v>
      </c>
      <c r="GR192" s="177">
        <f t="shared" si="110"/>
        <v>0</v>
      </c>
      <c r="GS192" s="177">
        <f t="shared" si="111"/>
        <v>0</v>
      </c>
      <c r="GT192" s="177">
        <f t="shared" si="112"/>
        <v>0</v>
      </c>
      <c r="GU192" s="177">
        <f t="shared" si="113"/>
        <v>0</v>
      </c>
      <c r="GV192" s="177">
        <f t="shared" si="114"/>
        <v>0</v>
      </c>
      <c r="GW192" s="177">
        <f t="shared" si="115"/>
        <v>0</v>
      </c>
      <c r="GX192" s="177">
        <f t="shared" si="116"/>
        <v>0</v>
      </c>
      <c r="GY192" s="177">
        <f t="shared" si="117"/>
        <v>0</v>
      </c>
      <c r="GZ192" s="177">
        <f t="shared" si="118"/>
        <v>0</v>
      </c>
      <c r="HA192" s="177">
        <f t="shared" si="119"/>
        <v>0</v>
      </c>
      <c r="HB192" s="177">
        <f t="shared" si="120"/>
        <v>0</v>
      </c>
      <c r="HC192" s="177">
        <f t="shared" si="121"/>
        <v>0</v>
      </c>
      <c r="HD192" s="177">
        <f t="shared" si="122"/>
        <v>0</v>
      </c>
      <c r="HE192" s="177">
        <f t="shared" si="123"/>
        <v>0</v>
      </c>
      <c r="HF192" s="177">
        <f t="shared" si="124"/>
        <v>0</v>
      </c>
      <c r="HG192" s="177">
        <f t="shared" si="125"/>
        <v>0</v>
      </c>
      <c r="HH192" s="177">
        <f t="shared" si="126"/>
        <v>0</v>
      </c>
      <c r="HI192" s="177">
        <f t="shared" si="127"/>
        <v>0</v>
      </c>
      <c r="HJ192" s="177">
        <f t="shared" si="128"/>
        <v>0</v>
      </c>
      <c r="HK192" s="177">
        <f t="shared" si="129"/>
        <v>0</v>
      </c>
      <c r="HL192" s="177">
        <f t="shared" si="130"/>
        <v>0</v>
      </c>
      <c r="HM192" s="177">
        <f t="shared" si="131"/>
        <v>0</v>
      </c>
      <c r="HN192" s="177">
        <f t="shared" si="254"/>
        <v>0</v>
      </c>
      <c r="HO192" s="177">
        <f t="shared" si="255"/>
        <v>0</v>
      </c>
      <c r="HP192" s="177">
        <f t="shared" si="256"/>
        <v>0</v>
      </c>
      <c r="HQ192" s="177">
        <f t="shared" si="257"/>
        <v>0</v>
      </c>
      <c r="HR192" s="177">
        <f t="shared" si="258"/>
        <v>0</v>
      </c>
      <c r="HS192" s="177">
        <f t="shared" si="259"/>
        <v>0</v>
      </c>
      <c r="HT192" s="177">
        <f t="shared" si="260"/>
        <v>0</v>
      </c>
      <c r="HU192" s="177">
        <f t="shared" si="261"/>
        <v>0</v>
      </c>
      <c r="HV192" s="177">
        <f t="shared" si="262"/>
        <v>0</v>
      </c>
      <c r="HW192" s="177">
        <f t="shared" si="263"/>
        <v>0</v>
      </c>
      <c r="HX192" s="177">
        <f t="shared" si="264"/>
        <v>0</v>
      </c>
      <c r="HY192" s="177">
        <f t="shared" si="265"/>
        <v>0</v>
      </c>
      <c r="HZ192" s="177">
        <f t="shared" si="266"/>
        <v>0</v>
      </c>
      <c r="IA192" s="177">
        <f t="shared" si="267"/>
        <v>0</v>
      </c>
      <c r="IB192" s="177">
        <f t="shared" si="268"/>
        <v>0</v>
      </c>
      <c r="IC192" s="177">
        <f t="shared" si="207"/>
        <v>0</v>
      </c>
      <c r="ID192" s="177">
        <f t="shared" si="208"/>
        <v>0</v>
      </c>
      <c r="IE192" s="177">
        <f t="shared" si="209"/>
        <v>0</v>
      </c>
      <c r="IF192" s="177">
        <f t="shared" si="210"/>
        <v>0</v>
      </c>
      <c r="IG192" s="177">
        <f t="shared" si="211"/>
        <v>0</v>
      </c>
      <c r="IH192" s="177">
        <f t="shared" si="212"/>
        <v>0</v>
      </c>
      <c r="II192" s="177">
        <f t="shared" si="213"/>
        <v>0</v>
      </c>
      <c r="IJ192" s="177">
        <f t="shared" si="214"/>
        <v>0</v>
      </c>
      <c r="IK192" s="177">
        <f t="shared" si="215"/>
        <v>0</v>
      </c>
      <c r="IL192" s="177">
        <f t="shared" si="216"/>
        <v>0</v>
      </c>
      <c r="IM192" s="177">
        <f t="shared" si="217"/>
        <v>0</v>
      </c>
      <c r="IN192" s="177">
        <f t="shared" si="218"/>
        <v>3.2105700000000001</v>
      </c>
      <c r="IO192" s="177">
        <f t="shared" si="219"/>
        <v>0</v>
      </c>
      <c r="IP192" s="177">
        <f t="shared" si="220"/>
        <v>0</v>
      </c>
      <c r="IQ192" s="177">
        <f t="shared" si="221"/>
        <v>0</v>
      </c>
      <c r="IR192" s="177">
        <f t="shared" si="222"/>
        <v>0</v>
      </c>
      <c r="IS192" s="177">
        <f t="shared" si="223"/>
        <v>0</v>
      </c>
      <c r="IT192" s="177">
        <f t="shared" si="91"/>
        <v>0</v>
      </c>
      <c r="IU192" s="177">
        <f t="shared" si="224"/>
        <v>0</v>
      </c>
      <c r="IV192" s="177">
        <f t="shared" si="225"/>
        <v>0</v>
      </c>
      <c r="IW192" s="177">
        <f t="shared" si="226"/>
        <v>0</v>
      </c>
      <c r="IX192" s="177">
        <f t="shared" si="227"/>
        <v>0</v>
      </c>
      <c r="IY192" s="177">
        <f t="shared" si="228"/>
        <v>0</v>
      </c>
      <c r="IZ192" s="177">
        <f t="shared" si="229"/>
        <v>0</v>
      </c>
      <c r="JA192" s="177">
        <f t="shared" si="230"/>
        <v>0</v>
      </c>
      <c r="JB192" s="177">
        <f t="shared" si="231"/>
        <v>0</v>
      </c>
      <c r="JC192" s="177">
        <f t="shared" si="232"/>
        <v>0</v>
      </c>
      <c r="JD192" s="177">
        <f t="shared" si="233"/>
        <v>0</v>
      </c>
      <c r="JE192" s="177">
        <f t="shared" si="234"/>
        <v>0</v>
      </c>
      <c r="JF192" s="177">
        <f t="shared" si="235"/>
        <v>0</v>
      </c>
      <c r="JG192" s="177">
        <f t="shared" si="236"/>
        <v>0</v>
      </c>
      <c r="JH192" s="177">
        <f t="shared" si="237"/>
        <v>0</v>
      </c>
      <c r="JI192" s="177">
        <f t="shared" si="238"/>
        <v>0</v>
      </c>
      <c r="JJ192" s="177">
        <f t="shared" si="239"/>
        <v>0</v>
      </c>
      <c r="JK192" s="177">
        <f t="shared" si="240"/>
        <v>0</v>
      </c>
      <c r="JL192" s="177">
        <f t="shared" si="241"/>
        <v>0</v>
      </c>
      <c r="JM192" s="177">
        <f t="shared" si="242"/>
        <v>0</v>
      </c>
      <c r="JN192" s="177">
        <f t="shared" si="243"/>
        <v>0</v>
      </c>
      <c r="JO192" s="177">
        <f t="shared" si="244"/>
        <v>0</v>
      </c>
      <c r="JP192" s="177">
        <f t="shared" si="245"/>
        <v>0</v>
      </c>
      <c r="JQ192" s="177">
        <f t="shared" si="246"/>
        <v>0</v>
      </c>
      <c r="JR192" s="177">
        <f t="shared" si="247"/>
        <v>0</v>
      </c>
      <c r="JS192" s="177">
        <f t="shared" si="248"/>
        <v>0</v>
      </c>
      <c r="JT192" s="177">
        <f t="shared" si="203"/>
        <v>0</v>
      </c>
      <c r="JU192" s="177">
        <f t="shared" si="249"/>
        <v>0</v>
      </c>
      <c r="JV192" s="177">
        <f t="shared" si="250"/>
        <v>0</v>
      </c>
    </row>
    <row r="193" spans="1:282" x14ac:dyDescent="0.25">
      <c r="A193" s="77" t="s">
        <v>719</v>
      </c>
      <c r="B193" s="77">
        <v>4</v>
      </c>
      <c r="C193" s="79">
        <v>60</v>
      </c>
      <c r="D193" s="84">
        <f t="shared" si="9"/>
        <v>0</v>
      </c>
      <c r="E193" s="77">
        <f t="shared" si="352"/>
        <v>0</v>
      </c>
      <c r="F193" s="77">
        <f t="shared" si="352"/>
        <v>0</v>
      </c>
      <c r="G193" s="77">
        <f t="shared" si="352"/>
        <v>0</v>
      </c>
      <c r="H193" s="77">
        <f t="shared" si="352"/>
        <v>0</v>
      </c>
      <c r="I193" s="77">
        <f t="shared" si="352"/>
        <v>0</v>
      </c>
      <c r="J193" s="77">
        <f t="shared" si="352"/>
        <v>0</v>
      </c>
      <c r="K193" s="77">
        <f t="shared" si="352"/>
        <v>0</v>
      </c>
      <c r="L193" s="77">
        <f t="shared" si="352"/>
        <v>0</v>
      </c>
      <c r="M193" s="77">
        <f t="shared" si="352"/>
        <v>0</v>
      </c>
      <c r="N193" s="77">
        <f t="shared" si="352"/>
        <v>0</v>
      </c>
      <c r="O193" s="77">
        <f t="shared" si="352"/>
        <v>0</v>
      </c>
      <c r="P193" s="77">
        <f t="shared" si="352"/>
        <v>0</v>
      </c>
      <c r="Q193" s="77">
        <f t="shared" si="352"/>
        <v>0</v>
      </c>
      <c r="R193" s="77">
        <f t="shared" si="352"/>
        <v>0</v>
      </c>
      <c r="S193" s="77">
        <f t="shared" si="352"/>
        <v>0</v>
      </c>
      <c r="T193" s="77">
        <f t="shared" si="352"/>
        <v>0</v>
      </c>
      <c r="U193" s="77">
        <f t="shared" si="352"/>
        <v>0</v>
      </c>
      <c r="V193" s="77">
        <f t="shared" si="352"/>
        <v>0</v>
      </c>
      <c r="W193" s="77">
        <f t="shared" si="352"/>
        <v>0</v>
      </c>
      <c r="X193" s="77">
        <f t="shared" si="352"/>
        <v>0</v>
      </c>
      <c r="Y193" s="77">
        <f t="shared" si="352"/>
        <v>0</v>
      </c>
      <c r="Z193" s="77">
        <f t="shared" si="352"/>
        <v>0</v>
      </c>
      <c r="AA193" s="77">
        <f t="shared" si="352"/>
        <v>0</v>
      </c>
      <c r="AB193" s="77">
        <f t="shared" si="352"/>
        <v>0</v>
      </c>
      <c r="AC193" s="230">
        <f t="shared" si="352"/>
        <v>0</v>
      </c>
      <c r="AD193" s="230">
        <f t="shared" si="352"/>
        <v>0</v>
      </c>
      <c r="AE193" s="230">
        <f t="shared" si="352"/>
        <v>0</v>
      </c>
      <c r="AF193" s="230">
        <f t="shared" ref="AF193" si="375">HLOOKUP(AF$138,$D$78:$CR$136,$CS133,0)</f>
        <v>0</v>
      </c>
      <c r="AG193" s="230">
        <f t="shared" si="372"/>
        <v>0</v>
      </c>
      <c r="AH193" s="77">
        <f t="shared" si="372"/>
        <v>0</v>
      </c>
      <c r="AI193" s="77">
        <f t="shared" si="372"/>
        <v>0</v>
      </c>
      <c r="AJ193" s="77">
        <f t="shared" si="372"/>
        <v>0</v>
      </c>
      <c r="AK193" s="77">
        <f t="shared" si="372"/>
        <v>0</v>
      </c>
      <c r="AL193" s="77">
        <f t="shared" si="372"/>
        <v>0</v>
      </c>
      <c r="AM193" s="77">
        <f t="shared" si="372"/>
        <v>0</v>
      </c>
      <c r="AN193" s="77">
        <f t="shared" si="372"/>
        <v>0</v>
      </c>
      <c r="AO193" s="77">
        <f t="shared" si="372"/>
        <v>0</v>
      </c>
      <c r="AP193" s="77">
        <f t="shared" si="372"/>
        <v>0</v>
      </c>
      <c r="AQ193" s="77">
        <f t="shared" si="372"/>
        <v>0</v>
      </c>
      <c r="AR193" s="77">
        <f t="shared" si="372"/>
        <v>0</v>
      </c>
      <c r="AS193" s="77">
        <f t="shared" si="372"/>
        <v>0</v>
      </c>
      <c r="AT193" s="77">
        <f t="shared" si="372"/>
        <v>0</v>
      </c>
      <c r="AU193" s="77">
        <f t="shared" si="372"/>
        <v>0</v>
      </c>
      <c r="AV193" s="77">
        <f t="shared" si="372"/>
        <v>0</v>
      </c>
      <c r="AW193" s="77">
        <f t="shared" si="372"/>
        <v>0</v>
      </c>
      <c r="AX193" s="77">
        <f t="shared" si="372"/>
        <v>0</v>
      </c>
      <c r="AY193" s="77">
        <f t="shared" si="372"/>
        <v>0</v>
      </c>
      <c r="AZ193" s="77">
        <f t="shared" si="372"/>
        <v>0</v>
      </c>
      <c r="BA193" s="77">
        <f t="shared" si="372"/>
        <v>0</v>
      </c>
      <c r="BB193" s="77">
        <f t="shared" si="372"/>
        <v>0</v>
      </c>
      <c r="BC193" s="77">
        <f t="shared" si="372"/>
        <v>0</v>
      </c>
      <c r="BD193" s="77">
        <f t="shared" si="372"/>
        <v>0</v>
      </c>
      <c r="BE193" s="77">
        <f t="shared" si="372"/>
        <v>0</v>
      </c>
      <c r="BF193" s="77">
        <f t="shared" si="372"/>
        <v>0</v>
      </c>
      <c r="BG193" s="77">
        <f t="shared" si="372"/>
        <v>0</v>
      </c>
      <c r="BH193" s="77">
        <f t="shared" si="372"/>
        <v>0</v>
      </c>
      <c r="BI193" s="77">
        <f t="shared" si="372"/>
        <v>0</v>
      </c>
      <c r="BJ193" s="77">
        <f t="shared" si="372"/>
        <v>0</v>
      </c>
      <c r="BK193" s="77">
        <f t="shared" si="372"/>
        <v>1</v>
      </c>
      <c r="BL193" s="77">
        <f t="shared" si="372"/>
        <v>0</v>
      </c>
      <c r="BM193" s="77">
        <f t="shared" si="372"/>
        <v>0</v>
      </c>
      <c r="BN193" s="77">
        <f t="shared" si="372"/>
        <v>0</v>
      </c>
      <c r="BO193" s="77">
        <f t="shared" si="372"/>
        <v>0</v>
      </c>
      <c r="BP193" s="77">
        <f t="shared" si="372"/>
        <v>0</v>
      </c>
      <c r="BQ193" s="77">
        <f t="shared" si="372"/>
        <v>0</v>
      </c>
      <c r="BR193" s="77">
        <f t="shared" si="372"/>
        <v>0</v>
      </c>
      <c r="BS193" s="77">
        <f t="shared" si="372"/>
        <v>0</v>
      </c>
      <c r="BT193" s="77">
        <f t="shared" si="372"/>
        <v>0</v>
      </c>
      <c r="BU193" s="77">
        <f t="shared" si="372"/>
        <v>0</v>
      </c>
      <c r="BV193" s="77">
        <f t="shared" si="372"/>
        <v>0</v>
      </c>
      <c r="BW193" s="77">
        <f t="shared" si="372"/>
        <v>0</v>
      </c>
      <c r="BX193" s="77">
        <f t="shared" ref="BX193" si="376">HLOOKUP(BX$138,$D$78:$CR$136,$CS133,0)</f>
        <v>0</v>
      </c>
      <c r="BY193" s="77">
        <f t="shared" si="341"/>
        <v>0</v>
      </c>
      <c r="BZ193" s="77">
        <f t="shared" si="341"/>
        <v>0</v>
      </c>
      <c r="CA193" s="77">
        <f t="shared" si="341"/>
        <v>0</v>
      </c>
      <c r="CB193" s="77">
        <f t="shared" si="341"/>
        <v>0</v>
      </c>
      <c r="CC193" s="77">
        <f t="shared" si="341"/>
        <v>0</v>
      </c>
      <c r="CD193" s="77">
        <f t="shared" si="341"/>
        <v>0</v>
      </c>
      <c r="CE193" s="77">
        <f t="shared" si="341"/>
        <v>0</v>
      </c>
      <c r="CF193" s="77">
        <f t="shared" si="341"/>
        <v>0</v>
      </c>
      <c r="CG193" s="77">
        <f t="shared" si="341"/>
        <v>0</v>
      </c>
      <c r="CH193" s="77">
        <f t="shared" si="341"/>
        <v>0</v>
      </c>
      <c r="CI193" s="77">
        <f t="shared" si="341"/>
        <v>0</v>
      </c>
      <c r="CJ193" s="77">
        <f t="shared" si="341"/>
        <v>0</v>
      </c>
      <c r="CK193" s="77">
        <f t="shared" si="341"/>
        <v>0</v>
      </c>
      <c r="CL193" s="77">
        <f t="shared" si="341"/>
        <v>0</v>
      </c>
      <c r="CM193" s="77">
        <f t="shared" si="341"/>
        <v>0</v>
      </c>
      <c r="CN193" s="77">
        <f t="shared" si="341"/>
        <v>0</v>
      </c>
      <c r="CO193" s="77">
        <f t="shared" si="341"/>
        <v>0</v>
      </c>
      <c r="CP193" s="77">
        <f t="shared" si="341"/>
        <v>0</v>
      </c>
      <c r="CQ193" s="77">
        <f t="shared" ref="CQ193" si="377">HLOOKUP(CQ$138,$D$78:$CR$136,$CS133,0)</f>
        <v>0</v>
      </c>
      <c r="CR193" s="85">
        <f t="shared" si="3"/>
        <v>0</v>
      </c>
      <c r="CS193" s="177">
        <f t="shared" si="13"/>
        <v>0</v>
      </c>
      <c r="CT193" s="177">
        <f t="shared" si="26"/>
        <v>0</v>
      </c>
      <c r="CU193" s="177">
        <f t="shared" si="27"/>
        <v>0</v>
      </c>
      <c r="CV193" s="177">
        <f t="shared" si="28"/>
        <v>0</v>
      </c>
      <c r="CW193" s="177">
        <f t="shared" si="29"/>
        <v>0</v>
      </c>
      <c r="CX193" s="177">
        <f t="shared" si="30"/>
        <v>0</v>
      </c>
      <c r="CY193" s="177">
        <f t="shared" si="31"/>
        <v>0</v>
      </c>
      <c r="CZ193" s="177">
        <f t="shared" si="32"/>
        <v>0</v>
      </c>
      <c r="DA193" s="177">
        <f t="shared" si="33"/>
        <v>0</v>
      </c>
      <c r="DB193" s="177">
        <f t="shared" si="34"/>
        <v>0</v>
      </c>
      <c r="DC193" s="177">
        <f t="shared" si="35"/>
        <v>0</v>
      </c>
      <c r="DD193" s="177">
        <f t="shared" si="36"/>
        <v>0</v>
      </c>
      <c r="DE193" s="177">
        <f t="shared" si="37"/>
        <v>0</v>
      </c>
      <c r="DF193" s="177">
        <f t="shared" si="38"/>
        <v>0</v>
      </c>
      <c r="DG193" s="177">
        <f t="shared" si="39"/>
        <v>0</v>
      </c>
      <c r="DH193" s="177">
        <f t="shared" si="40"/>
        <v>0</v>
      </c>
      <c r="DI193" s="177">
        <f t="shared" si="41"/>
        <v>0</v>
      </c>
      <c r="DJ193" s="177">
        <f t="shared" si="42"/>
        <v>0</v>
      </c>
      <c r="DK193" s="177">
        <f t="shared" si="43"/>
        <v>0</v>
      </c>
      <c r="DL193" s="177">
        <f t="shared" si="44"/>
        <v>0</v>
      </c>
      <c r="DM193" s="177">
        <f t="shared" si="45"/>
        <v>0</v>
      </c>
      <c r="DN193" s="177">
        <f t="shared" si="46"/>
        <v>0</v>
      </c>
      <c r="DO193" s="177">
        <f t="shared" si="47"/>
        <v>0</v>
      </c>
      <c r="DP193" s="177">
        <f t="shared" si="48"/>
        <v>0</v>
      </c>
      <c r="DQ193" s="177">
        <f t="shared" si="49"/>
        <v>0</v>
      </c>
      <c r="DR193" s="177">
        <f t="shared" si="50"/>
        <v>0</v>
      </c>
      <c r="DS193" s="177">
        <f t="shared" si="51"/>
        <v>0</v>
      </c>
      <c r="DT193" s="177">
        <f t="shared" si="52"/>
        <v>0</v>
      </c>
      <c r="DU193" s="177">
        <f t="shared" si="53"/>
        <v>0</v>
      </c>
      <c r="DV193" s="177">
        <f t="shared" si="54"/>
        <v>0</v>
      </c>
      <c r="DW193" s="177">
        <f t="shared" si="55"/>
        <v>0</v>
      </c>
      <c r="DX193" s="177">
        <f t="shared" si="56"/>
        <v>0</v>
      </c>
      <c r="DY193" s="177">
        <f t="shared" si="57"/>
        <v>0</v>
      </c>
      <c r="DZ193" s="177">
        <f t="shared" si="58"/>
        <v>0</v>
      </c>
      <c r="EA193" s="177">
        <f t="shared" si="59"/>
        <v>0</v>
      </c>
      <c r="EB193" s="177">
        <f t="shared" si="60"/>
        <v>0</v>
      </c>
      <c r="EC193" s="177">
        <f t="shared" si="61"/>
        <v>0</v>
      </c>
      <c r="ED193" s="177">
        <f t="shared" si="62"/>
        <v>0</v>
      </c>
      <c r="EE193" s="177">
        <f t="shared" si="63"/>
        <v>0</v>
      </c>
      <c r="EF193" s="177">
        <f t="shared" si="64"/>
        <v>0</v>
      </c>
      <c r="EG193" s="177">
        <f t="shared" si="65"/>
        <v>0</v>
      </c>
      <c r="EH193" s="177">
        <f t="shared" si="66"/>
        <v>0</v>
      </c>
      <c r="EI193" s="177">
        <f t="shared" si="67"/>
        <v>0</v>
      </c>
      <c r="EJ193" s="177">
        <f t="shared" si="68"/>
        <v>0</v>
      </c>
      <c r="EK193" s="177">
        <f t="shared" si="69"/>
        <v>0</v>
      </c>
      <c r="EL193" s="177">
        <f t="shared" si="70"/>
        <v>0</v>
      </c>
      <c r="EM193" s="177">
        <f t="shared" si="71"/>
        <v>0</v>
      </c>
      <c r="EN193" s="177">
        <f t="shared" si="72"/>
        <v>0</v>
      </c>
      <c r="EO193" s="177">
        <f t="shared" si="73"/>
        <v>0</v>
      </c>
      <c r="EP193" s="177">
        <f t="shared" si="74"/>
        <v>0</v>
      </c>
      <c r="EQ193" s="177">
        <f t="shared" si="75"/>
        <v>0</v>
      </c>
      <c r="ER193" s="177">
        <f t="shared" si="76"/>
        <v>0</v>
      </c>
      <c r="ES193" s="177">
        <f t="shared" si="77"/>
        <v>0</v>
      </c>
      <c r="ET193" s="177">
        <f t="shared" si="78"/>
        <v>0</v>
      </c>
      <c r="EU193" s="177">
        <f t="shared" si="79"/>
        <v>0</v>
      </c>
      <c r="EV193" s="177">
        <f t="shared" si="80"/>
        <v>0</v>
      </c>
      <c r="EW193" s="177">
        <f t="shared" si="81"/>
        <v>0</v>
      </c>
      <c r="EX193" s="177">
        <f t="shared" si="82"/>
        <v>0</v>
      </c>
      <c r="EY193" s="177">
        <f t="shared" si="83"/>
        <v>0</v>
      </c>
      <c r="EZ193" s="177">
        <f t="shared" si="84"/>
        <v>3.2003599999999999</v>
      </c>
      <c r="FA193" s="177">
        <f t="shared" si="85"/>
        <v>0</v>
      </c>
      <c r="FB193" s="177">
        <f t="shared" si="86"/>
        <v>0</v>
      </c>
      <c r="FC193" s="177">
        <f t="shared" si="87"/>
        <v>0</v>
      </c>
      <c r="FD193" s="177">
        <f t="shared" si="88"/>
        <v>0</v>
      </c>
      <c r="FE193" s="177">
        <f t="shared" si="22"/>
        <v>0</v>
      </c>
      <c r="FF193" s="177">
        <f t="shared" si="177"/>
        <v>0</v>
      </c>
      <c r="FG193" s="177">
        <f t="shared" si="178"/>
        <v>0</v>
      </c>
      <c r="FH193" s="177">
        <f t="shared" si="179"/>
        <v>0</v>
      </c>
      <c r="FI193" s="177">
        <f t="shared" si="159"/>
        <v>0</v>
      </c>
      <c r="FJ193" s="177">
        <f t="shared" si="160"/>
        <v>0</v>
      </c>
      <c r="FK193" s="177">
        <f t="shared" si="161"/>
        <v>0</v>
      </c>
      <c r="FL193" s="177">
        <f t="shared" si="162"/>
        <v>0</v>
      </c>
      <c r="FM193" s="177">
        <f t="shared" si="163"/>
        <v>0</v>
      </c>
      <c r="FN193" s="177">
        <f t="shared" si="164"/>
        <v>0</v>
      </c>
      <c r="FO193" s="177">
        <f t="shared" si="165"/>
        <v>0</v>
      </c>
      <c r="FP193" s="177">
        <f t="shared" si="166"/>
        <v>0</v>
      </c>
      <c r="FQ193" s="177">
        <f t="shared" si="167"/>
        <v>0</v>
      </c>
      <c r="FR193" s="177">
        <f t="shared" si="168"/>
        <v>0</v>
      </c>
      <c r="FS193" s="177">
        <f t="shared" si="169"/>
        <v>0</v>
      </c>
      <c r="FT193" s="177">
        <f t="shared" si="170"/>
        <v>0</v>
      </c>
      <c r="FU193" s="177">
        <f t="shared" si="171"/>
        <v>0</v>
      </c>
      <c r="FV193" s="177">
        <f t="shared" si="172"/>
        <v>0</v>
      </c>
      <c r="FW193" s="177">
        <f t="shared" si="173"/>
        <v>0</v>
      </c>
      <c r="FX193" s="177">
        <f t="shared" si="14"/>
        <v>0</v>
      </c>
      <c r="FY193" s="177">
        <f t="shared" si="183"/>
        <v>0</v>
      </c>
      <c r="FZ193" s="177">
        <f t="shared" si="184"/>
        <v>0</v>
      </c>
      <c r="GA193" s="177">
        <f t="shared" si="185"/>
        <v>0</v>
      </c>
      <c r="GB193" s="177">
        <f t="shared" si="186"/>
        <v>0</v>
      </c>
      <c r="GC193" s="177">
        <f t="shared" si="187"/>
        <v>0</v>
      </c>
      <c r="GD193" s="177">
        <f t="shared" si="188"/>
        <v>0</v>
      </c>
      <c r="GE193" s="177">
        <f t="shared" si="189"/>
        <v>0</v>
      </c>
      <c r="GF193" s="177">
        <f t="shared" si="190"/>
        <v>0</v>
      </c>
      <c r="GG193" s="177">
        <f t="shared" si="191"/>
        <v>0</v>
      </c>
      <c r="GH193" s="177">
        <f t="shared" si="15"/>
        <v>0</v>
      </c>
      <c r="GI193" s="177">
        <f t="shared" si="135"/>
        <v>0</v>
      </c>
      <c r="GJ193" s="177">
        <f t="shared" si="136"/>
        <v>0</v>
      </c>
      <c r="GK193" s="177">
        <f t="shared" si="137"/>
        <v>0</v>
      </c>
      <c r="GL193" s="177">
        <f t="shared" si="138"/>
        <v>0</v>
      </c>
      <c r="GM193" s="177">
        <f t="shared" si="139"/>
        <v>0</v>
      </c>
      <c r="GN193" s="177">
        <f t="shared" si="140"/>
        <v>0</v>
      </c>
      <c r="GO193" s="177">
        <f t="shared" si="141"/>
        <v>0</v>
      </c>
      <c r="GP193" s="177">
        <f t="shared" si="108"/>
        <v>0</v>
      </c>
      <c r="GQ193" s="177">
        <f t="shared" si="109"/>
        <v>0</v>
      </c>
      <c r="GR193" s="177">
        <f t="shared" si="110"/>
        <v>0</v>
      </c>
      <c r="GS193" s="177">
        <f t="shared" si="111"/>
        <v>0</v>
      </c>
      <c r="GT193" s="177">
        <f t="shared" si="112"/>
        <v>0</v>
      </c>
      <c r="GU193" s="177">
        <f t="shared" si="113"/>
        <v>0</v>
      </c>
      <c r="GV193" s="177">
        <f t="shared" si="114"/>
        <v>0</v>
      </c>
      <c r="GW193" s="177">
        <f t="shared" si="115"/>
        <v>0</v>
      </c>
      <c r="GX193" s="177">
        <f t="shared" si="116"/>
        <v>0</v>
      </c>
      <c r="GY193" s="177">
        <f t="shared" si="117"/>
        <v>0</v>
      </c>
      <c r="GZ193" s="177">
        <f t="shared" si="118"/>
        <v>0</v>
      </c>
      <c r="HA193" s="177">
        <f t="shared" si="119"/>
        <v>0</v>
      </c>
      <c r="HB193" s="177">
        <f t="shared" si="120"/>
        <v>0</v>
      </c>
      <c r="HC193" s="177">
        <f t="shared" si="121"/>
        <v>0</v>
      </c>
      <c r="HD193" s="177">
        <f t="shared" si="122"/>
        <v>0</v>
      </c>
      <c r="HE193" s="177">
        <f t="shared" si="123"/>
        <v>0</v>
      </c>
      <c r="HF193" s="177">
        <f t="shared" si="124"/>
        <v>0</v>
      </c>
      <c r="HG193" s="177">
        <f t="shared" si="125"/>
        <v>0</v>
      </c>
      <c r="HH193" s="177">
        <f t="shared" si="126"/>
        <v>0</v>
      </c>
      <c r="HI193" s="177">
        <f t="shared" si="127"/>
        <v>0</v>
      </c>
      <c r="HJ193" s="177">
        <f t="shared" si="128"/>
        <v>0</v>
      </c>
      <c r="HK193" s="177">
        <f t="shared" si="129"/>
        <v>0</v>
      </c>
      <c r="HL193" s="177">
        <f t="shared" si="130"/>
        <v>0</v>
      </c>
      <c r="HM193" s="177">
        <f t="shared" si="131"/>
        <v>0</v>
      </c>
      <c r="HN193" s="177">
        <f t="shared" si="254"/>
        <v>0</v>
      </c>
      <c r="HO193" s="177">
        <f t="shared" si="255"/>
        <v>0</v>
      </c>
      <c r="HP193" s="177">
        <f t="shared" si="256"/>
        <v>0</v>
      </c>
      <c r="HQ193" s="177">
        <f t="shared" si="257"/>
        <v>0</v>
      </c>
      <c r="HR193" s="177">
        <f t="shared" si="258"/>
        <v>0</v>
      </c>
      <c r="HS193" s="177">
        <f t="shared" si="259"/>
        <v>0</v>
      </c>
      <c r="HT193" s="177">
        <f t="shared" si="260"/>
        <v>0</v>
      </c>
      <c r="HU193" s="177">
        <f t="shared" si="261"/>
        <v>0</v>
      </c>
      <c r="HV193" s="177">
        <f t="shared" si="262"/>
        <v>0</v>
      </c>
      <c r="HW193" s="177">
        <f t="shared" si="263"/>
        <v>0</v>
      </c>
      <c r="HX193" s="177">
        <f t="shared" si="264"/>
        <v>0</v>
      </c>
      <c r="HY193" s="177">
        <f t="shared" si="265"/>
        <v>0</v>
      </c>
      <c r="HZ193" s="177">
        <f t="shared" si="266"/>
        <v>0</v>
      </c>
      <c r="IA193" s="177">
        <f t="shared" si="267"/>
        <v>0</v>
      </c>
      <c r="IB193" s="177">
        <f t="shared" si="268"/>
        <v>0</v>
      </c>
      <c r="IC193" s="177">
        <f t="shared" si="207"/>
        <v>0</v>
      </c>
      <c r="ID193" s="177">
        <f t="shared" si="208"/>
        <v>0</v>
      </c>
      <c r="IE193" s="177">
        <f t="shared" si="209"/>
        <v>0</v>
      </c>
      <c r="IF193" s="177">
        <f t="shared" si="210"/>
        <v>0</v>
      </c>
      <c r="IG193" s="177">
        <f t="shared" si="211"/>
        <v>0</v>
      </c>
      <c r="IH193" s="177">
        <f t="shared" si="212"/>
        <v>0</v>
      </c>
      <c r="II193" s="177">
        <f t="shared" si="213"/>
        <v>0</v>
      </c>
      <c r="IJ193" s="177">
        <f t="shared" si="214"/>
        <v>0</v>
      </c>
      <c r="IK193" s="177">
        <f t="shared" si="215"/>
        <v>0</v>
      </c>
      <c r="IL193" s="177">
        <f t="shared" si="216"/>
        <v>0</v>
      </c>
      <c r="IM193" s="177">
        <f t="shared" si="217"/>
        <v>0</v>
      </c>
      <c r="IN193" s="177">
        <f t="shared" si="218"/>
        <v>0</v>
      </c>
      <c r="IO193" s="177">
        <f t="shared" si="219"/>
        <v>3.7040999999999999</v>
      </c>
      <c r="IP193" s="177">
        <f t="shared" si="220"/>
        <v>0</v>
      </c>
      <c r="IQ193" s="177">
        <f t="shared" si="221"/>
        <v>0</v>
      </c>
      <c r="IR193" s="177">
        <f t="shared" si="222"/>
        <v>0</v>
      </c>
      <c r="IS193" s="177">
        <f t="shared" si="223"/>
        <v>0</v>
      </c>
      <c r="IT193" s="177">
        <f t="shared" si="91"/>
        <v>0</v>
      </c>
      <c r="IU193" s="177">
        <f t="shared" si="224"/>
        <v>0</v>
      </c>
      <c r="IV193" s="177">
        <f t="shared" si="225"/>
        <v>0</v>
      </c>
      <c r="IW193" s="177">
        <f t="shared" si="226"/>
        <v>0</v>
      </c>
      <c r="IX193" s="177">
        <f t="shared" si="227"/>
        <v>0</v>
      </c>
      <c r="IY193" s="177">
        <f t="shared" si="228"/>
        <v>0</v>
      </c>
      <c r="IZ193" s="177">
        <f t="shared" si="229"/>
        <v>0</v>
      </c>
      <c r="JA193" s="177">
        <f t="shared" si="230"/>
        <v>0</v>
      </c>
      <c r="JB193" s="177">
        <f t="shared" si="231"/>
        <v>0</v>
      </c>
      <c r="JC193" s="177">
        <f t="shared" si="232"/>
        <v>0</v>
      </c>
      <c r="JD193" s="177">
        <f t="shared" si="233"/>
        <v>0</v>
      </c>
      <c r="JE193" s="177">
        <f t="shared" si="234"/>
        <v>0</v>
      </c>
      <c r="JF193" s="177">
        <f t="shared" si="235"/>
        <v>0</v>
      </c>
      <c r="JG193" s="177">
        <f t="shared" si="236"/>
        <v>0</v>
      </c>
      <c r="JH193" s="177">
        <f t="shared" si="237"/>
        <v>0</v>
      </c>
      <c r="JI193" s="177">
        <f t="shared" si="238"/>
        <v>0</v>
      </c>
      <c r="JJ193" s="177">
        <f t="shared" si="239"/>
        <v>0</v>
      </c>
      <c r="JK193" s="177">
        <f t="shared" si="240"/>
        <v>0</v>
      </c>
      <c r="JL193" s="177">
        <f t="shared" si="241"/>
        <v>0</v>
      </c>
      <c r="JM193" s="177">
        <f t="shared" si="242"/>
        <v>0</v>
      </c>
      <c r="JN193" s="177">
        <f t="shared" si="243"/>
        <v>0</v>
      </c>
      <c r="JO193" s="177">
        <f t="shared" si="244"/>
        <v>0</v>
      </c>
      <c r="JP193" s="177">
        <f t="shared" si="245"/>
        <v>0</v>
      </c>
      <c r="JQ193" s="177">
        <f t="shared" si="246"/>
        <v>0</v>
      </c>
      <c r="JR193" s="177">
        <f t="shared" si="247"/>
        <v>0</v>
      </c>
      <c r="JS193" s="177">
        <f t="shared" si="248"/>
        <v>0</v>
      </c>
      <c r="JT193" s="177">
        <f t="shared" si="203"/>
        <v>0</v>
      </c>
      <c r="JU193" s="177">
        <f t="shared" si="249"/>
        <v>0</v>
      </c>
      <c r="JV193" s="177">
        <f t="shared" si="250"/>
        <v>0</v>
      </c>
    </row>
    <row r="194" spans="1:282" x14ac:dyDescent="0.25">
      <c r="A194" s="77" t="s">
        <v>720</v>
      </c>
      <c r="B194" s="77">
        <v>5</v>
      </c>
      <c r="C194" s="79">
        <v>61</v>
      </c>
      <c r="D194" s="84">
        <f t="shared" si="9"/>
        <v>0</v>
      </c>
      <c r="E194" s="77">
        <f t="shared" si="352"/>
        <v>0</v>
      </c>
      <c r="F194" s="77">
        <f t="shared" si="352"/>
        <v>0</v>
      </c>
      <c r="G194" s="77">
        <f t="shared" si="352"/>
        <v>0</v>
      </c>
      <c r="H194" s="77">
        <f t="shared" si="352"/>
        <v>0</v>
      </c>
      <c r="I194" s="77">
        <f t="shared" si="352"/>
        <v>0</v>
      </c>
      <c r="J194" s="77">
        <f t="shared" si="352"/>
        <v>0</v>
      </c>
      <c r="K194" s="77">
        <f t="shared" si="352"/>
        <v>0</v>
      </c>
      <c r="L194" s="77">
        <f t="shared" si="352"/>
        <v>0</v>
      </c>
      <c r="M194" s="77">
        <f t="shared" si="352"/>
        <v>0</v>
      </c>
      <c r="N194" s="77">
        <f t="shared" si="352"/>
        <v>0</v>
      </c>
      <c r="O194" s="77">
        <f t="shared" si="352"/>
        <v>0</v>
      </c>
      <c r="P194" s="77">
        <f t="shared" si="352"/>
        <v>0</v>
      </c>
      <c r="Q194" s="77">
        <f t="shared" si="352"/>
        <v>0</v>
      </c>
      <c r="R194" s="77">
        <f t="shared" si="352"/>
        <v>0</v>
      </c>
      <c r="S194" s="77">
        <f t="shared" si="352"/>
        <v>0</v>
      </c>
      <c r="T194" s="77">
        <f t="shared" si="352"/>
        <v>0</v>
      </c>
      <c r="U194" s="77">
        <f t="shared" si="352"/>
        <v>0</v>
      </c>
      <c r="V194" s="77">
        <f t="shared" si="352"/>
        <v>0</v>
      </c>
      <c r="W194" s="77">
        <f t="shared" si="352"/>
        <v>0</v>
      </c>
      <c r="X194" s="77">
        <f t="shared" si="352"/>
        <v>0</v>
      </c>
      <c r="Y194" s="77">
        <f t="shared" si="352"/>
        <v>0</v>
      </c>
      <c r="Z194" s="77">
        <f t="shared" si="352"/>
        <v>0</v>
      </c>
      <c r="AA194" s="77">
        <f t="shared" si="352"/>
        <v>0</v>
      </c>
      <c r="AB194" s="77">
        <f t="shared" si="352"/>
        <v>0</v>
      </c>
      <c r="AC194" s="230">
        <f t="shared" si="352"/>
        <v>0</v>
      </c>
      <c r="AD194" s="230">
        <f t="shared" si="352"/>
        <v>0</v>
      </c>
      <c r="AE194" s="230">
        <f t="shared" si="352"/>
        <v>0</v>
      </c>
      <c r="AF194" s="230">
        <f t="shared" ref="AF194" si="378">HLOOKUP(AF$138,$D$78:$CR$136,$CS134,0)</f>
        <v>0</v>
      </c>
      <c r="AG194" s="230">
        <f t="shared" si="372"/>
        <v>0</v>
      </c>
      <c r="AH194" s="77">
        <f t="shared" si="372"/>
        <v>0</v>
      </c>
      <c r="AI194" s="77">
        <f t="shared" si="372"/>
        <v>0</v>
      </c>
      <c r="AJ194" s="77">
        <f t="shared" si="372"/>
        <v>0</v>
      </c>
      <c r="AK194" s="77">
        <f t="shared" si="372"/>
        <v>0</v>
      </c>
      <c r="AL194" s="77">
        <f t="shared" si="372"/>
        <v>0</v>
      </c>
      <c r="AM194" s="77">
        <f t="shared" si="372"/>
        <v>0</v>
      </c>
      <c r="AN194" s="77">
        <f t="shared" si="372"/>
        <v>0</v>
      </c>
      <c r="AO194" s="77">
        <f t="shared" si="372"/>
        <v>0</v>
      </c>
      <c r="AP194" s="77">
        <f t="shared" si="372"/>
        <v>0</v>
      </c>
      <c r="AQ194" s="77">
        <f t="shared" si="372"/>
        <v>0</v>
      </c>
      <c r="AR194" s="77">
        <f t="shared" si="372"/>
        <v>0</v>
      </c>
      <c r="AS194" s="77">
        <f t="shared" si="372"/>
        <v>0</v>
      </c>
      <c r="AT194" s="77">
        <f t="shared" si="372"/>
        <v>0</v>
      </c>
      <c r="AU194" s="77">
        <f t="shared" si="372"/>
        <v>0</v>
      </c>
      <c r="AV194" s="77">
        <f t="shared" si="372"/>
        <v>0</v>
      </c>
      <c r="AW194" s="77">
        <f t="shared" si="372"/>
        <v>0</v>
      </c>
      <c r="AX194" s="77">
        <f t="shared" si="372"/>
        <v>0</v>
      </c>
      <c r="AY194" s="77">
        <f t="shared" si="372"/>
        <v>0</v>
      </c>
      <c r="AZ194" s="77">
        <f t="shared" si="372"/>
        <v>0</v>
      </c>
      <c r="BA194" s="77">
        <f t="shared" si="372"/>
        <v>0</v>
      </c>
      <c r="BB194" s="77">
        <f t="shared" si="372"/>
        <v>0</v>
      </c>
      <c r="BC194" s="77">
        <f t="shared" si="372"/>
        <v>0</v>
      </c>
      <c r="BD194" s="77">
        <f t="shared" si="372"/>
        <v>0</v>
      </c>
      <c r="BE194" s="77">
        <f t="shared" si="372"/>
        <v>0</v>
      </c>
      <c r="BF194" s="77">
        <f t="shared" si="372"/>
        <v>0</v>
      </c>
      <c r="BG194" s="77">
        <f t="shared" si="372"/>
        <v>0</v>
      </c>
      <c r="BH194" s="77">
        <f t="shared" si="372"/>
        <v>0</v>
      </c>
      <c r="BI194" s="77">
        <f t="shared" si="372"/>
        <v>0</v>
      </c>
      <c r="BJ194" s="77">
        <f t="shared" si="372"/>
        <v>0</v>
      </c>
      <c r="BK194" s="77">
        <f t="shared" si="372"/>
        <v>0</v>
      </c>
      <c r="BL194" s="77">
        <f t="shared" si="372"/>
        <v>0</v>
      </c>
      <c r="BM194" s="77">
        <f t="shared" si="372"/>
        <v>1</v>
      </c>
      <c r="BN194" s="77">
        <f t="shared" si="372"/>
        <v>0</v>
      </c>
      <c r="BO194" s="77">
        <f t="shared" si="372"/>
        <v>0</v>
      </c>
      <c r="BP194" s="77">
        <f t="shared" si="372"/>
        <v>0</v>
      </c>
      <c r="BQ194" s="77">
        <f t="shared" si="372"/>
        <v>0</v>
      </c>
      <c r="BR194" s="77">
        <f t="shared" si="372"/>
        <v>0</v>
      </c>
      <c r="BS194" s="77">
        <f t="shared" si="372"/>
        <v>0</v>
      </c>
      <c r="BT194" s="77">
        <f t="shared" si="372"/>
        <v>0</v>
      </c>
      <c r="BU194" s="77">
        <f t="shared" si="372"/>
        <v>0</v>
      </c>
      <c r="BV194" s="77">
        <f t="shared" si="372"/>
        <v>0</v>
      </c>
      <c r="BW194" s="77">
        <f t="shared" si="372"/>
        <v>0</v>
      </c>
      <c r="BX194" s="77">
        <f t="shared" ref="BX194" si="379">HLOOKUP(BX$138,$D$78:$CR$136,$CS134,0)</f>
        <v>0</v>
      </c>
      <c r="BY194" s="77">
        <f t="shared" si="341"/>
        <v>0</v>
      </c>
      <c r="BZ194" s="77">
        <f t="shared" si="341"/>
        <v>0</v>
      </c>
      <c r="CA194" s="77">
        <f t="shared" si="341"/>
        <v>0</v>
      </c>
      <c r="CB194" s="77">
        <f t="shared" si="341"/>
        <v>0</v>
      </c>
      <c r="CC194" s="77">
        <f t="shared" si="341"/>
        <v>0</v>
      </c>
      <c r="CD194" s="77">
        <f t="shared" si="341"/>
        <v>0</v>
      </c>
      <c r="CE194" s="77">
        <f t="shared" si="341"/>
        <v>0</v>
      </c>
      <c r="CF194" s="77">
        <f t="shared" si="341"/>
        <v>0</v>
      </c>
      <c r="CG194" s="77">
        <f t="shared" si="341"/>
        <v>0</v>
      </c>
      <c r="CH194" s="77">
        <f t="shared" si="341"/>
        <v>0</v>
      </c>
      <c r="CI194" s="77">
        <f t="shared" si="341"/>
        <v>0</v>
      </c>
      <c r="CJ194" s="77">
        <f t="shared" si="341"/>
        <v>0</v>
      </c>
      <c r="CK194" s="77">
        <f t="shared" si="341"/>
        <v>0</v>
      </c>
      <c r="CL194" s="77">
        <f t="shared" si="341"/>
        <v>0</v>
      </c>
      <c r="CM194" s="77">
        <f t="shared" si="341"/>
        <v>0</v>
      </c>
      <c r="CN194" s="77">
        <f t="shared" si="341"/>
        <v>0</v>
      </c>
      <c r="CO194" s="77">
        <f t="shared" si="341"/>
        <v>0</v>
      </c>
      <c r="CP194" s="77">
        <f t="shared" si="341"/>
        <v>0</v>
      </c>
      <c r="CQ194" s="77">
        <f t="shared" ref="CQ194" si="380">HLOOKUP(CQ$138,$D$78:$CR$136,$CS134,0)</f>
        <v>0</v>
      </c>
      <c r="CR194" s="85">
        <f t="shared" si="3"/>
        <v>0</v>
      </c>
      <c r="CS194" s="177">
        <f t="shared" si="13"/>
        <v>0</v>
      </c>
      <c r="CT194" s="177">
        <f t="shared" si="26"/>
        <v>0</v>
      </c>
      <c r="CU194" s="177">
        <f t="shared" si="27"/>
        <v>0</v>
      </c>
      <c r="CV194" s="177">
        <f t="shared" si="28"/>
        <v>0</v>
      </c>
      <c r="CW194" s="177">
        <f t="shared" si="29"/>
        <v>0</v>
      </c>
      <c r="CX194" s="177">
        <f t="shared" si="30"/>
        <v>0</v>
      </c>
      <c r="CY194" s="177">
        <f t="shared" si="31"/>
        <v>0</v>
      </c>
      <c r="CZ194" s="177">
        <f t="shared" si="32"/>
        <v>0</v>
      </c>
      <c r="DA194" s="177">
        <f t="shared" si="33"/>
        <v>0</v>
      </c>
      <c r="DB194" s="177">
        <f t="shared" si="34"/>
        <v>0</v>
      </c>
      <c r="DC194" s="177">
        <f t="shared" si="35"/>
        <v>0</v>
      </c>
      <c r="DD194" s="177">
        <f t="shared" si="36"/>
        <v>0</v>
      </c>
      <c r="DE194" s="177">
        <f t="shared" si="37"/>
        <v>0</v>
      </c>
      <c r="DF194" s="177">
        <f t="shared" si="38"/>
        <v>0</v>
      </c>
      <c r="DG194" s="177">
        <f t="shared" si="39"/>
        <v>0</v>
      </c>
      <c r="DH194" s="177">
        <f t="shared" si="40"/>
        <v>0</v>
      </c>
      <c r="DI194" s="177">
        <f t="shared" si="41"/>
        <v>0</v>
      </c>
      <c r="DJ194" s="177">
        <f t="shared" si="42"/>
        <v>0</v>
      </c>
      <c r="DK194" s="177">
        <f t="shared" si="43"/>
        <v>0</v>
      </c>
      <c r="DL194" s="177">
        <f t="shared" si="44"/>
        <v>0</v>
      </c>
      <c r="DM194" s="177">
        <f t="shared" si="45"/>
        <v>0</v>
      </c>
      <c r="DN194" s="177">
        <f t="shared" si="46"/>
        <v>0</v>
      </c>
      <c r="DO194" s="177">
        <f t="shared" si="47"/>
        <v>0</v>
      </c>
      <c r="DP194" s="177">
        <f t="shared" si="48"/>
        <v>0</v>
      </c>
      <c r="DQ194" s="177">
        <f t="shared" si="49"/>
        <v>0</v>
      </c>
      <c r="DR194" s="177">
        <f t="shared" si="50"/>
        <v>0</v>
      </c>
      <c r="DS194" s="177">
        <f t="shared" si="51"/>
        <v>0</v>
      </c>
      <c r="DT194" s="177">
        <f t="shared" si="52"/>
        <v>0</v>
      </c>
      <c r="DU194" s="177">
        <f t="shared" si="53"/>
        <v>0</v>
      </c>
      <c r="DV194" s="177">
        <f t="shared" si="54"/>
        <v>0</v>
      </c>
      <c r="DW194" s="177">
        <f t="shared" si="55"/>
        <v>0</v>
      </c>
      <c r="DX194" s="177">
        <f t="shared" si="56"/>
        <v>0</v>
      </c>
      <c r="DY194" s="177">
        <f t="shared" si="57"/>
        <v>0</v>
      </c>
      <c r="DZ194" s="177">
        <f t="shared" si="58"/>
        <v>0</v>
      </c>
      <c r="EA194" s="177">
        <f t="shared" si="59"/>
        <v>0</v>
      </c>
      <c r="EB194" s="177">
        <f t="shared" si="60"/>
        <v>0</v>
      </c>
      <c r="EC194" s="177">
        <f t="shared" si="61"/>
        <v>0</v>
      </c>
      <c r="ED194" s="177">
        <f t="shared" si="62"/>
        <v>0</v>
      </c>
      <c r="EE194" s="177">
        <f t="shared" si="63"/>
        <v>0</v>
      </c>
      <c r="EF194" s="177">
        <f t="shared" si="64"/>
        <v>0</v>
      </c>
      <c r="EG194" s="177">
        <f t="shared" si="65"/>
        <v>0</v>
      </c>
      <c r="EH194" s="177">
        <f t="shared" si="66"/>
        <v>0</v>
      </c>
      <c r="EI194" s="177">
        <f t="shared" si="67"/>
        <v>0</v>
      </c>
      <c r="EJ194" s="177">
        <f t="shared" si="68"/>
        <v>0</v>
      </c>
      <c r="EK194" s="177">
        <f t="shared" si="69"/>
        <v>0</v>
      </c>
      <c r="EL194" s="177">
        <f t="shared" si="70"/>
        <v>0</v>
      </c>
      <c r="EM194" s="177">
        <f t="shared" si="71"/>
        <v>0</v>
      </c>
      <c r="EN194" s="177">
        <f t="shared" si="72"/>
        <v>0</v>
      </c>
      <c r="EO194" s="177">
        <f t="shared" si="73"/>
        <v>0</v>
      </c>
      <c r="EP194" s="177">
        <f t="shared" si="74"/>
        <v>0</v>
      </c>
      <c r="EQ194" s="177">
        <f t="shared" si="75"/>
        <v>0</v>
      </c>
      <c r="ER194" s="177">
        <f t="shared" si="76"/>
        <v>0</v>
      </c>
      <c r="ES194" s="177">
        <f t="shared" si="77"/>
        <v>0</v>
      </c>
      <c r="ET194" s="177">
        <f t="shared" si="78"/>
        <v>0</v>
      </c>
      <c r="EU194" s="177">
        <f t="shared" si="79"/>
        <v>0</v>
      </c>
      <c r="EV194" s="177">
        <f t="shared" si="80"/>
        <v>0</v>
      </c>
      <c r="EW194" s="177">
        <f t="shared" si="81"/>
        <v>0</v>
      </c>
      <c r="EX194" s="177">
        <f t="shared" si="82"/>
        <v>0</v>
      </c>
      <c r="EY194" s="177">
        <f t="shared" si="83"/>
        <v>0</v>
      </c>
      <c r="EZ194" s="177">
        <f t="shared" si="84"/>
        <v>0</v>
      </c>
      <c r="FA194" s="177">
        <f t="shared" si="85"/>
        <v>0</v>
      </c>
      <c r="FB194" s="177">
        <f t="shared" si="86"/>
        <v>2.29637</v>
      </c>
      <c r="FC194" s="177">
        <f t="shared" si="87"/>
        <v>0</v>
      </c>
      <c r="FD194" s="177">
        <f t="shared" si="88"/>
        <v>0</v>
      </c>
      <c r="FE194" s="177">
        <f t="shared" si="22"/>
        <v>0</v>
      </c>
      <c r="FF194" s="177">
        <f t="shared" si="177"/>
        <v>0</v>
      </c>
      <c r="FG194" s="177">
        <f t="shared" si="178"/>
        <v>0</v>
      </c>
      <c r="FH194" s="177">
        <f t="shared" si="179"/>
        <v>0</v>
      </c>
      <c r="FI194" s="177">
        <f t="shared" si="159"/>
        <v>0</v>
      </c>
      <c r="FJ194" s="177">
        <f t="shared" si="160"/>
        <v>0</v>
      </c>
      <c r="FK194" s="177">
        <f t="shared" si="161"/>
        <v>0</v>
      </c>
      <c r="FL194" s="177">
        <f t="shared" si="162"/>
        <v>0</v>
      </c>
      <c r="FM194" s="177">
        <f t="shared" si="163"/>
        <v>0</v>
      </c>
      <c r="FN194" s="177">
        <f t="shared" si="164"/>
        <v>0</v>
      </c>
      <c r="FO194" s="177">
        <f t="shared" si="165"/>
        <v>0</v>
      </c>
      <c r="FP194" s="177">
        <f t="shared" si="166"/>
        <v>0</v>
      </c>
      <c r="FQ194" s="177">
        <f t="shared" si="167"/>
        <v>0</v>
      </c>
      <c r="FR194" s="177">
        <f t="shared" si="168"/>
        <v>0</v>
      </c>
      <c r="FS194" s="177">
        <f t="shared" si="169"/>
        <v>0</v>
      </c>
      <c r="FT194" s="177">
        <f t="shared" si="170"/>
        <v>0</v>
      </c>
      <c r="FU194" s="177">
        <f t="shared" si="171"/>
        <v>0</v>
      </c>
      <c r="FV194" s="177">
        <f t="shared" si="172"/>
        <v>0</v>
      </c>
      <c r="FW194" s="177">
        <f t="shared" si="173"/>
        <v>0</v>
      </c>
      <c r="FX194" s="177">
        <f t="shared" si="14"/>
        <v>0</v>
      </c>
      <c r="FY194" s="177">
        <f t="shared" si="183"/>
        <v>0</v>
      </c>
      <c r="FZ194" s="177">
        <f t="shared" si="184"/>
        <v>0</v>
      </c>
      <c r="GA194" s="177">
        <f t="shared" si="185"/>
        <v>0</v>
      </c>
      <c r="GB194" s="177">
        <f t="shared" si="186"/>
        <v>0</v>
      </c>
      <c r="GC194" s="177">
        <f t="shared" si="187"/>
        <v>0</v>
      </c>
      <c r="GD194" s="177">
        <f t="shared" si="188"/>
        <v>0</v>
      </c>
      <c r="GE194" s="177">
        <f t="shared" si="189"/>
        <v>0</v>
      </c>
      <c r="GF194" s="177">
        <f t="shared" si="190"/>
        <v>0</v>
      </c>
      <c r="GG194" s="177">
        <f t="shared" si="191"/>
        <v>0</v>
      </c>
      <c r="GH194" s="177">
        <f t="shared" si="15"/>
        <v>0</v>
      </c>
      <c r="GI194" s="177">
        <f t="shared" si="135"/>
        <v>0</v>
      </c>
      <c r="GJ194" s="177">
        <f t="shared" si="136"/>
        <v>0</v>
      </c>
      <c r="GK194" s="177">
        <f t="shared" si="137"/>
        <v>0</v>
      </c>
      <c r="GL194" s="177">
        <f t="shared" si="138"/>
        <v>0</v>
      </c>
      <c r="GM194" s="177">
        <f t="shared" si="139"/>
        <v>0</v>
      </c>
      <c r="GN194" s="177">
        <f t="shared" si="140"/>
        <v>0</v>
      </c>
      <c r="GO194" s="177">
        <f t="shared" si="141"/>
        <v>0</v>
      </c>
      <c r="GP194" s="177">
        <f t="shared" si="108"/>
        <v>0</v>
      </c>
      <c r="GQ194" s="177">
        <f t="shared" si="109"/>
        <v>0</v>
      </c>
      <c r="GR194" s="177">
        <f t="shared" si="110"/>
        <v>0</v>
      </c>
      <c r="GS194" s="177">
        <f t="shared" si="111"/>
        <v>0</v>
      </c>
      <c r="GT194" s="177">
        <f t="shared" si="112"/>
        <v>0</v>
      </c>
      <c r="GU194" s="177">
        <f t="shared" si="113"/>
        <v>0</v>
      </c>
      <c r="GV194" s="177">
        <f t="shared" si="114"/>
        <v>0</v>
      </c>
      <c r="GW194" s="177">
        <f t="shared" si="115"/>
        <v>0</v>
      </c>
      <c r="GX194" s="177">
        <f t="shared" si="116"/>
        <v>0</v>
      </c>
      <c r="GY194" s="177">
        <f t="shared" si="117"/>
        <v>0</v>
      </c>
      <c r="GZ194" s="177">
        <f t="shared" si="118"/>
        <v>0</v>
      </c>
      <c r="HA194" s="177">
        <f t="shared" si="119"/>
        <v>0</v>
      </c>
      <c r="HB194" s="177">
        <f t="shared" si="120"/>
        <v>0</v>
      </c>
      <c r="HC194" s="177">
        <f t="shared" si="121"/>
        <v>0</v>
      </c>
      <c r="HD194" s="177">
        <f t="shared" si="122"/>
        <v>0</v>
      </c>
      <c r="HE194" s="177">
        <f t="shared" si="123"/>
        <v>0</v>
      </c>
      <c r="HF194" s="177">
        <f t="shared" si="124"/>
        <v>0</v>
      </c>
      <c r="HG194" s="177">
        <f t="shared" si="125"/>
        <v>0</v>
      </c>
      <c r="HH194" s="177">
        <f t="shared" si="126"/>
        <v>0</v>
      </c>
      <c r="HI194" s="177">
        <f t="shared" si="127"/>
        <v>0</v>
      </c>
      <c r="HJ194" s="177">
        <f t="shared" si="128"/>
        <v>0</v>
      </c>
      <c r="HK194" s="177">
        <f t="shared" si="129"/>
        <v>0</v>
      </c>
      <c r="HL194" s="177">
        <f t="shared" si="130"/>
        <v>0</v>
      </c>
      <c r="HM194" s="177">
        <f t="shared" si="131"/>
        <v>0</v>
      </c>
      <c r="HN194" s="177">
        <f t="shared" si="254"/>
        <v>0</v>
      </c>
      <c r="HO194" s="177">
        <f t="shared" si="255"/>
        <v>0</v>
      </c>
      <c r="HP194" s="177">
        <f t="shared" si="256"/>
        <v>0</v>
      </c>
      <c r="HQ194" s="177">
        <f t="shared" si="257"/>
        <v>0</v>
      </c>
      <c r="HR194" s="177">
        <f t="shared" si="258"/>
        <v>0</v>
      </c>
      <c r="HS194" s="177">
        <f t="shared" si="259"/>
        <v>0</v>
      </c>
      <c r="HT194" s="177">
        <f t="shared" si="260"/>
        <v>0</v>
      </c>
      <c r="HU194" s="177">
        <f t="shared" si="261"/>
        <v>0</v>
      </c>
      <c r="HV194" s="177">
        <f t="shared" si="262"/>
        <v>0</v>
      </c>
      <c r="HW194" s="177">
        <f t="shared" si="263"/>
        <v>0</v>
      </c>
      <c r="HX194" s="177">
        <f t="shared" si="264"/>
        <v>0</v>
      </c>
      <c r="HY194" s="177">
        <f t="shared" si="265"/>
        <v>0</v>
      </c>
      <c r="HZ194" s="177">
        <f t="shared" si="266"/>
        <v>0</v>
      </c>
      <c r="IA194" s="177">
        <f t="shared" si="267"/>
        <v>0</v>
      </c>
      <c r="IB194" s="177">
        <f t="shared" si="268"/>
        <v>0</v>
      </c>
      <c r="IC194" s="177">
        <f t="shared" si="207"/>
        <v>0</v>
      </c>
      <c r="ID194" s="177">
        <f t="shared" si="208"/>
        <v>0</v>
      </c>
      <c r="IE194" s="177">
        <f t="shared" si="209"/>
        <v>0</v>
      </c>
      <c r="IF194" s="177">
        <f t="shared" si="210"/>
        <v>0</v>
      </c>
      <c r="IG194" s="177">
        <f t="shared" si="211"/>
        <v>0</v>
      </c>
      <c r="IH194" s="177">
        <f t="shared" si="212"/>
        <v>0</v>
      </c>
      <c r="II194" s="177">
        <f t="shared" si="213"/>
        <v>0</v>
      </c>
      <c r="IJ194" s="177">
        <f t="shared" si="214"/>
        <v>0</v>
      </c>
      <c r="IK194" s="177">
        <f t="shared" si="215"/>
        <v>0</v>
      </c>
      <c r="IL194" s="177">
        <f t="shared" si="216"/>
        <v>0</v>
      </c>
      <c r="IM194" s="177">
        <f t="shared" si="217"/>
        <v>0</v>
      </c>
      <c r="IN194" s="177">
        <f t="shared" si="218"/>
        <v>0</v>
      </c>
      <c r="IO194" s="177">
        <f t="shared" si="219"/>
        <v>0</v>
      </c>
      <c r="IP194" s="177">
        <f t="shared" si="220"/>
        <v>0</v>
      </c>
      <c r="IQ194" s="177">
        <f t="shared" si="221"/>
        <v>3.0234999999999999</v>
      </c>
      <c r="IR194" s="177">
        <f t="shared" si="222"/>
        <v>0</v>
      </c>
      <c r="IS194" s="177">
        <f t="shared" si="223"/>
        <v>0</v>
      </c>
      <c r="IT194" s="177">
        <f t="shared" si="91"/>
        <v>0</v>
      </c>
      <c r="IU194" s="177">
        <f t="shared" si="224"/>
        <v>0</v>
      </c>
      <c r="IV194" s="177">
        <f t="shared" si="225"/>
        <v>0</v>
      </c>
      <c r="IW194" s="177">
        <f t="shared" si="226"/>
        <v>0</v>
      </c>
      <c r="IX194" s="177">
        <f t="shared" si="227"/>
        <v>0</v>
      </c>
      <c r="IY194" s="177">
        <f t="shared" si="228"/>
        <v>0</v>
      </c>
      <c r="IZ194" s="177">
        <f t="shared" si="229"/>
        <v>0</v>
      </c>
      <c r="JA194" s="177">
        <f t="shared" si="230"/>
        <v>0</v>
      </c>
      <c r="JB194" s="177">
        <f t="shared" si="231"/>
        <v>0</v>
      </c>
      <c r="JC194" s="177">
        <f t="shared" si="232"/>
        <v>0</v>
      </c>
      <c r="JD194" s="177">
        <f t="shared" si="233"/>
        <v>0</v>
      </c>
      <c r="JE194" s="177">
        <f t="shared" si="234"/>
        <v>0</v>
      </c>
      <c r="JF194" s="177">
        <f t="shared" si="235"/>
        <v>0</v>
      </c>
      <c r="JG194" s="177">
        <f t="shared" si="236"/>
        <v>0</v>
      </c>
      <c r="JH194" s="177">
        <f t="shared" si="237"/>
        <v>0</v>
      </c>
      <c r="JI194" s="177">
        <f t="shared" si="238"/>
        <v>0</v>
      </c>
      <c r="JJ194" s="177">
        <f t="shared" si="239"/>
        <v>0</v>
      </c>
      <c r="JK194" s="177">
        <f t="shared" si="240"/>
        <v>0</v>
      </c>
      <c r="JL194" s="177">
        <f t="shared" si="241"/>
        <v>0</v>
      </c>
      <c r="JM194" s="177">
        <f t="shared" si="242"/>
        <v>0</v>
      </c>
      <c r="JN194" s="177">
        <f t="shared" si="243"/>
        <v>0</v>
      </c>
      <c r="JO194" s="177">
        <f t="shared" si="244"/>
        <v>0</v>
      </c>
      <c r="JP194" s="177">
        <f t="shared" si="245"/>
        <v>0</v>
      </c>
      <c r="JQ194" s="177">
        <f t="shared" si="246"/>
        <v>0</v>
      </c>
      <c r="JR194" s="177">
        <f t="shared" si="247"/>
        <v>0</v>
      </c>
      <c r="JS194" s="177">
        <f t="shared" si="248"/>
        <v>0</v>
      </c>
      <c r="JT194" s="177">
        <f t="shared" si="203"/>
        <v>0</v>
      </c>
      <c r="JU194" s="177">
        <f t="shared" si="249"/>
        <v>0</v>
      </c>
      <c r="JV194" s="177">
        <f t="shared" si="250"/>
        <v>0</v>
      </c>
    </row>
    <row r="195" spans="1:282" x14ac:dyDescent="0.25">
      <c r="A195" s="77" t="s">
        <v>721</v>
      </c>
      <c r="B195" s="77">
        <v>6</v>
      </c>
      <c r="C195" s="79">
        <v>62</v>
      </c>
      <c r="D195" s="84">
        <f t="shared" si="9"/>
        <v>0</v>
      </c>
      <c r="E195" s="77">
        <f t="shared" si="352"/>
        <v>0</v>
      </c>
      <c r="F195" s="77">
        <f t="shared" si="352"/>
        <v>0</v>
      </c>
      <c r="G195" s="77">
        <f t="shared" si="352"/>
        <v>0</v>
      </c>
      <c r="H195" s="77">
        <f t="shared" si="352"/>
        <v>0</v>
      </c>
      <c r="I195" s="77">
        <f t="shared" si="352"/>
        <v>0</v>
      </c>
      <c r="J195" s="77">
        <f t="shared" si="352"/>
        <v>0</v>
      </c>
      <c r="K195" s="77">
        <f t="shared" si="352"/>
        <v>0</v>
      </c>
      <c r="L195" s="77">
        <f t="shared" si="352"/>
        <v>0</v>
      </c>
      <c r="M195" s="77">
        <f t="shared" si="352"/>
        <v>0</v>
      </c>
      <c r="N195" s="77">
        <f t="shared" si="352"/>
        <v>0</v>
      </c>
      <c r="O195" s="77">
        <f t="shared" si="352"/>
        <v>0</v>
      </c>
      <c r="P195" s="77">
        <f t="shared" si="352"/>
        <v>0</v>
      </c>
      <c r="Q195" s="77">
        <f t="shared" si="352"/>
        <v>0</v>
      </c>
      <c r="R195" s="77">
        <f t="shared" si="352"/>
        <v>0</v>
      </c>
      <c r="S195" s="77">
        <f t="shared" si="352"/>
        <v>0</v>
      </c>
      <c r="T195" s="77">
        <f t="shared" si="352"/>
        <v>0</v>
      </c>
      <c r="U195" s="77">
        <f t="shared" si="352"/>
        <v>0</v>
      </c>
      <c r="V195" s="77">
        <f t="shared" si="352"/>
        <v>0</v>
      </c>
      <c r="W195" s="77">
        <f t="shared" si="352"/>
        <v>0</v>
      </c>
      <c r="X195" s="77">
        <f t="shared" si="352"/>
        <v>0</v>
      </c>
      <c r="Y195" s="77">
        <f t="shared" si="352"/>
        <v>0</v>
      </c>
      <c r="Z195" s="77">
        <f t="shared" si="352"/>
        <v>0</v>
      </c>
      <c r="AA195" s="77">
        <f t="shared" si="352"/>
        <v>0</v>
      </c>
      <c r="AB195" s="77">
        <f t="shared" si="352"/>
        <v>0</v>
      </c>
      <c r="AC195" s="230">
        <f t="shared" si="352"/>
        <v>0</v>
      </c>
      <c r="AD195" s="230">
        <f t="shared" si="352"/>
        <v>0</v>
      </c>
      <c r="AE195" s="230">
        <f t="shared" si="352"/>
        <v>0</v>
      </c>
      <c r="AF195" s="230">
        <f t="shared" ref="AF195" si="381">HLOOKUP(AF$138,$D$78:$CR$136,$CS135,0)</f>
        <v>0</v>
      </c>
      <c r="AG195" s="230">
        <f t="shared" si="372"/>
        <v>0</v>
      </c>
      <c r="AH195" s="77">
        <f t="shared" si="372"/>
        <v>0</v>
      </c>
      <c r="AI195" s="77">
        <f t="shared" si="372"/>
        <v>0</v>
      </c>
      <c r="AJ195" s="77">
        <f t="shared" si="372"/>
        <v>0</v>
      </c>
      <c r="AK195" s="77">
        <f t="shared" si="372"/>
        <v>0</v>
      </c>
      <c r="AL195" s="77">
        <f t="shared" si="372"/>
        <v>0</v>
      </c>
      <c r="AM195" s="77">
        <f t="shared" si="372"/>
        <v>0</v>
      </c>
      <c r="AN195" s="77">
        <f t="shared" si="372"/>
        <v>0</v>
      </c>
      <c r="AO195" s="77">
        <f t="shared" si="372"/>
        <v>0</v>
      </c>
      <c r="AP195" s="77">
        <f t="shared" si="372"/>
        <v>0</v>
      </c>
      <c r="AQ195" s="77">
        <f t="shared" si="372"/>
        <v>0</v>
      </c>
      <c r="AR195" s="77">
        <f t="shared" si="372"/>
        <v>0</v>
      </c>
      <c r="AS195" s="77">
        <f t="shared" si="372"/>
        <v>0</v>
      </c>
      <c r="AT195" s="77">
        <f t="shared" si="372"/>
        <v>0</v>
      </c>
      <c r="AU195" s="77">
        <f t="shared" si="372"/>
        <v>0</v>
      </c>
      <c r="AV195" s="77">
        <f t="shared" si="372"/>
        <v>0</v>
      </c>
      <c r="AW195" s="77">
        <f t="shared" si="372"/>
        <v>0</v>
      </c>
      <c r="AX195" s="77">
        <f t="shared" si="372"/>
        <v>0</v>
      </c>
      <c r="AY195" s="77">
        <f t="shared" si="372"/>
        <v>0</v>
      </c>
      <c r="AZ195" s="77">
        <f t="shared" si="372"/>
        <v>0</v>
      </c>
      <c r="BA195" s="77">
        <f t="shared" si="372"/>
        <v>0</v>
      </c>
      <c r="BB195" s="77">
        <f t="shared" si="372"/>
        <v>0</v>
      </c>
      <c r="BC195" s="77">
        <f t="shared" si="372"/>
        <v>0</v>
      </c>
      <c r="BD195" s="77">
        <f t="shared" si="372"/>
        <v>0</v>
      </c>
      <c r="BE195" s="77">
        <f t="shared" si="372"/>
        <v>0</v>
      </c>
      <c r="BF195" s="77">
        <f t="shared" si="372"/>
        <v>0</v>
      </c>
      <c r="BG195" s="77">
        <f t="shared" si="372"/>
        <v>0</v>
      </c>
      <c r="BH195" s="77">
        <f t="shared" si="372"/>
        <v>0</v>
      </c>
      <c r="BI195" s="77">
        <f t="shared" si="372"/>
        <v>0</v>
      </c>
      <c r="BJ195" s="77">
        <f t="shared" si="372"/>
        <v>0</v>
      </c>
      <c r="BK195" s="77">
        <f t="shared" si="372"/>
        <v>0</v>
      </c>
      <c r="BL195" s="77">
        <f t="shared" si="372"/>
        <v>0</v>
      </c>
      <c r="BM195" s="77">
        <f t="shared" si="372"/>
        <v>0</v>
      </c>
      <c r="BN195" s="77">
        <f t="shared" si="372"/>
        <v>1</v>
      </c>
      <c r="BO195" s="77">
        <f t="shared" si="372"/>
        <v>0</v>
      </c>
      <c r="BP195" s="77">
        <f t="shared" si="372"/>
        <v>0</v>
      </c>
      <c r="BQ195" s="77">
        <f t="shared" si="372"/>
        <v>0</v>
      </c>
      <c r="BR195" s="77">
        <f t="shared" si="372"/>
        <v>0</v>
      </c>
      <c r="BS195" s="77">
        <f t="shared" si="372"/>
        <v>0</v>
      </c>
      <c r="BT195" s="77">
        <f t="shared" si="372"/>
        <v>0</v>
      </c>
      <c r="BU195" s="77">
        <f t="shared" si="372"/>
        <v>0</v>
      </c>
      <c r="BV195" s="77">
        <f t="shared" si="372"/>
        <v>0</v>
      </c>
      <c r="BW195" s="77">
        <f t="shared" si="372"/>
        <v>0</v>
      </c>
      <c r="BX195" s="77">
        <f t="shared" ref="BX195" si="382">HLOOKUP(BX$138,$D$78:$CR$136,$CS135,0)</f>
        <v>0</v>
      </c>
      <c r="BY195" s="77">
        <f t="shared" si="341"/>
        <v>0</v>
      </c>
      <c r="BZ195" s="77">
        <f t="shared" si="341"/>
        <v>0</v>
      </c>
      <c r="CA195" s="77">
        <f t="shared" si="341"/>
        <v>0</v>
      </c>
      <c r="CB195" s="77">
        <f t="shared" si="341"/>
        <v>0</v>
      </c>
      <c r="CC195" s="77">
        <f t="shared" si="341"/>
        <v>0</v>
      </c>
      <c r="CD195" s="77">
        <f t="shared" si="341"/>
        <v>0</v>
      </c>
      <c r="CE195" s="77">
        <f t="shared" si="341"/>
        <v>0</v>
      </c>
      <c r="CF195" s="77">
        <f t="shared" si="341"/>
        <v>0</v>
      </c>
      <c r="CG195" s="77">
        <f t="shared" si="341"/>
        <v>0</v>
      </c>
      <c r="CH195" s="77">
        <f t="shared" si="341"/>
        <v>0</v>
      </c>
      <c r="CI195" s="77">
        <f t="shared" si="341"/>
        <v>0</v>
      </c>
      <c r="CJ195" s="77">
        <f t="shared" si="341"/>
        <v>0</v>
      </c>
      <c r="CK195" s="77">
        <f t="shared" si="341"/>
        <v>0</v>
      </c>
      <c r="CL195" s="77">
        <f t="shared" si="341"/>
        <v>0</v>
      </c>
      <c r="CM195" s="77">
        <f t="shared" si="341"/>
        <v>0</v>
      </c>
      <c r="CN195" s="77">
        <f t="shared" si="341"/>
        <v>0</v>
      </c>
      <c r="CO195" s="77">
        <f t="shared" si="341"/>
        <v>0</v>
      </c>
      <c r="CP195" s="77">
        <f t="shared" si="341"/>
        <v>0</v>
      </c>
      <c r="CQ195" s="77">
        <f t="shared" ref="CQ195" si="383">HLOOKUP(CQ$138,$D$78:$CR$136,$CS135,0)</f>
        <v>0</v>
      </c>
      <c r="CR195" s="85">
        <f t="shared" si="3"/>
        <v>0</v>
      </c>
      <c r="CS195" s="177">
        <f t="shared" si="13"/>
        <v>0</v>
      </c>
      <c r="CT195" s="177">
        <f t="shared" si="26"/>
        <v>0</v>
      </c>
      <c r="CU195" s="177">
        <f t="shared" si="27"/>
        <v>0</v>
      </c>
      <c r="CV195" s="177">
        <f t="shared" si="28"/>
        <v>0</v>
      </c>
      <c r="CW195" s="177">
        <f t="shared" si="29"/>
        <v>0</v>
      </c>
      <c r="CX195" s="177">
        <f t="shared" si="30"/>
        <v>0</v>
      </c>
      <c r="CY195" s="177">
        <f t="shared" si="31"/>
        <v>0</v>
      </c>
      <c r="CZ195" s="177">
        <f t="shared" si="32"/>
        <v>0</v>
      </c>
      <c r="DA195" s="177">
        <f t="shared" si="33"/>
        <v>0</v>
      </c>
      <c r="DB195" s="177">
        <f t="shared" si="34"/>
        <v>0</v>
      </c>
      <c r="DC195" s="177">
        <f t="shared" si="35"/>
        <v>0</v>
      </c>
      <c r="DD195" s="177">
        <f t="shared" si="36"/>
        <v>0</v>
      </c>
      <c r="DE195" s="177">
        <f t="shared" si="37"/>
        <v>0</v>
      </c>
      <c r="DF195" s="177">
        <f t="shared" si="38"/>
        <v>0</v>
      </c>
      <c r="DG195" s="177">
        <f t="shared" si="39"/>
        <v>0</v>
      </c>
      <c r="DH195" s="177">
        <f t="shared" si="40"/>
        <v>0</v>
      </c>
      <c r="DI195" s="177">
        <f t="shared" si="41"/>
        <v>0</v>
      </c>
      <c r="DJ195" s="177">
        <f t="shared" si="42"/>
        <v>0</v>
      </c>
      <c r="DK195" s="177">
        <f t="shared" si="43"/>
        <v>0</v>
      </c>
      <c r="DL195" s="177">
        <f t="shared" si="44"/>
        <v>0</v>
      </c>
      <c r="DM195" s="177">
        <f t="shared" si="45"/>
        <v>0</v>
      </c>
      <c r="DN195" s="177">
        <f t="shared" si="46"/>
        <v>0</v>
      </c>
      <c r="DO195" s="177">
        <f t="shared" si="47"/>
        <v>0</v>
      </c>
      <c r="DP195" s="177">
        <f t="shared" si="48"/>
        <v>0</v>
      </c>
      <c r="DQ195" s="177">
        <f t="shared" si="49"/>
        <v>0</v>
      </c>
      <c r="DR195" s="177">
        <f t="shared" si="50"/>
        <v>0</v>
      </c>
      <c r="DS195" s="177">
        <f t="shared" si="51"/>
        <v>0</v>
      </c>
      <c r="DT195" s="177">
        <f t="shared" si="52"/>
        <v>0</v>
      </c>
      <c r="DU195" s="177">
        <f t="shared" si="53"/>
        <v>0</v>
      </c>
      <c r="DV195" s="177">
        <f t="shared" si="54"/>
        <v>0</v>
      </c>
      <c r="DW195" s="177">
        <f t="shared" si="55"/>
        <v>0</v>
      </c>
      <c r="DX195" s="177">
        <f t="shared" si="56"/>
        <v>0</v>
      </c>
      <c r="DY195" s="177">
        <f t="shared" si="57"/>
        <v>0</v>
      </c>
      <c r="DZ195" s="177">
        <f t="shared" si="58"/>
        <v>0</v>
      </c>
      <c r="EA195" s="177">
        <f t="shared" si="59"/>
        <v>0</v>
      </c>
      <c r="EB195" s="177">
        <f t="shared" si="60"/>
        <v>0</v>
      </c>
      <c r="EC195" s="177">
        <f t="shared" si="61"/>
        <v>0</v>
      </c>
      <c r="ED195" s="177">
        <f t="shared" si="62"/>
        <v>0</v>
      </c>
      <c r="EE195" s="177">
        <f t="shared" si="63"/>
        <v>0</v>
      </c>
      <c r="EF195" s="177">
        <f t="shared" si="64"/>
        <v>0</v>
      </c>
      <c r="EG195" s="177">
        <f t="shared" si="65"/>
        <v>0</v>
      </c>
      <c r="EH195" s="177">
        <f t="shared" si="66"/>
        <v>0</v>
      </c>
      <c r="EI195" s="177">
        <f t="shared" si="67"/>
        <v>0</v>
      </c>
      <c r="EJ195" s="177">
        <f t="shared" si="68"/>
        <v>0</v>
      </c>
      <c r="EK195" s="177">
        <f t="shared" si="69"/>
        <v>0</v>
      </c>
      <c r="EL195" s="177">
        <f t="shared" si="70"/>
        <v>0</v>
      </c>
      <c r="EM195" s="177">
        <f t="shared" si="71"/>
        <v>0</v>
      </c>
      <c r="EN195" s="177">
        <f t="shared" si="72"/>
        <v>0</v>
      </c>
      <c r="EO195" s="177">
        <f t="shared" si="73"/>
        <v>0</v>
      </c>
      <c r="EP195" s="177">
        <f t="shared" si="74"/>
        <v>0</v>
      </c>
      <c r="EQ195" s="177">
        <f t="shared" si="75"/>
        <v>0</v>
      </c>
      <c r="ER195" s="177">
        <f t="shared" si="76"/>
        <v>0</v>
      </c>
      <c r="ES195" s="177">
        <f t="shared" si="77"/>
        <v>0</v>
      </c>
      <c r="ET195" s="177">
        <f t="shared" si="78"/>
        <v>0</v>
      </c>
      <c r="EU195" s="177">
        <f t="shared" si="79"/>
        <v>0</v>
      </c>
      <c r="EV195" s="177">
        <f t="shared" si="80"/>
        <v>0</v>
      </c>
      <c r="EW195" s="177">
        <f t="shared" si="81"/>
        <v>0</v>
      </c>
      <c r="EX195" s="177">
        <f t="shared" si="82"/>
        <v>0</v>
      </c>
      <c r="EY195" s="177">
        <f t="shared" si="83"/>
        <v>0</v>
      </c>
      <c r="EZ195" s="177">
        <f t="shared" si="84"/>
        <v>0</v>
      </c>
      <c r="FA195" s="177">
        <f t="shared" si="85"/>
        <v>0</v>
      </c>
      <c r="FB195" s="177">
        <f t="shared" si="86"/>
        <v>0</v>
      </c>
      <c r="FC195" s="177">
        <f t="shared" si="87"/>
        <v>3.6629999999999998</v>
      </c>
      <c r="FD195" s="177">
        <f t="shared" si="88"/>
        <v>0</v>
      </c>
      <c r="FE195" s="177">
        <f t="shared" si="22"/>
        <v>0</v>
      </c>
      <c r="FF195" s="177">
        <f t="shared" si="177"/>
        <v>0</v>
      </c>
      <c r="FG195" s="177">
        <f t="shared" si="178"/>
        <v>0</v>
      </c>
      <c r="FH195" s="177">
        <f t="shared" si="179"/>
        <v>0</v>
      </c>
      <c r="FI195" s="177">
        <f t="shared" si="159"/>
        <v>0</v>
      </c>
      <c r="FJ195" s="177">
        <f t="shared" si="160"/>
        <v>0</v>
      </c>
      <c r="FK195" s="177">
        <f t="shared" si="161"/>
        <v>0</v>
      </c>
      <c r="FL195" s="177">
        <f t="shared" si="162"/>
        <v>0</v>
      </c>
      <c r="FM195" s="177">
        <f t="shared" si="163"/>
        <v>0</v>
      </c>
      <c r="FN195" s="177">
        <f t="shared" si="164"/>
        <v>0</v>
      </c>
      <c r="FO195" s="177">
        <f t="shared" si="165"/>
        <v>0</v>
      </c>
      <c r="FP195" s="177">
        <f t="shared" si="166"/>
        <v>0</v>
      </c>
      <c r="FQ195" s="177">
        <f t="shared" si="167"/>
        <v>0</v>
      </c>
      <c r="FR195" s="177">
        <f t="shared" si="168"/>
        <v>0</v>
      </c>
      <c r="FS195" s="177">
        <f t="shared" si="169"/>
        <v>0</v>
      </c>
      <c r="FT195" s="177">
        <f t="shared" si="170"/>
        <v>0</v>
      </c>
      <c r="FU195" s="177">
        <f t="shared" si="171"/>
        <v>0</v>
      </c>
      <c r="FV195" s="177">
        <f t="shared" si="172"/>
        <v>0</v>
      </c>
      <c r="FW195" s="177">
        <f t="shared" si="173"/>
        <v>0</v>
      </c>
      <c r="FX195" s="177">
        <f t="shared" si="14"/>
        <v>0</v>
      </c>
      <c r="FY195" s="177">
        <f t="shared" si="183"/>
        <v>0</v>
      </c>
      <c r="FZ195" s="177">
        <f t="shared" si="184"/>
        <v>0</v>
      </c>
      <c r="GA195" s="177">
        <f t="shared" si="185"/>
        <v>0</v>
      </c>
      <c r="GB195" s="177">
        <f t="shared" si="186"/>
        <v>0</v>
      </c>
      <c r="GC195" s="177">
        <f t="shared" si="187"/>
        <v>0</v>
      </c>
      <c r="GD195" s="177">
        <f t="shared" si="188"/>
        <v>0</v>
      </c>
      <c r="GE195" s="177">
        <f t="shared" si="189"/>
        <v>0</v>
      </c>
      <c r="GF195" s="177">
        <f t="shared" si="190"/>
        <v>0</v>
      </c>
      <c r="GG195" s="177">
        <f t="shared" si="191"/>
        <v>0</v>
      </c>
      <c r="GH195" s="177">
        <f t="shared" si="15"/>
        <v>0</v>
      </c>
      <c r="GI195" s="177">
        <f t="shared" si="135"/>
        <v>0</v>
      </c>
      <c r="GJ195" s="177">
        <f t="shared" si="136"/>
        <v>0</v>
      </c>
      <c r="GK195" s="177">
        <f t="shared" si="137"/>
        <v>0</v>
      </c>
      <c r="GL195" s="177">
        <f t="shared" si="138"/>
        <v>0</v>
      </c>
      <c r="GM195" s="177">
        <f t="shared" si="139"/>
        <v>0</v>
      </c>
      <c r="GN195" s="177">
        <f t="shared" si="140"/>
        <v>0</v>
      </c>
      <c r="GO195" s="177">
        <f t="shared" si="141"/>
        <v>0</v>
      </c>
      <c r="GP195" s="177">
        <f t="shared" si="108"/>
        <v>0</v>
      </c>
      <c r="GQ195" s="177">
        <f t="shared" si="109"/>
        <v>0</v>
      </c>
      <c r="GR195" s="177">
        <f t="shared" si="110"/>
        <v>0</v>
      </c>
      <c r="GS195" s="177">
        <f t="shared" si="111"/>
        <v>0</v>
      </c>
      <c r="GT195" s="177">
        <f t="shared" si="112"/>
        <v>0</v>
      </c>
      <c r="GU195" s="177">
        <f t="shared" si="113"/>
        <v>0</v>
      </c>
      <c r="GV195" s="177">
        <f t="shared" si="114"/>
        <v>0</v>
      </c>
      <c r="GW195" s="177">
        <f t="shared" si="115"/>
        <v>0</v>
      </c>
      <c r="GX195" s="177">
        <f t="shared" si="116"/>
        <v>0</v>
      </c>
      <c r="GY195" s="177">
        <f t="shared" si="117"/>
        <v>0</v>
      </c>
      <c r="GZ195" s="177">
        <f t="shared" si="118"/>
        <v>0</v>
      </c>
      <c r="HA195" s="177">
        <f t="shared" si="119"/>
        <v>0</v>
      </c>
      <c r="HB195" s="177">
        <f t="shared" si="120"/>
        <v>0</v>
      </c>
      <c r="HC195" s="177">
        <f t="shared" si="121"/>
        <v>0</v>
      </c>
      <c r="HD195" s="177">
        <f t="shared" si="122"/>
        <v>0</v>
      </c>
      <c r="HE195" s="177">
        <f t="shared" si="123"/>
        <v>0</v>
      </c>
      <c r="HF195" s="177">
        <f t="shared" si="124"/>
        <v>0</v>
      </c>
      <c r="HG195" s="177">
        <f t="shared" si="125"/>
        <v>0</v>
      </c>
      <c r="HH195" s="177">
        <f t="shared" si="126"/>
        <v>0</v>
      </c>
      <c r="HI195" s="177">
        <f t="shared" si="127"/>
        <v>0</v>
      </c>
      <c r="HJ195" s="177">
        <f t="shared" si="128"/>
        <v>0</v>
      </c>
      <c r="HK195" s="177">
        <f t="shared" si="129"/>
        <v>0</v>
      </c>
      <c r="HL195" s="177">
        <f t="shared" si="130"/>
        <v>0</v>
      </c>
      <c r="HM195" s="177">
        <f t="shared" si="131"/>
        <v>0</v>
      </c>
      <c r="HN195" s="177">
        <f t="shared" si="254"/>
        <v>0</v>
      </c>
      <c r="HO195" s="177">
        <f t="shared" si="255"/>
        <v>0</v>
      </c>
      <c r="HP195" s="177">
        <f t="shared" si="256"/>
        <v>0</v>
      </c>
      <c r="HQ195" s="177">
        <f t="shared" si="257"/>
        <v>0</v>
      </c>
      <c r="HR195" s="177">
        <f t="shared" si="258"/>
        <v>0</v>
      </c>
      <c r="HS195" s="177">
        <f t="shared" si="259"/>
        <v>0</v>
      </c>
      <c r="HT195" s="177">
        <f t="shared" si="260"/>
        <v>0</v>
      </c>
      <c r="HU195" s="177">
        <f t="shared" si="261"/>
        <v>0</v>
      </c>
      <c r="HV195" s="177">
        <f t="shared" si="262"/>
        <v>0</v>
      </c>
      <c r="HW195" s="177">
        <f t="shared" si="263"/>
        <v>0</v>
      </c>
      <c r="HX195" s="177">
        <f t="shared" si="264"/>
        <v>0</v>
      </c>
      <c r="HY195" s="177">
        <f t="shared" si="265"/>
        <v>0</v>
      </c>
      <c r="HZ195" s="177">
        <f t="shared" si="266"/>
        <v>0</v>
      </c>
      <c r="IA195" s="177">
        <f t="shared" si="267"/>
        <v>0</v>
      </c>
      <c r="IB195" s="177">
        <f t="shared" si="268"/>
        <v>0</v>
      </c>
      <c r="IC195" s="177">
        <f t="shared" si="207"/>
        <v>0</v>
      </c>
      <c r="ID195" s="177">
        <f t="shared" si="208"/>
        <v>0</v>
      </c>
      <c r="IE195" s="177">
        <f t="shared" si="209"/>
        <v>0</v>
      </c>
      <c r="IF195" s="177">
        <f t="shared" si="210"/>
        <v>0</v>
      </c>
      <c r="IG195" s="177">
        <f t="shared" si="211"/>
        <v>0</v>
      </c>
      <c r="IH195" s="177">
        <f t="shared" si="212"/>
        <v>0</v>
      </c>
      <c r="II195" s="177">
        <f t="shared" si="213"/>
        <v>0</v>
      </c>
      <c r="IJ195" s="177">
        <f t="shared" si="214"/>
        <v>0</v>
      </c>
      <c r="IK195" s="177">
        <f t="shared" si="215"/>
        <v>0</v>
      </c>
      <c r="IL195" s="177">
        <f t="shared" si="216"/>
        <v>0</v>
      </c>
      <c r="IM195" s="177">
        <f t="shared" si="217"/>
        <v>0</v>
      </c>
      <c r="IN195" s="177">
        <f t="shared" si="218"/>
        <v>0</v>
      </c>
      <c r="IO195" s="177">
        <f t="shared" si="219"/>
        <v>0</v>
      </c>
      <c r="IP195" s="177">
        <f t="shared" si="220"/>
        <v>0</v>
      </c>
      <c r="IQ195" s="177">
        <f t="shared" si="221"/>
        <v>0</v>
      </c>
      <c r="IR195" s="177">
        <f t="shared" si="222"/>
        <v>5.31</v>
      </c>
      <c r="IS195" s="177">
        <f t="shared" si="223"/>
        <v>0</v>
      </c>
      <c r="IT195" s="177">
        <f t="shared" si="91"/>
        <v>0</v>
      </c>
      <c r="IU195" s="177">
        <f t="shared" si="224"/>
        <v>0</v>
      </c>
      <c r="IV195" s="177">
        <f t="shared" si="225"/>
        <v>0</v>
      </c>
      <c r="IW195" s="177">
        <f t="shared" si="226"/>
        <v>0</v>
      </c>
      <c r="IX195" s="177">
        <f t="shared" si="227"/>
        <v>0</v>
      </c>
      <c r="IY195" s="177">
        <f t="shared" si="228"/>
        <v>0</v>
      </c>
      <c r="IZ195" s="177">
        <f t="shared" si="229"/>
        <v>0</v>
      </c>
      <c r="JA195" s="177">
        <f t="shared" si="230"/>
        <v>0</v>
      </c>
      <c r="JB195" s="177">
        <f t="shared" si="231"/>
        <v>0</v>
      </c>
      <c r="JC195" s="177">
        <f t="shared" si="232"/>
        <v>0</v>
      </c>
      <c r="JD195" s="177">
        <f t="shared" si="233"/>
        <v>0</v>
      </c>
      <c r="JE195" s="177">
        <f t="shared" si="234"/>
        <v>0</v>
      </c>
      <c r="JF195" s="177">
        <f t="shared" si="235"/>
        <v>0</v>
      </c>
      <c r="JG195" s="177">
        <f t="shared" si="236"/>
        <v>0</v>
      </c>
      <c r="JH195" s="177">
        <f t="shared" si="237"/>
        <v>0</v>
      </c>
      <c r="JI195" s="177">
        <f t="shared" si="238"/>
        <v>0</v>
      </c>
      <c r="JJ195" s="177">
        <f t="shared" si="239"/>
        <v>0</v>
      </c>
      <c r="JK195" s="177">
        <f t="shared" si="240"/>
        <v>0</v>
      </c>
      <c r="JL195" s="177">
        <f t="shared" si="241"/>
        <v>0</v>
      </c>
      <c r="JM195" s="177">
        <f t="shared" si="242"/>
        <v>0</v>
      </c>
      <c r="JN195" s="177">
        <f t="shared" si="243"/>
        <v>0</v>
      </c>
      <c r="JO195" s="177">
        <f t="shared" si="244"/>
        <v>0</v>
      </c>
      <c r="JP195" s="177">
        <f t="shared" si="245"/>
        <v>0</v>
      </c>
      <c r="JQ195" s="177">
        <f t="shared" si="246"/>
        <v>0</v>
      </c>
      <c r="JR195" s="177">
        <f t="shared" si="247"/>
        <v>0</v>
      </c>
      <c r="JS195" s="177">
        <f t="shared" si="248"/>
        <v>0</v>
      </c>
      <c r="JT195" s="177">
        <f t="shared" si="203"/>
        <v>0</v>
      </c>
      <c r="JU195" s="177">
        <f t="shared" si="249"/>
        <v>0</v>
      </c>
      <c r="JV195" s="177">
        <f t="shared" si="250"/>
        <v>0</v>
      </c>
    </row>
    <row r="196" spans="1:282" ht="15.75" thickBot="1" x14ac:dyDescent="0.3">
      <c r="A196" s="77" t="s">
        <v>722</v>
      </c>
      <c r="B196" s="77">
        <v>30</v>
      </c>
      <c r="C196" s="80">
        <v>63</v>
      </c>
      <c r="D196" s="86">
        <f t="shared" si="9"/>
        <v>0</v>
      </c>
      <c r="E196" s="87">
        <f t="shared" si="352"/>
        <v>0</v>
      </c>
      <c r="F196" s="87">
        <f t="shared" si="352"/>
        <v>0</v>
      </c>
      <c r="G196" s="87">
        <f t="shared" si="352"/>
        <v>0</v>
      </c>
      <c r="H196" s="87">
        <f t="shared" si="352"/>
        <v>0</v>
      </c>
      <c r="I196" s="87">
        <f t="shared" si="352"/>
        <v>0</v>
      </c>
      <c r="J196" s="87">
        <f t="shared" si="352"/>
        <v>0</v>
      </c>
      <c r="K196" s="87">
        <f t="shared" ref="K196:AF196" si="384">HLOOKUP(K$138,$D$78:$CR$136,$CS136,0)</f>
        <v>0</v>
      </c>
      <c r="L196" s="87">
        <f t="shared" si="384"/>
        <v>0</v>
      </c>
      <c r="M196" s="87">
        <f t="shared" si="384"/>
        <v>0</v>
      </c>
      <c r="N196" s="87">
        <f t="shared" si="384"/>
        <v>0</v>
      </c>
      <c r="O196" s="87">
        <f t="shared" si="384"/>
        <v>0</v>
      </c>
      <c r="P196" s="87">
        <f t="shared" si="384"/>
        <v>0</v>
      </c>
      <c r="Q196" s="87">
        <f t="shared" si="384"/>
        <v>0</v>
      </c>
      <c r="R196" s="87">
        <f t="shared" si="384"/>
        <v>0</v>
      </c>
      <c r="S196" s="87">
        <f t="shared" si="384"/>
        <v>0</v>
      </c>
      <c r="T196" s="87">
        <f t="shared" si="384"/>
        <v>0</v>
      </c>
      <c r="U196" s="87">
        <f t="shared" si="384"/>
        <v>0</v>
      </c>
      <c r="V196" s="87">
        <f t="shared" si="384"/>
        <v>0</v>
      </c>
      <c r="W196" s="87">
        <f t="shared" si="384"/>
        <v>0</v>
      </c>
      <c r="X196" s="87">
        <f t="shared" si="384"/>
        <v>0</v>
      </c>
      <c r="Y196" s="87">
        <f t="shared" si="384"/>
        <v>0</v>
      </c>
      <c r="Z196" s="87">
        <f t="shared" si="384"/>
        <v>0</v>
      </c>
      <c r="AA196" s="87">
        <f t="shared" si="384"/>
        <v>0</v>
      </c>
      <c r="AB196" s="87">
        <f t="shared" si="384"/>
        <v>0</v>
      </c>
      <c r="AC196" s="278">
        <f t="shared" si="384"/>
        <v>0</v>
      </c>
      <c r="AD196" s="278">
        <f t="shared" si="384"/>
        <v>0</v>
      </c>
      <c r="AE196" s="278">
        <f t="shared" si="384"/>
        <v>0</v>
      </c>
      <c r="AF196" s="278">
        <f t="shared" si="384"/>
        <v>0</v>
      </c>
      <c r="AG196" s="278">
        <f t="shared" si="372"/>
        <v>0</v>
      </c>
      <c r="AH196" s="87">
        <f t="shared" si="372"/>
        <v>0</v>
      </c>
      <c r="AI196" s="87">
        <f t="shared" si="372"/>
        <v>0</v>
      </c>
      <c r="AJ196" s="87">
        <f t="shared" si="372"/>
        <v>0</v>
      </c>
      <c r="AK196" s="87">
        <f t="shared" si="372"/>
        <v>0</v>
      </c>
      <c r="AL196" s="87">
        <f t="shared" si="372"/>
        <v>0</v>
      </c>
      <c r="AM196" s="87">
        <f t="shared" si="372"/>
        <v>0</v>
      </c>
      <c r="AN196" s="87">
        <f t="shared" si="372"/>
        <v>0</v>
      </c>
      <c r="AO196" s="87">
        <f t="shared" si="372"/>
        <v>0</v>
      </c>
      <c r="AP196" s="87">
        <f t="shared" si="372"/>
        <v>0</v>
      </c>
      <c r="AQ196" s="87">
        <f t="shared" si="372"/>
        <v>0</v>
      </c>
      <c r="AR196" s="87">
        <f t="shared" si="372"/>
        <v>0</v>
      </c>
      <c r="AS196" s="87">
        <f t="shared" si="372"/>
        <v>0</v>
      </c>
      <c r="AT196" s="87">
        <f t="shared" si="372"/>
        <v>0</v>
      </c>
      <c r="AU196" s="87">
        <f t="shared" si="372"/>
        <v>0</v>
      </c>
      <c r="AV196" s="87">
        <f t="shared" si="372"/>
        <v>0</v>
      </c>
      <c r="AW196" s="87">
        <f t="shared" si="372"/>
        <v>0</v>
      </c>
      <c r="AX196" s="87">
        <f t="shared" si="372"/>
        <v>0</v>
      </c>
      <c r="AY196" s="87">
        <f t="shared" si="372"/>
        <v>0</v>
      </c>
      <c r="AZ196" s="87">
        <f t="shared" si="372"/>
        <v>0</v>
      </c>
      <c r="BA196" s="87">
        <f t="shared" si="372"/>
        <v>0</v>
      </c>
      <c r="BB196" s="87">
        <f t="shared" si="372"/>
        <v>0</v>
      </c>
      <c r="BC196" s="87">
        <f t="shared" si="372"/>
        <v>0</v>
      </c>
      <c r="BD196" s="87">
        <f t="shared" si="372"/>
        <v>0</v>
      </c>
      <c r="BE196" s="87">
        <f t="shared" si="372"/>
        <v>0</v>
      </c>
      <c r="BF196" s="87">
        <f t="shared" si="372"/>
        <v>0</v>
      </c>
      <c r="BG196" s="87">
        <f t="shared" si="372"/>
        <v>0</v>
      </c>
      <c r="BH196" s="87">
        <f t="shared" si="372"/>
        <v>0</v>
      </c>
      <c r="BI196" s="87">
        <f t="shared" si="372"/>
        <v>0</v>
      </c>
      <c r="BJ196" s="87">
        <f t="shared" si="372"/>
        <v>0</v>
      </c>
      <c r="BK196" s="87">
        <f t="shared" si="372"/>
        <v>0</v>
      </c>
      <c r="BL196" s="87">
        <f t="shared" si="372"/>
        <v>0</v>
      </c>
      <c r="BM196" s="87">
        <f t="shared" si="372"/>
        <v>0</v>
      </c>
      <c r="BN196" s="87">
        <f t="shared" si="372"/>
        <v>0</v>
      </c>
      <c r="BO196" s="87">
        <f t="shared" si="372"/>
        <v>0</v>
      </c>
      <c r="BP196" s="87">
        <f t="shared" si="372"/>
        <v>0</v>
      </c>
      <c r="BQ196" s="87">
        <f t="shared" si="372"/>
        <v>0</v>
      </c>
      <c r="BR196" s="87">
        <f t="shared" si="372"/>
        <v>0</v>
      </c>
      <c r="BS196" s="87">
        <f t="shared" si="372"/>
        <v>0</v>
      </c>
      <c r="BT196" s="87">
        <f t="shared" si="372"/>
        <v>0</v>
      </c>
      <c r="BU196" s="87">
        <f t="shared" si="372"/>
        <v>0</v>
      </c>
      <c r="BV196" s="87">
        <f t="shared" si="372"/>
        <v>0</v>
      </c>
      <c r="BW196" s="87">
        <f t="shared" si="372"/>
        <v>0</v>
      </c>
      <c r="BX196" s="87">
        <f t="shared" ref="BX196" si="385">HLOOKUP(BX$138,$D$78:$CR$136,$CS136,0)</f>
        <v>0</v>
      </c>
      <c r="BY196" s="87">
        <f t="shared" si="341"/>
        <v>0</v>
      </c>
      <c r="BZ196" s="87">
        <f t="shared" si="341"/>
        <v>0</v>
      </c>
      <c r="CA196" s="87">
        <f t="shared" si="341"/>
        <v>0</v>
      </c>
      <c r="CB196" s="87">
        <f t="shared" si="341"/>
        <v>0</v>
      </c>
      <c r="CC196" s="87">
        <f t="shared" si="341"/>
        <v>0</v>
      </c>
      <c r="CD196" s="87">
        <f t="shared" si="341"/>
        <v>0</v>
      </c>
      <c r="CE196" s="87">
        <f t="shared" si="341"/>
        <v>0</v>
      </c>
      <c r="CF196" s="87">
        <f t="shared" si="341"/>
        <v>0</v>
      </c>
      <c r="CG196" s="87">
        <f t="shared" ref="CG196:CQ196" si="386">HLOOKUP(CG$138,$D$78:$CR$136,$CS136,0)</f>
        <v>0</v>
      </c>
      <c r="CH196" s="87">
        <f t="shared" si="386"/>
        <v>0</v>
      </c>
      <c r="CI196" s="87">
        <f t="shared" si="386"/>
        <v>0</v>
      </c>
      <c r="CJ196" s="87">
        <f t="shared" si="386"/>
        <v>0</v>
      </c>
      <c r="CK196" s="87">
        <f t="shared" si="386"/>
        <v>0</v>
      </c>
      <c r="CL196" s="87">
        <f t="shared" si="386"/>
        <v>0</v>
      </c>
      <c r="CM196" s="87">
        <f t="shared" si="386"/>
        <v>0</v>
      </c>
      <c r="CN196" s="87">
        <f t="shared" si="386"/>
        <v>0</v>
      </c>
      <c r="CO196" s="87">
        <f t="shared" si="386"/>
        <v>0</v>
      </c>
      <c r="CP196" s="87">
        <f t="shared" si="386"/>
        <v>0</v>
      </c>
      <c r="CQ196" s="87">
        <f t="shared" si="386"/>
        <v>0</v>
      </c>
      <c r="CR196" s="88">
        <f t="shared" si="3"/>
        <v>0</v>
      </c>
      <c r="CS196" s="177">
        <f t="shared" si="13"/>
        <v>0</v>
      </c>
      <c r="CT196" s="177">
        <f t="shared" si="26"/>
        <v>0</v>
      </c>
      <c r="CU196" s="177">
        <f t="shared" si="27"/>
        <v>0</v>
      </c>
      <c r="CV196" s="177">
        <f t="shared" si="28"/>
        <v>0</v>
      </c>
      <c r="CW196" s="177">
        <f t="shared" si="29"/>
        <v>0</v>
      </c>
      <c r="CX196" s="177">
        <f t="shared" si="30"/>
        <v>0</v>
      </c>
      <c r="CY196" s="177">
        <f t="shared" si="31"/>
        <v>0</v>
      </c>
      <c r="CZ196" s="177">
        <f t="shared" si="32"/>
        <v>0</v>
      </c>
      <c r="DA196" s="177">
        <f t="shared" si="33"/>
        <v>0</v>
      </c>
      <c r="DB196" s="177">
        <f t="shared" si="34"/>
        <v>0</v>
      </c>
      <c r="DC196" s="177">
        <f t="shared" si="35"/>
        <v>0</v>
      </c>
      <c r="DD196" s="177">
        <f t="shared" si="36"/>
        <v>0</v>
      </c>
      <c r="DE196" s="177">
        <f t="shared" si="37"/>
        <v>0</v>
      </c>
      <c r="DF196" s="177">
        <f t="shared" si="38"/>
        <v>0</v>
      </c>
      <c r="DG196" s="177">
        <f t="shared" si="39"/>
        <v>0</v>
      </c>
      <c r="DH196" s="177">
        <f t="shared" si="40"/>
        <v>0</v>
      </c>
      <c r="DI196" s="177">
        <f t="shared" si="41"/>
        <v>0</v>
      </c>
      <c r="DJ196" s="177">
        <f t="shared" si="42"/>
        <v>0</v>
      </c>
      <c r="DK196" s="177">
        <f t="shared" si="43"/>
        <v>0</v>
      </c>
      <c r="DL196" s="177">
        <f t="shared" si="44"/>
        <v>0</v>
      </c>
      <c r="DM196" s="177">
        <f t="shared" si="45"/>
        <v>0</v>
      </c>
      <c r="DN196" s="177">
        <f t="shared" si="46"/>
        <v>0</v>
      </c>
      <c r="DO196" s="177">
        <f t="shared" si="47"/>
        <v>0</v>
      </c>
      <c r="DP196" s="177">
        <f t="shared" si="48"/>
        <v>0</v>
      </c>
      <c r="DQ196" s="177">
        <f t="shared" si="49"/>
        <v>0</v>
      </c>
      <c r="DR196" s="177">
        <f t="shared" si="50"/>
        <v>0</v>
      </c>
      <c r="DS196" s="177">
        <f t="shared" si="51"/>
        <v>0</v>
      </c>
      <c r="DT196" s="177">
        <f t="shared" si="52"/>
        <v>0</v>
      </c>
      <c r="DU196" s="177">
        <f t="shared" si="53"/>
        <v>0</v>
      </c>
      <c r="DV196" s="177">
        <f t="shared" si="54"/>
        <v>0</v>
      </c>
      <c r="DW196" s="177">
        <f t="shared" si="55"/>
        <v>0</v>
      </c>
      <c r="DX196" s="177">
        <f t="shared" si="56"/>
        <v>0</v>
      </c>
      <c r="DY196" s="177">
        <f t="shared" si="57"/>
        <v>0</v>
      </c>
      <c r="DZ196" s="177">
        <f t="shared" si="58"/>
        <v>0</v>
      </c>
      <c r="EA196" s="177">
        <f t="shared" si="59"/>
        <v>0</v>
      </c>
      <c r="EB196" s="177">
        <f t="shared" si="60"/>
        <v>0</v>
      </c>
      <c r="EC196" s="177">
        <f t="shared" si="61"/>
        <v>0</v>
      </c>
      <c r="ED196" s="177">
        <f t="shared" si="62"/>
        <v>0</v>
      </c>
      <c r="EE196" s="177">
        <f t="shared" si="63"/>
        <v>0</v>
      </c>
      <c r="EF196" s="177">
        <f t="shared" si="64"/>
        <v>0</v>
      </c>
      <c r="EG196" s="177">
        <f t="shared" si="65"/>
        <v>0</v>
      </c>
      <c r="EH196" s="177">
        <f t="shared" si="66"/>
        <v>0</v>
      </c>
      <c r="EI196" s="177">
        <f t="shared" si="67"/>
        <v>0</v>
      </c>
      <c r="EJ196" s="177">
        <f t="shared" si="68"/>
        <v>0</v>
      </c>
      <c r="EK196" s="177">
        <f t="shared" si="69"/>
        <v>0</v>
      </c>
      <c r="EL196" s="177">
        <f t="shared" si="70"/>
        <v>0</v>
      </c>
      <c r="EM196" s="177">
        <f t="shared" si="71"/>
        <v>0</v>
      </c>
      <c r="EN196" s="177">
        <f t="shared" si="72"/>
        <v>0</v>
      </c>
      <c r="EO196" s="177">
        <f t="shared" si="73"/>
        <v>0</v>
      </c>
      <c r="EP196" s="177">
        <f t="shared" si="74"/>
        <v>0</v>
      </c>
      <c r="EQ196" s="177">
        <f t="shared" si="75"/>
        <v>0</v>
      </c>
      <c r="ER196" s="177">
        <f t="shared" si="76"/>
        <v>0</v>
      </c>
      <c r="ES196" s="177">
        <f t="shared" si="77"/>
        <v>0</v>
      </c>
      <c r="ET196" s="177">
        <f t="shared" si="78"/>
        <v>0</v>
      </c>
      <c r="EU196" s="177">
        <f t="shared" si="79"/>
        <v>0</v>
      </c>
      <c r="EV196" s="177">
        <f t="shared" si="80"/>
        <v>0</v>
      </c>
      <c r="EW196" s="177">
        <f t="shared" si="81"/>
        <v>0</v>
      </c>
      <c r="EX196" s="177">
        <f t="shared" si="82"/>
        <v>0</v>
      </c>
      <c r="EY196" s="177">
        <f t="shared" si="83"/>
        <v>0</v>
      </c>
      <c r="EZ196" s="177">
        <f t="shared" si="84"/>
        <v>0</v>
      </c>
      <c r="FA196" s="177">
        <f t="shared" si="85"/>
        <v>0</v>
      </c>
      <c r="FB196" s="177">
        <f t="shared" si="86"/>
        <v>0</v>
      </c>
      <c r="FC196" s="177">
        <f t="shared" si="87"/>
        <v>0</v>
      </c>
      <c r="FD196" s="177">
        <f t="shared" si="88"/>
        <v>0</v>
      </c>
      <c r="FE196" s="177">
        <f t="shared" si="22"/>
        <v>0</v>
      </c>
      <c r="FF196" s="177">
        <f t="shared" si="177"/>
        <v>0</v>
      </c>
      <c r="FG196" s="177">
        <f t="shared" si="178"/>
        <v>0</v>
      </c>
      <c r="FH196" s="177">
        <f t="shared" si="179"/>
        <v>0</v>
      </c>
      <c r="FI196" s="177">
        <f t="shared" si="159"/>
        <v>0</v>
      </c>
      <c r="FJ196" s="177">
        <f t="shared" si="160"/>
        <v>0</v>
      </c>
      <c r="FK196" s="177">
        <f t="shared" si="161"/>
        <v>0</v>
      </c>
      <c r="FL196" s="177">
        <f t="shared" si="162"/>
        <v>0</v>
      </c>
      <c r="FM196" s="177">
        <f t="shared" si="163"/>
        <v>0</v>
      </c>
      <c r="FN196" s="177">
        <f t="shared" si="164"/>
        <v>0</v>
      </c>
      <c r="FO196" s="177">
        <f t="shared" si="165"/>
        <v>0</v>
      </c>
      <c r="FP196" s="177">
        <f t="shared" si="166"/>
        <v>0</v>
      </c>
      <c r="FQ196" s="177">
        <f t="shared" si="167"/>
        <v>0</v>
      </c>
      <c r="FR196" s="177">
        <f t="shared" si="168"/>
        <v>0</v>
      </c>
      <c r="FS196" s="177">
        <f t="shared" si="169"/>
        <v>0</v>
      </c>
      <c r="FT196" s="177">
        <f t="shared" si="170"/>
        <v>0</v>
      </c>
      <c r="FU196" s="177">
        <f t="shared" si="171"/>
        <v>0</v>
      </c>
      <c r="FV196" s="177">
        <f t="shared" si="172"/>
        <v>0</v>
      </c>
      <c r="FW196" s="177">
        <f t="shared" si="173"/>
        <v>0</v>
      </c>
      <c r="FX196" s="177">
        <f t="shared" si="14"/>
        <v>0</v>
      </c>
      <c r="FY196" s="177">
        <f t="shared" si="183"/>
        <v>0</v>
      </c>
      <c r="FZ196" s="177">
        <f t="shared" si="184"/>
        <v>0</v>
      </c>
      <c r="GA196" s="177">
        <f t="shared" si="185"/>
        <v>0</v>
      </c>
      <c r="GB196" s="177">
        <f t="shared" si="186"/>
        <v>0</v>
      </c>
      <c r="GC196" s="177">
        <f t="shared" si="187"/>
        <v>0</v>
      </c>
      <c r="GD196" s="177">
        <f t="shared" si="188"/>
        <v>0</v>
      </c>
      <c r="GE196" s="177">
        <f t="shared" si="189"/>
        <v>0</v>
      </c>
      <c r="GF196" s="177">
        <f t="shared" si="190"/>
        <v>0</v>
      </c>
      <c r="GG196" s="177">
        <f t="shared" si="191"/>
        <v>0</v>
      </c>
      <c r="GH196" s="177">
        <f t="shared" si="15"/>
        <v>0</v>
      </c>
      <c r="GI196" s="177">
        <f t="shared" si="135"/>
        <v>0</v>
      </c>
      <c r="GJ196" s="177">
        <f t="shared" si="136"/>
        <v>0</v>
      </c>
      <c r="GK196" s="177">
        <f t="shared" si="137"/>
        <v>0</v>
      </c>
      <c r="GL196" s="177">
        <f t="shared" si="138"/>
        <v>0</v>
      </c>
      <c r="GM196" s="177">
        <f t="shared" si="139"/>
        <v>0</v>
      </c>
      <c r="GN196" s="177">
        <f t="shared" si="140"/>
        <v>0</v>
      </c>
      <c r="GO196" s="177">
        <f t="shared" si="141"/>
        <v>0</v>
      </c>
      <c r="GP196" s="177">
        <f t="shared" si="108"/>
        <v>0</v>
      </c>
      <c r="GQ196" s="177">
        <f t="shared" si="109"/>
        <v>0</v>
      </c>
      <c r="GR196" s="177">
        <f t="shared" si="110"/>
        <v>0</v>
      </c>
      <c r="GS196" s="177">
        <f t="shared" si="111"/>
        <v>0</v>
      </c>
      <c r="GT196" s="177">
        <f t="shared" si="112"/>
        <v>0</v>
      </c>
      <c r="GU196" s="177">
        <f t="shared" si="113"/>
        <v>0</v>
      </c>
      <c r="GV196" s="177">
        <f t="shared" si="114"/>
        <v>0</v>
      </c>
      <c r="GW196" s="177">
        <f t="shared" si="115"/>
        <v>0</v>
      </c>
      <c r="GX196" s="177">
        <f t="shared" si="116"/>
        <v>0</v>
      </c>
      <c r="GY196" s="177">
        <f t="shared" si="117"/>
        <v>0</v>
      </c>
      <c r="GZ196" s="177">
        <f t="shared" si="118"/>
        <v>0</v>
      </c>
      <c r="HA196" s="177">
        <f t="shared" si="119"/>
        <v>0</v>
      </c>
      <c r="HB196" s="177">
        <f t="shared" si="120"/>
        <v>0</v>
      </c>
      <c r="HC196" s="177">
        <f t="shared" si="121"/>
        <v>0</v>
      </c>
      <c r="HD196" s="177">
        <f t="shared" si="122"/>
        <v>0</v>
      </c>
      <c r="HE196" s="177">
        <f t="shared" si="123"/>
        <v>0</v>
      </c>
      <c r="HF196" s="177">
        <f t="shared" si="124"/>
        <v>0</v>
      </c>
      <c r="HG196" s="177">
        <f t="shared" si="125"/>
        <v>0</v>
      </c>
      <c r="HH196" s="177">
        <f t="shared" si="126"/>
        <v>0</v>
      </c>
      <c r="HI196" s="177">
        <f t="shared" si="127"/>
        <v>0</v>
      </c>
      <c r="HJ196" s="177">
        <f t="shared" si="128"/>
        <v>0</v>
      </c>
      <c r="HK196" s="177">
        <f t="shared" si="129"/>
        <v>0</v>
      </c>
      <c r="HL196" s="177">
        <f t="shared" si="130"/>
        <v>0</v>
      </c>
      <c r="HM196" s="177">
        <f t="shared" si="131"/>
        <v>0</v>
      </c>
      <c r="HN196" s="177">
        <f t="shared" si="254"/>
        <v>0</v>
      </c>
      <c r="HO196" s="177">
        <f t="shared" si="255"/>
        <v>0</v>
      </c>
      <c r="HP196" s="177">
        <f t="shared" si="256"/>
        <v>0</v>
      </c>
      <c r="HQ196" s="177">
        <f t="shared" si="257"/>
        <v>0</v>
      </c>
      <c r="HR196" s="177">
        <f t="shared" si="258"/>
        <v>0</v>
      </c>
      <c r="HS196" s="177">
        <f t="shared" si="259"/>
        <v>0</v>
      </c>
      <c r="HT196" s="177">
        <f t="shared" si="260"/>
        <v>0</v>
      </c>
      <c r="HU196" s="177">
        <f t="shared" si="261"/>
        <v>0</v>
      </c>
      <c r="HV196" s="177">
        <f t="shared" si="262"/>
        <v>0</v>
      </c>
      <c r="HW196" s="177">
        <f t="shared" si="263"/>
        <v>0</v>
      </c>
      <c r="HX196" s="177">
        <f t="shared" si="264"/>
        <v>0</v>
      </c>
      <c r="HY196" s="177">
        <f t="shared" si="265"/>
        <v>0</v>
      </c>
      <c r="HZ196" s="177">
        <f t="shared" si="266"/>
        <v>0</v>
      </c>
      <c r="IA196" s="177">
        <f t="shared" si="267"/>
        <v>0</v>
      </c>
      <c r="IB196" s="177">
        <f t="shared" si="268"/>
        <v>0</v>
      </c>
      <c r="IC196" s="177">
        <f t="shared" si="207"/>
        <v>0</v>
      </c>
      <c r="ID196" s="177">
        <f t="shared" si="208"/>
        <v>0</v>
      </c>
      <c r="IE196" s="177">
        <f t="shared" si="209"/>
        <v>0</v>
      </c>
      <c r="IF196" s="177">
        <f t="shared" si="210"/>
        <v>0</v>
      </c>
      <c r="IG196" s="177">
        <f t="shared" si="211"/>
        <v>0</v>
      </c>
      <c r="IH196" s="177">
        <f t="shared" si="212"/>
        <v>0</v>
      </c>
      <c r="II196" s="177">
        <f t="shared" si="213"/>
        <v>0</v>
      </c>
      <c r="IJ196" s="177">
        <f t="shared" si="214"/>
        <v>0</v>
      </c>
      <c r="IK196" s="177">
        <f t="shared" si="215"/>
        <v>0</v>
      </c>
      <c r="IL196" s="177">
        <f t="shared" si="216"/>
        <v>0</v>
      </c>
      <c r="IM196" s="177">
        <f t="shared" si="217"/>
        <v>0</v>
      </c>
      <c r="IN196" s="177">
        <f t="shared" si="218"/>
        <v>0</v>
      </c>
      <c r="IO196" s="177">
        <f t="shared" si="219"/>
        <v>0</v>
      </c>
      <c r="IP196" s="177">
        <f t="shared" si="220"/>
        <v>0</v>
      </c>
      <c r="IQ196" s="177">
        <f t="shared" si="221"/>
        <v>0</v>
      </c>
      <c r="IR196" s="177">
        <f t="shared" si="222"/>
        <v>0</v>
      </c>
      <c r="IS196" s="177">
        <f t="shared" si="223"/>
        <v>0</v>
      </c>
      <c r="IT196" s="177">
        <f t="shared" si="91"/>
        <v>0</v>
      </c>
      <c r="IU196" s="177">
        <f t="shared" si="224"/>
        <v>0</v>
      </c>
      <c r="IV196" s="177">
        <f t="shared" si="225"/>
        <v>0</v>
      </c>
      <c r="IW196" s="177">
        <f t="shared" si="226"/>
        <v>0</v>
      </c>
      <c r="IX196" s="177">
        <f t="shared" si="227"/>
        <v>0</v>
      </c>
      <c r="IY196" s="177">
        <f t="shared" si="228"/>
        <v>0</v>
      </c>
      <c r="IZ196" s="177">
        <f t="shared" si="229"/>
        <v>0</v>
      </c>
      <c r="JA196" s="177">
        <f t="shared" si="230"/>
        <v>0</v>
      </c>
      <c r="JB196" s="177">
        <f t="shared" si="231"/>
        <v>0</v>
      </c>
      <c r="JC196" s="177">
        <f t="shared" si="232"/>
        <v>0</v>
      </c>
      <c r="JD196" s="177">
        <f t="shared" si="233"/>
        <v>0</v>
      </c>
      <c r="JE196" s="177">
        <f t="shared" si="234"/>
        <v>0</v>
      </c>
      <c r="JF196" s="177">
        <f t="shared" si="235"/>
        <v>0</v>
      </c>
      <c r="JG196" s="177">
        <f t="shared" si="236"/>
        <v>0</v>
      </c>
      <c r="JH196" s="177">
        <f t="shared" si="237"/>
        <v>0</v>
      </c>
      <c r="JI196" s="177">
        <f t="shared" si="238"/>
        <v>0</v>
      </c>
      <c r="JJ196" s="177">
        <f t="shared" si="239"/>
        <v>0</v>
      </c>
      <c r="JK196" s="177">
        <f t="shared" si="240"/>
        <v>0</v>
      </c>
      <c r="JL196" s="177">
        <f t="shared" si="241"/>
        <v>0</v>
      </c>
      <c r="JM196" s="177">
        <f t="shared" si="242"/>
        <v>0</v>
      </c>
      <c r="JN196" s="177">
        <f t="shared" si="243"/>
        <v>0</v>
      </c>
      <c r="JO196" s="177">
        <f t="shared" si="244"/>
        <v>0</v>
      </c>
      <c r="JP196" s="177">
        <f t="shared" si="245"/>
        <v>0</v>
      </c>
      <c r="JQ196" s="177">
        <f t="shared" si="246"/>
        <v>0</v>
      </c>
      <c r="JR196" s="177">
        <f t="shared" si="247"/>
        <v>0</v>
      </c>
      <c r="JS196" s="177">
        <f t="shared" si="248"/>
        <v>0</v>
      </c>
      <c r="JT196" s="177">
        <f t="shared" si="203"/>
        <v>0</v>
      </c>
      <c r="JU196" s="177">
        <f t="shared" si="249"/>
        <v>0</v>
      </c>
      <c r="JV196" s="177">
        <f t="shared" si="250"/>
        <v>0</v>
      </c>
    </row>
    <row r="197" spans="1:282" x14ac:dyDescent="0.25">
      <c r="A197" s="77" t="s">
        <v>723</v>
      </c>
      <c r="B197" s="77">
        <v>44</v>
      </c>
      <c r="C197"/>
      <c r="H197" s="230"/>
      <c r="I197" s="230"/>
      <c r="K197" s="77"/>
      <c r="L197" s="77"/>
      <c r="M197" s="77"/>
      <c r="Q197" s="77"/>
      <c r="R197" s="77"/>
      <c r="BT197" s="266"/>
      <c r="BX197" s="230"/>
      <c r="CC197" s="77"/>
      <c r="CG197" s="77"/>
    </row>
    <row r="198" spans="1:282" x14ac:dyDescent="0.25">
      <c r="A198" s="77" t="s">
        <v>724</v>
      </c>
      <c r="B198" s="77">
        <v>75</v>
      </c>
      <c r="C198"/>
      <c r="D198" s="77">
        <v>63</v>
      </c>
      <c r="E198" s="77">
        <v>46</v>
      </c>
      <c r="F198" s="77">
        <v>70</v>
      </c>
      <c r="G198" s="77">
        <v>3</v>
      </c>
      <c r="H198" s="77">
        <v>51</v>
      </c>
      <c r="I198" s="77">
        <v>52</v>
      </c>
      <c r="J198" s="77">
        <v>31</v>
      </c>
      <c r="K198" s="77">
        <v>65</v>
      </c>
      <c r="L198" s="77">
        <v>66</v>
      </c>
      <c r="M198" s="77">
        <v>41</v>
      </c>
      <c r="N198" s="77">
        <v>37</v>
      </c>
      <c r="O198" s="77">
        <v>93</v>
      </c>
      <c r="P198" s="77">
        <v>28</v>
      </c>
      <c r="Q198" s="77">
        <v>78</v>
      </c>
      <c r="R198" s="77">
        <v>73</v>
      </c>
      <c r="S198" s="77">
        <v>35</v>
      </c>
      <c r="T198" s="77">
        <v>7</v>
      </c>
      <c r="U198" s="77">
        <v>4</v>
      </c>
      <c r="V198" s="77">
        <v>5</v>
      </c>
      <c r="W198" s="77">
        <v>6</v>
      </c>
      <c r="X198" s="77">
        <v>30</v>
      </c>
      <c r="Y198" s="77">
        <v>44</v>
      </c>
      <c r="Z198" s="77">
        <v>75</v>
      </c>
      <c r="AA198" s="77">
        <v>9</v>
      </c>
      <c r="AB198" s="77">
        <v>67</v>
      </c>
      <c r="AC198" s="77">
        <v>74</v>
      </c>
      <c r="AD198" s="77">
        <v>26</v>
      </c>
      <c r="AE198" s="77">
        <v>10</v>
      </c>
      <c r="AF198" s="77">
        <v>56</v>
      </c>
      <c r="AG198" s="77">
        <v>77</v>
      </c>
      <c r="AH198" s="77">
        <v>34</v>
      </c>
      <c r="AI198" s="77">
        <v>64</v>
      </c>
      <c r="AJ198" s="77">
        <v>42</v>
      </c>
      <c r="AK198" s="77">
        <v>71</v>
      </c>
      <c r="AL198" s="77">
        <v>68</v>
      </c>
      <c r="AM198" s="77">
        <v>69</v>
      </c>
      <c r="AN198" s="77">
        <v>57</v>
      </c>
      <c r="AO198" s="77">
        <v>58</v>
      </c>
      <c r="AP198" s="77">
        <v>59</v>
      </c>
      <c r="AQ198" s="77">
        <v>11</v>
      </c>
      <c r="AR198" s="77">
        <v>84</v>
      </c>
      <c r="AS198" s="77">
        <v>94</v>
      </c>
      <c r="AT198" s="77">
        <v>36</v>
      </c>
      <c r="AU198" s="77">
        <v>72</v>
      </c>
      <c r="AV198" s="77">
        <v>80</v>
      </c>
      <c r="AW198" s="77">
        <v>62</v>
      </c>
      <c r="AX198" s="77">
        <v>53</v>
      </c>
      <c r="AY198" s="77">
        <v>33</v>
      </c>
      <c r="AZ198" s="77">
        <v>79</v>
      </c>
      <c r="BA198" s="77">
        <v>91</v>
      </c>
      <c r="BB198" s="77">
        <v>12</v>
      </c>
      <c r="BC198" s="77">
        <v>39</v>
      </c>
      <c r="BD198" s="77">
        <v>38</v>
      </c>
      <c r="BE198" s="77">
        <v>54</v>
      </c>
      <c r="BF198" s="77">
        <v>86</v>
      </c>
      <c r="BG198" s="77">
        <v>14</v>
      </c>
      <c r="BH198" s="77">
        <v>23</v>
      </c>
      <c r="BI198" s="77">
        <v>76</v>
      </c>
      <c r="BJ198" s="77">
        <v>15</v>
      </c>
      <c r="BK198" s="77">
        <v>88</v>
      </c>
      <c r="BL198" s="77">
        <v>8</v>
      </c>
      <c r="BM198" s="77">
        <v>82</v>
      </c>
      <c r="BN198" s="77">
        <v>89</v>
      </c>
      <c r="BO198" s="77">
        <v>87</v>
      </c>
      <c r="BP198" s="77">
        <v>29</v>
      </c>
      <c r="BQ198" s="77">
        <v>47</v>
      </c>
      <c r="BR198" s="77">
        <v>55</v>
      </c>
      <c r="BS198" s="77">
        <v>60</v>
      </c>
      <c r="BT198" s="77">
        <v>81</v>
      </c>
      <c r="BU198" s="77">
        <v>85</v>
      </c>
      <c r="BV198" s="77">
        <v>16</v>
      </c>
      <c r="BW198" s="77">
        <v>48</v>
      </c>
      <c r="BX198" s="77">
        <v>45</v>
      </c>
      <c r="BY198" s="77">
        <v>17</v>
      </c>
      <c r="BZ198" s="77">
        <v>61</v>
      </c>
      <c r="CA198" s="77">
        <v>92</v>
      </c>
      <c r="CB198" s="77">
        <v>95</v>
      </c>
      <c r="CC198" s="77">
        <v>43</v>
      </c>
      <c r="CD198" s="77">
        <v>18</v>
      </c>
      <c r="CE198" s="77">
        <v>19</v>
      </c>
      <c r="CF198" s="77">
        <v>32</v>
      </c>
      <c r="CG198" s="77">
        <v>2</v>
      </c>
      <c r="CH198" s="77">
        <v>20</v>
      </c>
      <c r="CI198" s="77">
        <v>90</v>
      </c>
      <c r="CJ198" s="77">
        <v>24</v>
      </c>
      <c r="CK198" s="77">
        <v>50</v>
      </c>
      <c r="CL198" s="77">
        <v>21</v>
      </c>
      <c r="CM198" s="77">
        <v>40</v>
      </c>
      <c r="CN198" s="77">
        <v>49</v>
      </c>
      <c r="CO198" s="77">
        <v>27</v>
      </c>
      <c r="CP198" s="77">
        <v>83</v>
      </c>
      <c r="CQ198" s="77">
        <v>25</v>
      </c>
      <c r="CR198" s="77">
        <v>22</v>
      </c>
    </row>
    <row r="199" spans="1:282" x14ac:dyDescent="0.25">
      <c r="A199" s="77" t="s">
        <v>725</v>
      </c>
      <c r="B199" s="77">
        <v>9</v>
      </c>
      <c r="C199" t="s">
        <v>799</v>
      </c>
      <c r="D199" s="285">
        <v>2.2169300000000001</v>
      </c>
      <c r="E199" s="285">
        <v>0.83778200000000003</v>
      </c>
      <c r="F199" s="284">
        <v>0</v>
      </c>
      <c r="G199" s="285">
        <v>2.4153600000000002</v>
      </c>
      <c r="H199" s="284">
        <v>0</v>
      </c>
      <c r="I199" s="284">
        <v>0</v>
      </c>
      <c r="J199" s="284">
        <v>0</v>
      </c>
      <c r="K199" s="285">
        <v>0.401422</v>
      </c>
      <c r="L199" s="285">
        <v>2.82748</v>
      </c>
      <c r="M199" s="284">
        <v>0</v>
      </c>
      <c r="N199" s="284">
        <v>0</v>
      </c>
      <c r="O199" s="285">
        <v>0.335671</v>
      </c>
      <c r="P199" s="285">
        <v>2.02746</v>
      </c>
      <c r="Q199" s="285">
        <v>0.97643199999999997</v>
      </c>
      <c r="R199" s="285">
        <v>6.8482600000000005E-2</v>
      </c>
      <c r="S199" s="284">
        <v>0</v>
      </c>
      <c r="T199" s="285">
        <v>1.6530199999999999</v>
      </c>
      <c r="U199" s="285">
        <v>0.82210099999999997</v>
      </c>
      <c r="V199" s="285">
        <f>0.0640715*3.6</f>
        <v>0.23065740000000001</v>
      </c>
      <c r="W199" s="285">
        <v>1.1061700000000001</v>
      </c>
      <c r="X199" s="285">
        <v>3.2263099999999998</v>
      </c>
      <c r="Y199" s="285">
        <v>4.6008899999999997</v>
      </c>
      <c r="Z199" s="285">
        <v>3.6406100000000001</v>
      </c>
      <c r="AA199" s="285">
        <v>1.6817800000000001</v>
      </c>
      <c r="AB199" s="285">
        <v>1.09873E-2</v>
      </c>
      <c r="AC199" s="285">
        <v>8.8629700000000006E-2</v>
      </c>
      <c r="AD199" s="285">
        <v>2.3044200000000001E-2</v>
      </c>
      <c r="AE199" s="285">
        <v>0.12690799999999999</v>
      </c>
      <c r="AF199" s="285">
        <v>9.1054099999999999E-2</v>
      </c>
      <c r="AG199" s="285">
        <v>9.1054099999999999E-2</v>
      </c>
      <c r="AH199" s="284">
        <v>0</v>
      </c>
      <c r="AI199" s="285">
        <v>1.5344199999999999</v>
      </c>
      <c r="AJ199" s="285">
        <v>2.5286</v>
      </c>
      <c r="AK199" s="285">
        <v>5.31569</v>
      </c>
      <c r="AL199" s="285">
        <v>3.0735299999999999</v>
      </c>
      <c r="AM199" s="285">
        <v>2.0389400000000002</v>
      </c>
      <c r="AN199" s="285">
        <v>0.207291</v>
      </c>
      <c r="AO199" s="285">
        <v>2.7615400000000001</v>
      </c>
      <c r="AP199" s="285">
        <v>2.21195E-2</v>
      </c>
      <c r="AQ199" s="285">
        <v>4.1140299999999998E-2</v>
      </c>
      <c r="AR199" s="285">
        <v>0.94482100000000002</v>
      </c>
      <c r="AS199" s="285">
        <v>3.81555</v>
      </c>
      <c r="AT199" s="284">
        <v>0</v>
      </c>
      <c r="AU199" s="285">
        <v>0.67858300000000005</v>
      </c>
      <c r="AV199" s="285">
        <v>0.50064200000000003</v>
      </c>
      <c r="AW199" s="285">
        <v>2.0051199999999998</v>
      </c>
      <c r="AX199" s="284">
        <v>0</v>
      </c>
      <c r="AY199" s="284">
        <v>0</v>
      </c>
      <c r="AZ199" s="285">
        <v>1.09402</v>
      </c>
      <c r="BA199" s="285">
        <v>2.0929799999999998</v>
      </c>
      <c r="BB199" s="285">
        <v>1.28956</v>
      </c>
      <c r="BC199" s="284">
        <v>0</v>
      </c>
      <c r="BD199" s="284">
        <v>0</v>
      </c>
      <c r="BE199" s="284">
        <v>0</v>
      </c>
      <c r="BF199" s="285">
        <v>2.9651299999999998</v>
      </c>
      <c r="BG199" s="285">
        <v>2.3276300000000001</v>
      </c>
      <c r="BH199" s="285">
        <v>2.3276300000000001</v>
      </c>
      <c r="BI199" s="285">
        <v>2.3276300000000001</v>
      </c>
      <c r="BJ199" s="285">
        <v>2.4819399999999998</v>
      </c>
      <c r="BK199" s="285">
        <v>3.2003599999999999</v>
      </c>
      <c r="BL199" s="285">
        <v>3.9148800000000001</v>
      </c>
      <c r="BM199" s="285">
        <v>2.29637</v>
      </c>
      <c r="BN199" s="285">
        <v>3.6629999999999998</v>
      </c>
      <c r="BO199" s="285">
        <v>3.0084499999999998</v>
      </c>
      <c r="BP199" s="285">
        <v>2.6802999999999999</v>
      </c>
      <c r="BQ199" s="285">
        <v>1.65472</v>
      </c>
      <c r="BR199" s="285">
        <v>3.4570299999999998E-3</v>
      </c>
      <c r="BS199" s="285">
        <v>1.18666</v>
      </c>
      <c r="BT199" s="284">
        <v>0</v>
      </c>
      <c r="BU199" s="284">
        <v>0</v>
      </c>
      <c r="BV199" s="285">
        <v>1.2730999999999999E-2</v>
      </c>
      <c r="BW199" s="285">
        <v>0.44110100000000002</v>
      </c>
      <c r="BX199" s="285">
        <v>1.2905899999999999</v>
      </c>
      <c r="BY199" s="285">
        <v>1.2905899999999999</v>
      </c>
      <c r="BZ199" s="285">
        <v>2.5793499999999998</v>
      </c>
      <c r="CA199" s="285">
        <v>1.3831800000000001</v>
      </c>
      <c r="CB199" s="284">
        <v>0</v>
      </c>
      <c r="CC199" s="285">
        <v>0.34899799999999997</v>
      </c>
      <c r="CD199" s="285">
        <v>0.48636800000000002</v>
      </c>
      <c r="CE199" s="285">
        <v>1.9786900000000001</v>
      </c>
      <c r="CF199" s="284">
        <v>0</v>
      </c>
      <c r="CG199" s="285">
        <v>0.17593500000000001</v>
      </c>
      <c r="CH199" s="285">
        <v>1.2408899999999999E-3</v>
      </c>
      <c r="CI199" s="285">
        <v>2.3528699999999998</v>
      </c>
      <c r="CJ199" s="285">
        <v>3.5512100000000002</v>
      </c>
      <c r="CK199" s="284">
        <v>0</v>
      </c>
      <c r="CL199" s="285">
        <v>5.2259100000000003E-2</v>
      </c>
      <c r="CM199" s="284">
        <v>0</v>
      </c>
      <c r="CN199" s="285">
        <v>2.9587400000000001</v>
      </c>
      <c r="CO199" s="285">
        <v>7.44993E-4</v>
      </c>
      <c r="CP199" s="285">
        <v>2.7353999999999998</v>
      </c>
      <c r="CQ199" s="284">
        <v>0</v>
      </c>
      <c r="CR199" s="285">
        <v>7.4311600000000002E-5</v>
      </c>
      <c r="CT199" s="284"/>
    </row>
    <row r="200" spans="1:282" x14ac:dyDescent="0.25">
      <c r="A200" s="77" t="s">
        <v>726</v>
      </c>
      <c r="B200" s="77">
        <v>67</v>
      </c>
      <c r="C200" t="s">
        <v>798</v>
      </c>
      <c r="D200" s="285">
        <v>3.0473499999999998</v>
      </c>
      <c r="E200" s="285">
        <v>0.98004800000000003</v>
      </c>
      <c r="F200" s="284">
        <v>0</v>
      </c>
      <c r="G200" s="285">
        <v>2.7930999999999999</v>
      </c>
      <c r="H200" s="284">
        <v>0</v>
      </c>
      <c r="I200" s="284">
        <v>0</v>
      </c>
      <c r="J200" s="284">
        <v>0</v>
      </c>
      <c r="K200" s="285">
        <v>0.465393</v>
      </c>
      <c r="L200" s="285">
        <v>3.0554199999999998</v>
      </c>
      <c r="M200" s="284">
        <v>0</v>
      </c>
      <c r="N200" s="284">
        <v>0</v>
      </c>
      <c r="O200" s="285">
        <v>0.42642000000000002</v>
      </c>
      <c r="P200" s="285">
        <v>2.6664400000000001</v>
      </c>
      <c r="Q200" s="285">
        <v>1.15019</v>
      </c>
      <c r="R200" s="285">
        <v>8.1528100000000006E-2</v>
      </c>
      <c r="S200" s="284">
        <v>0</v>
      </c>
      <c r="T200" s="285">
        <v>1.8854</v>
      </c>
      <c r="U200" s="285">
        <v>1.3376399999999999</v>
      </c>
      <c r="V200" s="285">
        <f>0.0754785*3.6</f>
        <v>0.27172260000000004</v>
      </c>
      <c r="W200" s="285">
        <v>1.28854</v>
      </c>
      <c r="X200" s="285">
        <v>4.1566000000000001</v>
      </c>
      <c r="Y200" s="285">
        <v>4.9535499999999999</v>
      </c>
      <c r="Z200" s="285">
        <v>4.4252700000000003</v>
      </c>
      <c r="AA200" s="285">
        <v>1.9242300000000001</v>
      </c>
      <c r="AB200" s="285">
        <v>1.2620299999999999E-2</v>
      </c>
      <c r="AC200" s="285">
        <v>0.115742</v>
      </c>
      <c r="AD200" s="285">
        <v>2.7149099999999999E-2</v>
      </c>
      <c r="AE200" s="285">
        <v>0.14593400000000001</v>
      </c>
      <c r="AF200" s="285">
        <v>0.102773</v>
      </c>
      <c r="AG200" s="285">
        <v>0.102773</v>
      </c>
      <c r="AH200" s="284">
        <v>0</v>
      </c>
      <c r="AI200" s="285">
        <v>1.9545999999999999</v>
      </c>
      <c r="AJ200" s="285">
        <v>3.9954000000000001</v>
      </c>
      <c r="AK200" s="285">
        <v>6.0906099999999999</v>
      </c>
      <c r="AL200" s="285">
        <v>3.4572799999999999</v>
      </c>
      <c r="AM200" s="285">
        <v>2.3009400000000002</v>
      </c>
      <c r="AN200" s="285">
        <v>0.24229400000000001</v>
      </c>
      <c r="AO200" s="285">
        <v>3.2505199999999999</v>
      </c>
      <c r="AP200" s="285">
        <v>2.7493099999999999E-2</v>
      </c>
      <c r="AQ200" s="285">
        <v>4.7707600000000003E-2</v>
      </c>
      <c r="AR200" s="285">
        <v>0.99001499999999998</v>
      </c>
      <c r="AS200" s="285">
        <v>4.7665499999999996</v>
      </c>
      <c r="AT200" s="284">
        <v>0</v>
      </c>
      <c r="AU200" s="285">
        <v>0.79725500000000005</v>
      </c>
      <c r="AV200" s="285">
        <v>0.93232999999999999</v>
      </c>
      <c r="AW200" s="285">
        <v>2.12866</v>
      </c>
      <c r="AX200" s="284">
        <v>0</v>
      </c>
      <c r="AY200" s="284">
        <v>0</v>
      </c>
      <c r="AZ200" s="285">
        <v>1.2918400000000001</v>
      </c>
      <c r="BA200" s="285">
        <v>2.4760499999999999</v>
      </c>
      <c r="BB200" s="285">
        <v>1.5435000000000001</v>
      </c>
      <c r="BC200" s="284">
        <v>0</v>
      </c>
      <c r="BD200" s="284">
        <v>0</v>
      </c>
      <c r="BE200" s="284">
        <v>0</v>
      </c>
      <c r="BF200" s="285">
        <v>3.76247</v>
      </c>
      <c r="BG200" s="285">
        <v>3.02569</v>
      </c>
      <c r="BH200" s="285">
        <v>3.02569</v>
      </c>
      <c r="BI200" s="285">
        <v>3.02569</v>
      </c>
      <c r="BJ200" s="285">
        <v>3.2105700000000001</v>
      </c>
      <c r="BK200" s="285">
        <v>3.7040999999999999</v>
      </c>
      <c r="BL200" s="285">
        <v>5.4192099999999996</v>
      </c>
      <c r="BM200" s="285">
        <v>3.0234999999999999</v>
      </c>
      <c r="BN200" s="285">
        <v>5.31</v>
      </c>
      <c r="BO200" s="285">
        <v>3.6634500000000001</v>
      </c>
      <c r="BP200" s="285">
        <v>3.14114</v>
      </c>
      <c r="BQ200" s="285">
        <v>2.0332300000000001</v>
      </c>
      <c r="BR200" s="285">
        <v>4.0031399999999997E-3</v>
      </c>
      <c r="BS200" s="285">
        <v>1.23905</v>
      </c>
      <c r="BT200" s="284">
        <v>0</v>
      </c>
      <c r="BU200" s="284">
        <v>0</v>
      </c>
      <c r="BV200" s="285">
        <v>1.4669700000000001E-2</v>
      </c>
      <c r="BW200" s="285">
        <v>0.51843499999999998</v>
      </c>
      <c r="BX200" s="285">
        <v>1.5129600000000001</v>
      </c>
      <c r="BY200" s="285">
        <v>1.5129600000000001</v>
      </c>
      <c r="BZ200" s="285">
        <v>3.0293000000000001</v>
      </c>
      <c r="CA200" s="285">
        <v>1.6263399999999999</v>
      </c>
      <c r="CB200" s="284">
        <v>0</v>
      </c>
      <c r="CC200" s="285">
        <v>0.40131899999999998</v>
      </c>
      <c r="CD200" s="285">
        <v>0.57035199999999997</v>
      </c>
      <c r="CE200" s="285">
        <v>2.3364500000000001</v>
      </c>
      <c r="CF200" s="284">
        <v>0</v>
      </c>
      <c r="CG200" s="285">
        <v>0.202904</v>
      </c>
      <c r="CH200" s="285">
        <v>1.4794599999999999E-3</v>
      </c>
      <c r="CI200" s="285">
        <v>2.9117500000000001</v>
      </c>
      <c r="CJ200" s="285">
        <v>4.3505000000000003</v>
      </c>
      <c r="CK200" s="284">
        <v>0</v>
      </c>
      <c r="CL200" s="285">
        <v>5.95884E-2</v>
      </c>
      <c r="CM200" s="284">
        <v>0</v>
      </c>
      <c r="CN200" s="285">
        <v>3.5502099999999999</v>
      </c>
      <c r="CO200" s="285">
        <v>8.5834300000000002E-4</v>
      </c>
      <c r="CP200" s="285">
        <v>3.6093799999999998</v>
      </c>
      <c r="CQ200" s="284">
        <v>0</v>
      </c>
      <c r="CR200" s="285">
        <v>8.4803999999999996E-5</v>
      </c>
      <c r="CT200" s="284"/>
    </row>
    <row r="201" spans="1:282" x14ac:dyDescent="0.25">
      <c r="A201" s="230" t="s">
        <v>727</v>
      </c>
      <c r="B201" s="230">
        <v>74</v>
      </c>
      <c r="C201"/>
      <c r="H201" s="230"/>
      <c r="I201" s="230"/>
      <c r="K201" s="77"/>
      <c r="L201" s="77"/>
      <c r="M201" s="77"/>
      <c r="Q201" s="77"/>
      <c r="R201" s="77"/>
      <c r="BT201" s="266"/>
      <c r="BX201" s="230"/>
      <c r="CC201" s="77"/>
      <c r="CG201" s="77"/>
    </row>
    <row r="202" spans="1:282" x14ac:dyDescent="0.25">
      <c r="A202" s="230" t="s">
        <v>728</v>
      </c>
      <c r="B202" s="230">
        <v>26</v>
      </c>
      <c r="C202"/>
      <c r="H202" s="230"/>
      <c r="I202" s="230"/>
      <c r="K202" s="77"/>
      <c r="L202" s="77"/>
      <c r="M202" s="77"/>
      <c r="Q202" s="77"/>
      <c r="R202" s="77"/>
      <c r="BT202" s="266"/>
      <c r="BX202" s="230"/>
      <c r="CC202" s="77"/>
      <c r="CG202" s="77"/>
    </row>
    <row r="203" spans="1:282" x14ac:dyDescent="0.25">
      <c r="A203" s="230" t="s">
        <v>729</v>
      </c>
      <c r="B203" s="230">
        <v>10</v>
      </c>
      <c r="C203"/>
      <c r="H203" s="230"/>
      <c r="I203" s="230"/>
      <c r="K203" s="77"/>
      <c r="L203" s="77"/>
      <c r="M203" s="77"/>
      <c r="Q203" s="77"/>
      <c r="R203" s="77"/>
      <c r="BT203" s="266"/>
      <c r="BX203" s="230"/>
      <c r="CC203" s="77"/>
      <c r="CG203" s="77"/>
    </row>
    <row r="204" spans="1:282" x14ac:dyDescent="0.25">
      <c r="A204" s="230" t="s">
        <v>730</v>
      </c>
      <c r="B204" s="230">
        <v>56</v>
      </c>
      <c r="C204"/>
      <c r="H204" s="230"/>
      <c r="I204" s="230"/>
      <c r="K204" s="77"/>
      <c r="L204" s="77"/>
      <c r="M204" s="77"/>
      <c r="Q204" s="77"/>
      <c r="R204" s="77"/>
      <c r="BT204" s="266"/>
      <c r="BX204" s="230"/>
      <c r="CC204" s="77"/>
      <c r="CG204" s="77"/>
    </row>
    <row r="205" spans="1:282" x14ac:dyDescent="0.25">
      <c r="A205" s="230" t="s">
        <v>730</v>
      </c>
      <c r="B205" s="230">
        <v>77</v>
      </c>
      <c r="C205"/>
      <c r="H205" s="230"/>
      <c r="I205" s="230"/>
      <c r="K205" s="77"/>
      <c r="L205" s="77"/>
      <c r="M205" s="77"/>
      <c r="Q205" s="77"/>
      <c r="R205" s="77"/>
      <c r="BT205" s="266"/>
      <c r="BX205" s="230"/>
      <c r="CC205" s="77"/>
      <c r="CG205" s="77"/>
    </row>
    <row r="206" spans="1:282" x14ac:dyDescent="0.25">
      <c r="A206" s="77" t="s">
        <v>731</v>
      </c>
      <c r="B206" s="77">
        <v>34</v>
      </c>
      <c r="C206"/>
      <c r="H206" s="230"/>
      <c r="I206" s="230"/>
      <c r="K206" s="77"/>
      <c r="L206" s="77"/>
      <c r="M206" s="77"/>
      <c r="Q206" s="77"/>
      <c r="R206" s="77"/>
      <c r="BT206" s="266"/>
      <c r="BX206" s="230"/>
      <c r="CC206" s="77"/>
      <c r="CG206" s="77"/>
    </row>
    <row r="207" spans="1:282" x14ac:dyDescent="0.25">
      <c r="A207" s="77" t="s">
        <v>732</v>
      </c>
      <c r="B207" s="77">
        <v>64</v>
      </c>
      <c r="C207"/>
      <c r="H207" s="230"/>
      <c r="I207" s="230"/>
      <c r="K207" s="77"/>
      <c r="L207" s="77"/>
      <c r="M207" s="77"/>
      <c r="Q207" s="77"/>
      <c r="R207" s="77"/>
      <c r="BT207" s="266"/>
      <c r="BX207" s="230"/>
      <c r="CC207" s="77"/>
      <c r="CG207" s="77"/>
    </row>
    <row r="208" spans="1:282" x14ac:dyDescent="0.25">
      <c r="A208" s="77" t="s">
        <v>733</v>
      </c>
      <c r="B208" s="77">
        <v>42</v>
      </c>
      <c r="C208"/>
      <c r="H208" s="230"/>
      <c r="I208" s="230"/>
      <c r="K208" s="77"/>
      <c r="L208" s="77"/>
      <c r="M208" s="77"/>
      <c r="Q208" s="77"/>
      <c r="R208" s="77"/>
      <c r="BT208" s="266"/>
      <c r="BX208" s="230"/>
      <c r="CC208" s="77"/>
      <c r="CG208" s="77"/>
    </row>
    <row r="209" spans="1:85" x14ac:dyDescent="0.25">
      <c r="A209" s="77" t="s">
        <v>734</v>
      </c>
      <c r="B209" s="77">
        <v>71</v>
      </c>
      <c r="C209"/>
      <c r="H209" s="230"/>
      <c r="I209" s="230"/>
      <c r="K209" s="77"/>
      <c r="L209" s="77"/>
      <c r="M209" s="77"/>
      <c r="Q209" s="77"/>
      <c r="R209" s="77"/>
      <c r="BT209" s="266"/>
      <c r="BX209" s="230"/>
      <c r="CC209" s="77"/>
      <c r="CG209" s="77"/>
    </row>
    <row r="210" spans="1:85" x14ac:dyDescent="0.25">
      <c r="A210" s="77" t="s">
        <v>735</v>
      </c>
      <c r="B210" s="77">
        <v>68</v>
      </c>
      <c r="C210"/>
      <c r="H210" s="230"/>
      <c r="I210" s="230"/>
      <c r="K210" s="77"/>
      <c r="L210" s="77"/>
      <c r="M210" s="77"/>
      <c r="Q210" s="77"/>
      <c r="R210" s="77"/>
      <c r="BT210" s="266"/>
      <c r="BX210" s="230"/>
      <c r="CC210" s="77"/>
      <c r="CG210" s="77"/>
    </row>
    <row r="211" spans="1:85" x14ac:dyDescent="0.25">
      <c r="A211" s="77" t="s">
        <v>736</v>
      </c>
      <c r="B211" s="77">
        <v>69</v>
      </c>
      <c r="C211"/>
      <c r="H211" s="230"/>
      <c r="I211" s="230"/>
      <c r="K211" s="77"/>
      <c r="L211" s="77"/>
      <c r="M211" s="77"/>
      <c r="Q211" s="77"/>
      <c r="R211" s="77"/>
      <c r="BT211" s="266"/>
      <c r="BX211" s="230"/>
      <c r="CC211" s="77"/>
      <c r="CG211" s="77"/>
    </row>
    <row r="212" spans="1:85" x14ac:dyDescent="0.25">
      <c r="A212" s="77" t="s">
        <v>737</v>
      </c>
      <c r="B212" s="77">
        <v>57</v>
      </c>
      <c r="C212"/>
      <c r="H212" s="230"/>
      <c r="I212" s="230"/>
      <c r="K212" s="77"/>
      <c r="L212" s="77"/>
      <c r="M212" s="77"/>
      <c r="Q212" s="77"/>
      <c r="R212" s="77"/>
      <c r="BT212" s="266"/>
      <c r="BX212" s="230"/>
      <c r="CC212" s="77"/>
      <c r="CG212" s="77"/>
    </row>
    <row r="213" spans="1:85" x14ac:dyDescent="0.25">
      <c r="A213" s="77" t="s">
        <v>738</v>
      </c>
      <c r="B213" s="77">
        <v>58</v>
      </c>
      <c r="C213"/>
      <c r="H213" s="230"/>
      <c r="I213" s="230"/>
      <c r="K213" s="77"/>
      <c r="L213" s="77"/>
      <c r="M213" s="77"/>
      <c r="Q213" s="77"/>
      <c r="R213" s="77"/>
      <c r="BT213" s="266"/>
      <c r="BX213" s="230"/>
      <c r="CC213" s="77"/>
      <c r="CG213" s="77"/>
    </row>
    <row r="214" spans="1:85" x14ac:dyDescent="0.25">
      <c r="A214" s="77" t="s">
        <v>739</v>
      </c>
      <c r="B214" s="77">
        <v>59</v>
      </c>
      <c r="C214"/>
      <c r="H214" s="230"/>
      <c r="I214" s="230"/>
      <c r="K214" s="77"/>
      <c r="L214" s="77"/>
      <c r="M214" s="77"/>
      <c r="Q214" s="77"/>
      <c r="R214" s="77"/>
      <c r="BT214" s="266"/>
      <c r="BX214" s="230"/>
      <c r="CC214" s="77"/>
      <c r="CG214" s="77"/>
    </row>
    <row r="215" spans="1:85" x14ac:dyDescent="0.25">
      <c r="A215" s="77" t="s">
        <v>740</v>
      </c>
      <c r="B215" s="77">
        <v>11</v>
      </c>
      <c r="C215"/>
      <c r="H215" s="230"/>
      <c r="I215" s="230"/>
      <c r="K215" s="77"/>
      <c r="L215" s="77"/>
      <c r="M215" s="77"/>
      <c r="Q215" s="77"/>
      <c r="R215" s="77"/>
      <c r="BT215" s="266"/>
      <c r="BX215" s="230"/>
      <c r="CC215" s="77"/>
      <c r="CG215" s="77"/>
    </row>
    <row r="216" spans="1:85" x14ac:dyDescent="0.25">
      <c r="A216" s="77" t="s">
        <v>741</v>
      </c>
      <c r="B216" s="77">
        <v>84</v>
      </c>
      <c r="C216"/>
      <c r="H216" s="230"/>
      <c r="I216" s="230"/>
      <c r="K216" s="77"/>
      <c r="L216" s="77"/>
      <c r="M216" s="77"/>
      <c r="Q216" s="77"/>
      <c r="R216" s="77"/>
      <c r="BT216" s="266"/>
      <c r="BX216" s="230"/>
      <c r="CC216" s="77"/>
      <c r="CG216" s="77"/>
    </row>
    <row r="217" spans="1:85" x14ac:dyDescent="0.25">
      <c r="A217" s="77" t="s">
        <v>712</v>
      </c>
      <c r="B217" s="77">
        <v>94</v>
      </c>
      <c r="C217"/>
      <c r="H217" s="230"/>
      <c r="I217" s="230"/>
      <c r="K217" s="77"/>
      <c r="L217" s="77"/>
      <c r="M217" s="77"/>
      <c r="Q217" s="77"/>
      <c r="R217" s="77"/>
      <c r="BT217" s="266"/>
      <c r="BX217" s="230"/>
      <c r="CC217" s="77"/>
      <c r="CG217" s="77"/>
    </row>
    <row r="218" spans="1:85" x14ac:dyDescent="0.25">
      <c r="A218" s="77" t="s">
        <v>392</v>
      </c>
      <c r="B218" s="77">
        <v>36</v>
      </c>
      <c r="C218"/>
      <c r="H218" s="230"/>
      <c r="I218" s="230"/>
      <c r="K218" s="77"/>
      <c r="L218" s="77"/>
      <c r="M218" s="77"/>
      <c r="Q218" s="77"/>
      <c r="R218" s="77"/>
      <c r="BT218" s="266"/>
      <c r="BX218" s="230"/>
      <c r="CC218" s="77"/>
      <c r="CG218" s="77"/>
    </row>
    <row r="219" spans="1:85" x14ac:dyDescent="0.25">
      <c r="A219" s="77" t="s">
        <v>742</v>
      </c>
      <c r="B219" s="77">
        <v>72</v>
      </c>
      <c r="C219"/>
      <c r="H219" s="230"/>
      <c r="I219" s="230"/>
      <c r="K219" s="77"/>
      <c r="L219" s="77"/>
      <c r="M219" s="77"/>
      <c r="Q219" s="77"/>
      <c r="R219" s="77"/>
      <c r="BT219" s="266"/>
      <c r="BX219" s="230"/>
      <c r="CC219" s="77"/>
      <c r="CG219" s="77"/>
    </row>
    <row r="220" spans="1:85" x14ac:dyDescent="0.25">
      <c r="A220" s="77" t="s">
        <v>743</v>
      </c>
      <c r="B220" s="77">
        <v>80</v>
      </c>
      <c r="C220"/>
      <c r="H220" s="230"/>
      <c r="I220" s="230"/>
      <c r="K220" s="77"/>
      <c r="L220" s="77"/>
      <c r="M220" s="77"/>
      <c r="Q220" s="77"/>
      <c r="R220" s="77"/>
      <c r="BT220" s="266"/>
      <c r="BX220" s="230"/>
      <c r="CC220" s="77"/>
      <c r="CG220" s="77"/>
    </row>
    <row r="221" spans="1:85" x14ac:dyDescent="0.25">
      <c r="A221" s="77" t="s">
        <v>744</v>
      </c>
      <c r="B221" s="77">
        <v>62</v>
      </c>
      <c r="C221"/>
      <c r="H221" s="230"/>
      <c r="I221" s="230"/>
      <c r="K221" s="77"/>
      <c r="L221" s="77"/>
      <c r="M221" s="77"/>
      <c r="Q221" s="77"/>
      <c r="R221" s="77"/>
      <c r="BT221" s="266"/>
      <c r="BX221" s="230"/>
      <c r="CC221" s="77"/>
      <c r="CG221" s="77"/>
    </row>
    <row r="222" spans="1:85" x14ac:dyDescent="0.25">
      <c r="A222" s="77" t="s">
        <v>745</v>
      </c>
      <c r="B222" s="77">
        <v>53</v>
      </c>
      <c r="C222"/>
      <c r="H222" s="230"/>
      <c r="I222" s="230"/>
      <c r="K222" s="77"/>
      <c r="L222" s="77"/>
      <c r="M222" s="77"/>
      <c r="Q222" s="77"/>
      <c r="R222" s="77"/>
      <c r="BT222" s="266"/>
      <c r="BX222" s="230"/>
      <c r="CC222" s="77"/>
      <c r="CG222" s="77"/>
    </row>
    <row r="223" spans="1:85" x14ac:dyDescent="0.25">
      <c r="A223" s="77" t="s">
        <v>746</v>
      </c>
      <c r="B223" s="77">
        <v>33</v>
      </c>
      <c r="C223"/>
      <c r="H223" s="230"/>
      <c r="I223" s="230"/>
      <c r="K223" s="77"/>
      <c r="L223" s="77"/>
      <c r="M223" s="77"/>
      <c r="Q223" s="77"/>
      <c r="R223" s="77"/>
      <c r="BT223" s="266"/>
      <c r="BX223" s="230"/>
      <c r="CC223" s="77"/>
      <c r="CG223" s="77"/>
    </row>
    <row r="224" spans="1:85" x14ac:dyDescent="0.25">
      <c r="A224" s="77" t="s">
        <v>747</v>
      </c>
      <c r="B224" s="77">
        <v>79</v>
      </c>
      <c r="C224"/>
      <c r="H224" s="230"/>
      <c r="I224" s="230"/>
      <c r="K224" s="77"/>
      <c r="L224" s="77"/>
      <c r="M224" s="77"/>
      <c r="Q224" s="77"/>
      <c r="R224" s="77"/>
      <c r="BT224" s="266"/>
      <c r="BX224" s="230"/>
      <c r="CC224" s="77"/>
      <c r="CG224" s="77"/>
    </row>
    <row r="225" spans="1:85" x14ac:dyDescent="0.25">
      <c r="A225" s="77" t="s">
        <v>706</v>
      </c>
      <c r="B225" s="77">
        <v>91</v>
      </c>
      <c r="C225"/>
      <c r="H225" s="230"/>
      <c r="I225" s="230"/>
      <c r="K225" s="77"/>
      <c r="L225" s="77"/>
      <c r="M225" s="77"/>
      <c r="Q225" s="77"/>
      <c r="R225" s="77"/>
      <c r="BT225" s="266"/>
      <c r="BX225" s="230"/>
      <c r="CC225" s="77"/>
      <c r="CG225" s="77"/>
    </row>
    <row r="226" spans="1:85" x14ac:dyDescent="0.25">
      <c r="A226" s="77" t="s">
        <v>748</v>
      </c>
      <c r="B226" s="77">
        <v>12</v>
      </c>
      <c r="C226"/>
      <c r="H226" s="230"/>
      <c r="I226" s="230"/>
      <c r="K226" s="77"/>
      <c r="L226" s="77"/>
      <c r="M226" s="77"/>
      <c r="Q226" s="77"/>
      <c r="R226" s="77"/>
      <c r="BT226" s="266"/>
      <c r="BX226" s="230"/>
      <c r="CC226" s="77"/>
      <c r="CG226" s="77"/>
    </row>
    <row r="227" spans="1:85" x14ac:dyDescent="0.25">
      <c r="A227" s="77" t="s">
        <v>749</v>
      </c>
      <c r="B227" s="77">
        <v>39</v>
      </c>
      <c r="C227"/>
      <c r="H227" s="230"/>
      <c r="I227" s="230"/>
      <c r="K227" s="77"/>
      <c r="L227" s="77"/>
      <c r="M227" s="77"/>
      <c r="Q227" s="77"/>
      <c r="R227" s="77"/>
      <c r="BT227" s="266"/>
      <c r="BX227" s="230"/>
      <c r="CC227" s="77"/>
      <c r="CG227" s="77"/>
    </row>
    <row r="228" spans="1:85" x14ac:dyDescent="0.25">
      <c r="A228" s="77" t="s">
        <v>750</v>
      </c>
      <c r="B228" s="77">
        <v>38</v>
      </c>
      <c r="C228"/>
      <c r="H228" s="230"/>
      <c r="I228" s="230"/>
      <c r="K228" s="77"/>
      <c r="L228" s="77"/>
      <c r="M228" s="77"/>
      <c r="Q228" s="77"/>
      <c r="R228" s="77"/>
      <c r="BT228" s="266"/>
      <c r="BX228" s="230"/>
      <c r="CC228" s="77"/>
      <c r="CG228" s="77"/>
    </row>
    <row r="229" spans="1:85" x14ac:dyDescent="0.25">
      <c r="A229" s="77" t="s">
        <v>751</v>
      </c>
      <c r="B229" s="77">
        <v>54</v>
      </c>
      <c r="C229"/>
      <c r="H229" s="230"/>
      <c r="I229" s="230"/>
      <c r="K229" s="77"/>
      <c r="L229" s="77"/>
      <c r="M229" s="77"/>
      <c r="Q229" s="77"/>
      <c r="R229" s="77"/>
      <c r="BT229" s="266"/>
      <c r="BX229" s="230"/>
      <c r="CC229" s="77"/>
      <c r="CG229" s="77"/>
    </row>
    <row r="230" spans="1:85" x14ac:dyDescent="0.25">
      <c r="A230" s="77" t="s">
        <v>752</v>
      </c>
      <c r="B230" s="77">
        <v>86</v>
      </c>
      <c r="C230"/>
      <c r="H230" s="230"/>
      <c r="I230" s="230"/>
      <c r="K230" s="77"/>
      <c r="L230" s="77"/>
      <c r="M230" s="77"/>
      <c r="Q230" s="77"/>
      <c r="R230" s="77"/>
      <c r="BT230" s="266"/>
      <c r="BX230" s="230"/>
      <c r="CC230" s="77"/>
      <c r="CG230" s="77"/>
    </row>
    <row r="231" spans="1:85" x14ac:dyDescent="0.25">
      <c r="A231" s="77" t="s">
        <v>753</v>
      </c>
      <c r="B231" s="77">
        <v>14</v>
      </c>
      <c r="C231"/>
      <c r="H231" s="230"/>
      <c r="I231" s="230"/>
      <c r="K231" s="77"/>
      <c r="L231" s="77"/>
      <c r="M231" s="77"/>
      <c r="Q231" s="77"/>
      <c r="R231" s="77"/>
      <c r="BT231" s="266"/>
      <c r="BX231" s="230"/>
      <c r="CC231" s="77"/>
      <c r="CG231" s="77"/>
    </row>
    <row r="232" spans="1:85" x14ac:dyDescent="0.25">
      <c r="A232" s="77" t="s">
        <v>753</v>
      </c>
      <c r="B232" s="77">
        <v>23</v>
      </c>
      <c r="C232"/>
      <c r="H232" s="230"/>
      <c r="I232" s="230"/>
      <c r="K232" s="77"/>
      <c r="L232" s="77"/>
      <c r="M232" s="77"/>
      <c r="Q232" s="77"/>
      <c r="R232" s="77"/>
      <c r="BT232" s="266"/>
      <c r="BX232" s="230"/>
      <c r="CC232" s="77"/>
      <c r="CG232" s="77"/>
    </row>
    <row r="233" spans="1:85" x14ac:dyDescent="0.25">
      <c r="A233" s="77" t="s">
        <v>753</v>
      </c>
      <c r="B233" s="77">
        <v>76</v>
      </c>
      <c r="C233"/>
      <c r="H233" s="230"/>
      <c r="I233" s="230"/>
      <c r="K233" s="77"/>
      <c r="L233" s="77"/>
      <c r="M233" s="77"/>
      <c r="Q233" s="77"/>
      <c r="R233" s="77"/>
      <c r="BT233" s="266"/>
      <c r="BX233" s="230"/>
      <c r="CC233" s="77"/>
      <c r="CG233" s="77"/>
    </row>
    <row r="234" spans="1:85" x14ac:dyDescent="0.25">
      <c r="A234" s="77" t="s">
        <v>754</v>
      </c>
      <c r="B234" s="77">
        <v>15</v>
      </c>
      <c r="C234"/>
      <c r="H234" s="230"/>
      <c r="I234" s="230"/>
      <c r="K234" s="77"/>
      <c r="L234" s="77"/>
      <c r="M234" s="77"/>
      <c r="Q234" s="77"/>
      <c r="R234" s="77"/>
      <c r="BT234" s="266"/>
      <c r="BX234" s="230"/>
      <c r="CC234" s="77"/>
      <c r="CG234" s="77"/>
    </row>
    <row r="235" spans="1:85" x14ac:dyDescent="0.25">
      <c r="A235" s="77" t="s">
        <v>755</v>
      </c>
      <c r="B235" s="77">
        <v>88</v>
      </c>
      <c r="C235"/>
      <c r="H235" s="230"/>
      <c r="I235" s="230"/>
      <c r="K235" s="77"/>
      <c r="L235" s="77"/>
      <c r="M235" s="77"/>
      <c r="Q235" s="77"/>
      <c r="R235" s="77"/>
      <c r="BT235" s="266"/>
      <c r="BX235" s="230"/>
      <c r="CC235" s="77"/>
      <c r="CG235" s="77"/>
    </row>
    <row r="236" spans="1:85" x14ac:dyDescent="0.25">
      <c r="A236" s="77" t="s">
        <v>756</v>
      </c>
      <c r="B236" s="77">
        <v>8</v>
      </c>
      <c r="C236"/>
      <c r="H236" s="230"/>
      <c r="I236" s="230"/>
      <c r="K236" s="77"/>
      <c r="L236" s="77"/>
      <c r="M236" s="77"/>
      <c r="Q236" s="77"/>
      <c r="R236" s="77"/>
      <c r="BT236" s="266"/>
      <c r="BX236" s="230"/>
      <c r="CC236" s="77"/>
      <c r="CG236" s="77"/>
    </row>
    <row r="237" spans="1:85" x14ac:dyDescent="0.25">
      <c r="A237" s="77" t="s">
        <v>757</v>
      </c>
      <c r="B237" s="77">
        <v>82</v>
      </c>
      <c r="C237"/>
      <c r="H237" s="230"/>
      <c r="I237" s="230"/>
      <c r="K237" s="77"/>
      <c r="L237" s="77"/>
      <c r="M237" s="77"/>
      <c r="Q237" s="77"/>
      <c r="R237" s="77"/>
      <c r="BT237" s="266"/>
      <c r="BX237" s="230"/>
      <c r="CC237" s="77"/>
      <c r="CG237" s="77"/>
    </row>
    <row r="238" spans="1:85" x14ac:dyDescent="0.25">
      <c r="A238" s="77" t="s">
        <v>804</v>
      </c>
      <c r="B238" s="77">
        <v>89</v>
      </c>
      <c r="C238"/>
      <c r="H238" s="230"/>
      <c r="I238" s="230"/>
      <c r="K238" s="77"/>
      <c r="L238" s="77"/>
      <c r="M238" s="77"/>
      <c r="Q238" s="77"/>
      <c r="R238" s="77"/>
      <c r="BT238" s="266"/>
      <c r="BX238" s="230"/>
      <c r="CC238" s="77"/>
      <c r="CG238" s="77"/>
    </row>
    <row r="239" spans="1:85" x14ac:dyDescent="0.25">
      <c r="A239" s="77" t="s">
        <v>759</v>
      </c>
      <c r="B239" s="77">
        <v>87</v>
      </c>
      <c r="C239"/>
      <c r="H239" s="230"/>
      <c r="I239" s="230"/>
      <c r="K239" s="77"/>
      <c r="L239" s="77"/>
      <c r="M239" s="77"/>
      <c r="Q239" s="77"/>
      <c r="R239" s="77"/>
      <c r="BT239" s="266"/>
      <c r="BX239" s="230"/>
      <c r="CC239" s="77"/>
      <c r="CG239" s="77"/>
    </row>
    <row r="240" spans="1:85" x14ac:dyDescent="0.25">
      <c r="A240" s="77" t="s">
        <v>760</v>
      </c>
      <c r="B240" s="77">
        <v>29</v>
      </c>
      <c r="C240"/>
      <c r="H240" s="230"/>
      <c r="I240" s="230"/>
      <c r="K240" s="77"/>
      <c r="L240" s="77"/>
      <c r="M240" s="77"/>
      <c r="Q240" s="77"/>
      <c r="R240" s="77"/>
      <c r="BT240" s="266"/>
      <c r="BX240" s="230"/>
      <c r="CC240" s="77"/>
      <c r="CG240" s="77"/>
    </row>
    <row r="241" spans="1:85" x14ac:dyDescent="0.25">
      <c r="A241" s="77" t="s">
        <v>761</v>
      </c>
      <c r="B241" s="77">
        <v>47</v>
      </c>
      <c r="C241"/>
      <c r="H241" s="230"/>
      <c r="I241" s="230"/>
      <c r="K241" s="77"/>
      <c r="L241" s="77"/>
      <c r="M241" s="77"/>
      <c r="Q241" s="77"/>
      <c r="R241" s="77"/>
      <c r="BT241" s="266"/>
      <c r="BX241" s="230"/>
      <c r="CC241" s="77"/>
      <c r="CG241" s="77"/>
    </row>
    <row r="242" spans="1:85" x14ac:dyDescent="0.25">
      <c r="A242" s="77" t="s">
        <v>762</v>
      </c>
      <c r="B242" s="77">
        <v>55</v>
      </c>
      <c r="C242"/>
      <c r="H242" s="230"/>
      <c r="I242" s="230"/>
      <c r="K242" s="77"/>
      <c r="L242" s="77"/>
      <c r="M242" s="77"/>
      <c r="Q242" s="77"/>
      <c r="R242" s="77"/>
      <c r="BT242" s="266"/>
      <c r="BX242" s="230"/>
      <c r="CC242" s="77"/>
      <c r="CG242" s="77"/>
    </row>
    <row r="243" spans="1:85" x14ac:dyDescent="0.25">
      <c r="A243" s="77" t="s">
        <v>763</v>
      </c>
      <c r="B243" s="77">
        <v>60</v>
      </c>
      <c r="C243"/>
      <c r="H243" s="230"/>
      <c r="I243" s="230"/>
      <c r="K243" s="77"/>
      <c r="L243" s="77"/>
      <c r="M243" s="77"/>
      <c r="Q243" s="77"/>
      <c r="R243" s="77"/>
      <c r="BT243" s="266"/>
      <c r="BX243" s="230"/>
      <c r="CC243" s="77"/>
      <c r="CG243" s="77"/>
    </row>
    <row r="244" spans="1:85" x14ac:dyDescent="0.25">
      <c r="A244" s="77" t="s">
        <v>764</v>
      </c>
      <c r="B244" s="77">
        <v>81</v>
      </c>
      <c r="C244"/>
      <c r="H244" s="230"/>
      <c r="I244" s="230"/>
      <c r="K244" s="77"/>
      <c r="L244" s="77"/>
      <c r="M244" s="77"/>
      <c r="Q244" s="77"/>
      <c r="R244" s="77"/>
      <c r="BT244" s="266"/>
      <c r="BX244" s="230"/>
      <c r="CC244" s="77"/>
      <c r="CG244" s="77"/>
    </row>
    <row r="245" spans="1:85" x14ac:dyDescent="0.25">
      <c r="A245" s="77" t="s">
        <v>764</v>
      </c>
      <c r="B245" s="77">
        <v>85</v>
      </c>
      <c r="C245"/>
      <c r="H245" s="230"/>
      <c r="I245" s="230"/>
      <c r="K245" s="77"/>
      <c r="L245" s="77"/>
      <c r="M245" s="77"/>
      <c r="Q245" s="77"/>
      <c r="R245" s="77"/>
      <c r="BT245" s="266"/>
      <c r="BX245" s="230"/>
      <c r="CC245" s="77"/>
      <c r="CG245" s="77"/>
    </row>
    <row r="246" spans="1:85" x14ac:dyDescent="0.25">
      <c r="A246" s="77" t="s">
        <v>765</v>
      </c>
      <c r="B246" s="77">
        <v>16</v>
      </c>
      <c r="C246"/>
      <c r="H246" s="230"/>
      <c r="I246" s="230"/>
      <c r="K246" s="77"/>
      <c r="L246" s="77"/>
      <c r="M246" s="77"/>
      <c r="Q246" s="77"/>
      <c r="R246" s="77"/>
      <c r="BT246" s="266"/>
      <c r="BX246" s="230"/>
      <c r="CC246" s="77"/>
      <c r="CG246" s="77"/>
    </row>
    <row r="247" spans="1:85" x14ac:dyDescent="0.25">
      <c r="A247" s="77" t="s">
        <v>766</v>
      </c>
      <c r="B247" s="77">
        <v>48</v>
      </c>
      <c r="C247"/>
      <c r="H247" s="230"/>
      <c r="I247" s="230"/>
      <c r="K247" s="77"/>
      <c r="L247" s="77"/>
      <c r="M247" s="77"/>
      <c r="Q247" s="77"/>
      <c r="R247" s="77"/>
      <c r="BT247" s="266"/>
      <c r="BX247" s="230"/>
      <c r="CC247" s="77"/>
      <c r="CG247" s="77"/>
    </row>
    <row r="248" spans="1:85" x14ac:dyDescent="0.25">
      <c r="A248" s="77" t="s">
        <v>767</v>
      </c>
      <c r="B248" s="77">
        <v>45</v>
      </c>
      <c r="C248"/>
      <c r="H248" s="230"/>
      <c r="I248" s="230"/>
      <c r="K248" s="77"/>
      <c r="L248" s="77"/>
      <c r="M248" s="77"/>
      <c r="Q248" s="77"/>
      <c r="R248" s="77"/>
      <c r="BT248" s="266"/>
      <c r="BX248" s="230"/>
      <c r="CC248" s="77"/>
      <c r="CG248" s="77"/>
    </row>
    <row r="249" spans="1:85" x14ac:dyDescent="0.25">
      <c r="A249" s="77" t="s">
        <v>767</v>
      </c>
      <c r="B249" s="77">
        <v>17</v>
      </c>
      <c r="C249"/>
      <c r="H249" s="230"/>
      <c r="I249" s="230"/>
      <c r="K249" s="77"/>
      <c r="L249" s="77"/>
      <c r="M249" s="77"/>
      <c r="Q249" s="77"/>
      <c r="R249" s="77"/>
      <c r="BT249" s="266"/>
      <c r="BX249" s="230"/>
      <c r="CC249" s="77"/>
      <c r="CG249" s="77"/>
    </row>
    <row r="250" spans="1:85" x14ac:dyDescent="0.25">
      <c r="A250" s="77" t="s">
        <v>768</v>
      </c>
      <c r="B250" s="77">
        <v>61</v>
      </c>
      <c r="C250"/>
      <c r="H250" s="230"/>
      <c r="I250" s="230"/>
      <c r="K250" s="77"/>
      <c r="L250" s="77"/>
      <c r="M250" s="77"/>
      <c r="Q250" s="77"/>
      <c r="R250" s="77"/>
      <c r="BT250" s="266"/>
      <c r="BX250" s="230"/>
      <c r="CC250" s="77"/>
      <c r="CG250" s="77"/>
    </row>
    <row r="251" spans="1:85" x14ac:dyDescent="0.25">
      <c r="A251" s="77" t="s">
        <v>708</v>
      </c>
      <c r="B251" s="77">
        <v>92</v>
      </c>
      <c r="C251"/>
      <c r="H251" s="230"/>
      <c r="I251" s="230"/>
      <c r="K251" s="77"/>
      <c r="L251" s="77"/>
      <c r="M251" s="77"/>
      <c r="Q251" s="77"/>
      <c r="R251" s="77"/>
      <c r="BT251" s="266"/>
      <c r="BX251" s="230"/>
      <c r="CC251" s="77"/>
      <c r="CG251" s="77"/>
    </row>
    <row r="252" spans="1:85" x14ac:dyDescent="0.25">
      <c r="A252" s="77" t="s">
        <v>784</v>
      </c>
      <c r="B252" s="77">
        <v>95</v>
      </c>
      <c r="C252"/>
      <c r="H252" s="230"/>
      <c r="I252" s="230"/>
      <c r="K252" s="77"/>
      <c r="L252" s="77"/>
      <c r="M252" s="77"/>
      <c r="Q252" s="77"/>
      <c r="R252" s="77"/>
      <c r="BT252" s="266"/>
      <c r="BX252" s="230"/>
      <c r="CC252" s="77"/>
      <c r="CG252" s="77"/>
    </row>
    <row r="253" spans="1:85" x14ac:dyDescent="0.25">
      <c r="A253" s="77" t="s">
        <v>769</v>
      </c>
      <c r="B253" s="77">
        <v>43</v>
      </c>
      <c r="C253"/>
      <c r="H253" s="230"/>
      <c r="I253" s="230"/>
      <c r="K253" s="77"/>
      <c r="L253" s="77"/>
      <c r="M253" s="77"/>
      <c r="Q253" s="77"/>
      <c r="R253" s="77"/>
      <c r="BT253" s="266"/>
      <c r="BX253" s="230"/>
      <c r="CC253" s="77"/>
      <c r="CG253" s="77"/>
    </row>
    <row r="254" spans="1:85" x14ac:dyDescent="0.25">
      <c r="A254" s="77" t="s">
        <v>770</v>
      </c>
      <c r="B254" s="77">
        <v>18</v>
      </c>
      <c r="C254"/>
      <c r="H254" s="230"/>
      <c r="I254" s="230"/>
      <c r="K254" s="77"/>
      <c r="L254" s="77"/>
      <c r="M254" s="77"/>
      <c r="Q254" s="77"/>
      <c r="R254" s="77"/>
      <c r="BT254" s="266"/>
      <c r="BX254" s="230"/>
      <c r="CC254" s="77"/>
      <c r="CG254" s="77"/>
    </row>
    <row r="255" spans="1:85" x14ac:dyDescent="0.25">
      <c r="A255" s="77" t="s">
        <v>771</v>
      </c>
      <c r="B255" s="77">
        <v>19</v>
      </c>
      <c r="C255"/>
      <c r="H255" s="230"/>
      <c r="I255" s="230"/>
      <c r="K255" s="77"/>
      <c r="L255" s="77"/>
      <c r="M255" s="77"/>
      <c r="Q255" s="77"/>
      <c r="R255" s="77"/>
      <c r="BT255" s="266"/>
      <c r="BX255" s="230"/>
      <c r="CC255" s="77"/>
      <c r="CG255" s="77"/>
    </row>
    <row r="256" spans="1:85" x14ac:dyDescent="0.25">
      <c r="A256" s="77" t="s">
        <v>772</v>
      </c>
      <c r="B256" s="77">
        <v>32</v>
      </c>
      <c r="C256"/>
      <c r="H256" s="230"/>
      <c r="I256" s="230"/>
      <c r="K256" s="77"/>
      <c r="L256" s="77"/>
      <c r="M256" s="77"/>
      <c r="Q256" s="77"/>
      <c r="R256" s="77"/>
      <c r="BT256" s="266"/>
      <c r="BX256" s="230"/>
      <c r="CC256" s="77"/>
      <c r="CG256" s="77"/>
    </row>
    <row r="257" spans="1:85" x14ac:dyDescent="0.25">
      <c r="A257" s="77" t="s">
        <v>773</v>
      </c>
      <c r="B257" s="77">
        <v>2</v>
      </c>
      <c r="C257"/>
      <c r="H257" s="230"/>
      <c r="I257" s="230"/>
      <c r="K257" s="77"/>
      <c r="L257" s="77"/>
      <c r="M257" s="77"/>
      <c r="Q257" s="77"/>
      <c r="R257" s="77"/>
      <c r="BT257" s="266"/>
      <c r="BX257" s="230"/>
      <c r="CC257" s="77"/>
      <c r="CG257" s="77"/>
    </row>
    <row r="258" spans="1:85" x14ac:dyDescent="0.25">
      <c r="A258" s="77" t="s">
        <v>774</v>
      </c>
      <c r="B258" s="77">
        <v>20</v>
      </c>
      <c r="C258"/>
      <c r="H258" s="230"/>
      <c r="I258" s="230"/>
      <c r="K258" s="77"/>
      <c r="L258" s="77"/>
      <c r="M258" s="77"/>
      <c r="Q258" s="77"/>
      <c r="R258" s="77"/>
      <c r="BT258" s="266"/>
      <c r="BX258" s="230"/>
      <c r="CC258" s="77"/>
      <c r="CG258" s="77"/>
    </row>
    <row r="259" spans="1:85" x14ac:dyDescent="0.25">
      <c r="A259" s="77" t="s">
        <v>704</v>
      </c>
      <c r="B259" s="77">
        <v>90</v>
      </c>
      <c r="C259"/>
      <c r="H259" s="230"/>
      <c r="I259" s="230"/>
      <c r="K259" s="77"/>
      <c r="L259" s="77"/>
      <c r="M259" s="77"/>
      <c r="Q259" s="77"/>
      <c r="R259" s="77"/>
      <c r="BT259" s="266"/>
      <c r="BX259" s="230"/>
      <c r="CC259" s="77"/>
      <c r="CG259" s="77"/>
    </row>
    <row r="260" spans="1:85" x14ac:dyDescent="0.25">
      <c r="A260" s="77" t="s">
        <v>775</v>
      </c>
      <c r="B260" s="77">
        <v>24</v>
      </c>
      <c r="C260"/>
      <c r="H260" s="230"/>
      <c r="I260" s="230"/>
      <c r="K260" s="77"/>
      <c r="L260" s="77"/>
      <c r="M260" s="77"/>
      <c r="Q260" s="77"/>
      <c r="R260" s="77"/>
      <c r="BT260" s="266"/>
      <c r="BX260" s="230"/>
      <c r="CC260" s="77"/>
      <c r="CG260" s="77"/>
    </row>
    <row r="261" spans="1:85" x14ac:dyDescent="0.25">
      <c r="A261" s="77" t="s">
        <v>776</v>
      </c>
      <c r="B261" s="77">
        <v>50</v>
      </c>
      <c r="C261"/>
      <c r="H261" s="230"/>
      <c r="I261" s="230"/>
      <c r="K261" s="77"/>
      <c r="L261" s="77"/>
      <c r="M261" s="77"/>
      <c r="Q261" s="77"/>
      <c r="R261" s="77"/>
      <c r="BT261" s="266"/>
      <c r="BX261" s="230"/>
      <c r="CC261" s="77"/>
      <c r="CG261" s="77"/>
    </row>
    <row r="262" spans="1:85" x14ac:dyDescent="0.25">
      <c r="A262" s="77" t="s">
        <v>777</v>
      </c>
      <c r="B262" s="77">
        <v>21</v>
      </c>
      <c r="C262"/>
      <c r="H262" s="230"/>
      <c r="I262" s="230"/>
      <c r="K262" s="77"/>
      <c r="L262" s="77"/>
      <c r="M262" s="77"/>
      <c r="Q262" s="77"/>
      <c r="R262" s="77"/>
      <c r="BT262" s="266"/>
      <c r="BX262" s="230"/>
      <c r="CC262" s="77"/>
      <c r="CG262" s="77"/>
    </row>
    <row r="263" spans="1:85" x14ac:dyDescent="0.25">
      <c r="A263" s="77" t="s">
        <v>778</v>
      </c>
      <c r="B263" s="77">
        <v>40</v>
      </c>
      <c r="C263"/>
      <c r="H263" s="230"/>
      <c r="I263" s="230"/>
      <c r="K263" s="77"/>
      <c r="L263" s="77"/>
      <c r="M263" s="77"/>
      <c r="Q263" s="77"/>
      <c r="R263" s="77"/>
      <c r="BT263" s="266"/>
      <c r="BX263" s="230"/>
      <c r="CC263" s="77"/>
      <c r="CG263" s="77"/>
    </row>
    <row r="264" spans="1:85" x14ac:dyDescent="0.25">
      <c r="A264" s="77" t="s">
        <v>779</v>
      </c>
      <c r="B264" s="77">
        <v>49</v>
      </c>
      <c r="C264"/>
      <c r="H264" s="230"/>
      <c r="I264" s="230"/>
      <c r="K264" s="77"/>
      <c r="L264" s="77"/>
      <c r="M264" s="77"/>
      <c r="Q264" s="77"/>
      <c r="R264" s="77"/>
      <c r="BT264" s="266"/>
      <c r="BX264" s="230"/>
      <c r="CC264" s="77"/>
      <c r="CG264" s="77"/>
    </row>
    <row r="265" spans="1:85" x14ac:dyDescent="0.25">
      <c r="A265" s="77" t="s">
        <v>780</v>
      </c>
      <c r="B265" s="77">
        <v>27</v>
      </c>
      <c r="C265"/>
      <c r="H265" s="230"/>
      <c r="I265" s="230"/>
      <c r="K265" s="77"/>
      <c r="L265" s="77"/>
      <c r="M265" s="77"/>
      <c r="Q265" s="77"/>
      <c r="R265" s="77"/>
      <c r="BT265" s="266"/>
      <c r="BX265" s="230"/>
      <c r="CC265" s="77"/>
      <c r="CG265" s="77"/>
    </row>
    <row r="266" spans="1:85" x14ac:dyDescent="0.25">
      <c r="A266" s="77" t="s">
        <v>781</v>
      </c>
      <c r="B266" s="77">
        <v>83</v>
      </c>
      <c r="C266"/>
      <c r="H266" s="230"/>
      <c r="I266" s="230"/>
      <c r="K266" s="77"/>
      <c r="L266" s="77"/>
      <c r="M266" s="77"/>
      <c r="Q266" s="77"/>
      <c r="R266" s="77"/>
      <c r="BT266" s="266"/>
      <c r="BX266" s="230"/>
      <c r="CC266" s="77"/>
      <c r="CG266" s="77"/>
    </row>
    <row r="267" spans="1:85" x14ac:dyDescent="0.25">
      <c r="A267" s="77" t="s">
        <v>782</v>
      </c>
      <c r="B267" s="77">
        <v>25</v>
      </c>
      <c r="C267"/>
      <c r="H267" s="230"/>
      <c r="I267" s="230"/>
      <c r="K267" s="77"/>
      <c r="L267" s="77"/>
      <c r="M267" s="77"/>
      <c r="Q267" s="77"/>
      <c r="R267" s="77"/>
      <c r="BT267" s="266"/>
      <c r="BX267" s="230"/>
      <c r="CC267" s="77"/>
      <c r="CG267" s="77"/>
    </row>
    <row r="268" spans="1:85" x14ac:dyDescent="0.25">
      <c r="A268" s="77" t="s">
        <v>783</v>
      </c>
      <c r="B268" s="77">
        <v>22</v>
      </c>
      <c r="C268"/>
      <c r="H268" s="230"/>
      <c r="I268" s="230"/>
      <c r="K268" s="77"/>
      <c r="L268" s="77"/>
      <c r="M268" s="77"/>
      <c r="Q268" s="77"/>
      <c r="R268" s="77"/>
      <c r="BT268" s="266"/>
      <c r="BX268" s="230"/>
      <c r="CC268" s="77"/>
      <c r="CG268" s="77"/>
    </row>
  </sheetData>
  <mergeCells count="40">
    <mergeCell ref="B20:B22"/>
    <mergeCell ref="C32:E40"/>
    <mergeCell ref="H32:H40"/>
    <mergeCell ref="I32:I40"/>
    <mergeCell ref="B41:B42"/>
    <mergeCell ref="B1:B2"/>
    <mergeCell ref="C1:I1"/>
    <mergeCell ref="A3:A18"/>
    <mergeCell ref="B10:B11"/>
    <mergeCell ref="C10:G10"/>
    <mergeCell ref="H10:K10"/>
    <mergeCell ref="C12:K18"/>
    <mergeCell ref="A76:B76"/>
    <mergeCell ref="A66:A70"/>
    <mergeCell ref="A57:A63"/>
    <mergeCell ref="B30:B31"/>
    <mergeCell ref="CS137:GG137"/>
    <mergeCell ref="B55:B56"/>
    <mergeCell ref="A65:B65"/>
    <mergeCell ref="A73:B73"/>
    <mergeCell ref="A74:B74"/>
    <mergeCell ref="A75:B75"/>
    <mergeCell ref="A48:A54"/>
    <mergeCell ref="C48:G54"/>
    <mergeCell ref="A32:A44"/>
    <mergeCell ref="B46:B47"/>
    <mergeCell ref="GH137:JV137"/>
    <mergeCell ref="C20:G20"/>
    <mergeCell ref="H20:K20"/>
    <mergeCell ref="F25:F26"/>
    <mergeCell ref="I25:I28"/>
    <mergeCell ref="C55:G55"/>
    <mergeCell ref="H55:K55"/>
    <mergeCell ref="C73:C76"/>
    <mergeCell ref="D73:D76"/>
    <mergeCell ref="C46:G46"/>
    <mergeCell ref="C57:G63"/>
    <mergeCell ref="C30:I30"/>
    <mergeCell ref="H46:K46"/>
    <mergeCell ref="C41:I41"/>
  </mergeCells>
  <phoneticPr fontId="33" type="noConversion"/>
  <hyperlinks>
    <hyperlink ref="C7" r:id="rId1" display="https://www.researchgate.net/profile/Mercy-Manyuchi/publication/301337968_Techno-Economic_Analysis_for_Papermaking_from_Bagasse_as_a_Value_Addition_Strategy/links/5712476e08ae39beb87a41b0/Techno-Economic-Analysis-for-Papermaking-from-Bagasse-as-a-Value-Addition-Strategy.pdf" xr:uid="{8F08D5ED-8799-44D6-93CF-1FCB6FA22B7A}"/>
    <hyperlink ref="C8" r:id="rId2" display="https://ihempwa.org/paper-cardboard/" xr:uid="{9A8D0B54-8169-4477-8878-34B0BA6B1982}"/>
    <hyperlink ref="D3" r:id="rId3" display="https://www.sciencedirect.com/science/article/pii/S0098135418304721" xr:uid="{BE37B6C5-8224-46DC-B603-37786C7941EC}"/>
    <hyperlink ref="D4" r:id="rId4" display="https://www.sciencedirect.com/science/article/pii/S0098135418304721" xr:uid="{0659A360-7456-431E-BDB5-033FBB31D8D4}"/>
    <hyperlink ref="D5" r:id="rId5" display="https://www.sciencedirect.com/science/article/pii/S0098135418304721" xr:uid="{F7A5BDB6-27B5-4637-8E12-9D8DC6FAE92F}"/>
    <hyperlink ref="D7" r:id="rId6" display="https://www.researchgate.net/profile/Mercy-Manyuchi/publication/281714541_TECHNO-ECONOMIC_ANALYSIS_FOR_VIRGIN_PAPER_PRODUCTION_FROM_BAGASSE/links/55f594b108ae63926cf4e444/TECHNO-ECONOMIC-ANALYSIS-FOR-VIRGIN-PAPER-PRODUCTION-FROM-BAGASSE.pdf" xr:uid="{8F73FC83-9226-4278-842D-79AE9D8C452C}"/>
    <hyperlink ref="E3" r:id="rId7" display="https://www.sciencedirect.com/science/article/pii/S0960852423003814" xr:uid="{BB40CE77-D312-4A31-91AC-FD88DBD78F49}"/>
    <hyperlink ref="E4" r:id="rId8" display="https://www.sciencedirect.com/science/article/pii/S0960852423003814" xr:uid="{727858B5-4AED-429F-86AB-604F0B049B9A}"/>
    <hyperlink ref="E5" r:id="rId9" display="https://www.sciencedirect.com/science/article/pii/S0263876220305839" xr:uid="{388040AF-9C22-4C11-B93E-8EB8CE3E0A0D}"/>
    <hyperlink ref="E6" r:id="rId10" display="https://www.sciencedirect.com/science/article/pii/S0263876220305839" xr:uid="{9E6474DE-1D29-4521-A22A-B24CB853594F}"/>
    <hyperlink ref="E7" r:id="rId11" display="https://www.sciencedirect.com/science/article/pii/S095965261934212X" xr:uid="{96BAF446-FD8D-4D64-AAB9-1CA897560DEC}"/>
    <hyperlink ref="E8" r:id="rId12" display="https://pubs.acs.org/doi/epdf/10.1021/es401326a" xr:uid="{0C297DBF-418E-43D9-85E4-B2F510340079}"/>
    <hyperlink ref="F9" r:id="rId13" display="https://www.nature.com/articles/s41598-023-37156-3" xr:uid="{422752F7-755D-4836-B3DF-FD2910328472}"/>
    <hyperlink ref="F3" r:id="rId14" display="https://www.sciencedirect.com/science/article/pii/S2352550919300715" xr:uid="{67515505-5148-4BCF-AC7E-08C69E3E5BC1}"/>
    <hyperlink ref="F4" r:id="rId15" display="https://www.sciencedirect.com/science/article/pii/S2352550919300715" xr:uid="{99D51EF5-6C96-4916-A9EE-46BB1529CB2B}"/>
    <hyperlink ref="F5" r:id="rId16" display="https://www.sciencedirect.com/science/article/pii/S2352550919300715" xr:uid="{BF2052BC-4AE9-4700-AD86-C7E58F38C457}"/>
    <hyperlink ref="F7" r:id="rId17" display="https://www.researchgate.net/profile/Joachim-Schleich/publication/44262558_Tehno-Economic_Feasibility_of_Large-Scale_Production_of_Bio-Based_Polymers_in_Europe/links/0c96052ff36553baf0000000/Tehno-Economic-Feasibility-of-Large-Scale-Production-of-Bio-Based-Polymers-in-Europe.pdf" xr:uid="{C924EE02-3DB6-4802-A304-3A4D30F8741D}"/>
    <hyperlink ref="F8" r:id="rId18" display="https://www.sciencedirect.com/science/article/pii/S2352550919300715" xr:uid="{8DC220D6-5BC7-4982-81CE-2EA6502871DF}"/>
    <hyperlink ref="G3" r:id="rId19" display="https://www.sciencedirect.com/science/article/pii/S1364032123006974" xr:uid="{22C461D2-EA86-4E26-A96B-59053B587F3E}"/>
    <hyperlink ref="G4" r:id="rId20" display="https://www.sciencedirect.com/science/article/pii/S1364032123006974" xr:uid="{54AB0633-8C8E-47C2-A610-950124ACD8BB}"/>
    <hyperlink ref="G5" r:id="rId21" display="https://www.sciencedirect.com/science/article/pii/S1364032123006974" xr:uid="{F4846D82-12E7-4FB8-B15D-DCCD29410326}"/>
    <hyperlink ref="G6" r:id="rId22" display="https://www.mdpi.com/2311-5637/9/7/641" xr:uid="{64667ACE-577D-4B6C-8B44-DC22C1F12674}"/>
    <hyperlink ref="G9" r:id="rId23" display="https://onlinelibrary.wiley.com/doi/full/10.1002/bbb.2160" xr:uid="{F268615B-B0EB-4841-9189-2A7EEF8C3983}"/>
    <hyperlink ref="G7" r:id="rId24" display="https://www.sciencedirect.com/science/article/pii/S0956053X21001215" xr:uid="{06E19369-1A5D-42F6-8B81-B6362781B584}"/>
    <hyperlink ref="H3" r:id="rId25" display="https://onlinelibrary.wiley.com/doi/full/10.1002/bbb.2054" xr:uid="{6E33FC25-9597-4E5B-B7EE-4022A5731B78}"/>
    <hyperlink ref="H4" r:id="rId26" display="https://onlinelibrary.wiley.com/doi/full/10.1002/bbb.2054" xr:uid="{4DB5D209-D90C-4C30-8EBF-06B4E4B7F3E6}"/>
    <hyperlink ref="H7" r:id="rId27" display="https://onlinelibrary.wiley.com/doi/full/10.1002/bbb.2054" xr:uid="{8F8317FD-6761-4DB0-A51F-ACB1F274EA4E}"/>
    <hyperlink ref="H8" r:id="rId28" display="https://onlinelibrary.wiley.com/doi/full/10.1002/bbb.2054" xr:uid="{9259125F-0637-4333-9130-307ADFAF6BC9}"/>
    <hyperlink ref="K22" r:id="rId29" display="https://www.nature.com/articles/s41560-020-00771-9" xr:uid="{1B7A2969-C846-475E-9C15-13F27CAB49B0}"/>
    <hyperlink ref="C22" r:id="rId30" display="JRC Publications Repository - Techno-economic and environmental evaluation of CO2 utilisation for fuel production. Synthesis of methanol and formic acid (europa.eu)" xr:uid="{6E7DD725-C3A5-4BC4-98A5-80E68136B588}"/>
    <hyperlink ref="F22" r:id="rId31" display="JRC Publications Repository - Techno-economic and environmental evaluation of CO2 utilisation for fuel production. Synthesis of methanol and formic acid (europa.eu)" xr:uid="{49B90BB5-9973-405C-910A-32B7EDE627B0}"/>
    <hyperlink ref="D22" r:id="rId32" display="https://www.nrel.gov/docs/fy22osti/81411.pdf" xr:uid="{8C9F0ED4-2AA7-406A-85FA-924262088755}"/>
    <hyperlink ref="E22" r:id="rId33" display="https://pubs.acs.org/doi/epdf/10.1021/acssuschemeng.2c05390" xr:uid="{EA4D83FA-576A-41BE-9FC6-1C657362C4C8}"/>
    <hyperlink ref="F32" r:id="rId34" display="https://www.sciencedirect.com/science/article/pii/S0959652621036040" xr:uid="{96BA9F58-8E5A-415B-9597-139D54B86217}"/>
    <hyperlink ref="G8" r:id="rId35" display="https://onlinelibrary.wiley.com/doi/full/10.1002/mame.202300100" xr:uid="{F428906B-7C51-4F94-BB8D-640F8D345D36}"/>
    <hyperlink ref="D66" r:id="rId36" display="https://eippcb.jrc.ec.europa.eu/sites/default/files/2019-11/pol_bref_0807.pdf" xr:uid="{68B4D27B-98EC-47D3-A79E-0846BA25DCB8}"/>
    <hyperlink ref="C73" r:id="rId37" display="https://app.knovel.com/web/view/khtml/show.v/rcid:kpUPREETAQ/cid:kt011F0KM4/viewerType:khtml/root_slug:4-economic-analysis-of-plastic-waste-handling/url_slug:economic-analysis-plastic?b-toc-cid=kpUPREETAQ&amp;b-toc-title=Understanding%20Plastics%20Recycling%20-%20Economic%2C%20Ecological%2C%20and%20Technical%20Aspects%20of%20Plastic%20Waste%20Handling&amp;b-toc-url-slug=economic-analysis-plastic&amp;view=collapsed&amp;zoom=1&amp;page=15" xr:uid="{CE74E3BD-CB37-422D-B985-93ECD13D6838}"/>
    <hyperlink ref="C26" r:id="rId38" location="appsec1" display="https://www.sciencedirect.com/science/article/pii/S0959652616309908 - appsec1" xr:uid="{4E963A39-76B2-4949-BBEB-8B165B1D9EB8}"/>
    <hyperlink ref="D25" r:id="rId39" location="s0010" display="https://www.sciencedirect.com/science/article/pii/S0048969723022489 - s0010" xr:uid="{39B8ED51-74E1-43A1-9334-7E4B0EF58FAA}"/>
    <hyperlink ref="D26" r:id="rId40" display="https://www.sciencedirect.com/science/article/pii/S0959652617319121" xr:uid="{495D7882-124D-41CF-961A-7EB201BCEE72}"/>
    <hyperlink ref="D27" r:id="rId41" display="https://www.sciencedirect.com/science/article/pii/S0959652617319121" xr:uid="{8BC31B53-00D2-49A9-AD9E-9F9C3796CE29}"/>
    <hyperlink ref="E26" r:id="rId42" display="https://pure.au.dk/portal/files/13386408/pvc-final_report_lca.pdf" xr:uid="{1ADB1555-E9D5-4CFB-BD90-F57D48FDA020}"/>
    <hyperlink ref="G26" r:id="rId43" display="https://www.sciencedirect.com/science/article/pii/S0959652617319121" xr:uid="{AB24BEB1-0388-4F0E-9BC6-82C1370F1EA0}"/>
    <hyperlink ref="G27" r:id="rId44" display="https://www.sciencedirect.com/science/article/pii/S0959652617319121" xr:uid="{0AACD772-6584-42B4-B386-ADF7DC78BAEF}"/>
    <hyperlink ref="E25" r:id="rId45" display="https://pure.au.dk/portal/files/13386408/pvc-final_report_lca.pdf" xr:uid="{C7655736-746C-48A0-91DC-A2927FB534B2}"/>
    <hyperlink ref="E27" r:id="rId46" display="https://pure.au.dk/portal/files/13386408/pvc-final_report_lca.pdf" xr:uid="{0C909226-2844-47BA-9249-E4B99563EB62}"/>
    <hyperlink ref="F27" r:id="rId47" display="https://www.sciencedirect.com/science/article/pii/S1369703X20300152" xr:uid="{D56900B3-018A-416A-8C9A-E0D493F0260E}"/>
    <hyperlink ref="F25" r:id="rId48" display="https://www.mdpi.com/2227-9717/8/2/199" xr:uid="{56B96F34-8B2F-4324-8535-B309DFA56F26}"/>
    <hyperlink ref="G25" r:id="rId49" display="https://pubs.rsc.org/en/content/articlehtml/2021/gc/d1gc01791h" xr:uid="{33E9FE9C-2F90-4C92-AFB2-6A483C53D69F}"/>
    <hyperlink ref="I50" r:id="rId50" display="https://pubs.acs.org/doi/pdf/10.1021/ef00022a013" xr:uid="{076FCFA9-E3D7-48F0-9FD3-6FDD5E89ACB9}"/>
    <hyperlink ref="I51" r:id="rId51" display="https://www.sciencedirect.com/science/article/pii/S0360128520301118" xr:uid="{7EEE0350-158C-42C3-93D7-4302D7EDAB65}"/>
    <hyperlink ref="C66" r:id="rId52" display="https://www.sciencedirect.com/science/article/pii/S2213343723013246" xr:uid="{1F573731-D58B-4A48-86A8-D7F80EFDB665}"/>
    <hyperlink ref="F66" r:id="rId53" display="https://eippcb.jrc.ec.europa.eu/sites/default/files/2019-11/pol_bref_0807.pdf" xr:uid="{31B5C169-F7DE-45D8-928A-03ECE8A2A9C4}"/>
    <hyperlink ref="H66" r:id="rId54" display="https://eippcb.jrc.ec.europa.eu/sites/default/files/2019-11/pol_bref_0807.pdf" xr:uid="{2116430B-AD8F-413B-A538-7471FBC9F46B}"/>
    <hyperlink ref="E66" r:id="rId55" display="https://repository.au.edu/server/api/core/bitstreams/c87d31ef-93f7-46af-9ea9-360452dda639/content" xr:uid="{CAE17D7D-5501-4C3B-947F-92F512912C2E}"/>
    <hyperlink ref="G66" r:id="rId56" display="https://www.econstor.eu/bitstream/10419/235600/1/1762542986.pdf" xr:uid="{951DC54F-59B1-45B2-9443-8CA5A310A9A1}"/>
    <hyperlink ref="J66" r:id="rId57" display="https://eippcb.jrc.ec.europa.eu/sites/default/files/2019-11/pol_bref_0807.pdf" xr:uid="{4A46D0FB-9199-4357-AAFE-05025614B1B4}"/>
    <hyperlink ref="I66" r:id="rId58" display="https://eippcb.jrc.ec.europa.eu/sites/default/files/2019-11/pol_bref_0807.pdf" xr:uid="{A7BBED1B-FD17-4019-8D53-F376620BF2F6}"/>
    <hyperlink ref="C3" r:id="rId59" display="https://www.mdpi.com/2079-9276/12/2/22" xr:uid="{E6DCF8F2-47E0-4763-A55B-8C47DF7A2E86}"/>
    <hyperlink ref="C4" r:id="rId60" display="https://www.mdpi.com/2079-9276/12/2/22" xr:uid="{23A15F4D-9202-478D-B311-0FC891D2566A}"/>
    <hyperlink ref="C5" r:id="rId61" display="https://www.mdpi.com/2079-9276/12/2/22" xr:uid="{790321F7-FCD3-44C5-8B55-B20770F3D381}"/>
    <hyperlink ref="C12:K18" location="'Detailed Biomass → Raw Material'!A1" display="HAHA" xr:uid="{9859FD08-AE68-4619-B0FD-087EA619F339}"/>
    <hyperlink ref="G37" r:id="rId62" display="https://link.springer.com/article/10.1007/s12010-009-8560-9" xr:uid="{B28900B5-B93A-426B-9C66-80CA6B5D4CED}"/>
    <hyperlink ref="G35" r:id="rId63" display="https://onlinelibrary.wiley.com/doi/full/10.1002/mame.202300100" xr:uid="{4D765C49-01CA-401A-9EEC-1469D992030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8F2D6-3217-41A3-8466-1636A96F7C8C}">
  <sheetPr codeName="Sheet9"/>
  <dimension ref="A1:I85"/>
  <sheetViews>
    <sheetView topLeftCell="A4" workbookViewId="0">
      <selection activeCell="I84" sqref="I84:I85"/>
    </sheetView>
  </sheetViews>
  <sheetFormatPr defaultRowHeight="15" x14ac:dyDescent="0.25"/>
  <cols>
    <col min="2" max="2" width="28.85546875" customWidth="1"/>
    <col min="3" max="3" width="9.140625" style="186"/>
    <col min="9" max="9" width="9.140625" style="186"/>
  </cols>
  <sheetData>
    <row r="1" spans="1:9" x14ac:dyDescent="0.25">
      <c r="C1" s="186" t="s">
        <v>864</v>
      </c>
      <c r="I1" s="186" t="s">
        <v>865</v>
      </c>
    </row>
    <row r="2" spans="1:9" x14ac:dyDescent="0.25">
      <c r="C2" s="186">
        <v>5</v>
      </c>
      <c r="D2">
        <v>74</v>
      </c>
      <c r="E2">
        <v>26</v>
      </c>
      <c r="F2">
        <v>10</v>
      </c>
      <c r="G2">
        <v>56</v>
      </c>
      <c r="H2">
        <v>77</v>
      </c>
    </row>
    <row r="3" spans="1:9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5">
      <c r="A4" s="79">
        <v>1</v>
      </c>
      <c r="C4" s="186">
        <v>2.4264055555555553</v>
      </c>
      <c r="D4">
        <v>0</v>
      </c>
      <c r="E4">
        <v>0.67543859649122817</v>
      </c>
      <c r="F4">
        <v>0</v>
      </c>
      <c r="G4">
        <v>0</v>
      </c>
      <c r="H4">
        <v>0</v>
      </c>
      <c r="I4" s="186">
        <f>SUM(D4:H4)</f>
        <v>0.67543859649122817</v>
      </c>
    </row>
    <row r="5" spans="1:9" x14ac:dyDescent="0.25">
      <c r="A5" s="79">
        <v>2</v>
      </c>
      <c r="C5" s="186">
        <v>0.24720363250905752</v>
      </c>
      <c r="D5">
        <v>0</v>
      </c>
      <c r="E5">
        <v>1.3099814893919977</v>
      </c>
      <c r="F5">
        <v>0</v>
      </c>
      <c r="G5">
        <v>8.9349280934073752E-2</v>
      </c>
      <c r="H5">
        <v>0</v>
      </c>
      <c r="I5" s="186">
        <f t="shared" ref="I5:I61" si="0">SUM(D5:H5)</f>
        <v>1.3993307703260713</v>
      </c>
    </row>
    <row r="6" spans="1:9" x14ac:dyDescent="0.25">
      <c r="A6" s="79">
        <v>3</v>
      </c>
      <c r="C6" s="186">
        <v>1.7525252525252526</v>
      </c>
      <c r="D6">
        <v>0</v>
      </c>
      <c r="E6">
        <v>0</v>
      </c>
      <c r="F6">
        <v>0</v>
      </c>
      <c r="G6">
        <v>0</v>
      </c>
      <c r="H6">
        <v>0</v>
      </c>
      <c r="I6" s="186">
        <f t="shared" si="0"/>
        <v>0</v>
      </c>
    </row>
    <row r="7" spans="1:9" x14ac:dyDescent="0.25">
      <c r="A7" s="79">
        <v>4</v>
      </c>
      <c r="C7" s="186">
        <v>0</v>
      </c>
      <c r="D7">
        <v>0</v>
      </c>
      <c r="E7">
        <v>0</v>
      </c>
      <c r="F7">
        <v>0</v>
      </c>
      <c r="G7">
        <v>0</v>
      </c>
      <c r="H7">
        <v>0</v>
      </c>
      <c r="I7" s="186">
        <f t="shared" si="0"/>
        <v>0</v>
      </c>
    </row>
    <row r="8" spans="1:9" x14ac:dyDescent="0.25">
      <c r="A8" s="79">
        <v>5</v>
      </c>
      <c r="C8" s="186">
        <v>0</v>
      </c>
      <c r="D8">
        <v>0</v>
      </c>
      <c r="E8">
        <v>0</v>
      </c>
      <c r="F8">
        <v>0</v>
      </c>
      <c r="G8">
        <v>0</v>
      </c>
      <c r="H8">
        <v>0</v>
      </c>
      <c r="I8" s="186">
        <f t="shared" si="0"/>
        <v>0</v>
      </c>
    </row>
    <row r="9" spans="1:9" x14ac:dyDescent="0.25">
      <c r="A9" s="79">
        <v>6</v>
      </c>
      <c r="C9" s="186">
        <v>0</v>
      </c>
      <c r="D9">
        <v>0</v>
      </c>
      <c r="E9">
        <v>0</v>
      </c>
      <c r="F9">
        <v>0</v>
      </c>
      <c r="G9">
        <v>0</v>
      </c>
      <c r="H9">
        <v>0</v>
      </c>
      <c r="I9" s="186">
        <f t="shared" si="0"/>
        <v>0</v>
      </c>
    </row>
    <row r="10" spans="1:9" x14ac:dyDescent="0.25">
      <c r="A10" s="79">
        <v>7</v>
      </c>
      <c r="C10" s="186">
        <v>2.4264055555555553</v>
      </c>
      <c r="D10">
        <v>0</v>
      </c>
      <c r="E10">
        <v>0.67543859649122817</v>
      </c>
      <c r="F10">
        <v>0</v>
      </c>
      <c r="G10">
        <v>0</v>
      </c>
      <c r="H10">
        <v>0</v>
      </c>
      <c r="I10" s="186">
        <f t="shared" si="0"/>
        <v>0.67543859649122817</v>
      </c>
    </row>
    <row r="11" spans="1:9" x14ac:dyDescent="0.25">
      <c r="A11" s="79">
        <v>8</v>
      </c>
      <c r="C11" s="186">
        <v>0.24720363250905752</v>
      </c>
      <c r="D11">
        <v>0</v>
      </c>
      <c r="E11">
        <v>1.3099814893919977</v>
      </c>
      <c r="F11">
        <v>0</v>
      </c>
      <c r="G11">
        <v>8.9349280934073752E-2</v>
      </c>
      <c r="H11">
        <v>0</v>
      </c>
      <c r="I11" s="186">
        <f t="shared" si="0"/>
        <v>1.3993307703260713</v>
      </c>
    </row>
    <row r="12" spans="1:9" x14ac:dyDescent="0.25">
      <c r="A12" s="79">
        <v>9</v>
      </c>
      <c r="C12" s="186">
        <v>1.7525252525252526</v>
      </c>
      <c r="D12">
        <v>0</v>
      </c>
      <c r="E12">
        <v>0</v>
      </c>
      <c r="F12">
        <v>0</v>
      </c>
      <c r="G12">
        <v>0</v>
      </c>
      <c r="H12">
        <v>0</v>
      </c>
      <c r="I12" s="186">
        <f t="shared" si="0"/>
        <v>0</v>
      </c>
    </row>
    <row r="13" spans="1:9" x14ac:dyDescent="0.25">
      <c r="A13" s="79">
        <v>10</v>
      </c>
      <c r="C13" s="186">
        <v>0</v>
      </c>
      <c r="D13">
        <v>0</v>
      </c>
      <c r="E13">
        <v>0</v>
      </c>
      <c r="F13">
        <v>0</v>
      </c>
      <c r="G13">
        <v>0</v>
      </c>
      <c r="H13">
        <v>0</v>
      </c>
      <c r="I13" s="186">
        <f t="shared" si="0"/>
        <v>0</v>
      </c>
    </row>
    <row r="14" spans="1:9" x14ac:dyDescent="0.25">
      <c r="A14" s="79">
        <v>11</v>
      </c>
      <c r="C14" s="186">
        <v>0</v>
      </c>
      <c r="D14">
        <v>0</v>
      </c>
      <c r="E14">
        <v>0</v>
      </c>
      <c r="F14">
        <v>0</v>
      </c>
      <c r="G14">
        <v>0</v>
      </c>
      <c r="H14">
        <v>0</v>
      </c>
      <c r="I14" s="186">
        <f t="shared" si="0"/>
        <v>0</v>
      </c>
    </row>
    <row r="15" spans="1:9" x14ac:dyDescent="0.25">
      <c r="A15" s="79">
        <v>12</v>
      </c>
      <c r="C15" s="186">
        <v>0</v>
      </c>
      <c r="D15">
        <v>0</v>
      </c>
      <c r="E15">
        <v>0</v>
      </c>
      <c r="F15">
        <v>0</v>
      </c>
      <c r="G15">
        <v>0</v>
      </c>
      <c r="H15">
        <v>0</v>
      </c>
      <c r="I15" s="186">
        <f t="shared" si="0"/>
        <v>0</v>
      </c>
    </row>
    <row r="16" spans="1:9" x14ac:dyDescent="0.25">
      <c r="A16" s="154">
        <v>13</v>
      </c>
      <c r="C16" s="186">
        <v>2.4264055555555553</v>
      </c>
      <c r="D16">
        <v>0</v>
      </c>
      <c r="E16">
        <v>0.67543859649122817</v>
      </c>
      <c r="F16">
        <v>0</v>
      </c>
      <c r="G16">
        <v>0</v>
      </c>
      <c r="H16">
        <v>0</v>
      </c>
      <c r="I16" s="186">
        <f t="shared" si="0"/>
        <v>0.67543859649122817</v>
      </c>
    </row>
    <row r="17" spans="1:9" x14ac:dyDescent="0.25">
      <c r="A17" s="79">
        <v>14</v>
      </c>
      <c r="C17" s="186">
        <v>0.24720363250905752</v>
      </c>
      <c r="D17">
        <v>0</v>
      </c>
      <c r="E17">
        <v>1.3099814893919977</v>
      </c>
      <c r="F17">
        <v>0</v>
      </c>
      <c r="G17">
        <v>8.9349280934073752E-2</v>
      </c>
      <c r="H17">
        <v>0</v>
      </c>
      <c r="I17" s="186">
        <f t="shared" si="0"/>
        <v>1.3993307703260713</v>
      </c>
    </row>
    <row r="18" spans="1:9" x14ac:dyDescent="0.25">
      <c r="A18" s="79">
        <v>15</v>
      </c>
      <c r="C18" s="186">
        <v>1.7525252525252526</v>
      </c>
      <c r="D18">
        <v>0</v>
      </c>
      <c r="E18">
        <v>0</v>
      </c>
      <c r="F18">
        <v>0</v>
      </c>
      <c r="G18">
        <v>0</v>
      </c>
      <c r="H18">
        <v>0</v>
      </c>
      <c r="I18" s="186">
        <f t="shared" si="0"/>
        <v>0</v>
      </c>
    </row>
    <row r="19" spans="1:9" x14ac:dyDescent="0.25">
      <c r="A19" s="154">
        <v>16</v>
      </c>
      <c r="C19" s="186">
        <v>0</v>
      </c>
      <c r="D19">
        <v>0</v>
      </c>
      <c r="E19">
        <v>0</v>
      </c>
      <c r="F19">
        <v>0</v>
      </c>
      <c r="G19">
        <v>0</v>
      </c>
      <c r="H19">
        <v>0</v>
      </c>
      <c r="I19" s="186">
        <f t="shared" si="0"/>
        <v>0</v>
      </c>
    </row>
    <row r="20" spans="1:9" x14ac:dyDescent="0.25">
      <c r="A20" s="79">
        <v>17</v>
      </c>
      <c r="C20" s="186">
        <v>0</v>
      </c>
      <c r="D20">
        <v>0</v>
      </c>
      <c r="E20">
        <v>0</v>
      </c>
      <c r="F20">
        <v>0</v>
      </c>
      <c r="G20">
        <v>0</v>
      </c>
      <c r="H20">
        <v>0</v>
      </c>
      <c r="I20" s="186">
        <f t="shared" si="0"/>
        <v>0</v>
      </c>
    </row>
    <row r="21" spans="1:9" x14ac:dyDescent="0.25">
      <c r="A21" s="79">
        <v>18</v>
      </c>
      <c r="C21" s="186">
        <v>0</v>
      </c>
      <c r="D21">
        <v>0</v>
      </c>
      <c r="E21">
        <v>0</v>
      </c>
      <c r="F21">
        <v>0</v>
      </c>
      <c r="G21">
        <v>0</v>
      </c>
      <c r="H21">
        <v>0</v>
      </c>
      <c r="I21" s="186">
        <f t="shared" si="0"/>
        <v>0</v>
      </c>
    </row>
    <row r="22" spans="1:9" x14ac:dyDescent="0.25">
      <c r="A22" s="79">
        <v>19</v>
      </c>
      <c r="C22" s="186">
        <v>0</v>
      </c>
      <c r="D22">
        <v>0</v>
      </c>
      <c r="E22">
        <v>0</v>
      </c>
      <c r="F22">
        <v>0</v>
      </c>
      <c r="G22">
        <v>0</v>
      </c>
      <c r="H22">
        <v>0</v>
      </c>
      <c r="I22" s="186">
        <f t="shared" si="0"/>
        <v>0</v>
      </c>
    </row>
    <row r="23" spans="1:9" x14ac:dyDescent="0.25">
      <c r="A23" s="79">
        <v>20</v>
      </c>
      <c r="C23" s="186">
        <v>0</v>
      </c>
      <c r="D23">
        <v>0</v>
      </c>
      <c r="E23">
        <v>0</v>
      </c>
      <c r="F23">
        <v>0</v>
      </c>
      <c r="G23">
        <v>0</v>
      </c>
      <c r="H23">
        <v>0</v>
      </c>
      <c r="I23" s="186">
        <f t="shared" si="0"/>
        <v>0</v>
      </c>
    </row>
    <row r="24" spans="1:9" x14ac:dyDescent="0.25">
      <c r="A24" s="79">
        <v>21</v>
      </c>
      <c r="C24" s="186">
        <v>0</v>
      </c>
      <c r="D24">
        <v>0</v>
      </c>
      <c r="E24">
        <v>0</v>
      </c>
      <c r="F24">
        <v>0</v>
      </c>
      <c r="G24">
        <v>0</v>
      </c>
      <c r="H24">
        <v>0</v>
      </c>
      <c r="I24" s="186">
        <f t="shared" si="0"/>
        <v>0</v>
      </c>
    </row>
    <row r="25" spans="1:9" x14ac:dyDescent="0.25">
      <c r="A25" s="79">
        <v>22</v>
      </c>
      <c r="C25" s="186">
        <v>7.2222222222222202E-2</v>
      </c>
      <c r="D25">
        <v>0</v>
      </c>
      <c r="E25">
        <v>0</v>
      </c>
      <c r="F25">
        <v>0</v>
      </c>
      <c r="G25">
        <v>0</v>
      </c>
      <c r="H25">
        <v>0</v>
      </c>
      <c r="I25" s="186">
        <f t="shared" si="0"/>
        <v>0</v>
      </c>
    </row>
    <row r="26" spans="1:9" x14ac:dyDescent="0.25">
      <c r="A26" s="79">
        <v>23</v>
      </c>
      <c r="C26" s="186">
        <v>0</v>
      </c>
      <c r="D26">
        <v>0</v>
      </c>
      <c r="E26">
        <v>0</v>
      </c>
      <c r="F26">
        <v>0</v>
      </c>
      <c r="G26">
        <v>0</v>
      </c>
      <c r="H26">
        <v>0</v>
      </c>
      <c r="I26" s="186">
        <f t="shared" si="0"/>
        <v>0</v>
      </c>
    </row>
    <row r="27" spans="1:9" x14ac:dyDescent="0.25">
      <c r="A27" s="79">
        <v>24</v>
      </c>
      <c r="C27" s="186">
        <v>5.6081974895397492E-2</v>
      </c>
      <c r="D27">
        <v>0</v>
      </c>
      <c r="E27">
        <v>0.12426778242677826</v>
      </c>
      <c r="F27">
        <v>0</v>
      </c>
      <c r="G27">
        <v>0</v>
      </c>
      <c r="H27">
        <v>0</v>
      </c>
      <c r="I27" s="186">
        <f t="shared" si="0"/>
        <v>0.12426778242677826</v>
      </c>
    </row>
    <row r="28" spans="1:9" x14ac:dyDescent="0.25">
      <c r="A28" s="79">
        <v>25</v>
      </c>
      <c r="C28" s="186">
        <v>0</v>
      </c>
      <c r="D28">
        <v>0</v>
      </c>
      <c r="E28">
        <v>0</v>
      </c>
      <c r="F28">
        <v>0</v>
      </c>
      <c r="G28">
        <v>0</v>
      </c>
      <c r="H28">
        <v>0</v>
      </c>
      <c r="I28" s="186">
        <f t="shared" si="0"/>
        <v>0</v>
      </c>
    </row>
    <row r="29" spans="1:9" x14ac:dyDescent="0.25">
      <c r="A29" s="79">
        <v>26</v>
      </c>
      <c r="C29" s="186">
        <v>0</v>
      </c>
      <c r="D29">
        <v>0</v>
      </c>
      <c r="E29">
        <v>0</v>
      </c>
      <c r="F29">
        <v>0</v>
      </c>
      <c r="G29">
        <v>0</v>
      </c>
      <c r="H29">
        <v>0</v>
      </c>
      <c r="I29" s="186">
        <f t="shared" si="0"/>
        <v>0</v>
      </c>
    </row>
    <row r="30" spans="1:9" x14ac:dyDescent="0.25">
      <c r="A30" s="79">
        <v>27</v>
      </c>
      <c r="C30" s="186">
        <v>7.2222222222222202E-2</v>
      </c>
      <c r="D30">
        <v>0</v>
      </c>
      <c r="E30">
        <v>0</v>
      </c>
      <c r="F30">
        <v>0</v>
      </c>
      <c r="G30">
        <v>0</v>
      </c>
      <c r="H30">
        <v>0</v>
      </c>
      <c r="I30" s="186">
        <f t="shared" si="0"/>
        <v>0</v>
      </c>
    </row>
    <row r="31" spans="1:9" x14ac:dyDescent="0.25">
      <c r="A31" s="79">
        <v>28</v>
      </c>
      <c r="C31" s="186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186">
        <f t="shared" si="0"/>
        <v>0</v>
      </c>
    </row>
    <row r="32" spans="1:9" x14ac:dyDescent="0.25">
      <c r="A32" s="79">
        <v>29</v>
      </c>
      <c r="C32" s="186">
        <v>5.6081974895397492E-2</v>
      </c>
      <c r="D32">
        <v>0</v>
      </c>
      <c r="E32">
        <v>0.12426778242677826</v>
      </c>
      <c r="F32">
        <v>0</v>
      </c>
      <c r="G32">
        <v>0</v>
      </c>
      <c r="H32">
        <v>0</v>
      </c>
      <c r="I32" s="186">
        <f t="shared" si="0"/>
        <v>0.12426778242677826</v>
      </c>
    </row>
    <row r="33" spans="1:9" x14ac:dyDescent="0.25">
      <c r="A33" s="79">
        <v>30</v>
      </c>
      <c r="C33" s="186">
        <v>0</v>
      </c>
      <c r="D33">
        <v>0</v>
      </c>
      <c r="E33">
        <v>0</v>
      </c>
      <c r="F33">
        <v>0</v>
      </c>
      <c r="G33">
        <v>0</v>
      </c>
      <c r="H33">
        <v>0</v>
      </c>
      <c r="I33" s="186">
        <f t="shared" si="0"/>
        <v>0</v>
      </c>
    </row>
    <row r="34" spans="1:9" x14ac:dyDescent="0.25">
      <c r="A34" s="79">
        <v>31</v>
      </c>
      <c r="C34" s="186">
        <v>0.57396543209876538</v>
      </c>
      <c r="D34">
        <v>0</v>
      </c>
      <c r="E34">
        <v>0</v>
      </c>
      <c r="F34">
        <v>0</v>
      </c>
      <c r="G34">
        <v>0</v>
      </c>
      <c r="H34">
        <v>0</v>
      </c>
      <c r="I34" s="186">
        <f t="shared" si="0"/>
        <v>0</v>
      </c>
    </row>
    <row r="35" spans="1:9" x14ac:dyDescent="0.25">
      <c r="A35" s="79">
        <v>32</v>
      </c>
      <c r="C35" s="186">
        <v>6.4340854916754371E-5</v>
      </c>
      <c r="D35">
        <v>1.319933714836358E-2</v>
      </c>
      <c r="E35">
        <v>1.9969319750266192E-2</v>
      </c>
      <c r="F35">
        <v>0</v>
      </c>
      <c r="G35">
        <v>0</v>
      </c>
      <c r="H35">
        <v>0</v>
      </c>
      <c r="I35" s="186">
        <f t="shared" si="0"/>
        <v>3.3168656898629773E-2</v>
      </c>
    </row>
    <row r="36" spans="1:9" x14ac:dyDescent="0.25">
      <c r="A36" s="79">
        <v>33</v>
      </c>
      <c r="C36" s="186">
        <v>8.077027027027027</v>
      </c>
      <c r="D36">
        <v>0</v>
      </c>
      <c r="E36">
        <v>1.0678378378378379</v>
      </c>
      <c r="F36">
        <v>0</v>
      </c>
      <c r="G36">
        <v>0</v>
      </c>
      <c r="H36">
        <v>0</v>
      </c>
      <c r="I36" s="186">
        <f t="shared" si="0"/>
        <v>1.0678378378378379</v>
      </c>
    </row>
    <row r="37" spans="1:9" x14ac:dyDescent="0.25">
      <c r="A37" s="79">
        <v>34</v>
      </c>
      <c r="C37" s="186">
        <v>2.9301814183617374</v>
      </c>
      <c r="D37">
        <v>0</v>
      </c>
      <c r="E37">
        <v>1.2529741616272678</v>
      </c>
      <c r="F37">
        <v>0</v>
      </c>
      <c r="G37">
        <v>0</v>
      </c>
      <c r="H37">
        <v>0</v>
      </c>
      <c r="I37" s="186">
        <f t="shared" si="0"/>
        <v>1.2529741616272678</v>
      </c>
    </row>
    <row r="38" spans="1:9" x14ac:dyDescent="0.25">
      <c r="A38" s="79">
        <v>35</v>
      </c>
      <c r="C38" s="186">
        <v>6.390901771336555</v>
      </c>
      <c r="D38">
        <v>0</v>
      </c>
      <c r="E38">
        <v>0</v>
      </c>
      <c r="F38">
        <v>0</v>
      </c>
      <c r="G38">
        <v>0</v>
      </c>
      <c r="H38">
        <v>0</v>
      </c>
      <c r="I38" s="186">
        <f t="shared" si="0"/>
        <v>0</v>
      </c>
    </row>
    <row r="39" spans="1:9" x14ac:dyDescent="0.25">
      <c r="A39" s="79">
        <v>36</v>
      </c>
      <c r="C39" s="186">
        <v>4.8609112709832143</v>
      </c>
      <c r="D39">
        <v>0</v>
      </c>
      <c r="E39">
        <v>12.01294964028777</v>
      </c>
      <c r="F39">
        <v>0</v>
      </c>
      <c r="G39">
        <v>0</v>
      </c>
      <c r="H39">
        <v>0</v>
      </c>
      <c r="I39" s="186">
        <f t="shared" si="0"/>
        <v>12.01294964028777</v>
      </c>
    </row>
    <row r="40" spans="1:9" x14ac:dyDescent="0.25">
      <c r="A40" s="79">
        <v>37</v>
      </c>
      <c r="C40" s="186">
        <v>0.5</v>
      </c>
      <c r="D40">
        <v>0</v>
      </c>
      <c r="E40">
        <v>5.4</v>
      </c>
      <c r="F40">
        <v>0</v>
      </c>
      <c r="G40">
        <v>0</v>
      </c>
      <c r="H40">
        <v>0</v>
      </c>
      <c r="I40" s="186">
        <f t="shared" si="0"/>
        <v>5.4</v>
      </c>
    </row>
    <row r="41" spans="1:9" x14ac:dyDescent="0.25">
      <c r="A41" s="267">
        <v>38</v>
      </c>
      <c r="C41" s="186">
        <v>7.9712849664319532E-2</v>
      </c>
      <c r="D41">
        <v>0</v>
      </c>
      <c r="E41">
        <v>0.55468478071293581</v>
      </c>
      <c r="F41">
        <v>0</v>
      </c>
      <c r="G41">
        <v>0</v>
      </c>
      <c r="H41">
        <v>0</v>
      </c>
      <c r="I41" s="186">
        <f t="shared" si="0"/>
        <v>0.55468478071293581</v>
      </c>
    </row>
    <row r="42" spans="1:9" x14ac:dyDescent="0.25">
      <c r="A42" s="79">
        <v>39</v>
      </c>
      <c r="C42" s="186">
        <v>0.14251496590532742</v>
      </c>
      <c r="D42">
        <v>0</v>
      </c>
      <c r="E42">
        <v>0.55468478071293581</v>
      </c>
      <c r="F42">
        <v>0</v>
      </c>
      <c r="G42">
        <v>0</v>
      </c>
      <c r="H42">
        <v>0</v>
      </c>
      <c r="I42" s="186">
        <f t="shared" si="0"/>
        <v>0.55468478071293581</v>
      </c>
    </row>
    <row r="43" spans="1:9" x14ac:dyDescent="0.25">
      <c r="A43" s="79">
        <v>41</v>
      </c>
      <c r="C43" s="186">
        <v>6.5228423273900105E-2</v>
      </c>
      <c r="D43">
        <v>0</v>
      </c>
      <c r="E43">
        <v>0.45389436975716357</v>
      </c>
      <c r="F43">
        <v>0</v>
      </c>
      <c r="G43">
        <v>0</v>
      </c>
      <c r="H43">
        <v>0</v>
      </c>
      <c r="I43" s="186">
        <f t="shared" si="0"/>
        <v>0.45389436975716357</v>
      </c>
    </row>
    <row r="44" spans="1:9" x14ac:dyDescent="0.25">
      <c r="A44" s="79">
        <v>42</v>
      </c>
      <c r="C44" s="186">
        <v>6.5228423273900105E-2</v>
      </c>
      <c r="D44">
        <v>0</v>
      </c>
      <c r="E44">
        <v>0.45389436975716357</v>
      </c>
      <c r="F44">
        <v>0</v>
      </c>
      <c r="G44">
        <v>0</v>
      </c>
      <c r="H44">
        <v>0</v>
      </c>
      <c r="I44" s="186">
        <f t="shared" si="0"/>
        <v>0.45389436975716357</v>
      </c>
    </row>
    <row r="45" spans="1:9" x14ac:dyDescent="0.25">
      <c r="A45" s="267">
        <v>43</v>
      </c>
      <c r="C45" s="186">
        <v>0</v>
      </c>
      <c r="D45">
        <v>0</v>
      </c>
      <c r="E45">
        <v>0.99217391304347813</v>
      </c>
      <c r="F45">
        <v>0</v>
      </c>
      <c r="G45">
        <v>0</v>
      </c>
      <c r="H45">
        <v>0</v>
      </c>
      <c r="I45" s="186">
        <f t="shared" si="0"/>
        <v>0.99217391304347813</v>
      </c>
    </row>
    <row r="46" spans="1:9" x14ac:dyDescent="0.25">
      <c r="A46" s="79">
        <v>44</v>
      </c>
      <c r="C46" s="186">
        <v>0.10043478260869565</v>
      </c>
      <c r="D46">
        <v>0</v>
      </c>
      <c r="E46">
        <v>0</v>
      </c>
      <c r="F46">
        <v>0.99217391304347813</v>
      </c>
      <c r="G46">
        <v>0</v>
      </c>
      <c r="H46">
        <v>0</v>
      </c>
      <c r="I46" s="186">
        <f t="shared" si="0"/>
        <v>0.99217391304347813</v>
      </c>
    </row>
    <row r="47" spans="1:9" x14ac:dyDescent="0.25">
      <c r="A47" s="79">
        <v>45</v>
      </c>
      <c r="C47" s="186">
        <v>2.3979554437657202</v>
      </c>
      <c r="D47">
        <v>0</v>
      </c>
      <c r="E47">
        <v>0</v>
      </c>
      <c r="F47">
        <v>0.99217391304347813</v>
      </c>
      <c r="G47">
        <v>0</v>
      </c>
      <c r="H47">
        <v>3.6115702479338845</v>
      </c>
      <c r="I47" s="186">
        <f t="shared" si="0"/>
        <v>4.6037441609773628</v>
      </c>
    </row>
    <row r="48" spans="1:9" x14ac:dyDescent="0.25">
      <c r="A48" s="267">
        <v>47</v>
      </c>
      <c r="C48" s="186">
        <v>0.46120571096191976</v>
      </c>
      <c r="D48">
        <v>0</v>
      </c>
      <c r="E48">
        <v>0.24652656920574925</v>
      </c>
      <c r="F48">
        <v>0</v>
      </c>
      <c r="G48">
        <v>0</v>
      </c>
      <c r="H48">
        <v>1.6622222222222223</v>
      </c>
      <c r="I48" s="186">
        <f t="shared" si="0"/>
        <v>1.9087487914279715</v>
      </c>
    </row>
    <row r="49" spans="1:9" x14ac:dyDescent="0.25">
      <c r="A49" s="79">
        <v>48</v>
      </c>
      <c r="C49" s="186">
        <v>0.48911776262458989</v>
      </c>
      <c r="D49">
        <v>0</v>
      </c>
      <c r="E49">
        <v>0.24652656920574925</v>
      </c>
      <c r="F49">
        <v>0</v>
      </c>
      <c r="G49">
        <v>0</v>
      </c>
      <c r="H49">
        <v>1.6622222222222223</v>
      </c>
      <c r="I49" s="186">
        <f t="shared" si="0"/>
        <v>1.9087487914279715</v>
      </c>
    </row>
    <row r="50" spans="1:9" x14ac:dyDescent="0.25">
      <c r="A50" s="79">
        <v>49</v>
      </c>
      <c r="C50" s="186">
        <v>0</v>
      </c>
      <c r="D50">
        <v>0</v>
      </c>
      <c r="E50">
        <v>0</v>
      </c>
      <c r="F50">
        <v>0</v>
      </c>
      <c r="G50">
        <v>0</v>
      </c>
      <c r="H50">
        <v>0</v>
      </c>
      <c r="I50" s="186">
        <f t="shared" si="0"/>
        <v>0</v>
      </c>
    </row>
    <row r="51" spans="1:9" x14ac:dyDescent="0.25">
      <c r="A51" s="79">
        <v>50</v>
      </c>
      <c r="C51" s="186">
        <v>0.45476818812173331</v>
      </c>
      <c r="D51">
        <v>0</v>
      </c>
      <c r="E51">
        <v>0.20173083100318381</v>
      </c>
      <c r="F51">
        <v>0</v>
      </c>
      <c r="G51">
        <v>0</v>
      </c>
      <c r="H51">
        <v>1.6622222222222223</v>
      </c>
      <c r="I51" s="186">
        <f t="shared" si="0"/>
        <v>1.8639530532254061</v>
      </c>
    </row>
    <row r="52" spans="1:9" x14ac:dyDescent="0.25">
      <c r="A52" s="79">
        <v>52</v>
      </c>
      <c r="C52" s="186">
        <v>5.4539025611321498E-2</v>
      </c>
      <c r="D52">
        <v>0</v>
      </c>
      <c r="E52">
        <v>0.33053954915952422</v>
      </c>
      <c r="F52">
        <v>0</v>
      </c>
      <c r="G52">
        <v>0</v>
      </c>
      <c r="H52">
        <v>0</v>
      </c>
      <c r="I52" s="186">
        <f t="shared" si="0"/>
        <v>0.33053954915952422</v>
      </c>
    </row>
    <row r="53" spans="1:9" x14ac:dyDescent="0.25">
      <c r="A53" s="79">
        <v>54</v>
      </c>
      <c r="C53" s="186">
        <v>0.48055555555555551</v>
      </c>
      <c r="D53">
        <v>0</v>
      </c>
      <c r="E53">
        <v>0</v>
      </c>
      <c r="F53">
        <v>0</v>
      </c>
      <c r="G53">
        <v>0</v>
      </c>
      <c r="H53">
        <v>0</v>
      </c>
      <c r="I53" s="186">
        <f t="shared" si="0"/>
        <v>0</v>
      </c>
    </row>
    <row r="54" spans="1:9" x14ac:dyDescent="0.25">
      <c r="A54" s="79">
        <v>56</v>
      </c>
      <c r="C54" s="186">
        <v>0</v>
      </c>
      <c r="D54">
        <v>0</v>
      </c>
      <c r="E54">
        <v>0</v>
      </c>
      <c r="F54">
        <v>0</v>
      </c>
      <c r="G54">
        <v>0</v>
      </c>
      <c r="H54">
        <v>0</v>
      </c>
      <c r="I54" s="186">
        <f t="shared" si="0"/>
        <v>0</v>
      </c>
    </row>
    <row r="55" spans="1:9" x14ac:dyDescent="0.25">
      <c r="A55" s="79">
        <v>57</v>
      </c>
      <c r="C55" s="186">
        <v>0</v>
      </c>
      <c r="D55">
        <v>0</v>
      </c>
      <c r="E55">
        <v>0</v>
      </c>
      <c r="F55">
        <v>0</v>
      </c>
      <c r="G55">
        <v>0</v>
      </c>
      <c r="H55">
        <v>0</v>
      </c>
      <c r="I55" s="186">
        <f t="shared" si="0"/>
        <v>0</v>
      </c>
    </row>
    <row r="56" spans="1:9" x14ac:dyDescent="0.25">
      <c r="A56" s="79">
        <v>58</v>
      </c>
      <c r="C56" s="186">
        <v>0</v>
      </c>
      <c r="D56">
        <v>0</v>
      </c>
      <c r="E56">
        <v>0</v>
      </c>
      <c r="F56">
        <v>0</v>
      </c>
      <c r="G56">
        <v>0</v>
      </c>
      <c r="H56">
        <v>0</v>
      </c>
      <c r="I56" s="186">
        <f t="shared" si="0"/>
        <v>0</v>
      </c>
    </row>
    <row r="57" spans="1:9" x14ac:dyDescent="0.25">
      <c r="A57" s="79">
        <v>59</v>
      </c>
      <c r="C57" s="186">
        <v>0</v>
      </c>
      <c r="D57">
        <v>0</v>
      </c>
      <c r="E57">
        <v>0</v>
      </c>
      <c r="F57">
        <v>0</v>
      </c>
      <c r="G57">
        <v>0</v>
      </c>
      <c r="H57">
        <v>0</v>
      </c>
      <c r="I57" s="186">
        <f t="shared" si="0"/>
        <v>0</v>
      </c>
    </row>
    <row r="58" spans="1:9" x14ac:dyDescent="0.25">
      <c r="A58" s="79">
        <v>60</v>
      </c>
      <c r="C58" s="186">
        <v>0</v>
      </c>
      <c r="D58">
        <v>0</v>
      </c>
      <c r="E58">
        <v>0</v>
      </c>
      <c r="F58">
        <v>0</v>
      </c>
      <c r="G58">
        <v>0</v>
      </c>
      <c r="H58">
        <v>0</v>
      </c>
      <c r="I58" s="186">
        <f t="shared" si="0"/>
        <v>0</v>
      </c>
    </row>
    <row r="59" spans="1:9" x14ac:dyDescent="0.25">
      <c r="A59" s="79">
        <v>61</v>
      </c>
      <c r="C59" s="186">
        <v>0</v>
      </c>
      <c r="D59">
        <v>0</v>
      </c>
      <c r="E59">
        <v>0</v>
      </c>
      <c r="F59">
        <v>0</v>
      </c>
      <c r="G59">
        <v>0</v>
      </c>
      <c r="H59">
        <v>0</v>
      </c>
      <c r="I59" s="186">
        <f t="shared" si="0"/>
        <v>0</v>
      </c>
    </row>
    <row r="60" spans="1:9" x14ac:dyDescent="0.25">
      <c r="A60" s="79">
        <v>62</v>
      </c>
      <c r="C60" s="186">
        <v>0</v>
      </c>
      <c r="D60">
        <v>0</v>
      </c>
      <c r="E60">
        <v>0</v>
      </c>
      <c r="F60">
        <v>0</v>
      </c>
      <c r="G60">
        <v>0</v>
      </c>
      <c r="H60">
        <v>0</v>
      </c>
      <c r="I60" s="186">
        <f t="shared" si="0"/>
        <v>0</v>
      </c>
    </row>
    <row r="61" spans="1:9" ht="15.75" thickBot="1" x14ac:dyDescent="0.3">
      <c r="A61" s="80">
        <v>63</v>
      </c>
      <c r="C61" s="186">
        <v>0</v>
      </c>
      <c r="D61">
        <v>0</v>
      </c>
      <c r="E61">
        <v>0</v>
      </c>
      <c r="F61">
        <v>0</v>
      </c>
      <c r="G61">
        <v>0</v>
      </c>
      <c r="H61">
        <v>0</v>
      </c>
      <c r="I61" s="186">
        <f t="shared" si="0"/>
        <v>0</v>
      </c>
    </row>
    <row r="62" spans="1:9" x14ac:dyDescent="0.25">
      <c r="A62" s="490" t="s">
        <v>311</v>
      </c>
      <c r="B62" s="145" t="s">
        <v>219</v>
      </c>
      <c r="C62" s="186">
        <v>-1.7829653734484305E-3</v>
      </c>
      <c r="E62">
        <v>3.1682139842887749E-7</v>
      </c>
      <c r="F62">
        <v>0</v>
      </c>
      <c r="I62" s="186">
        <f>SUM(D62:H62)</f>
        <v>3.1682139842887749E-7</v>
      </c>
    </row>
    <row r="63" spans="1:9" x14ac:dyDescent="0.25">
      <c r="A63" s="491"/>
      <c r="B63" s="146" t="s">
        <v>220</v>
      </c>
      <c r="C63" s="186">
        <v>0.1</v>
      </c>
      <c r="E63">
        <v>0</v>
      </c>
      <c r="F63">
        <v>0</v>
      </c>
      <c r="I63" s="186">
        <f t="shared" ref="I63:I85" si="1">SUM(D63:H63)</f>
        <v>0</v>
      </c>
    </row>
    <row r="64" spans="1:9" x14ac:dyDescent="0.25">
      <c r="A64" s="491"/>
      <c r="B64" s="146" t="s">
        <v>225</v>
      </c>
      <c r="C64" s="186">
        <v>0.6023722222222222</v>
      </c>
      <c r="E64">
        <v>4.9663888888888882E-2</v>
      </c>
      <c r="F64">
        <v>-9.6599999999999967E-3</v>
      </c>
      <c r="I64" s="186">
        <f t="shared" si="1"/>
        <v>4.0003888888888887E-2</v>
      </c>
    </row>
    <row r="65" spans="1:9" ht="15.75" thickBot="1" x14ac:dyDescent="0.3">
      <c r="A65" s="492"/>
      <c r="B65" s="147" t="s">
        <v>264</v>
      </c>
      <c r="C65" s="186">
        <v>3.6963281808741243E-3</v>
      </c>
      <c r="E65">
        <v>0</v>
      </c>
      <c r="F65">
        <v>0</v>
      </c>
      <c r="I65" s="186">
        <f t="shared" si="1"/>
        <v>0</v>
      </c>
    </row>
    <row r="66" spans="1:9" x14ac:dyDescent="0.25">
      <c r="A66" s="490" t="s">
        <v>80</v>
      </c>
      <c r="B66" s="145" t="s">
        <v>219</v>
      </c>
      <c r="C66" s="186">
        <v>-1.7829653734484305E-3</v>
      </c>
      <c r="E66">
        <v>3.1682139842887749E-7</v>
      </c>
      <c r="F66">
        <v>0</v>
      </c>
      <c r="I66" s="186">
        <f t="shared" si="1"/>
        <v>3.1682139842887749E-7</v>
      </c>
    </row>
    <row r="67" spans="1:9" x14ac:dyDescent="0.25">
      <c r="A67" s="491"/>
      <c r="B67" s="146" t="s">
        <v>220</v>
      </c>
      <c r="C67" s="186">
        <v>0.1</v>
      </c>
      <c r="E67">
        <v>0</v>
      </c>
      <c r="F67">
        <v>0</v>
      </c>
      <c r="I67" s="186">
        <f t="shared" si="1"/>
        <v>0</v>
      </c>
    </row>
    <row r="68" spans="1:9" x14ac:dyDescent="0.25">
      <c r="A68" s="491"/>
      <c r="B68" s="146" t="s">
        <v>225</v>
      </c>
      <c r="C68" s="186">
        <v>0.6023722222222222</v>
      </c>
      <c r="E68">
        <v>4.9663888888888882E-2</v>
      </c>
      <c r="F68">
        <v>-9.6599999999999967E-3</v>
      </c>
      <c r="I68" s="186">
        <f t="shared" si="1"/>
        <v>4.0003888888888887E-2</v>
      </c>
    </row>
    <row r="69" spans="1:9" ht="15.75" thickBot="1" x14ac:dyDescent="0.3">
      <c r="A69" s="492"/>
      <c r="B69" s="146" t="s">
        <v>264</v>
      </c>
      <c r="C69" s="186">
        <v>6.962017324265048E-3</v>
      </c>
      <c r="E69">
        <v>0</v>
      </c>
      <c r="F69">
        <v>0</v>
      </c>
      <c r="I69" s="186">
        <f t="shared" si="1"/>
        <v>0</v>
      </c>
    </row>
    <row r="70" spans="1:9" x14ac:dyDescent="0.25">
      <c r="A70" s="490" t="s">
        <v>81</v>
      </c>
      <c r="B70" s="145" t="s">
        <v>219</v>
      </c>
      <c r="C70" s="186">
        <v>4.3888888888888887E-2</v>
      </c>
      <c r="E70">
        <v>19.654</v>
      </c>
      <c r="F70">
        <v>0</v>
      </c>
      <c r="I70" s="186">
        <f t="shared" si="1"/>
        <v>19.654</v>
      </c>
    </row>
    <row r="71" spans="1:9" x14ac:dyDescent="0.25">
      <c r="A71" s="491"/>
      <c r="B71" s="146" t="s">
        <v>220</v>
      </c>
      <c r="C71" s="186">
        <v>8.3000000000000004E-2</v>
      </c>
      <c r="E71">
        <v>0.15</v>
      </c>
      <c r="F71">
        <v>0</v>
      </c>
      <c r="I71" s="186">
        <f t="shared" si="1"/>
        <v>0.15</v>
      </c>
    </row>
    <row r="72" spans="1:9" x14ac:dyDescent="0.25">
      <c r="A72" s="491"/>
      <c r="B72" s="146" t="s">
        <v>225</v>
      </c>
      <c r="C72" s="186">
        <v>0.24335098809727204</v>
      </c>
      <c r="E72">
        <v>2.0274503103821402E-2</v>
      </c>
      <c r="F72">
        <v>0</v>
      </c>
      <c r="I72" s="186">
        <f t="shared" si="1"/>
        <v>2.0274503103821402E-2</v>
      </c>
    </row>
    <row r="73" spans="1:9" ht="15.75" thickBot="1" x14ac:dyDescent="0.3">
      <c r="A73" s="492"/>
      <c r="B73" s="146" t="s">
        <v>264</v>
      </c>
      <c r="C73" s="186">
        <v>0.14722950728195972</v>
      </c>
      <c r="E73">
        <v>9.9324814463478614E-3</v>
      </c>
      <c r="F73">
        <v>0</v>
      </c>
      <c r="I73" s="186">
        <f t="shared" si="1"/>
        <v>9.9324814463478614E-3</v>
      </c>
    </row>
    <row r="74" spans="1:9" x14ac:dyDescent="0.25">
      <c r="A74" s="490" t="s">
        <v>85</v>
      </c>
      <c r="B74" s="145" t="s">
        <v>219</v>
      </c>
      <c r="C74" s="186">
        <v>4.0000000000000001E-3</v>
      </c>
      <c r="E74">
        <v>0</v>
      </c>
      <c r="F74">
        <v>0</v>
      </c>
      <c r="I74" s="186">
        <f t="shared" si="1"/>
        <v>0</v>
      </c>
    </row>
    <row r="75" spans="1:9" x14ac:dyDescent="0.25">
      <c r="A75" s="491"/>
      <c r="B75" s="146" t="s">
        <v>220</v>
      </c>
      <c r="C75" s="186">
        <v>1.2E-2</v>
      </c>
      <c r="E75">
        <v>30</v>
      </c>
      <c r="F75">
        <v>0</v>
      </c>
      <c r="I75" s="186">
        <f t="shared" si="1"/>
        <v>30</v>
      </c>
    </row>
    <row r="76" spans="1:9" x14ac:dyDescent="0.25">
      <c r="A76" s="491"/>
      <c r="B76" s="146" t="s">
        <v>225</v>
      </c>
      <c r="C76" s="186">
        <v>0.33629165579048115</v>
      </c>
      <c r="E76">
        <v>0</v>
      </c>
      <c r="F76">
        <v>0</v>
      </c>
      <c r="I76" s="186">
        <f t="shared" si="1"/>
        <v>0</v>
      </c>
    </row>
    <row r="77" spans="1:9" ht="15.75" thickBot="1" x14ac:dyDescent="0.3">
      <c r="A77" s="492"/>
      <c r="B77" s="146" t="s">
        <v>264</v>
      </c>
      <c r="C77" s="186">
        <v>2.8967331118493907E-3</v>
      </c>
      <c r="E77">
        <v>0</v>
      </c>
      <c r="F77">
        <v>0</v>
      </c>
      <c r="I77" s="186">
        <f t="shared" si="1"/>
        <v>0</v>
      </c>
    </row>
    <row r="78" spans="1:9" x14ac:dyDescent="0.25">
      <c r="A78" s="490" t="s">
        <v>86</v>
      </c>
      <c r="B78" s="145" t="s">
        <v>219</v>
      </c>
      <c r="C78" s="186">
        <v>-1.7829653734484305E-3</v>
      </c>
      <c r="E78">
        <v>3.1682139842887749E-7</v>
      </c>
      <c r="F78">
        <v>0</v>
      </c>
      <c r="I78" s="186">
        <f t="shared" si="1"/>
        <v>3.1682139842887749E-7</v>
      </c>
    </row>
    <row r="79" spans="1:9" x14ac:dyDescent="0.25">
      <c r="A79" s="491"/>
      <c r="B79" s="146" t="s">
        <v>220</v>
      </c>
      <c r="C79" s="186">
        <v>1.2E-2</v>
      </c>
      <c r="E79">
        <v>30</v>
      </c>
      <c r="F79">
        <v>0</v>
      </c>
      <c r="I79" s="186">
        <f t="shared" si="1"/>
        <v>30</v>
      </c>
    </row>
    <row r="80" spans="1:9" x14ac:dyDescent="0.25">
      <c r="A80" s="491"/>
      <c r="B80" s="146" t="s">
        <v>225</v>
      </c>
      <c r="C80" s="186">
        <v>0.33629165579048115</v>
      </c>
      <c r="E80">
        <v>0</v>
      </c>
      <c r="F80">
        <v>0</v>
      </c>
      <c r="I80" s="186">
        <f t="shared" si="1"/>
        <v>0</v>
      </c>
    </row>
    <row r="81" spans="1:9" ht="15.75" thickBot="1" x14ac:dyDescent="0.3">
      <c r="A81" s="492"/>
      <c r="B81" s="146" t="s">
        <v>264</v>
      </c>
      <c r="C81" s="186">
        <v>2.8967331118493907E-3</v>
      </c>
      <c r="E81">
        <v>0</v>
      </c>
      <c r="F81">
        <v>0</v>
      </c>
      <c r="I81" s="186">
        <f t="shared" si="1"/>
        <v>0</v>
      </c>
    </row>
    <row r="82" spans="1:9" x14ac:dyDescent="0.25">
      <c r="A82" s="490" t="s">
        <v>87</v>
      </c>
      <c r="B82" s="145" t="s">
        <v>219</v>
      </c>
      <c r="C82" s="186">
        <v>1.3333333333333332E-2</v>
      </c>
      <c r="E82">
        <v>0.32200000000000001</v>
      </c>
      <c r="F82">
        <v>0</v>
      </c>
      <c r="I82" s="186">
        <f t="shared" si="1"/>
        <v>0.32200000000000001</v>
      </c>
    </row>
    <row r="83" spans="1:9" x14ac:dyDescent="0.25">
      <c r="A83" s="491"/>
      <c r="B83" s="146" t="s">
        <v>220</v>
      </c>
      <c r="C83" s="186">
        <v>0.11477777777777777</v>
      </c>
      <c r="E83">
        <v>33.5</v>
      </c>
      <c r="F83">
        <v>0</v>
      </c>
      <c r="I83" s="186">
        <f t="shared" si="1"/>
        <v>33.5</v>
      </c>
    </row>
    <row r="84" spans="1:9" ht="30" x14ac:dyDescent="0.25">
      <c r="A84" s="491"/>
      <c r="B84" s="110" t="s">
        <v>281</v>
      </c>
      <c r="C84" s="186">
        <v>0.57396543209876538</v>
      </c>
      <c r="E84">
        <v>0</v>
      </c>
      <c r="F84">
        <v>0</v>
      </c>
      <c r="I84" s="186">
        <f t="shared" si="1"/>
        <v>0</v>
      </c>
    </row>
    <row r="85" spans="1:9" ht="15.75" thickBot="1" x14ac:dyDescent="0.3">
      <c r="A85" s="492"/>
      <c r="B85" s="147" t="s">
        <v>222</v>
      </c>
      <c r="C85" s="186">
        <v>3.0123456790123453</v>
      </c>
      <c r="E85">
        <v>92.444444444444457</v>
      </c>
      <c r="F85">
        <v>0</v>
      </c>
      <c r="I85" s="186">
        <f t="shared" si="1"/>
        <v>92.444444444444457</v>
      </c>
    </row>
  </sheetData>
  <mergeCells count="6">
    <mergeCell ref="A82:A85"/>
    <mergeCell ref="A62:A65"/>
    <mergeCell ref="A66:A69"/>
    <mergeCell ref="A70:A73"/>
    <mergeCell ref="A74:A77"/>
    <mergeCell ref="A78:A8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DB28E-4FC7-48A3-AD72-D928648191A1}">
  <sheetPr codeName="Sheet10"/>
  <dimension ref="A1:Y71"/>
  <sheetViews>
    <sheetView topLeftCell="A51" zoomScale="70" zoomScaleNormal="70" workbookViewId="0">
      <selection activeCell="H51" sqref="H51:H58"/>
    </sheetView>
  </sheetViews>
  <sheetFormatPr defaultColWidth="9.140625" defaultRowHeight="15" x14ac:dyDescent="0.25"/>
  <cols>
    <col min="1" max="1" width="19.5703125" style="77" bestFit="1" customWidth="1"/>
    <col min="2" max="4" width="9.140625" style="77"/>
    <col min="5" max="5" width="23.42578125" style="77" bestFit="1" customWidth="1"/>
    <col min="6" max="6" width="31" style="2" bestFit="1" customWidth="1"/>
    <col min="7" max="8" width="12.28515625" style="77" bestFit="1" customWidth="1"/>
    <col min="9" max="9" width="47.42578125" style="77" bestFit="1" customWidth="1"/>
    <col min="10" max="11" width="9.140625" style="77"/>
    <col min="12" max="12" width="12.7109375" style="77" bestFit="1" customWidth="1"/>
    <col min="13" max="13" width="56.5703125" style="77" bestFit="1" customWidth="1"/>
    <col min="14" max="16384" width="9.140625" style="77"/>
  </cols>
  <sheetData>
    <row r="1" spans="1:15" ht="15.75" thickBot="1" x14ac:dyDescent="0.3">
      <c r="A1" s="160" t="s">
        <v>617</v>
      </c>
      <c r="B1" s="160" t="s">
        <v>798</v>
      </c>
      <c r="C1" s="160" t="s">
        <v>799</v>
      </c>
      <c r="E1" s="474" t="s">
        <v>802</v>
      </c>
      <c r="F1" s="476"/>
      <c r="G1" s="226" t="s">
        <v>798</v>
      </c>
      <c r="H1" s="226" t="s">
        <v>799</v>
      </c>
      <c r="L1" s="490" t="s">
        <v>814</v>
      </c>
      <c r="M1" s="348" t="s">
        <v>806</v>
      </c>
      <c r="N1" s="14">
        <v>0.26675523758296149</v>
      </c>
      <c r="O1" s="14" t="s">
        <v>811</v>
      </c>
    </row>
    <row r="2" spans="1:15" ht="15.75" thickBot="1" x14ac:dyDescent="0.3">
      <c r="A2" s="77">
        <v>0</v>
      </c>
      <c r="B2" s="77">
        <v>0</v>
      </c>
      <c r="C2" s="77">
        <v>0</v>
      </c>
      <c r="E2" s="490" t="s">
        <v>311</v>
      </c>
      <c r="F2" s="109" t="s">
        <v>219</v>
      </c>
      <c r="G2" s="349">
        <f>'Biomass Conversion + LCI'!H114</f>
        <v>0.53378290184514166</v>
      </c>
      <c r="H2" s="350">
        <f>'Biomass Conversion + LCI'!G114</f>
        <v>0.5207227432491538</v>
      </c>
      <c r="L2" s="491"/>
      <c r="M2" s="348" t="s">
        <v>532</v>
      </c>
      <c r="N2" s="14">
        <v>0.13883212313356949</v>
      </c>
      <c r="O2" s="14" t="s">
        <v>812</v>
      </c>
    </row>
    <row r="3" spans="1:15" ht="15.75" thickBot="1" x14ac:dyDescent="0.3">
      <c r="A3" s="84">
        <v>1</v>
      </c>
      <c r="B3" s="289">
        <f>SUM('Conversion Path. LCI'!GH139:JV139)</f>
        <v>3.1681698042450881</v>
      </c>
      <c r="C3" s="290">
        <f>SUM('Conversion Path. LCI'!CS139:GG139)/(3.81820959095943/1.76)</f>
        <v>1.331005585915656</v>
      </c>
      <c r="E3" s="491"/>
      <c r="F3" s="110" t="s">
        <v>220</v>
      </c>
      <c r="G3" s="351">
        <f>'Biomass Conversion + LCI'!H115</f>
        <v>2.7911990000000005E-2</v>
      </c>
      <c r="H3" s="352">
        <f>'Biomass Conversion + LCI'!G115</f>
        <v>2.3686185000000002E-2</v>
      </c>
      <c r="L3" s="491"/>
      <c r="M3" s="348" t="s">
        <v>807</v>
      </c>
      <c r="N3" s="14">
        <v>4.2233317838652279E-2</v>
      </c>
      <c r="O3" s="14" t="s">
        <v>813</v>
      </c>
    </row>
    <row r="4" spans="1:15" ht="15.75" thickBot="1" x14ac:dyDescent="0.3">
      <c r="A4" s="84">
        <v>2</v>
      </c>
      <c r="B4" s="291">
        <f>SUM('Conversion Path. LCI'!GH140:JV140)</f>
        <v>0.29524762174284497</v>
      </c>
      <c r="C4" s="292">
        <f>SUM('Conversion Path. LCI'!CS140:GG140)/(1.84758/1.76)+1</f>
        <v>1.2386802529501795</v>
      </c>
      <c r="E4" s="491"/>
      <c r="F4" s="110" t="s">
        <v>225</v>
      </c>
      <c r="G4" s="351">
        <f>'Biomass Conversion + LCI'!H116</f>
        <v>0.16682077787548935</v>
      </c>
      <c r="H4" s="352">
        <f>'Biomass Conversion + LCI'!G116</f>
        <v>0.14154750375947045</v>
      </c>
      <c r="L4" s="491"/>
      <c r="M4" s="348" t="s">
        <v>808</v>
      </c>
      <c r="N4" s="14">
        <v>0.73501851347235803</v>
      </c>
      <c r="O4" s="14" t="s">
        <v>813</v>
      </c>
    </row>
    <row r="5" spans="1:15" ht="15.75" thickBot="1" x14ac:dyDescent="0.3">
      <c r="A5" s="84">
        <v>3</v>
      </c>
      <c r="B5" s="291">
        <f>SUM('Conversion Path. LCI'!GH141:JV141)</f>
        <v>7.3336815539393934</v>
      </c>
      <c r="C5" s="292">
        <f>SUM('Conversion Path. LCI'!CS141:GG141)/10</f>
        <v>0.64174117076767678</v>
      </c>
      <c r="E5" s="492"/>
      <c r="F5" s="111" t="s">
        <v>264</v>
      </c>
      <c r="G5" s="351">
        <f>'Biomass Conversion + LCI'!H117</f>
        <v>1.0052342467603875E-3</v>
      </c>
      <c r="H5" s="352">
        <f>'Biomass Conversion + LCI'!G117</f>
        <v>8.5333044074715537E-4</v>
      </c>
      <c r="L5" s="491"/>
      <c r="M5" s="348" t="s">
        <v>809</v>
      </c>
      <c r="N5" s="14">
        <v>1.8686104476894221E-2</v>
      </c>
      <c r="O5" s="14" t="s">
        <v>813</v>
      </c>
    </row>
    <row r="6" spans="1:15" ht="15.75" thickBot="1" x14ac:dyDescent="0.3">
      <c r="A6" s="84">
        <v>4</v>
      </c>
      <c r="B6" s="291">
        <f>SUM('Conversion Path. LCI'!GH142:JV142)</f>
        <v>4.7665499999999996</v>
      </c>
      <c r="C6" s="292">
        <f>SUM('Conversion Path. LCI'!CS142:GG142)-1.76485</f>
        <v>2.0507</v>
      </c>
      <c r="E6" s="490" t="s">
        <v>80</v>
      </c>
      <c r="F6" s="109" t="s">
        <v>219</v>
      </c>
      <c r="G6" s="351">
        <f>'Biomass Conversion + LCI'!H118</f>
        <v>9.5897184047914058E-2</v>
      </c>
      <c r="H6" s="352">
        <f>'Biomass Conversion + LCI'!G118</f>
        <v>8.2837025451926186E-2</v>
      </c>
      <c r="L6" s="492"/>
      <c r="M6" s="348" t="s">
        <v>810</v>
      </c>
      <c r="N6" s="14">
        <v>0.7272415027079786</v>
      </c>
      <c r="O6" s="14" t="s">
        <v>813</v>
      </c>
    </row>
    <row r="7" spans="1:15" ht="15.75" thickBot="1" x14ac:dyDescent="0.3">
      <c r="A7" s="84">
        <v>5</v>
      </c>
      <c r="B7" s="291">
        <f>SUM('Conversion Path. LCI'!GH143:JV143)</f>
        <v>2.6457857142857142</v>
      </c>
      <c r="C7" s="292">
        <f>SUM('Conversion Path. LCI'!CS143:GG143)-1.76485</f>
        <v>0.52112142857142851</v>
      </c>
      <c r="E7" s="491"/>
      <c r="F7" s="110" t="s">
        <v>220</v>
      </c>
      <c r="G7" s="351">
        <f>'Biomass Conversion + LCI'!H119</f>
        <v>0.25491199000000003</v>
      </c>
      <c r="H7" s="352">
        <f>'Biomass Conversion + LCI'!G119</f>
        <v>0.25068618500000001</v>
      </c>
    </row>
    <row r="8" spans="1:15" ht="15.75" thickBot="1" x14ac:dyDescent="0.3">
      <c r="A8" s="84">
        <v>6</v>
      </c>
      <c r="B8" s="291">
        <f>SUM('Conversion Path. LCI'!GH144:JV144)</f>
        <v>0.64599671618880206</v>
      </c>
      <c r="C8" s="292">
        <f>SUM('Conversion Path. LCI'!CS144:GG144)</f>
        <v>0.52200439379038255</v>
      </c>
      <c r="E8" s="491"/>
      <c r="F8" s="110" t="s">
        <v>225</v>
      </c>
      <c r="G8" s="351">
        <f>'Biomass Conversion + LCI'!H120</f>
        <v>0.16682077787548935</v>
      </c>
      <c r="H8" s="352">
        <f>'Biomass Conversion + LCI'!G120</f>
        <v>0.14154750375947045</v>
      </c>
      <c r="L8" s="160" t="s">
        <v>830</v>
      </c>
      <c r="M8" s="348" t="s">
        <v>583</v>
      </c>
      <c r="N8" s="160">
        <f>K16/J16*I16*1000</f>
        <v>0</v>
      </c>
      <c r="O8" s="14" t="s">
        <v>813</v>
      </c>
    </row>
    <row r="9" spans="1:15" ht="15.75" thickBot="1" x14ac:dyDescent="0.3">
      <c r="A9" s="84">
        <v>7</v>
      </c>
      <c r="B9" s="291">
        <f>SUM('Conversion Path. LCI'!GH145:JV145)</f>
        <v>3.1681698042450881</v>
      </c>
      <c r="C9" s="292">
        <f>SUM('Conversion Path. LCI'!CS145:GG145)/(3.81820959095943/1.76)</f>
        <v>1.331005585915656</v>
      </c>
      <c r="E9" s="492"/>
      <c r="F9" s="110" t="s">
        <v>264</v>
      </c>
      <c r="G9" s="351">
        <f>'Biomass Conversion + LCI'!H121</f>
        <v>1.8925957915943421E-3</v>
      </c>
      <c r="H9" s="352">
        <f>'Biomass Conversion + LCI'!G121</f>
        <v>1.606585807769933E-3</v>
      </c>
      <c r="I9" s="77" t="s">
        <v>837</v>
      </c>
    </row>
    <row r="10" spans="1:15" x14ac:dyDescent="0.25">
      <c r="A10" s="84">
        <v>8</v>
      </c>
      <c r="B10" s="291">
        <f>SUM('Conversion Path. LCI'!GH146:JV146)</f>
        <v>0.29524762174284497</v>
      </c>
      <c r="C10" s="292">
        <f>SUM('Conversion Path. LCI'!CS146:GG146)/(1.84758/1.76)+1</f>
        <v>1.2386802529501795</v>
      </c>
      <c r="E10" s="490" t="s">
        <v>81</v>
      </c>
      <c r="F10" s="109" t="s">
        <v>219</v>
      </c>
      <c r="G10" s="351">
        <f>'Biomass Conversion + LCI'!H122</f>
        <v>1.3630421741172278</v>
      </c>
      <c r="H10" s="352">
        <f>'Biomass Conversion + LCI'!G122</f>
        <v>1.1933309002772279</v>
      </c>
    </row>
    <row r="11" spans="1:15" x14ac:dyDescent="0.25">
      <c r="A11" s="84">
        <v>9</v>
      </c>
      <c r="B11" s="291">
        <f>SUM('Conversion Path. LCI'!GH147:JV147)</f>
        <v>7.3336815539393934</v>
      </c>
      <c r="C11" s="292">
        <f>SUM('Conversion Path. LCI'!CS147:GG147)/10</f>
        <v>0.64174117076767678</v>
      </c>
      <c r="E11" s="491"/>
      <c r="F11" s="110" t="s">
        <v>220</v>
      </c>
      <c r="G11" s="351">
        <f>'Biomass Conversion + LCI'!H123</f>
        <v>2.6625340800000001E-2</v>
      </c>
      <c r="H11" s="352">
        <f>'Biomass Conversion + LCI'!G123</f>
        <v>2.2601194200000001E-2</v>
      </c>
    </row>
    <row r="12" spans="1:15" x14ac:dyDescent="0.25">
      <c r="A12" s="84">
        <v>10</v>
      </c>
      <c r="B12" s="291">
        <f>SUM('Conversion Path. LCI'!GH148:JV148)</f>
        <v>4.7665499999999996</v>
      </c>
      <c r="C12" s="292">
        <f>SUM('Conversion Path. LCI'!CS148:GG148)-1.76485</f>
        <v>2.0507</v>
      </c>
      <c r="E12" s="491"/>
      <c r="F12" s="110" t="s">
        <v>225</v>
      </c>
      <c r="G12" s="351">
        <f>'Biomass Conversion + LCI'!H124</f>
        <v>0.20771775200182244</v>
      </c>
      <c r="H12" s="352">
        <f>'Biomass Conversion + LCI'!G124</f>
        <v>0.15010659088786374</v>
      </c>
    </row>
    <row r="13" spans="1:15" ht="15.75" thickBot="1" x14ac:dyDescent="0.3">
      <c r="A13" s="84">
        <v>11</v>
      </c>
      <c r="B13" s="291">
        <f>SUM('Conversion Path. LCI'!GH149:JV149)</f>
        <v>2.6457857142857142</v>
      </c>
      <c r="C13" s="292">
        <f>SUM('Conversion Path. LCI'!CS149:GG149)-1.76485</f>
        <v>0.52112142857142851</v>
      </c>
      <c r="E13" s="492"/>
      <c r="F13" s="110" t="s">
        <v>264</v>
      </c>
      <c r="G13" s="351">
        <f>'Biomass Conversion + LCI'!H125</f>
        <v>9.1697303692316282E-2</v>
      </c>
      <c r="H13" s="352">
        <f>'Biomass Conversion + LCI'!G125</f>
        <v>7.665935988533007E-2</v>
      </c>
      <c r="J13" s="77">
        <v>0.42354000000000003</v>
      </c>
    </row>
    <row r="14" spans="1:15" ht="15.75" thickBot="1" x14ac:dyDescent="0.3">
      <c r="A14" s="84">
        <v>12</v>
      </c>
      <c r="B14" s="291">
        <f>SUM('Conversion Path. LCI'!GH150:JV150)</f>
        <v>0.64599671618880206</v>
      </c>
      <c r="C14" s="292">
        <f>SUM('Conversion Path. LCI'!CS150:GG150)</f>
        <v>0.52200439379038255</v>
      </c>
      <c r="E14" s="490" t="s">
        <v>85</v>
      </c>
      <c r="F14" s="109" t="s">
        <v>219</v>
      </c>
      <c r="G14" s="351">
        <f>'Biomass Conversion + LCI'!H126</f>
        <v>8.0994890400000005E-2</v>
      </c>
      <c r="H14" s="352">
        <f>'Biomass Conversion + LCI'!G126</f>
        <v>5.1494629600000001E-2</v>
      </c>
    </row>
    <row r="15" spans="1:15" ht="15.75" thickBot="1" x14ac:dyDescent="0.3">
      <c r="A15" s="84">
        <v>13</v>
      </c>
      <c r="B15" s="291">
        <f>SUM('Conversion Path. LCI'!GH151:JV151)</f>
        <v>3.1681698042450881</v>
      </c>
      <c r="C15" s="292">
        <f>SUM('Conversion Path. LCI'!CS151:GG151)/(3.81820959095943/1.76)</f>
        <v>1.331005585915656</v>
      </c>
      <c r="E15" s="491"/>
      <c r="F15" s="110" t="s">
        <v>220</v>
      </c>
      <c r="G15" s="351">
        <f>'Biomass Conversion + LCI'!H127</f>
        <v>0.81798505020000001</v>
      </c>
      <c r="H15" s="352">
        <f>'Biomass Conversion + LCI'!G127</f>
        <v>0.69431127120000002</v>
      </c>
      <c r="I15" s="160" t="s">
        <v>831</v>
      </c>
    </row>
    <row r="16" spans="1:15" ht="15.75" thickBot="1" x14ac:dyDescent="0.3">
      <c r="A16" s="84">
        <v>14</v>
      </c>
      <c r="B16" s="291">
        <f>SUM('Conversion Path. LCI'!GH152:JV152)</f>
        <v>0.29524762174284497</v>
      </c>
      <c r="C16" s="292">
        <f>SUM('Conversion Path. LCI'!CS152:GG152)/(1.84758/1.76)+1</f>
        <v>1.2386802529501795</v>
      </c>
      <c r="E16" s="491"/>
      <c r="F16" s="110" t="s">
        <v>225</v>
      </c>
      <c r="G16" s="351">
        <f>'Biomass Conversion + LCI'!H128</f>
        <v>9.1378043069694603E-2</v>
      </c>
      <c r="H16" s="352">
        <f>'Biomass Conversion + LCI'!G128</f>
        <v>7.7568158966327336E-2</v>
      </c>
      <c r="I16" s="124"/>
      <c r="J16" s="77">
        <v>1917.9247148490431</v>
      </c>
      <c r="K16" s="77">
        <v>946352.5</v>
      </c>
    </row>
    <row r="17" spans="1:8" ht="15.75" thickBot="1" x14ac:dyDescent="0.3">
      <c r="A17" s="84">
        <v>15</v>
      </c>
      <c r="B17" s="291">
        <f>SUM('Conversion Path. LCI'!GH153:JV153)</f>
        <v>7.3336815539393934</v>
      </c>
      <c r="C17" s="292">
        <f>SUM('Conversion Path. LCI'!CS153:GG153)/10</f>
        <v>0.64174117076767678</v>
      </c>
      <c r="E17" s="492"/>
      <c r="F17" s="110" t="s">
        <v>264</v>
      </c>
      <c r="G17" s="351">
        <f>'Biomass Conversion + LCI'!H129</f>
        <v>7.8796619565780731E-4</v>
      </c>
      <c r="H17" s="352">
        <f>'Biomass Conversion + LCI'!G129</f>
        <v>6.6889792107308976E-4</v>
      </c>
    </row>
    <row r="18" spans="1:8" x14ac:dyDescent="0.25">
      <c r="A18" s="84">
        <v>16</v>
      </c>
      <c r="B18" s="291">
        <f>SUM('Conversion Path. LCI'!GH154:JV154)</f>
        <v>4.7665499999999996</v>
      </c>
      <c r="C18" s="292">
        <f>SUM('Conversion Path. LCI'!CS154:GG154)-1.76485</f>
        <v>2.0507</v>
      </c>
      <c r="E18" s="490" t="s">
        <v>86</v>
      </c>
      <c r="F18" s="109" t="s">
        <v>219</v>
      </c>
      <c r="G18" s="351">
        <f>'Biomass Conversion + LCI'!H130</f>
        <v>5.7168993658699013E-2</v>
      </c>
      <c r="H18" s="352">
        <f>'Biomass Conversion + LCI'!G130</f>
        <v>4.9340819254926838E-2</v>
      </c>
    </row>
    <row r="19" spans="1:8" x14ac:dyDescent="0.25">
      <c r="A19" s="84">
        <v>17</v>
      </c>
      <c r="B19" s="291">
        <f>SUM('Conversion Path. LCI'!GH155:JV155)</f>
        <v>2.6457857142857142</v>
      </c>
      <c r="C19" s="292">
        <f>SUM('Conversion Path. LCI'!CS155:GG155)-1.76485</f>
        <v>0.52112142857142851</v>
      </c>
      <c r="E19" s="491"/>
      <c r="F19" s="110" t="s">
        <v>220</v>
      </c>
      <c r="G19" s="351">
        <f>'Biomass Conversion + LCI'!H131</f>
        <v>0.81773367119999996</v>
      </c>
      <c r="H19" s="352">
        <f>'Biomass Conversion + LCI'!G131</f>
        <v>0.6940938888</v>
      </c>
    </row>
    <row r="20" spans="1:8" x14ac:dyDescent="0.25">
      <c r="A20" s="84">
        <v>18</v>
      </c>
      <c r="B20" s="291">
        <f>SUM('Conversion Path. LCI'!GH156:JV156)</f>
        <v>0.42642000000000002</v>
      </c>
      <c r="C20" s="292">
        <f>SUM('Conversion Path. LCI'!CS156:GG156)</f>
        <v>0.335671</v>
      </c>
      <c r="E20" s="491"/>
      <c r="F20" s="110" t="s">
        <v>225</v>
      </c>
      <c r="G20" s="351">
        <f>'Biomass Conversion + LCI'!H132</f>
        <v>0.43537804306969463</v>
      </c>
      <c r="H20" s="352">
        <f>'Biomass Conversion + LCI'!G132</f>
        <v>0.42156815896632738</v>
      </c>
    </row>
    <row r="21" spans="1:8" ht="15.75" thickBot="1" x14ac:dyDescent="0.3">
      <c r="A21" s="84">
        <v>19</v>
      </c>
      <c r="B21" s="291">
        <f>SUM('Conversion Path. LCI'!GH157:JV157)</f>
        <v>2.6457857142857142</v>
      </c>
      <c r="C21" s="292">
        <f>SUM('Conversion Path. LCI'!CS157:GG157)-J13</f>
        <v>1.8624314285714285</v>
      </c>
      <c r="E21" s="492"/>
      <c r="F21" s="110" t="s">
        <v>264</v>
      </c>
      <c r="G21" s="351">
        <f>'Biomass Conversion + LCI'!H133</f>
        <v>7.8796619565780731E-4</v>
      </c>
      <c r="H21" s="352">
        <f>'Biomass Conversion + LCI'!G133</f>
        <v>6.6889792107308976E-4</v>
      </c>
    </row>
    <row r="22" spans="1:8" x14ac:dyDescent="0.25">
      <c r="A22" s="84">
        <v>20</v>
      </c>
      <c r="B22" s="291">
        <f>SUM('Conversion Path. LCI'!GH158:JV158)</f>
        <v>0.7496598423453108</v>
      </c>
      <c r="C22" s="292">
        <f>SUM('Conversion Path. LCI'!CS158:GG158)</f>
        <v>0.63757547667473413</v>
      </c>
      <c r="E22" s="490" t="s">
        <v>87</v>
      </c>
      <c r="F22" s="109" t="s">
        <v>219</v>
      </c>
      <c r="G22" s="351">
        <f>'Biomass Conversion + LCI'!H134</f>
        <v>0.20791175844498824</v>
      </c>
      <c r="H22" s="352">
        <f>'Biomass Conversion + LCI'!G134</f>
        <v>0.18763788768696354</v>
      </c>
    </row>
    <row r="23" spans="1:8" x14ac:dyDescent="0.25">
      <c r="A23" s="84">
        <v>21</v>
      </c>
      <c r="B23" s="291">
        <f>SUM('Conversion Path. LCI'!GH159:JV159)</f>
        <v>2.3586789205338876</v>
      </c>
      <c r="C23" s="292">
        <f>SUM('Conversion Path. LCI'!CS159:GG159)/(1.84758/1.76)</f>
        <v>1.8992577587022004</v>
      </c>
      <c r="E23" s="491"/>
      <c r="F23" s="110" t="s">
        <v>220</v>
      </c>
      <c r="G23" s="351">
        <f>'Biomass Conversion + LCI'!H135</f>
        <v>1.6216539012716049</v>
      </c>
      <c r="H23" s="352">
        <f>'Biomass Conversion + LCI'!G135</f>
        <v>1.4610218219135804</v>
      </c>
    </row>
    <row r="24" spans="1:8" ht="30" x14ac:dyDescent="0.25">
      <c r="A24" s="84">
        <v>22</v>
      </c>
      <c r="B24" s="291">
        <f>SUM('Conversion Path. LCI'!GH160:JV160)</f>
        <v>2.4131739452000005</v>
      </c>
      <c r="C24" s="292">
        <f>SUM('Conversion Path. LCI'!CS160:GG160)-J13</f>
        <v>1.6130662192799998</v>
      </c>
      <c r="E24" s="491"/>
      <c r="F24" s="110" t="s">
        <v>281</v>
      </c>
      <c r="G24" s="351">
        <f>'Biomass Conversion + LCI'!H136</f>
        <v>0.29293071459160491</v>
      </c>
      <c r="H24" s="352">
        <f>'Biomass Conversion + LCI'!G136</f>
        <v>0.25095615237135799</v>
      </c>
    </row>
    <row r="25" spans="1:8" ht="15.75" thickBot="1" x14ac:dyDescent="0.3">
      <c r="A25" s="84">
        <v>23</v>
      </c>
      <c r="B25" s="291">
        <f>SUM('Conversion Path. LCI'!GH161:JV161)</f>
        <v>4.7665499999999996</v>
      </c>
      <c r="C25" s="292">
        <f>SUM('Conversion Path. LCI'!CS161:GG161)/1.76-J13</f>
        <v>1.7443861363636364</v>
      </c>
      <c r="E25" s="492"/>
      <c r="F25" s="111" t="s">
        <v>222</v>
      </c>
      <c r="G25" s="353">
        <f>'Biomass Conversion + LCI'!H137</f>
        <v>3.4652772017382714</v>
      </c>
      <c r="H25" s="354">
        <f>'Biomass Conversion + LCI'!G137</f>
        <v>2.9436948670024692</v>
      </c>
    </row>
    <row r="26" spans="1:8" ht="15.75" thickBot="1" x14ac:dyDescent="0.3">
      <c r="A26" s="84">
        <v>24</v>
      </c>
      <c r="B26" s="291">
        <f>SUM('Conversion Path. LCI'!GH162:JV162)</f>
        <v>2.4705040680447672</v>
      </c>
      <c r="C26" s="292">
        <f>SUM('Conversion Path. LCI'!CS162:GG162)</f>
        <v>2.1487857729045889</v>
      </c>
      <c r="G26" s="355"/>
      <c r="H26" s="355"/>
    </row>
    <row r="27" spans="1:8" ht="15.75" thickBot="1" x14ac:dyDescent="0.3">
      <c r="A27" s="84">
        <v>25</v>
      </c>
      <c r="B27" s="291">
        <f>SUM('Conversion Path. LCI'!GH163:JV163)</f>
        <v>0.64599671618880206</v>
      </c>
      <c r="C27" s="292">
        <f>SUM('Conversion Path. LCI'!CS163:GG163)</f>
        <v>0.52200439379038255</v>
      </c>
      <c r="E27" s="513" t="s">
        <v>815</v>
      </c>
      <c r="F27" s="590"/>
      <c r="G27" s="357">
        <v>1.2556499999999999</v>
      </c>
      <c r="H27" s="358">
        <v>1.1963999999999999</v>
      </c>
    </row>
    <row r="28" spans="1:8" ht="15.75" thickBot="1" x14ac:dyDescent="0.3">
      <c r="A28" s="84">
        <v>26</v>
      </c>
      <c r="B28" s="291">
        <f>SUM('Conversion Path. LCI'!GH164:JV164)</f>
        <v>2.3586789205338876</v>
      </c>
      <c r="C28" s="292">
        <f>SUM('Conversion Path. LCI'!CS164:GG164)</f>
        <v>1.9937674146721656</v>
      </c>
      <c r="E28" s="591" t="s">
        <v>62</v>
      </c>
      <c r="F28" s="592"/>
      <c r="G28" s="359">
        <v>12.32123</v>
      </c>
      <c r="H28" s="360">
        <v>10.53078</v>
      </c>
    </row>
    <row r="29" spans="1:8" ht="15.75" thickBot="1" x14ac:dyDescent="0.3">
      <c r="A29" s="84">
        <v>27</v>
      </c>
      <c r="B29" s="291">
        <f>SUM('Conversion Path. LCI'!GH165:JV165)</f>
        <v>2.4131739452000005</v>
      </c>
      <c r="C29" s="292">
        <f>SUM('Conversion Path. LCI'!CS165:GG165)-J13</f>
        <v>1.6130662192799998</v>
      </c>
      <c r="E29" s="591" t="s">
        <v>51</v>
      </c>
      <c r="F29" s="592"/>
      <c r="G29" s="359">
        <v>23.12799</v>
      </c>
      <c r="H29" s="360">
        <v>20.859580000000001</v>
      </c>
    </row>
    <row r="30" spans="1:8" ht="15.75" thickBot="1" x14ac:dyDescent="0.3">
      <c r="A30" s="84">
        <v>28</v>
      </c>
      <c r="B30" s="291">
        <f>SUM('Conversion Path. LCI'!GH166:JV166)</f>
        <v>4.7665499999999996</v>
      </c>
      <c r="C30" s="292">
        <f>SUM('Conversion Path. LCI'!CS166:GG166)/1.76-J13</f>
        <v>1.7443861363636364</v>
      </c>
      <c r="E30" s="591" t="s">
        <v>53</v>
      </c>
      <c r="F30" s="592"/>
      <c r="G30" s="359">
        <v>6.1008300000000002</v>
      </c>
      <c r="H30" s="360">
        <v>5.2202200000000003</v>
      </c>
    </row>
    <row r="31" spans="1:8" ht="15.75" thickBot="1" x14ac:dyDescent="0.3">
      <c r="A31" s="84">
        <v>29</v>
      </c>
      <c r="B31" s="291">
        <f>SUM('Conversion Path. LCI'!GH167:JV167)</f>
        <v>2.4705040680447672</v>
      </c>
      <c r="C31" s="292">
        <f>SUM('Conversion Path. LCI'!CS167:GG167)-J13</f>
        <v>1.7252457729045889</v>
      </c>
      <c r="E31" s="591" t="s">
        <v>52</v>
      </c>
      <c r="F31" s="592"/>
      <c r="G31" s="361">
        <v>1.4801899999999999</v>
      </c>
      <c r="H31" s="362">
        <v>1.29575</v>
      </c>
    </row>
    <row r="32" spans="1:8" ht="27.75" customHeight="1" thickBot="1" x14ac:dyDescent="0.3">
      <c r="A32" s="84">
        <v>30</v>
      </c>
      <c r="B32" s="291">
        <f>SUM('Conversion Path. LCI'!GH168:JV168)</f>
        <v>0.64599671618880206</v>
      </c>
      <c r="C32" s="292">
        <f>SUM('Conversion Path. LCI'!CS168:GG168)</f>
        <v>0.52200439379038255</v>
      </c>
      <c r="E32" s="513" t="s">
        <v>832</v>
      </c>
      <c r="F32" s="514"/>
      <c r="G32" s="356">
        <f>0.65686/1000</f>
        <v>6.5686E-4</v>
      </c>
      <c r="H32" s="371">
        <f>0.45358/1000</f>
        <v>4.5357999999999998E-4</v>
      </c>
    </row>
    <row r="33" spans="1:25" ht="15.75" thickBot="1" x14ac:dyDescent="0.3">
      <c r="A33" s="84">
        <v>31</v>
      </c>
      <c r="B33" s="291">
        <f>SUM('Conversion Path. LCI'!GH169:JV169)</f>
        <v>0.29293071459160491</v>
      </c>
      <c r="C33" s="292">
        <f>SUM('Conversion Path. LCI'!CS169:GG169)</f>
        <v>0.25095615237135799</v>
      </c>
      <c r="G33" s="77">
        <v>20</v>
      </c>
      <c r="H33" s="77">
        <v>100</v>
      </c>
    </row>
    <row r="34" spans="1:25" ht="15.75" thickBot="1" x14ac:dyDescent="0.3">
      <c r="A34" s="84">
        <v>32</v>
      </c>
      <c r="B34" s="291">
        <f>SUM('Conversion Path. LCI'!GH170:JV170)</f>
        <v>2.9052540920725983E-2</v>
      </c>
      <c r="C34" s="292">
        <f>SUM('Conversion Path. LCI'!CS170:GG170)</f>
        <v>2.4626482665564234E-2</v>
      </c>
      <c r="E34" s="479" t="s">
        <v>836</v>
      </c>
      <c r="F34" s="480"/>
      <c r="G34" s="593"/>
      <c r="H34" s="481"/>
      <c r="K34" s="284"/>
      <c r="L34" s="285"/>
      <c r="M34" s="285"/>
      <c r="N34" s="285"/>
      <c r="O34" s="285"/>
      <c r="P34" s="285"/>
      <c r="Q34" s="285"/>
      <c r="R34" s="285"/>
      <c r="S34" s="285"/>
      <c r="T34" s="285"/>
      <c r="U34" s="285"/>
      <c r="V34" s="285"/>
      <c r="W34" s="285"/>
      <c r="X34" s="285"/>
      <c r="Y34" s="284"/>
    </row>
    <row r="35" spans="1:25" ht="15.75" thickBot="1" x14ac:dyDescent="0.3">
      <c r="A35" s="84">
        <v>33</v>
      </c>
      <c r="B35" s="291">
        <f>SUM('Conversion Path. LCI'!GH171:JV171)</f>
        <v>2.3946462148378385</v>
      </c>
      <c r="C35" s="292">
        <f>SUM('Conversion Path. LCI'!CS171:GG171)</f>
        <v>2.0312248767567573</v>
      </c>
      <c r="E35" s="578" t="s">
        <v>126</v>
      </c>
      <c r="F35" s="370" t="s">
        <v>22</v>
      </c>
      <c r="G35" s="375">
        <v>2.0701299999999998</v>
      </c>
      <c r="H35" s="376">
        <v>2.0665100000000001</v>
      </c>
      <c r="I35" s="77">
        <v>12</v>
      </c>
      <c r="K35" s="284"/>
      <c r="L35" s="285"/>
      <c r="M35" s="285"/>
      <c r="N35" s="285"/>
      <c r="O35" s="285"/>
      <c r="P35" s="285"/>
      <c r="Q35" s="285"/>
      <c r="R35" s="285"/>
      <c r="S35" s="285"/>
      <c r="T35" s="285"/>
      <c r="U35" s="285"/>
      <c r="V35" s="285"/>
      <c r="W35" s="285"/>
      <c r="X35" s="285"/>
      <c r="Y35" s="284"/>
    </row>
    <row r="36" spans="1:25" ht="15.75" thickBot="1" x14ac:dyDescent="0.3">
      <c r="A36" s="84">
        <v>34</v>
      </c>
      <c r="B36" s="291">
        <f>SUM('Conversion Path. LCI'!GH172:JV172)</f>
        <v>0.8303333832161629</v>
      </c>
      <c r="C36" s="292">
        <f>SUM('Conversion Path. LCI'!CS172:GG172)</f>
        <v>0.7048467476262672</v>
      </c>
      <c r="E36" s="472"/>
      <c r="F36" s="370" t="s">
        <v>23</v>
      </c>
      <c r="G36" s="377">
        <v>3.0289600000000001</v>
      </c>
      <c r="H36" s="378">
        <v>3.0252699999999999</v>
      </c>
      <c r="I36" s="77">
        <v>13</v>
      </c>
    </row>
    <row r="37" spans="1:25" ht="15.75" thickBot="1" x14ac:dyDescent="0.3">
      <c r="A37" s="84">
        <v>35</v>
      </c>
      <c r="B37" s="291">
        <f>SUM('Conversion Path. LCI'!GH173:JV173)</f>
        <v>1.7366218866086962</v>
      </c>
      <c r="C37" s="292">
        <f>SUM('Conversion Path. LCI'!CS173:GG173)</f>
        <v>1.4741696355855076</v>
      </c>
      <c r="D37" s="177">
        <f>AVERAGE(C35:C38)</f>
        <v>1.4020820613836198</v>
      </c>
      <c r="E37" s="472"/>
      <c r="F37" s="370" t="s">
        <v>24</v>
      </c>
      <c r="G37" s="377">
        <v>2.1663399999999999</v>
      </c>
      <c r="H37" s="378">
        <v>2.1195900000000001</v>
      </c>
      <c r="I37" s="77">
        <v>14</v>
      </c>
    </row>
    <row r="38" spans="1:25" ht="15.75" thickBot="1" x14ac:dyDescent="0.3">
      <c r="A38" s="84">
        <v>36</v>
      </c>
      <c r="B38" s="291">
        <f>SUM('Conversion Path. LCI'!GH174:JV174)</f>
        <v>1.6470207216546766</v>
      </c>
      <c r="C38" s="292">
        <f>SUM('Conversion Path. LCI'!CS174:GG174)</f>
        <v>1.3980869855659475</v>
      </c>
      <c r="E38" s="472"/>
      <c r="F38" s="370" t="s">
        <v>25</v>
      </c>
      <c r="G38" s="377">
        <v>3.0289600000000001</v>
      </c>
      <c r="H38" s="378">
        <v>3.0252699999999999</v>
      </c>
      <c r="I38" s="77">
        <v>15</v>
      </c>
    </row>
    <row r="39" spans="1:25" ht="15.75" thickBot="1" x14ac:dyDescent="0.3">
      <c r="A39" s="84">
        <v>37</v>
      </c>
      <c r="B39" s="291">
        <f>SUM('Conversion Path. LCI'!GH175:JV175)</f>
        <v>0.296598572</v>
      </c>
      <c r="C39" s="292">
        <f>SUM('Conversion Path. LCI'!CS175:GG175)</f>
        <v>0.25051291800000003</v>
      </c>
      <c r="E39" s="472"/>
      <c r="F39" s="383" t="s">
        <v>26</v>
      </c>
      <c r="G39" s="359">
        <f>132/90.08</f>
        <v>1.4653641207815276</v>
      </c>
      <c r="H39" s="360">
        <f>132/90.08</f>
        <v>1.4653641207815276</v>
      </c>
      <c r="I39" s="77">
        <v>16</v>
      </c>
    </row>
    <row r="40" spans="1:25" ht="15.75" thickBot="1" x14ac:dyDescent="0.3">
      <c r="A40" s="297">
        <v>38</v>
      </c>
      <c r="B40" s="291">
        <f>SUM('Conversion Path. LCI'!GH176:JV176)</f>
        <v>0.56737420702547503</v>
      </c>
      <c r="C40" s="292">
        <f>SUM('Conversion Path. LCI'!CS176:GG176)</f>
        <v>0.43939585216374821</v>
      </c>
      <c r="E40" s="472"/>
      <c r="F40" s="370" t="s">
        <v>27</v>
      </c>
      <c r="G40" s="377">
        <v>2.5583900000000002</v>
      </c>
      <c r="H40" s="378">
        <v>2.5551699999999999</v>
      </c>
      <c r="I40" s="77">
        <v>17</v>
      </c>
    </row>
    <row r="41" spans="1:25" ht="15.75" thickBot="1" x14ac:dyDescent="0.3">
      <c r="A41" s="84">
        <v>39</v>
      </c>
      <c r="B41" s="291">
        <f>SUM('Conversion Path. LCI'!GH177:JV177)</f>
        <v>0.60400798164216241</v>
      </c>
      <c r="C41" s="292">
        <f>SUM('Conversion Path. LCI'!CS177:GG177)</f>
        <v>0.51329187511840435</v>
      </c>
      <c r="E41" s="472"/>
      <c r="F41" s="370" t="s">
        <v>28</v>
      </c>
      <c r="G41" s="377">
        <v>3.2000700000000002</v>
      </c>
      <c r="H41" s="378">
        <v>3.1964399999999999</v>
      </c>
      <c r="I41" s="77">
        <v>18</v>
      </c>
    </row>
    <row r="42" spans="1:25" ht="15.75" thickBot="1" x14ac:dyDescent="0.3">
      <c r="A42" s="84">
        <v>41</v>
      </c>
      <c r="B42" s="291">
        <f>SUM('Conversion Path. LCI'!GH178:JV178)</f>
        <v>0.50060947220665664</v>
      </c>
      <c r="C42" s="292">
        <f>SUM('Conversion Path. LCI'!CS178:GG178)</f>
        <v>0.38290073988389006</v>
      </c>
      <c r="E42" s="472"/>
      <c r="F42" s="384" t="s">
        <v>29</v>
      </c>
      <c r="G42" s="379">
        <f>AVERAGE(G35:G41)</f>
        <v>2.502602017254504</v>
      </c>
      <c r="H42" s="380">
        <f>AVERAGE(H35:H41)</f>
        <v>2.4933734458259331</v>
      </c>
      <c r="I42" s="77">
        <v>19</v>
      </c>
    </row>
    <row r="43" spans="1:25" ht="15.75" thickBot="1" x14ac:dyDescent="0.3">
      <c r="A43" s="84">
        <v>42</v>
      </c>
      <c r="B43" s="291">
        <f>SUM('Conversion Path. LCI'!GH179:JV179)</f>
        <v>0.50060947220665664</v>
      </c>
      <c r="C43" s="292">
        <f>SUM('Conversion Path. LCI'!CS179:GG179)</f>
        <v>0.38290073988389006</v>
      </c>
      <c r="E43" s="472"/>
      <c r="F43" s="356" t="s">
        <v>52</v>
      </c>
      <c r="G43" s="377">
        <v>2.37296E-2</v>
      </c>
      <c r="H43" s="378">
        <v>1.9753699999999999E-2</v>
      </c>
      <c r="I43" s="77">
        <v>4</v>
      </c>
    </row>
    <row r="44" spans="1:25" ht="15.75" thickBot="1" x14ac:dyDescent="0.3">
      <c r="A44" s="297">
        <v>43</v>
      </c>
      <c r="B44" s="291">
        <f>SUM('Conversion Path. LCI'!GH180:JV180)</f>
        <v>0.55759186046383213</v>
      </c>
      <c r="C44" s="292">
        <f>SUM('Conversion Path. LCI'!CS180:GG180)</f>
        <v>0.43109108057683687</v>
      </c>
      <c r="E44" s="472"/>
      <c r="F44" s="385" t="s">
        <v>70</v>
      </c>
      <c r="G44" s="377">
        <v>3.5846599999999999E-2</v>
      </c>
      <c r="H44" s="378">
        <v>3.2775899999999997E-2</v>
      </c>
      <c r="I44" s="77">
        <v>5</v>
      </c>
    </row>
    <row r="45" spans="1:25" ht="15.75" thickBot="1" x14ac:dyDescent="0.3">
      <c r="A45" s="84">
        <v>44</v>
      </c>
      <c r="B45" s="291">
        <f>SUM('Conversion Path. LCI'!GH181:JV181)</f>
        <v>1.0520152855413485</v>
      </c>
      <c r="C45" s="292">
        <f>SUM('Conversion Path. LCI'!CS181:GG181)</f>
        <v>0.89693888459647098</v>
      </c>
      <c r="E45" s="472"/>
      <c r="F45" s="386" t="s">
        <v>71</v>
      </c>
      <c r="G45" s="377">
        <v>4.2095899999999999E-2</v>
      </c>
      <c r="H45" s="378">
        <v>3.8698299999999998E-2</v>
      </c>
      <c r="I45" s="77">
        <v>6</v>
      </c>
    </row>
    <row r="46" spans="1:25" ht="15.75" thickBot="1" x14ac:dyDescent="0.3">
      <c r="A46" s="84">
        <v>45</v>
      </c>
      <c r="B46" s="291">
        <f>SUM('Conversion Path. LCI'!GH182:JV182)</f>
        <v>3.0237449244697716</v>
      </c>
      <c r="C46" s="292">
        <f>SUM('Conversion Path. LCI'!CS182:GG182)</f>
        <v>2.4534842546301472</v>
      </c>
      <c r="E46" s="472"/>
      <c r="F46" s="387" t="s">
        <v>834</v>
      </c>
      <c r="G46" s="377">
        <v>0.52363999999999999</v>
      </c>
      <c r="H46" s="378">
        <v>0.51970499999999997</v>
      </c>
      <c r="I46" s="77">
        <v>7</v>
      </c>
    </row>
    <row r="47" spans="1:25" ht="15.75" thickBot="1" x14ac:dyDescent="0.3">
      <c r="A47" s="297">
        <v>47</v>
      </c>
      <c r="B47" s="291">
        <f>SUM('Conversion Path. LCI'!GH183:JV183)</f>
        <v>1.6212368911050181</v>
      </c>
      <c r="C47" s="292">
        <f>SUM('Conversion Path. LCI'!CS183:GG183)</f>
        <v>1.2776393255510663</v>
      </c>
      <c r="E47" s="472"/>
      <c r="F47" s="387" t="s">
        <v>835</v>
      </c>
      <c r="G47" s="377">
        <v>0.52363999999999999</v>
      </c>
      <c r="H47" s="378">
        <v>0.51970499999999997</v>
      </c>
      <c r="I47" s="77">
        <v>8</v>
      </c>
    </row>
    <row r="48" spans="1:25" ht="15.75" thickBot="1" x14ac:dyDescent="0.3">
      <c r="A48" s="84">
        <v>48</v>
      </c>
      <c r="B48" s="291">
        <f>SUM('Conversion Path. LCI'!GH184:JV184)</f>
        <v>0.55498189608273885</v>
      </c>
      <c r="C48" s="292">
        <f>SUM('Conversion Path. LCI'!CS184:GG184)</f>
        <v>0.47769846038044644</v>
      </c>
      <c r="E48" s="472"/>
      <c r="F48" s="388" t="s">
        <v>76</v>
      </c>
      <c r="G48" s="359">
        <f>132/90.08</f>
        <v>1.4653641207815276</v>
      </c>
      <c r="H48" s="360">
        <f>132/90.08</f>
        <v>1.4653641207815276</v>
      </c>
      <c r="I48" s="77">
        <v>9</v>
      </c>
    </row>
    <row r="49" spans="1:24" ht="15.75" thickBot="1" x14ac:dyDescent="0.3">
      <c r="A49" s="84">
        <v>49</v>
      </c>
      <c r="B49" s="291">
        <f>SUM('Conversion Path. LCI'!GH185:JV185)</f>
        <v>0.53162843561589401</v>
      </c>
      <c r="C49" s="292">
        <f>SUM('Conversion Path. LCI'!CS185:GG185)</f>
        <v>0.48023038321986761</v>
      </c>
      <c r="E49" s="472"/>
      <c r="F49" s="387" t="s">
        <v>63</v>
      </c>
      <c r="G49" s="377">
        <v>0.776366</v>
      </c>
      <c r="H49" s="378">
        <v>0.75660300000000003</v>
      </c>
      <c r="I49" s="77">
        <v>10</v>
      </c>
    </row>
    <row r="50" spans="1:24" ht="15.75" thickBot="1" x14ac:dyDescent="0.3">
      <c r="A50" s="84">
        <v>50</v>
      </c>
      <c r="B50" s="291">
        <f>SUM('Conversion Path. LCI'!GH186:JV186)</f>
        <v>0.50902700300029191</v>
      </c>
      <c r="C50" s="292">
        <f>SUM('Conversion Path. LCI'!CS186:GG186)</f>
        <v>0.41974684472066226</v>
      </c>
      <c r="E50" s="472"/>
      <c r="F50" s="385" t="s">
        <v>64</v>
      </c>
      <c r="G50" s="377">
        <v>1.69604E-2</v>
      </c>
      <c r="H50" s="378">
        <v>1.5174E-2</v>
      </c>
      <c r="I50" s="77">
        <v>11</v>
      </c>
    </row>
    <row r="51" spans="1:24" ht="15.75" thickBot="1" x14ac:dyDescent="0.3">
      <c r="A51" s="84">
        <v>52</v>
      </c>
      <c r="B51" s="291">
        <f>SUM('Conversion Path. LCI'!GH187:JV187)</f>
        <v>1.2020998088430288</v>
      </c>
      <c r="C51" s="292">
        <f>SUM('Conversion Path. LCI'!CS187:GG187)</f>
        <v>0.91348606533514798</v>
      </c>
      <c r="E51" s="578" t="s">
        <v>833</v>
      </c>
      <c r="F51" s="370" t="s">
        <v>22</v>
      </c>
      <c r="G51" s="379">
        <v>0.20568800000000001</v>
      </c>
      <c r="H51" s="380">
        <v>9.0407799999999996E-2</v>
      </c>
      <c r="J51" s="177"/>
      <c r="K51" s="177"/>
      <c r="L51" s="177"/>
      <c r="M51" s="177"/>
      <c r="N51" s="177"/>
      <c r="O51" s="177"/>
      <c r="P51" s="177"/>
      <c r="Q51" s="177"/>
      <c r="R51" s="177"/>
      <c r="S51" s="177"/>
      <c r="T51" s="177"/>
      <c r="U51" s="177"/>
      <c r="V51" s="177"/>
      <c r="W51" s="177"/>
      <c r="X51" s="177"/>
    </row>
    <row r="52" spans="1:24" ht="15.75" thickBot="1" x14ac:dyDescent="0.3">
      <c r="A52" s="84">
        <v>54</v>
      </c>
      <c r="B52" s="291">
        <f>SUM('Conversion Path. LCI'!GH188:JV188)</f>
        <v>0.13063207956000003</v>
      </c>
      <c r="C52" s="292">
        <f>SUM('Conversion Path. LCI'!CS188:GG188)</f>
        <v>0.110891254424</v>
      </c>
      <c r="E52" s="472"/>
      <c r="F52" s="370" t="s">
        <v>23</v>
      </c>
      <c r="G52" s="379">
        <v>0.29706500000000002</v>
      </c>
      <c r="H52" s="380">
        <v>0.127551</v>
      </c>
      <c r="J52" s="177"/>
      <c r="K52" s="177"/>
      <c r="L52" s="177"/>
      <c r="M52" s="177"/>
      <c r="N52" s="177"/>
      <c r="O52" s="177"/>
      <c r="P52" s="177"/>
      <c r="Q52" s="177"/>
      <c r="R52" s="177"/>
      <c r="S52" s="177"/>
      <c r="T52" s="177"/>
      <c r="U52" s="177"/>
      <c r="V52" s="177"/>
      <c r="W52" s="177"/>
      <c r="X52" s="177"/>
    </row>
    <row r="53" spans="1:24" ht="15.75" thickBot="1" x14ac:dyDescent="0.3">
      <c r="A53" s="84">
        <v>56</v>
      </c>
      <c r="B53" s="291">
        <f>SUM('Conversion Path. LCI'!GH189:JV189)</f>
        <v>3.76247</v>
      </c>
      <c r="C53" s="292">
        <f>SUM('Conversion Path. LCI'!CS189:GG189)</f>
        <v>2.9651299999999998</v>
      </c>
      <c r="E53" s="472"/>
      <c r="F53" s="370" t="s">
        <v>24</v>
      </c>
      <c r="G53" s="379">
        <v>0.165718</v>
      </c>
      <c r="H53" s="380">
        <v>7.3719999999999994E-2</v>
      </c>
    </row>
    <row r="54" spans="1:24" ht="15.75" thickBot="1" x14ac:dyDescent="0.3">
      <c r="A54" s="84">
        <v>57</v>
      </c>
      <c r="B54" s="291">
        <f>SUM('Conversion Path. LCI'!GH190:JV190)</f>
        <v>3.02569</v>
      </c>
      <c r="C54" s="292">
        <f>SUM('Conversion Path. LCI'!CS190:GG190)</f>
        <v>2.3276300000000001</v>
      </c>
      <c r="E54" s="472"/>
      <c r="F54" s="370" t="s">
        <v>25</v>
      </c>
      <c r="G54" s="379">
        <v>0.29706500000000002</v>
      </c>
      <c r="H54" s="380">
        <v>0.127551</v>
      </c>
    </row>
    <row r="55" spans="1:24" ht="15.75" thickBot="1" x14ac:dyDescent="0.3">
      <c r="A55" s="84">
        <v>58</v>
      </c>
      <c r="B55" s="291">
        <f>SUM('Conversion Path. LCI'!GH191:JV191)</f>
        <v>3.6634500000000001</v>
      </c>
      <c r="C55" s="292">
        <f>SUM('Conversion Path. LCI'!CS191:GG191)</f>
        <v>3.0084499999999998</v>
      </c>
      <c r="E55" s="472"/>
      <c r="F55" s="383" t="s">
        <v>26</v>
      </c>
      <c r="G55" s="359">
        <f>132/90.08</f>
        <v>1.4653641207815276</v>
      </c>
      <c r="H55" s="360">
        <f>132/90.08</f>
        <v>1.4653641207815276</v>
      </c>
    </row>
    <row r="56" spans="1:24" ht="15.75" thickBot="1" x14ac:dyDescent="0.3">
      <c r="A56" s="84">
        <v>59</v>
      </c>
      <c r="B56" s="291">
        <f>SUM('Conversion Path. LCI'!GH192:JV192)</f>
        <v>3.2105700000000001</v>
      </c>
      <c r="C56" s="292">
        <f>SUM('Conversion Path. LCI'!CS192:GG192)</f>
        <v>2.4819399999999998</v>
      </c>
      <c r="E56" s="472"/>
      <c r="F56" s="370" t="s">
        <v>27</v>
      </c>
      <c r="G56" s="379">
        <v>0.25244100000000003</v>
      </c>
      <c r="H56" s="380">
        <v>0.109295</v>
      </c>
    </row>
    <row r="57" spans="1:24" ht="15.75" thickBot="1" x14ac:dyDescent="0.3">
      <c r="A57" s="84">
        <v>60</v>
      </c>
      <c r="B57" s="291">
        <f>SUM('Conversion Path. LCI'!GH193:JV193)</f>
        <v>3.7040999999999999</v>
      </c>
      <c r="C57" s="292">
        <f>SUM('Conversion Path. LCI'!CS193:GG193)</f>
        <v>3.2003599999999999</v>
      </c>
      <c r="E57" s="472"/>
      <c r="F57" s="370" t="s">
        <v>28</v>
      </c>
      <c r="G57" s="379">
        <v>0.31231799999999998</v>
      </c>
      <c r="H57" s="380">
        <v>0.13383100000000001</v>
      </c>
    </row>
    <row r="58" spans="1:24" ht="15.75" thickBot="1" x14ac:dyDescent="0.3">
      <c r="A58" s="84">
        <v>61</v>
      </c>
      <c r="B58" s="291">
        <f>SUM('Conversion Path. LCI'!GH194:JV194)</f>
        <v>3.0234999999999999</v>
      </c>
      <c r="C58" s="292">
        <f>SUM('Conversion Path. LCI'!CS194:GG194)</f>
        <v>2.29637</v>
      </c>
      <c r="E58" s="472"/>
      <c r="F58" s="384" t="s">
        <v>29</v>
      </c>
      <c r="G58" s="379">
        <f>AVERAGE(G51:G57)</f>
        <v>0.42795130296878969</v>
      </c>
      <c r="H58" s="380">
        <f>AVERAGE(H51:H57)</f>
        <v>0.30395998868307533</v>
      </c>
    </row>
    <row r="59" spans="1:24" ht="15.75" thickBot="1" x14ac:dyDescent="0.3">
      <c r="A59" s="84">
        <v>62</v>
      </c>
      <c r="B59" s="291">
        <f>SUM('Conversion Path. LCI'!GH195:JV195)</f>
        <v>5.31</v>
      </c>
      <c r="C59" s="292">
        <f>SUM('Conversion Path. LCI'!CS195:GG195)</f>
        <v>3.6629999999999998</v>
      </c>
      <c r="E59" s="472"/>
      <c r="F59" s="356" t="s">
        <v>62</v>
      </c>
      <c r="G59" s="379">
        <v>4.6934999999999998E-2</v>
      </c>
      <c r="H59" s="380">
        <v>3.93482E-2</v>
      </c>
    </row>
    <row r="60" spans="1:24" ht="15.75" thickBot="1" x14ac:dyDescent="0.3">
      <c r="A60" s="86">
        <v>63</v>
      </c>
      <c r="B60" s="293">
        <f>AVERAGE(B53:B59)</f>
        <v>3.6713971428571424</v>
      </c>
      <c r="C60" s="294">
        <f>AVERAGE(C53:C59)</f>
        <v>2.848982857142857</v>
      </c>
      <c r="E60" s="472"/>
      <c r="F60" s="356" t="s">
        <v>51</v>
      </c>
      <c r="G60" s="379">
        <v>4.6934999999999998E-2</v>
      </c>
      <c r="H60" s="380">
        <v>3.93482E-2</v>
      </c>
    </row>
    <row r="61" spans="1:24" ht="15.75" thickBot="1" x14ac:dyDescent="0.3">
      <c r="A61" s="77" t="s">
        <v>801</v>
      </c>
      <c r="B61" s="77">
        <v>0.82860745886070974</v>
      </c>
      <c r="C61" s="77">
        <v>0.71636786660792751</v>
      </c>
      <c r="E61" s="472"/>
      <c r="F61" s="356" t="s">
        <v>53</v>
      </c>
      <c r="G61" s="379">
        <v>1.30017E-2</v>
      </c>
      <c r="H61" s="380">
        <v>1.17944E-2</v>
      </c>
    </row>
    <row r="62" spans="1:24" ht="15.75" thickBot="1" x14ac:dyDescent="0.3">
      <c r="E62" s="472"/>
      <c r="F62" s="356" t="s">
        <v>52</v>
      </c>
      <c r="G62" s="379">
        <v>1.3173900000000001E-2</v>
      </c>
      <c r="H62" s="380">
        <v>1.05583E-2</v>
      </c>
    </row>
    <row r="63" spans="1:24" ht="15.75" thickBot="1" x14ac:dyDescent="0.3">
      <c r="E63" s="472"/>
      <c r="F63" s="385" t="s">
        <v>70</v>
      </c>
      <c r="G63" s="379">
        <v>4.3328699999999998</v>
      </c>
      <c r="H63" s="380">
        <v>1.48133</v>
      </c>
    </row>
    <row r="64" spans="1:24" ht="15.75" thickBot="1" x14ac:dyDescent="0.3">
      <c r="E64" s="472"/>
      <c r="F64" s="386" t="s">
        <v>71</v>
      </c>
      <c r="G64" s="379">
        <v>3.3702700000000001</v>
      </c>
      <c r="H64" s="380">
        <v>1.15649</v>
      </c>
    </row>
    <row r="65" spans="5:8" ht="15.75" thickBot="1" x14ac:dyDescent="0.3">
      <c r="E65" s="472"/>
      <c r="F65" s="387" t="s">
        <v>834</v>
      </c>
      <c r="G65" s="379">
        <v>1.75078</v>
      </c>
      <c r="H65" s="380">
        <v>0.61082899999999996</v>
      </c>
    </row>
    <row r="66" spans="5:8" ht="15.75" thickBot="1" x14ac:dyDescent="0.3">
      <c r="E66" s="472"/>
      <c r="F66" s="387" t="s">
        <v>835</v>
      </c>
      <c r="G66" s="379">
        <v>1.75078</v>
      </c>
      <c r="H66" s="380">
        <v>0.61082899999999996</v>
      </c>
    </row>
    <row r="67" spans="5:8" ht="15.75" thickBot="1" x14ac:dyDescent="0.3">
      <c r="E67" s="472"/>
      <c r="F67" s="388" t="s">
        <v>76</v>
      </c>
      <c r="G67" s="359">
        <f>132/90.08</f>
        <v>1.4653641207815276</v>
      </c>
      <c r="H67" s="360">
        <f>132/90.08</f>
        <v>1.4653641207815276</v>
      </c>
    </row>
    <row r="68" spans="5:8" ht="15.75" thickBot="1" x14ac:dyDescent="0.3">
      <c r="E68" s="579"/>
      <c r="F68" s="385" t="s">
        <v>64</v>
      </c>
      <c r="G68" s="381">
        <v>0.199129</v>
      </c>
      <c r="H68" s="382">
        <v>7.4432300000000007E-2</v>
      </c>
    </row>
    <row r="69" spans="5:8" x14ac:dyDescent="0.25">
      <c r="E69" s="136"/>
    </row>
    <row r="70" spans="5:8" x14ac:dyDescent="0.25">
      <c r="E70" s="136"/>
    </row>
    <row r="71" spans="5:8" ht="15.75" thickBot="1" x14ac:dyDescent="0.3">
      <c r="E71" s="137"/>
    </row>
  </sheetData>
  <mergeCells count="17">
    <mergeCell ref="E18:E21"/>
    <mergeCell ref="E22:E25"/>
    <mergeCell ref="E35:E50"/>
    <mergeCell ref="E51:E68"/>
    <mergeCell ref="L1:L6"/>
    <mergeCell ref="E27:F27"/>
    <mergeCell ref="E28:F28"/>
    <mergeCell ref="E32:F32"/>
    <mergeCell ref="E34:H34"/>
    <mergeCell ref="E29:F29"/>
    <mergeCell ref="E30:F30"/>
    <mergeCell ref="E31:F31"/>
    <mergeCell ref="E1:F1"/>
    <mergeCell ref="E2:E5"/>
    <mergeCell ref="E6:E9"/>
    <mergeCell ref="E10:E13"/>
    <mergeCell ref="E14:E17"/>
  </mergeCells>
  <conditionalFormatting sqref="C1 C3:C59 C61:C1048576">
    <cfRule type="top10" dxfId="2" priority="4" percent="1" rank="10"/>
  </conditionalFormatting>
  <conditionalFormatting sqref="C1 C3:C1048576">
    <cfRule type="top10" dxfId="1" priority="1" percent="1" bottom="1" rank="10"/>
  </conditionalFormatting>
  <conditionalFormatting sqref="E1">
    <cfRule type="expression" dxfId="0" priority="3">
      <formula>ISNA($D1)</formula>
    </cfRule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1D05F-BC42-4E56-A7D7-7380F0364677}">
  <sheetPr codeName="Sheet11"/>
  <dimension ref="A1:AP32"/>
  <sheetViews>
    <sheetView workbookViewId="0">
      <selection activeCell="E22" sqref="E22"/>
    </sheetView>
  </sheetViews>
  <sheetFormatPr defaultRowHeight="15" x14ac:dyDescent="0.25"/>
  <sheetData>
    <row r="1" spans="1:42" x14ac:dyDescent="0.25">
      <c r="A1" s="458">
        <v>46.661999999999999</v>
      </c>
      <c r="B1" s="458">
        <v>46.427</v>
      </c>
      <c r="C1" s="458">
        <v>47.140999999999998</v>
      </c>
      <c r="D1" s="458">
        <v>48.517000000000003</v>
      </c>
      <c r="E1" s="458">
        <v>49.814</v>
      </c>
      <c r="F1" s="458">
        <v>51.15</v>
      </c>
      <c r="G1" s="458">
        <v>52.527000000000001</v>
      </c>
      <c r="H1" s="458">
        <v>53.957000000000001</v>
      </c>
      <c r="I1" s="458">
        <v>55.405999999999999</v>
      </c>
      <c r="J1" s="458">
        <v>56.963999999999999</v>
      </c>
      <c r="K1" s="458">
        <v>58.582999999999998</v>
      </c>
      <c r="L1" s="458">
        <v>60.267000000000003</v>
      </c>
      <c r="M1" s="458">
        <v>62.009</v>
      </c>
      <c r="N1" s="458">
        <v>63.802999999999997</v>
      </c>
      <c r="O1" s="458">
        <v>65.644000000000005</v>
      </c>
      <c r="P1" s="458">
        <v>67.525000000000006</v>
      </c>
      <c r="Q1" s="458">
        <v>69.432000000000002</v>
      </c>
      <c r="R1" s="458">
        <v>71.367000000000004</v>
      </c>
      <c r="S1" s="458">
        <v>73.378</v>
      </c>
      <c r="T1" s="458">
        <v>75.421999999999997</v>
      </c>
      <c r="U1" s="458">
        <v>77.503</v>
      </c>
      <c r="V1" s="458">
        <v>79.62</v>
      </c>
      <c r="W1" s="458">
        <v>81.775999999999996</v>
      </c>
      <c r="X1" s="458">
        <v>83.974000000000004</v>
      </c>
      <c r="Y1" s="458">
        <v>86.212000000000003</v>
      </c>
      <c r="Z1" s="458">
        <v>88.491</v>
      </c>
      <c r="AA1" s="458">
        <v>90.811000000000007</v>
      </c>
      <c r="AB1" s="458">
        <v>93.162000000000006</v>
      </c>
      <c r="AC1" s="458">
        <v>95.552999999999997</v>
      </c>
      <c r="AD1" s="458">
        <v>97.989000000000004</v>
      </c>
      <c r="AE1" s="458">
        <v>100.468</v>
      </c>
      <c r="AF1" s="458">
        <v>102.98399999999999</v>
      </c>
      <c r="AG1" s="458">
        <v>105.56399999999999</v>
      </c>
      <c r="AH1" s="458">
        <v>108.18600000000001</v>
      </c>
      <c r="AI1" s="458">
        <v>110.87</v>
      </c>
      <c r="AJ1" s="458">
        <v>113.59699999999999</v>
      </c>
      <c r="AK1" s="458">
        <v>116.39400000000001</v>
      </c>
      <c r="AL1" s="458">
        <v>119.197</v>
      </c>
      <c r="AM1" s="458">
        <v>122.08199999999999</v>
      </c>
      <c r="AN1" s="458">
        <v>125.008</v>
      </c>
      <c r="AO1" s="458">
        <v>128.03100000000001</v>
      </c>
      <c r="AP1" s="458">
        <v>131.24199999999999</v>
      </c>
    </row>
    <row r="2" spans="1:42" x14ac:dyDescent="0.25">
      <c r="A2" s="458">
        <v>46.661999999999999</v>
      </c>
      <c r="B2" s="458">
        <v>46.427</v>
      </c>
      <c r="C2" s="458">
        <v>47.140999999999998</v>
      </c>
      <c r="D2" s="458">
        <v>48.517000000000003</v>
      </c>
      <c r="E2" s="458">
        <v>49.814</v>
      </c>
      <c r="F2" s="458">
        <v>51.15</v>
      </c>
      <c r="G2" s="458">
        <v>52.527000000000001</v>
      </c>
      <c r="H2" s="458">
        <v>53.957000000000001</v>
      </c>
      <c r="I2" s="458">
        <v>55.405999999999999</v>
      </c>
      <c r="J2" s="458">
        <v>56.963999999999999</v>
      </c>
      <c r="K2" s="458">
        <v>58.582999999999998</v>
      </c>
      <c r="L2" s="458">
        <v>60.267000000000003</v>
      </c>
      <c r="M2" s="458">
        <v>62.009</v>
      </c>
      <c r="N2" s="458">
        <v>63.802999999999997</v>
      </c>
      <c r="O2" s="458">
        <v>65.644000000000005</v>
      </c>
      <c r="P2" s="458">
        <v>67.525000000000006</v>
      </c>
      <c r="Q2" s="458">
        <v>69.432000000000002</v>
      </c>
      <c r="R2" s="458">
        <v>71.367000000000004</v>
      </c>
      <c r="S2" s="458">
        <v>73.378</v>
      </c>
      <c r="T2" s="458">
        <v>75.421999999999997</v>
      </c>
      <c r="U2" s="458">
        <v>77.503</v>
      </c>
      <c r="V2" s="458">
        <v>79.62</v>
      </c>
      <c r="W2" s="458">
        <v>81.775999999999996</v>
      </c>
      <c r="X2" s="458">
        <v>83.974000000000004</v>
      </c>
      <c r="Y2" s="458">
        <v>86.212000000000003</v>
      </c>
      <c r="Z2" s="458">
        <v>88.491</v>
      </c>
      <c r="AA2" s="458">
        <v>90.811000000000007</v>
      </c>
      <c r="AB2" s="458">
        <v>93.162000000000006</v>
      </c>
      <c r="AC2" s="458">
        <v>95.552999999999997</v>
      </c>
      <c r="AD2" s="458">
        <v>97.989000000000004</v>
      </c>
      <c r="AE2" s="458">
        <v>100.468</v>
      </c>
      <c r="AF2" s="458">
        <v>102.98399999999999</v>
      </c>
      <c r="AG2" s="458">
        <v>105.56399999999999</v>
      </c>
      <c r="AH2" s="458">
        <v>108.18600000000001</v>
      </c>
      <c r="AI2" s="458">
        <v>110.87</v>
      </c>
      <c r="AJ2" s="458">
        <v>113.59699999999999</v>
      </c>
      <c r="AK2" s="458">
        <v>116.39400000000001</v>
      </c>
      <c r="AL2" s="458">
        <v>119.197</v>
      </c>
      <c r="AM2" s="458">
        <v>122.08199999999999</v>
      </c>
      <c r="AN2" s="458">
        <v>125.008</v>
      </c>
      <c r="AO2" s="458">
        <v>128.03100000000001</v>
      </c>
      <c r="AP2" s="458">
        <v>131.24199999999999</v>
      </c>
    </row>
    <row r="3" spans="1:42" x14ac:dyDescent="0.25">
      <c r="A3" s="458">
        <v>46.661999999999999</v>
      </c>
      <c r="B3" s="458">
        <v>46.427</v>
      </c>
      <c r="C3" s="458">
        <v>47.140999999999998</v>
      </c>
      <c r="D3" s="458">
        <v>48.517000000000003</v>
      </c>
      <c r="E3" s="458">
        <v>49.814</v>
      </c>
      <c r="F3" s="458">
        <v>51.15</v>
      </c>
      <c r="G3" s="458">
        <v>52.527000000000001</v>
      </c>
      <c r="H3" s="458">
        <v>53.957000000000001</v>
      </c>
      <c r="I3" s="458">
        <v>55.405999999999999</v>
      </c>
      <c r="J3" s="458">
        <v>56.963999999999999</v>
      </c>
      <c r="K3" s="458">
        <v>58.582999999999998</v>
      </c>
      <c r="L3" s="458">
        <v>60.267000000000003</v>
      </c>
      <c r="M3" s="458">
        <v>62.009</v>
      </c>
      <c r="N3" s="458">
        <v>63.802999999999997</v>
      </c>
      <c r="O3" s="458">
        <v>65.644000000000005</v>
      </c>
      <c r="P3" s="458">
        <v>67.525000000000006</v>
      </c>
      <c r="Q3" s="458">
        <v>69.432000000000002</v>
      </c>
      <c r="R3" s="458">
        <v>71.367000000000004</v>
      </c>
      <c r="S3" s="458">
        <v>73.378</v>
      </c>
      <c r="T3" s="458">
        <v>75.421999999999997</v>
      </c>
      <c r="U3" s="458">
        <v>77.503</v>
      </c>
      <c r="V3" s="458">
        <v>79.62</v>
      </c>
      <c r="W3" s="458">
        <v>81.775999999999996</v>
      </c>
      <c r="X3" s="458">
        <v>83.974000000000004</v>
      </c>
      <c r="Y3" s="458">
        <v>86.212000000000003</v>
      </c>
      <c r="Z3" s="458">
        <v>88.491</v>
      </c>
      <c r="AA3" s="458">
        <v>90.811000000000007</v>
      </c>
      <c r="AB3" s="458">
        <v>93.162000000000006</v>
      </c>
      <c r="AC3" s="458">
        <v>95.552999999999997</v>
      </c>
      <c r="AD3" s="458">
        <v>97.989000000000004</v>
      </c>
      <c r="AE3" s="458">
        <v>100.468</v>
      </c>
      <c r="AF3" s="458">
        <v>102.98399999999999</v>
      </c>
      <c r="AG3" s="458">
        <v>105.56399999999999</v>
      </c>
      <c r="AH3" s="458">
        <v>108.18600000000001</v>
      </c>
      <c r="AI3" s="458">
        <v>110.87</v>
      </c>
      <c r="AJ3" s="458">
        <v>113.59699999999999</v>
      </c>
      <c r="AK3" s="458">
        <v>116.39400000000001</v>
      </c>
      <c r="AL3" s="458">
        <v>119.197</v>
      </c>
      <c r="AM3" s="458">
        <v>122.08199999999999</v>
      </c>
      <c r="AN3" s="458">
        <v>125.008</v>
      </c>
      <c r="AO3" s="458">
        <v>128.03100000000001</v>
      </c>
      <c r="AP3" s="458">
        <v>131.24199999999999</v>
      </c>
    </row>
    <row r="4" spans="1:42" x14ac:dyDescent="0.25">
      <c r="A4" s="458">
        <v>15.116</v>
      </c>
      <c r="B4" s="458">
        <v>14.763</v>
      </c>
      <c r="C4" s="458">
        <v>15.118</v>
      </c>
      <c r="D4" s="458">
        <v>15.532999999999999</v>
      </c>
      <c r="E4" s="458">
        <v>15.891999999999999</v>
      </c>
      <c r="F4" s="458">
        <v>16.259</v>
      </c>
      <c r="G4" s="458">
        <v>16.626000000000001</v>
      </c>
      <c r="H4" s="458">
        <v>17.007000000000001</v>
      </c>
      <c r="I4" s="458">
        <v>17.385000000000002</v>
      </c>
      <c r="J4" s="458">
        <v>17.797000000000001</v>
      </c>
      <c r="K4" s="458">
        <v>18.215</v>
      </c>
      <c r="L4" s="458">
        <v>18.635999999999999</v>
      </c>
      <c r="M4" s="458">
        <v>19.079999999999998</v>
      </c>
      <c r="N4" s="458">
        <v>19.536000000000001</v>
      </c>
      <c r="O4" s="458">
        <v>20.013000000000002</v>
      </c>
      <c r="P4" s="458">
        <v>20.501000000000001</v>
      </c>
      <c r="Q4" s="458">
        <v>21.006</v>
      </c>
      <c r="R4" s="458">
        <v>21.536000000000001</v>
      </c>
      <c r="S4" s="458">
        <v>22.094999999999999</v>
      </c>
      <c r="T4" s="458">
        <v>22.664999999999999</v>
      </c>
      <c r="U4" s="458">
        <v>23.244</v>
      </c>
      <c r="V4" s="458">
        <v>23.841000000000001</v>
      </c>
      <c r="W4" s="458">
        <v>24.431000000000001</v>
      </c>
      <c r="X4" s="458">
        <v>25.033000000000001</v>
      </c>
      <c r="Y4" s="458">
        <v>25.63</v>
      </c>
      <c r="Z4" s="458">
        <v>26.227</v>
      </c>
      <c r="AA4" s="458">
        <v>26.832000000000001</v>
      </c>
      <c r="AB4" s="458">
        <v>27.436</v>
      </c>
      <c r="AC4" s="458">
        <v>28.052</v>
      </c>
      <c r="AD4" s="458">
        <v>28.670999999999999</v>
      </c>
      <c r="AE4" s="458">
        <v>29.29</v>
      </c>
      <c r="AF4" s="458">
        <v>29.896000000000001</v>
      </c>
      <c r="AG4" s="458">
        <v>30.53</v>
      </c>
      <c r="AH4" s="458">
        <v>31.172000000000001</v>
      </c>
      <c r="AI4" s="458">
        <v>31.821999999999999</v>
      </c>
      <c r="AJ4" s="458">
        <v>32.478999999999999</v>
      </c>
      <c r="AK4" s="458">
        <v>33.145000000000003</v>
      </c>
      <c r="AL4" s="458">
        <v>33.802999999999997</v>
      </c>
      <c r="AM4" s="458">
        <v>34.470999999999997</v>
      </c>
      <c r="AN4" s="458">
        <v>35.143000000000001</v>
      </c>
      <c r="AO4" s="458">
        <v>35.829000000000001</v>
      </c>
      <c r="AP4" s="458">
        <v>36.575000000000003</v>
      </c>
    </row>
    <row r="5" spans="1:42" x14ac:dyDescent="0.25">
      <c r="A5" s="458">
        <v>142.59899999999999</v>
      </c>
      <c r="B5" s="458">
        <v>141.56899999999999</v>
      </c>
      <c r="C5" s="458">
        <v>144.351</v>
      </c>
      <c r="D5" s="458">
        <v>148.60900000000001</v>
      </c>
      <c r="E5" s="458">
        <v>152.499</v>
      </c>
      <c r="F5" s="458">
        <v>156.47999999999999</v>
      </c>
      <c r="G5" s="458">
        <v>160.584</v>
      </c>
      <c r="H5" s="458">
        <v>164.83699999999999</v>
      </c>
      <c r="I5" s="458">
        <v>169.14400000000001</v>
      </c>
      <c r="J5" s="458">
        <v>173.67599999999999</v>
      </c>
      <c r="K5" s="458">
        <v>178.374</v>
      </c>
      <c r="L5" s="458">
        <v>183.238</v>
      </c>
      <c r="M5" s="458">
        <v>188.238</v>
      </c>
      <c r="N5" s="458">
        <v>193.34700000000001</v>
      </c>
      <c r="O5" s="458">
        <v>198.535</v>
      </c>
      <c r="P5" s="458">
        <v>203.828</v>
      </c>
      <c r="Q5" s="458">
        <v>209.16</v>
      </c>
      <c r="R5" s="458">
        <v>214.54300000000001</v>
      </c>
      <c r="S5" s="458">
        <v>220.096</v>
      </c>
      <c r="T5" s="458">
        <v>225.732</v>
      </c>
      <c r="U5" s="458">
        <v>231.48400000000001</v>
      </c>
      <c r="V5" s="458">
        <v>237.31200000000001</v>
      </c>
      <c r="W5" s="458">
        <v>243.21700000000001</v>
      </c>
      <c r="X5" s="458">
        <v>249.24299999999999</v>
      </c>
      <c r="Y5" s="458">
        <v>255.42500000000001</v>
      </c>
      <c r="Z5" s="458">
        <v>261.73899999999998</v>
      </c>
      <c r="AA5" s="458">
        <v>268.13600000000002</v>
      </c>
      <c r="AB5" s="458">
        <v>274.64400000000001</v>
      </c>
      <c r="AC5" s="458">
        <v>281.20999999999998</v>
      </c>
      <c r="AD5" s="458">
        <v>287.95699999999999</v>
      </c>
      <c r="AE5" s="458">
        <v>294.82600000000002</v>
      </c>
      <c r="AF5" s="458">
        <v>301.904</v>
      </c>
      <c r="AG5" s="458">
        <v>309.02499999999998</v>
      </c>
      <c r="AH5" s="458">
        <v>316.27699999999999</v>
      </c>
      <c r="AI5" s="458">
        <v>323.70999999999998</v>
      </c>
      <c r="AJ5" s="458">
        <v>331.28699999999998</v>
      </c>
      <c r="AK5" s="458">
        <v>339.048</v>
      </c>
      <c r="AL5" s="458">
        <v>347.03699999999998</v>
      </c>
      <c r="AM5" s="458">
        <v>355.24400000000003</v>
      </c>
      <c r="AN5" s="458">
        <v>363.62599999999998</v>
      </c>
      <c r="AO5" s="458">
        <v>372.25900000000001</v>
      </c>
      <c r="AP5" s="458">
        <v>381.37900000000002</v>
      </c>
    </row>
    <row r="6" spans="1:42" x14ac:dyDescent="0.25">
      <c r="A6" s="458">
        <v>46.661999999999999</v>
      </c>
      <c r="B6" s="458">
        <v>46.427</v>
      </c>
      <c r="C6" s="458">
        <v>47.140999999999998</v>
      </c>
      <c r="D6" s="458">
        <v>48.517000000000003</v>
      </c>
      <c r="E6" s="458">
        <v>49.814</v>
      </c>
      <c r="F6" s="458">
        <v>51.15</v>
      </c>
      <c r="G6" s="458">
        <v>52.527000000000001</v>
      </c>
      <c r="H6" s="458">
        <v>53.957000000000001</v>
      </c>
      <c r="I6" s="458">
        <v>55.405999999999999</v>
      </c>
      <c r="J6" s="458">
        <v>56.963999999999999</v>
      </c>
      <c r="K6" s="458">
        <v>58.582999999999998</v>
      </c>
      <c r="L6" s="458">
        <v>60.267000000000003</v>
      </c>
      <c r="M6" s="458">
        <v>62.009</v>
      </c>
      <c r="N6" s="458">
        <v>63.802999999999997</v>
      </c>
      <c r="O6" s="458">
        <v>65.644000000000005</v>
      </c>
      <c r="P6" s="458">
        <v>67.525000000000006</v>
      </c>
      <c r="Q6" s="458">
        <v>69.432000000000002</v>
      </c>
      <c r="R6" s="458">
        <v>71.367000000000004</v>
      </c>
      <c r="S6" s="458">
        <v>73.378</v>
      </c>
      <c r="T6" s="458">
        <v>75.421999999999997</v>
      </c>
      <c r="U6" s="458">
        <v>77.503</v>
      </c>
      <c r="V6" s="458">
        <v>79.62</v>
      </c>
      <c r="W6" s="458">
        <v>81.775999999999996</v>
      </c>
      <c r="X6" s="458">
        <v>83.974000000000004</v>
      </c>
      <c r="Y6" s="458">
        <v>86.212000000000003</v>
      </c>
      <c r="Z6" s="458">
        <v>88.491</v>
      </c>
      <c r="AA6" s="458">
        <v>90.811000000000007</v>
      </c>
      <c r="AB6" s="458">
        <v>93.162000000000006</v>
      </c>
      <c r="AC6" s="458">
        <v>95.552999999999997</v>
      </c>
      <c r="AD6" s="458">
        <v>97.989000000000004</v>
      </c>
      <c r="AE6" s="458">
        <v>100.468</v>
      </c>
      <c r="AF6" s="458">
        <v>102.98399999999999</v>
      </c>
      <c r="AG6" s="458">
        <v>105.56399999999999</v>
      </c>
      <c r="AH6" s="458">
        <v>108.18600000000001</v>
      </c>
      <c r="AI6" s="458">
        <v>110.87</v>
      </c>
      <c r="AJ6" s="458">
        <v>113.59699999999999</v>
      </c>
      <c r="AK6" s="458">
        <v>116.39400000000001</v>
      </c>
      <c r="AL6" s="458">
        <v>119.197</v>
      </c>
      <c r="AM6" s="458">
        <v>122.08199999999999</v>
      </c>
      <c r="AN6" s="458">
        <v>125.008</v>
      </c>
      <c r="AO6" s="458">
        <v>128.03100000000001</v>
      </c>
      <c r="AP6" s="458">
        <v>131.24199999999999</v>
      </c>
    </row>
    <row r="7" spans="1:42" x14ac:dyDescent="0.25">
      <c r="A7" s="458">
        <v>142.59899999999999</v>
      </c>
      <c r="B7" s="458">
        <v>141.56899999999999</v>
      </c>
      <c r="C7" s="458">
        <v>144.351</v>
      </c>
      <c r="D7" s="458">
        <v>148.60900000000001</v>
      </c>
      <c r="E7" s="458">
        <v>152.499</v>
      </c>
      <c r="F7" s="458">
        <v>156.47999999999999</v>
      </c>
      <c r="G7" s="458">
        <v>160.584</v>
      </c>
      <c r="H7" s="458">
        <v>164.83699999999999</v>
      </c>
      <c r="I7" s="458">
        <v>169.14400000000001</v>
      </c>
      <c r="J7" s="458">
        <v>173.67599999999999</v>
      </c>
      <c r="K7" s="458">
        <v>178.374</v>
      </c>
      <c r="L7" s="458">
        <v>183.238</v>
      </c>
      <c r="M7" s="458">
        <v>188.238</v>
      </c>
      <c r="N7" s="458">
        <v>193.34700000000001</v>
      </c>
      <c r="O7" s="458">
        <v>198.535</v>
      </c>
      <c r="P7" s="458">
        <v>203.828</v>
      </c>
      <c r="Q7" s="458">
        <v>209.16</v>
      </c>
      <c r="R7" s="458">
        <v>214.54300000000001</v>
      </c>
      <c r="S7" s="458">
        <v>220.096</v>
      </c>
      <c r="T7" s="458">
        <v>225.732</v>
      </c>
      <c r="U7" s="458">
        <v>231.48400000000001</v>
      </c>
      <c r="V7" s="458">
        <v>237.31200000000001</v>
      </c>
      <c r="W7" s="458">
        <v>243.21700000000001</v>
      </c>
      <c r="X7" s="458">
        <v>249.24299999999999</v>
      </c>
      <c r="Y7" s="458">
        <v>255.42500000000001</v>
      </c>
      <c r="Z7" s="458">
        <v>261.73899999999998</v>
      </c>
      <c r="AA7" s="458">
        <v>268.13600000000002</v>
      </c>
      <c r="AB7" s="458">
        <v>274.64400000000001</v>
      </c>
      <c r="AC7" s="458">
        <v>281.20999999999998</v>
      </c>
      <c r="AD7" s="458">
        <v>287.95699999999999</v>
      </c>
      <c r="AE7" s="458">
        <v>294.82600000000002</v>
      </c>
      <c r="AF7" s="458">
        <v>301.904</v>
      </c>
      <c r="AG7" s="458">
        <v>309.02499999999998</v>
      </c>
      <c r="AH7" s="458">
        <v>316.27699999999999</v>
      </c>
      <c r="AI7" s="458">
        <v>323.70999999999998</v>
      </c>
      <c r="AJ7" s="458">
        <v>331.28699999999998</v>
      </c>
      <c r="AK7" s="458">
        <v>339.048</v>
      </c>
      <c r="AL7" s="458">
        <v>347.03699999999998</v>
      </c>
      <c r="AM7" s="458">
        <v>355.24400000000003</v>
      </c>
      <c r="AN7" s="458">
        <v>363.62599999999998</v>
      </c>
      <c r="AO7" s="458">
        <v>372.25900000000001</v>
      </c>
      <c r="AP7" s="458">
        <v>381.37900000000002</v>
      </c>
    </row>
    <row r="8" spans="1:42" x14ac:dyDescent="0.25">
      <c r="A8" s="458"/>
      <c r="B8" s="458"/>
      <c r="C8" s="458"/>
      <c r="D8" s="458"/>
      <c r="E8" s="458"/>
      <c r="F8" s="458"/>
      <c r="G8" s="458"/>
      <c r="H8" s="458"/>
      <c r="I8" s="458"/>
      <c r="J8" s="458"/>
      <c r="K8" s="458"/>
      <c r="L8" s="458"/>
      <c r="M8" s="458"/>
      <c r="N8" s="458"/>
      <c r="O8" s="458"/>
      <c r="P8" s="458"/>
      <c r="Q8" s="458"/>
      <c r="R8" s="458"/>
      <c r="S8" s="458"/>
      <c r="T8" s="458"/>
      <c r="U8" s="458"/>
      <c r="V8" s="458"/>
      <c r="W8" s="458"/>
      <c r="X8" s="458"/>
      <c r="Y8" s="458"/>
      <c r="Z8" s="458"/>
      <c r="AA8" s="458"/>
      <c r="AB8" s="458"/>
      <c r="AC8" s="458"/>
      <c r="AD8" s="458"/>
      <c r="AE8" s="458"/>
      <c r="AF8" s="458"/>
      <c r="AG8" s="458"/>
      <c r="AH8" s="458"/>
      <c r="AI8" s="458"/>
      <c r="AJ8" s="458"/>
      <c r="AK8" s="458"/>
      <c r="AL8" s="458"/>
      <c r="AM8" s="458"/>
      <c r="AN8" s="458"/>
      <c r="AO8" s="458"/>
      <c r="AP8" s="458"/>
    </row>
    <row r="9" spans="1:42" x14ac:dyDescent="0.25">
      <c r="A9" s="458"/>
      <c r="B9" s="458"/>
      <c r="C9" s="458"/>
      <c r="D9" s="458"/>
      <c r="E9" s="458"/>
      <c r="F9" s="458"/>
      <c r="G9" s="458"/>
      <c r="H9" s="458"/>
      <c r="I9" s="458"/>
      <c r="J9" s="458"/>
      <c r="K9" s="458"/>
      <c r="L9" s="458"/>
      <c r="M9" s="458"/>
      <c r="N9" s="458"/>
      <c r="O9" s="458"/>
      <c r="P9" s="458"/>
      <c r="Q9" s="458"/>
      <c r="R9" s="458"/>
      <c r="S9" s="458"/>
      <c r="T9" s="458"/>
      <c r="U9" s="458"/>
      <c r="V9" s="458"/>
      <c r="W9" s="458"/>
      <c r="X9" s="458"/>
      <c r="Y9" s="458"/>
      <c r="Z9" s="458"/>
      <c r="AA9" s="458"/>
      <c r="AB9" s="458"/>
      <c r="AC9" s="458"/>
      <c r="AD9" s="458"/>
      <c r="AE9" s="458"/>
      <c r="AF9" s="458"/>
      <c r="AG9" s="458"/>
      <c r="AH9" s="458"/>
      <c r="AI9" s="458"/>
      <c r="AJ9" s="458"/>
      <c r="AK9" s="458"/>
      <c r="AL9" s="458"/>
      <c r="AM9" s="458"/>
      <c r="AN9" s="458"/>
      <c r="AO9" s="458"/>
      <c r="AP9" s="458"/>
    </row>
    <row r="10" spans="1:42" x14ac:dyDescent="0.25">
      <c r="A10" s="458">
        <v>15.116</v>
      </c>
      <c r="B10" s="458">
        <v>14.763</v>
      </c>
      <c r="C10" s="458">
        <v>15.118</v>
      </c>
      <c r="D10" s="458">
        <v>15.532999999999999</v>
      </c>
      <c r="E10" s="458">
        <v>15.891999999999999</v>
      </c>
      <c r="F10" s="458">
        <v>16.259</v>
      </c>
      <c r="G10" s="458">
        <v>16.626000000000001</v>
      </c>
      <c r="H10" s="458">
        <v>17.007000000000001</v>
      </c>
      <c r="I10" s="458">
        <v>17.385000000000002</v>
      </c>
      <c r="J10" s="458">
        <v>17.797000000000001</v>
      </c>
      <c r="K10" s="458">
        <v>18.215</v>
      </c>
      <c r="L10" s="458">
        <v>18.635999999999999</v>
      </c>
      <c r="M10" s="458">
        <v>19.079999999999998</v>
      </c>
      <c r="N10" s="458">
        <v>19.536000000000001</v>
      </c>
      <c r="O10" s="458">
        <v>20.013000000000002</v>
      </c>
      <c r="P10" s="458">
        <v>20.501000000000001</v>
      </c>
      <c r="Q10" s="458">
        <v>21.006</v>
      </c>
      <c r="R10" s="458">
        <v>21.536000000000001</v>
      </c>
      <c r="S10" s="458">
        <v>22.094999999999999</v>
      </c>
      <c r="T10" s="458">
        <v>22.664999999999999</v>
      </c>
      <c r="U10" s="458">
        <v>23.244</v>
      </c>
      <c r="V10" s="458">
        <v>23.841000000000001</v>
      </c>
      <c r="W10" s="458">
        <v>24.431000000000001</v>
      </c>
      <c r="X10" s="458">
        <v>25.033000000000001</v>
      </c>
      <c r="Y10" s="458">
        <v>25.63</v>
      </c>
      <c r="Z10" s="458">
        <v>26.227</v>
      </c>
      <c r="AA10" s="458">
        <v>26.832000000000001</v>
      </c>
      <c r="AB10" s="458">
        <v>27.436</v>
      </c>
      <c r="AC10" s="458">
        <v>28.052</v>
      </c>
      <c r="AD10" s="458">
        <v>28.670999999999999</v>
      </c>
      <c r="AE10" s="458">
        <v>29.29</v>
      </c>
      <c r="AF10" s="458">
        <v>29.896000000000001</v>
      </c>
      <c r="AG10" s="458">
        <v>30.53</v>
      </c>
      <c r="AH10" s="458">
        <v>31.172000000000001</v>
      </c>
      <c r="AI10" s="458">
        <v>31.821999999999999</v>
      </c>
      <c r="AJ10" s="458">
        <v>32.478999999999999</v>
      </c>
      <c r="AK10" s="458">
        <v>33.145000000000003</v>
      </c>
      <c r="AL10" s="458">
        <v>33.802999999999997</v>
      </c>
      <c r="AM10" s="458">
        <v>34.470999999999997</v>
      </c>
      <c r="AN10" s="458">
        <v>35.143000000000001</v>
      </c>
      <c r="AO10" s="458">
        <v>35.829000000000001</v>
      </c>
      <c r="AP10" s="458">
        <v>36.575000000000003</v>
      </c>
    </row>
    <row r="11" spans="1:42" x14ac:dyDescent="0.25">
      <c r="A11" s="458"/>
      <c r="B11" s="458"/>
      <c r="C11" s="458"/>
      <c r="D11" s="458"/>
      <c r="E11" s="458"/>
      <c r="F11" s="458"/>
      <c r="G11" s="458"/>
      <c r="H11" s="458"/>
      <c r="I11" s="458"/>
      <c r="J11" s="458"/>
      <c r="K11" s="458"/>
      <c r="L11" s="458"/>
      <c r="M11" s="458"/>
      <c r="N11" s="458"/>
      <c r="O11" s="458"/>
      <c r="P11" s="458"/>
      <c r="Q11" s="458"/>
      <c r="R11" s="458"/>
      <c r="S11" s="458"/>
      <c r="T11" s="458"/>
      <c r="U11" s="458"/>
      <c r="V11" s="458"/>
      <c r="W11" s="458"/>
      <c r="X11" s="458"/>
      <c r="Y11" s="458"/>
      <c r="Z11" s="458"/>
      <c r="AA11" s="458"/>
      <c r="AB11" s="458"/>
      <c r="AC11" s="458"/>
      <c r="AD11" s="458"/>
      <c r="AE11" s="458"/>
      <c r="AF11" s="458"/>
      <c r="AG11" s="458"/>
      <c r="AH11" s="458"/>
      <c r="AI11" s="458"/>
      <c r="AJ11" s="458"/>
      <c r="AK11" s="458"/>
      <c r="AL11" s="458"/>
      <c r="AM11" s="458"/>
      <c r="AN11" s="458"/>
      <c r="AO11" s="458"/>
      <c r="AP11" s="458"/>
    </row>
    <row r="12" spans="1:42" x14ac:dyDescent="0.25">
      <c r="A12" s="458">
        <v>76.893000000000001</v>
      </c>
      <c r="B12" s="458">
        <v>72.429000000000002</v>
      </c>
      <c r="C12" s="458">
        <v>75.379000000000005</v>
      </c>
      <c r="D12" s="458">
        <v>77.760999999999996</v>
      </c>
      <c r="E12" s="458">
        <v>80.192999999999998</v>
      </c>
      <c r="F12" s="458">
        <v>82.328000000000003</v>
      </c>
      <c r="G12" s="458">
        <v>84.400999999999996</v>
      </c>
      <c r="H12" s="458">
        <v>86.465999999999994</v>
      </c>
      <c r="I12" s="458">
        <v>88.481999999999999</v>
      </c>
      <c r="J12" s="458">
        <v>90.596000000000004</v>
      </c>
      <c r="K12" s="458">
        <v>92.771000000000001</v>
      </c>
      <c r="L12" s="458">
        <v>95.015000000000001</v>
      </c>
      <c r="M12" s="458">
        <v>97.34</v>
      </c>
      <c r="N12" s="458">
        <v>99.712999999999994</v>
      </c>
      <c r="O12" s="458">
        <v>102.122</v>
      </c>
      <c r="P12" s="458">
        <v>104.58199999999999</v>
      </c>
      <c r="Q12" s="458">
        <v>107.07599999999999</v>
      </c>
      <c r="R12" s="458">
        <v>109.623</v>
      </c>
      <c r="S12" s="458">
        <v>112.244</v>
      </c>
      <c r="T12" s="458">
        <v>114.922</v>
      </c>
      <c r="U12" s="458">
        <v>117.666</v>
      </c>
      <c r="V12" s="458">
        <v>120.461</v>
      </c>
      <c r="W12" s="458">
        <v>123.336</v>
      </c>
      <c r="X12" s="458">
        <v>126.26</v>
      </c>
      <c r="Y12" s="458">
        <v>129.267</v>
      </c>
      <c r="Z12" s="458">
        <v>132.35400000000001</v>
      </c>
      <c r="AA12" s="458">
        <v>135.506</v>
      </c>
      <c r="AB12" s="458">
        <v>138.74600000000001</v>
      </c>
      <c r="AC12" s="458">
        <v>142.03299999999999</v>
      </c>
      <c r="AD12" s="458">
        <v>145.43299999999999</v>
      </c>
      <c r="AE12" s="458">
        <v>148.91999999999999</v>
      </c>
      <c r="AF12" s="458">
        <v>152.547</v>
      </c>
      <c r="AG12" s="458">
        <v>156.208</v>
      </c>
      <c r="AH12" s="458">
        <v>159.96899999999999</v>
      </c>
      <c r="AI12" s="458">
        <v>163.83799999999999</v>
      </c>
      <c r="AJ12" s="458">
        <v>167.81100000000001</v>
      </c>
      <c r="AK12" s="458">
        <v>171.893</v>
      </c>
      <c r="AL12" s="458">
        <v>176.078</v>
      </c>
      <c r="AM12" s="458">
        <v>180.38900000000001</v>
      </c>
      <c r="AN12" s="458">
        <v>184.81800000000001</v>
      </c>
      <c r="AO12" s="458">
        <v>189.38</v>
      </c>
      <c r="AP12" s="458">
        <v>193.48099999999999</v>
      </c>
    </row>
    <row r="13" spans="1:42" ht="15.75" thickBot="1" x14ac:dyDescent="0.3">
      <c r="A13" s="458">
        <v>28.759</v>
      </c>
      <c r="B13" s="458">
        <v>28.050999999999998</v>
      </c>
      <c r="C13" s="458">
        <v>28.933</v>
      </c>
      <c r="D13" s="458">
        <v>29.882000000000001</v>
      </c>
      <c r="E13" s="458">
        <v>30.785</v>
      </c>
      <c r="F13" s="458">
        <v>31.684000000000001</v>
      </c>
      <c r="G13" s="458">
        <v>32.593000000000004</v>
      </c>
      <c r="H13" s="458">
        <v>33.529000000000003</v>
      </c>
      <c r="I13" s="458">
        <v>34.459000000000003</v>
      </c>
      <c r="J13" s="458">
        <v>35.448</v>
      </c>
      <c r="K13" s="458">
        <v>36.451999999999998</v>
      </c>
      <c r="L13" s="458">
        <v>37.466000000000001</v>
      </c>
      <c r="M13" s="458">
        <v>38.529000000000003</v>
      </c>
      <c r="N13" s="458">
        <v>39.621000000000002</v>
      </c>
      <c r="O13" s="458">
        <v>40.753999999999998</v>
      </c>
      <c r="P13" s="458">
        <v>41.904000000000003</v>
      </c>
      <c r="Q13" s="458">
        <v>43.097000000000001</v>
      </c>
      <c r="R13" s="458">
        <v>44.338000000000001</v>
      </c>
      <c r="S13" s="458">
        <v>45.613</v>
      </c>
      <c r="T13" s="458">
        <v>46.905000000000001</v>
      </c>
      <c r="U13" s="458">
        <v>48.209000000000003</v>
      </c>
      <c r="V13" s="458">
        <v>49.540999999999997</v>
      </c>
      <c r="W13" s="458">
        <v>50.854999999999997</v>
      </c>
      <c r="X13" s="458">
        <v>52.173999999999999</v>
      </c>
      <c r="Y13" s="458">
        <v>53.463999999999999</v>
      </c>
      <c r="Z13" s="458">
        <v>54.744</v>
      </c>
      <c r="AA13" s="458">
        <v>56.045000000000002</v>
      </c>
      <c r="AB13" s="458">
        <v>57.335999999999999</v>
      </c>
      <c r="AC13" s="458">
        <v>58.640999999999998</v>
      </c>
      <c r="AD13" s="458">
        <v>59.945</v>
      </c>
      <c r="AE13" s="458">
        <v>61.228999999999999</v>
      </c>
      <c r="AF13" s="458">
        <v>62.463999999999999</v>
      </c>
      <c r="AG13" s="458">
        <v>63.759</v>
      </c>
      <c r="AH13" s="458">
        <v>65.055999999999997</v>
      </c>
      <c r="AI13" s="458">
        <v>66.343000000000004</v>
      </c>
      <c r="AJ13" s="458">
        <v>67.63</v>
      </c>
      <c r="AK13" s="458">
        <v>68.905000000000001</v>
      </c>
      <c r="AL13" s="458">
        <v>70.16</v>
      </c>
      <c r="AM13" s="458">
        <v>71.406999999999996</v>
      </c>
      <c r="AN13" s="458">
        <v>72.655000000000001</v>
      </c>
      <c r="AO13" s="458">
        <v>73.905000000000001</v>
      </c>
      <c r="AP13" s="458">
        <v>75.296000000000006</v>
      </c>
    </row>
    <row r="14" spans="1:42" ht="15.75" thickBot="1" x14ac:dyDescent="0.3">
      <c r="A14" s="459">
        <v>58.957245327562461</v>
      </c>
      <c r="B14" s="459">
        <v>57.267120598072005</v>
      </c>
      <c r="C14" s="459">
        <v>58.757069053708435</v>
      </c>
      <c r="D14" s="459">
        <v>60.440485146566985</v>
      </c>
      <c r="E14" s="459">
        <v>62.140958292347037</v>
      </c>
      <c r="F14" s="459">
        <v>63.700289396025966</v>
      </c>
      <c r="G14" s="459">
        <v>65.268002951013187</v>
      </c>
      <c r="H14" s="459">
        <v>66.857702537871347</v>
      </c>
      <c r="I14" s="459">
        <v>68.438785362974627</v>
      </c>
      <c r="J14" s="459">
        <v>70.09456482392288</v>
      </c>
      <c r="K14" s="459">
        <v>71.808328939602603</v>
      </c>
      <c r="L14" s="459">
        <v>73.588210702341144</v>
      </c>
      <c r="M14" s="459">
        <v>75.41050245917765</v>
      </c>
      <c r="N14" s="459">
        <v>77.273771198111348</v>
      </c>
      <c r="O14" s="459">
        <v>79.158497540822367</v>
      </c>
      <c r="P14" s="459">
        <v>81.086142238835336</v>
      </c>
      <c r="Q14" s="459">
        <v>83.030113515640366</v>
      </c>
      <c r="R14" s="459">
        <v>84.980429274050749</v>
      </c>
      <c r="S14" s="459">
        <v>86.997230572496562</v>
      </c>
      <c r="T14" s="459">
        <v>89.055201259098965</v>
      </c>
      <c r="U14" s="459">
        <v>91.159636828644494</v>
      </c>
      <c r="V14" s="459">
        <v>93.302282903796964</v>
      </c>
      <c r="W14" s="459">
        <v>95.504785362974616</v>
      </c>
      <c r="X14" s="459">
        <v>97.718858548101522</v>
      </c>
      <c r="Y14" s="459">
        <v>99.988253196930941</v>
      </c>
      <c r="Z14" s="459">
        <v>102.3165374778674</v>
      </c>
      <c r="AA14" s="459">
        <v>104.69568089710801</v>
      </c>
      <c r="AB14" s="459">
        <v>107.13178300216407</v>
      </c>
      <c r="AC14" s="459">
        <v>109.58628113318906</v>
      </c>
      <c r="AD14" s="459">
        <v>112.10937576234507</v>
      </c>
      <c r="AE14" s="459">
        <v>114.6901890615778</v>
      </c>
      <c r="AF14" s="459">
        <v>117.36482352941177</v>
      </c>
      <c r="AG14" s="459">
        <v>120.06217568365139</v>
      </c>
      <c r="AH14" s="459">
        <v>122.82190163289397</v>
      </c>
      <c r="AI14" s="459">
        <v>125.65694668502853</v>
      </c>
      <c r="AJ14" s="459">
        <v>128.55774640960061</v>
      </c>
      <c r="AK14" s="459">
        <v>131.53343143812708</v>
      </c>
      <c r="AL14" s="459">
        <v>134.5622815266575</v>
      </c>
      <c r="AM14" s="459">
        <v>137.67906354515051</v>
      </c>
      <c r="AN14" s="459">
        <v>140.87204072398191</v>
      </c>
      <c r="AO14" s="459">
        <v>144.15957210308875</v>
      </c>
      <c r="AP14" s="459">
        <v>147.34863977965767</v>
      </c>
    </row>
    <row r="17" spans="1:8" x14ac:dyDescent="0.25">
      <c r="A17">
        <v>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 x14ac:dyDescent="0.25">
      <c r="A18">
        <v>0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 x14ac:dyDescent="0.25">
      <c r="A19">
        <v>0</v>
      </c>
      <c r="B19">
        <v>0</v>
      </c>
      <c r="C19">
        <v>0</v>
      </c>
      <c r="D19">
        <v>1.9417475728155338E-2</v>
      </c>
      <c r="E19">
        <v>2.9126213592233011E-2</v>
      </c>
      <c r="F19">
        <v>0.1553398058252427</v>
      </c>
      <c r="G19">
        <v>0.79611650485436891</v>
      </c>
      <c r="H19">
        <v>0</v>
      </c>
    </row>
    <row r="20" spans="1:8" x14ac:dyDescent="0.25">
      <c r="A20">
        <v>0</v>
      </c>
      <c r="B20">
        <v>0.15238095238095239</v>
      </c>
      <c r="C20">
        <v>1.6666666666666666E-2</v>
      </c>
      <c r="D20">
        <v>0.66190476190476188</v>
      </c>
      <c r="E20">
        <v>0</v>
      </c>
      <c r="F20">
        <v>0.1357142857142857</v>
      </c>
      <c r="G20">
        <v>3.3333333333333333E-2</v>
      </c>
      <c r="H20">
        <v>0</v>
      </c>
    </row>
    <row r="21" spans="1:8" x14ac:dyDescent="0.25">
      <c r="A21">
        <v>0.17804878048780487</v>
      </c>
      <c r="B21">
        <v>0.1951219512195122</v>
      </c>
      <c r="C21">
        <v>7.3170731707317069E-2</v>
      </c>
      <c r="D21">
        <v>0.22195121951219512</v>
      </c>
      <c r="E21">
        <v>4.8780487804878049E-3</v>
      </c>
      <c r="F21">
        <v>0.24634146341463414</v>
      </c>
      <c r="G21">
        <v>8.0487804878048783E-2</v>
      </c>
      <c r="H21">
        <v>0</v>
      </c>
    </row>
    <row r="22" spans="1:8" x14ac:dyDescent="0.25">
      <c r="A22">
        <v>0</v>
      </c>
      <c r="B22">
        <v>0.8040201005025126</v>
      </c>
      <c r="C22">
        <v>1.0050251256281407E-2</v>
      </c>
      <c r="D22">
        <v>2.0100502512562814E-2</v>
      </c>
      <c r="E22">
        <v>0</v>
      </c>
      <c r="F22">
        <v>0.12562814070351758</v>
      </c>
      <c r="G22">
        <v>4.0201005025125629E-2</v>
      </c>
      <c r="H22">
        <v>0</v>
      </c>
    </row>
    <row r="23" spans="1:8" x14ac:dyDescent="0.25">
      <c r="A23">
        <v>0</v>
      </c>
      <c r="B23">
        <v>0.18699186991869918</v>
      </c>
      <c r="C23">
        <v>0</v>
      </c>
      <c r="D23">
        <v>0.81300813008130079</v>
      </c>
      <c r="E23">
        <v>0</v>
      </c>
      <c r="F23">
        <v>0</v>
      </c>
      <c r="G23">
        <v>0</v>
      </c>
      <c r="H23">
        <v>0</v>
      </c>
    </row>
    <row r="24" spans="1:8" x14ac:dyDescent="0.25">
      <c r="A24">
        <v>0.17804878048780487</v>
      </c>
      <c r="B24">
        <v>0.1951219512195122</v>
      </c>
      <c r="C24">
        <v>7.3170731707317069E-2</v>
      </c>
      <c r="D24">
        <v>0.22195121951219512</v>
      </c>
      <c r="E24">
        <v>4.8780487804878049E-3</v>
      </c>
      <c r="F24">
        <v>0.24634146341463414</v>
      </c>
      <c r="G24">
        <v>8.0487804878048783E-2</v>
      </c>
      <c r="H24">
        <v>0</v>
      </c>
    </row>
    <row r="25" spans="1:8" x14ac:dyDescent="0.25">
      <c r="A25">
        <v>0.17804878048780487</v>
      </c>
      <c r="B25">
        <v>0.1951219512195122</v>
      </c>
      <c r="C25">
        <v>7.3170731707317069E-2</v>
      </c>
      <c r="D25">
        <v>0.22195121951219512</v>
      </c>
      <c r="E25">
        <v>4.8780487804878049E-3</v>
      </c>
      <c r="F25">
        <v>0.24634146341463414</v>
      </c>
      <c r="G25">
        <v>8.0487804878048783E-2</v>
      </c>
      <c r="H25">
        <v>0</v>
      </c>
    </row>
    <row r="26" spans="1:8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</row>
    <row r="27" spans="1:8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>
        <v>0</v>
      </c>
      <c r="B28">
        <v>0.8040201005025126</v>
      </c>
      <c r="C28">
        <v>1.0050251256281407E-2</v>
      </c>
      <c r="D28">
        <v>2.0100502512562814E-2</v>
      </c>
      <c r="E28">
        <v>0</v>
      </c>
      <c r="F28">
        <v>0.12562814070351758</v>
      </c>
      <c r="G28">
        <v>4.0201005025125629E-2</v>
      </c>
      <c r="H28">
        <v>0</v>
      </c>
    </row>
    <row r="29" spans="1:8" x14ac:dyDescent="0.25">
      <c r="A29">
        <v>0.14807692307692308</v>
      </c>
      <c r="B29">
        <v>0.13269230769230769</v>
      </c>
      <c r="C29">
        <v>5.1923076923076926E-2</v>
      </c>
      <c r="D29">
        <v>0.32884615384615384</v>
      </c>
      <c r="E29">
        <v>7.6923076923076927E-3</v>
      </c>
      <c r="F29">
        <v>0.30192307692307691</v>
      </c>
      <c r="G29">
        <v>2.5000000000000001E-2</v>
      </c>
      <c r="H29">
        <v>3.8461538461538464E-3</v>
      </c>
    </row>
    <row r="30" spans="1:8" x14ac:dyDescent="0.25">
      <c r="A30">
        <v>4.8210372534696858E-2</v>
      </c>
      <c r="B30">
        <v>0.11614317019722425</v>
      </c>
      <c r="C30">
        <v>1.3148283418553688E-2</v>
      </c>
      <c r="D30">
        <v>0.15558802045288531</v>
      </c>
      <c r="E30">
        <v>0</v>
      </c>
      <c r="F30">
        <v>0.33528122717311909</v>
      </c>
      <c r="G30">
        <v>5.5514974433893353E-2</v>
      </c>
      <c r="H30">
        <v>0.27611395178962744</v>
      </c>
    </row>
    <row r="32" spans="1:8" x14ac:dyDescent="0.25">
      <c r="A32" t="e" cm="1">
        <f t="array" ref="A32">MMULT(TRANSPOSE(A17:H30),A1:AP14)</f>
        <v>#VALUE!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63EFA-3606-444B-80C3-0E81200FCB64}">
  <sheetPr codeName="Sheet12"/>
  <dimension ref="A1:AV142"/>
  <sheetViews>
    <sheetView topLeftCell="B1" zoomScale="70" zoomScaleNormal="70" workbookViewId="0">
      <selection activeCell="C146" sqref="C146"/>
    </sheetView>
  </sheetViews>
  <sheetFormatPr defaultColWidth="8.7109375" defaultRowHeight="15" x14ac:dyDescent="0.25"/>
  <cols>
    <col min="1" max="1" width="30.85546875" style="77" bestFit="1" customWidth="1"/>
    <col min="2" max="2" width="25.28515625" style="77" bestFit="1" customWidth="1"/>
    <col min="3" max="3" width="10.28515625" style="77" bestFit="1" customWidth="1"/>
    <col min="4" max="9" width="10.140625" style="77" bestFit="1" customWidth="1"/>
    <col min="10" max="10" width="12.42578125" style="77" bestFit="1" customWidth="1"/>
    <col min="11" max="39" width="10.140625" style="77" bestFit="1" customWidth="1"/>
    <col min="40" max="40" width="12.140625" style="77" bestFit="1" customWidth="1"/>
    <col min="41" max="44" width="10.140625" style="77" bestFit="1" customWidth="1"/>
    <col min="45" max="45" width="8.7109375" style="77"/>
    <col min="46" max="46" width="20.42578125" style="77" bestFit="1" customWidth="1"/>
    <col min="47" max="47" width="8.7109375" style="77"/>
    <col min="48" max="48" width="9.5703125" style="77" bestFit="1" customWidth="1"/>
    <col min="49" max="16384" width="8.7109375" style="77"/>
  </cols>
  <sheetData>
    <row r="1" spans="1:48" ht="15.75" thickBot="1" x14ac:dyDescent="0.3">
      <c r="A1" s="596" t="s">
        <v>866</v>
      </c>
      <c r="B1" s="597"/>
      <c r="C1" s="122" t="s">
        <v>148</v>
      </c>
      <c r="D1" s="122" t="s">
        <v>149</v>
      </c>
      <c r="E1" s="122" t="s">
        <v>150</v>
      </c>
      <c r="F1" s="122" t="s">
        <v>151</v>
      </c>
      <c r="G1" s="122" t="s">
        <v>152</v>
      </c>
      <c r="H1" s="122" t="s">
        <v>153</v>
      </c>
      <c r="I1" s="122" t="s">
        <v>154</v>
      </c>
      <c r="J1" s="122" t="s">
        <v>155</v>
      </c>
      <c r="K1" s="122" t="s">
        <v>156</v>
      </c>
      <c r="L1" s="122" t="s">
        <v>157</v>
      </c>
      <c r="M1" s="122" t="s">
        <v>158</v>
      </c>
      <c r="N1" s="122" t="s">
        <v>159</v>
      </c>
      <c r="O1" s="122" t="s">
        <v>160</v>
      </c>
      <c r="P1" s="122" t="s">
        <v>161</v>
      </c>
      <c r="Q1" s="122" t="s">
        <v>162</v>
      </c>
      <c r="R1" s="122" t="s">
        <v>163</v>
      </c>
      <c r="S1" s="122" t="s">
        <v>164</v>
      </c>
      <c r="T1" s="122" t="s">
        <v>165</v>
      </c>
      <c r="U1" s="122" t="s">
        <v>166</v>
      </c>
      <c r="V1" s="122" t="s">
        <v>167</v>
      </c>
      <c r="W1" s="122" t="s">
        <v>168</v>
      </c>
      <c r="X1" s="122" t="s">
        <v>169</v>
      </c>
      <c r="Y1" s="122" t="s">
        <v>170</v>
      </c>
      <c r="Z1" s="122" t="s">
        <v>171</v>
      </c>
      <c r="AA1" s="122" t="s">
        <v>172</v>
      </c>
      <c r="AB1" s="122" t="s">
        <v>173</v>
      </c>
      <c r="AC1" s="122" t="s">
        <v>174</v>
      </c>
      <c r="AD1" s="122" t="s">
        <v>175</v>
      </c>
      <c r="AE1" s="122" t="s">
        <v>176</v>
      </c>
      <c r="AF1" s="122" t="s">
        <v>177</v>
      </c>
      <c r="AG1" s="122" t="s">
        <v>178</v>
      </c>
      <c r="AH1" s="122" t="s">
        <v>179</v>
      </c>
      <c r="AI1" s="122" t="s">
        <v>180</v>
      </c>
      <c r="AJ1" s="122" t="s">
        <v>181</v>
      </c>
      <c r="AK1" s="122" t="s">
        <v>182</v>
      </c>
      <c r="AL1" s="122" t="s">
        <v>183</v>
      </c>
      <c r="AM1" s="122" t="s">
        <v>184</v>
      </c>
      <c r="AN1" s="122" t="s">
        <v>185</v>
      </c>
      <c r="AO1" s="122" t="s">
        <v>186</v>
      </c>
      <c r="AP1" s="122" t="s">
        <v>187</v>
      </c>
      <c r="AQ1" s="122" t="s">
        <v>188</v>
      </c>
      <c r="AR1" s="122" t="s">
        <v>189</v>
      </c>
    </row>
    <row r="2" spans="1:48" x14ac:dyDescent="0.25">
      <c r="A2" s="3" t="s">
        <v>0</v>
      </c>
      <c r="B2" s="20" t="s">
        <v>13</v>
      </c>
      <c r="C2" s="77">
        <f t="shared" ref="C2:AR2" si="0">C75</f>
        <v>46.661999999999999</v>
      </c>
      <c r="D2" s="77">
        <f t="shared" si="0"/>
        <v>46.427</v>
      </c>
      <c r="E2" s="77">
        <f t="shared" si="0"/>
        <v>47.140999999999998</v>
      </c>
      <c r="F2" s="77">
        <f t="shared" si="0"/>
        <v>48.517000000000003</v>
      </c>
      <c r="G2" s="77">
        <f t="shared" si="0"/>
        <v>49.814</v>
      </c>
      <c r="H2" s="77">
        <f t="shared" si="0"/>
        <v>51.15</v>
      </c>
      <c r="I2" s="77">
        <f t="shared" si="0"/>
        <v>52.527000000000001</v>
      </c>
      <c r="J2" s="77">
        <f t="shared" si="0"/>
        <v>53.957000000000001</v>
      </c>
      <c r="K2" s="77">
        <f t="shared" si="0"/>
        <v>55.405999999999999</v>
      </c>
      <c r="L2" s="77">
        <f t="shared" si="0"/>
        <v>56.963999999999999</v>
      </c>
      <c r="M2" s="77">
        <f t="shared" si="0"/>
        <v>58.582999999999998</v>
      </c>
      <c r="N2" s="77">
        <f t="shared" si="0"/>
        <v>60.267000000000003</v>
      </c>
      <c r="O2" s="77">
        <f t="shared" si="0"/>
        <v>62.009</v>
      </c>
      <c r="P2" s="77">
        <f t="shared" si="0"/>
        <v>63.802999999999997</v>
      </c>
      <c r="Q2" s="77">
        <f t="shared" si="0"/>
        <v>65.644000000000005</v>
      </c>
      <c r="R2" s="77">
        <f t="shared" si="0"/>
        <v>67.525000000000006</v>
      </c>
      <c r="S2" s="77">
        <f t="shared" si="0"/>
        <v>69.432000000000002</v>
      </c>
      <c r="T2" s="77">
        <f t="shared" si="0"/>
        <v>71.367000000000004</v>
      </c>
      <c r="U2" s="77">
        <f t="shared" si="0"/>
        <v>73.378</v>
      </c>
      <c r="V2" s="77">
        <f t="shared" si="0"/>
        <v>75.421999999999997</v>
      </c>
      <c r="W2" s="77">
        <f t="shared" si="0"/>
        <v>77.503</v>
      </c>
      <c r="X2" s="77">
        <f t="shared" si="0"/>
        <v>79.62</v>
      </c>
      <c r="Y2" s="77">
        <f t="shared" si="0"/>
        <v>81.775999999999996</v>
      </c>
      <c r="Z2" s="77">
        <f t="shared" si="0"/>
        <v>83.974000000000004</v>
      </c>
      <c r="AA2" s="77">
        <f t="shared" si="0"/>
        <v>86.212000000000003</v>
      </c>
      <c r="AB2" s="77">
        <f t="shared" si="0"/>
        <v>88.491</v>
      </c>
      <c r="AC2" s="77">
        <f t="shared" si="0"/>
        <v>90.811000000000007</v>
      </c>
      <c r="AD2" s="77">
        <f t="shared" si="0"/>
        <v>93.162000000000006</v>
      </c>
      <c r="AE2" s="77">
        <f t="shared" si="0"/>
        <v>95.552999999999997</v>
      </c>
      <c r="AF2" s="77">
        <f t="shared" si="0"/>
        <v>97.989000000000004</v>
      </c>
      <c r="AG2" s="77">
        <f t="shared" si="0"/>
        <v>100.468</v>
      </c>
      <c r="AH2" s="77">
        <f t="shared" si="0"/>
        <v>102.98399999999999</v>
      </c>
      <c r="AI2" s="77">
        <f t="shared" si="0"/>
        <v>105.56399999999999</v>
      </c>
      <c r="AJ2" s="77">
        <f t="shared" si="0"/>
        <v>108.18600000000001</v>
      </c>
      <c r="AK2" s="77">
        <f t="shared" si="0"/>
        <v>110.87</v>
      </c>
      <c r="AL2" s="77">
        <f t="shared" si="0"/>
        <v>113.59699999999999</v>
      </c>
      <c r="AM2" s="77">
        <f t="shared" si="0"/>
        <v>116.39400000000001</v>
      </c>
      <c r="AN2" s="77">
        <f t="shared" si="0"/>
        <v>119.197</v>
      </c>
      <c r="AO2" s="77">
        <f t="shared" si="0"/>
        <v>122.08199999999999</v>
      </c>
      <c r="AP2" s="77">
        <f t="shared" si="0"/>
        <v>125.008</v>
      </c>
      <c r="AQ2" s="77">
        <f t="shared" si="0"/>
        <v>128.03100000000001</v>
      </c>
      <c r="AR2" s="77">
        <f t="shared" si="0"/>
        <v>131.24199999999999</v>
      </c>
    </row>
    <row r="3" spans="1:48" x14ac:dyDescent="0.25">
      <c r="A3" s="4"/>
      <c r="B3" s="25" t="s">
        <v>14</v>
      </c>
      <c r="C3" s="77">
        <f t="shared" ref="C3:AR3" si="1">C75</f>
        <v>46.661999999999999</v>
      </c>
      <c r="D3" s="77">
        <f t="shared" si="1"/>
        <v>46.427</v>
      </c>
      <c r="E3" s="77">
        <f t="shared" si="1"/>
        <v>47.140999999999998</v>
      </c>
      <c r="F3" s="77">
        <f t="shared" si="1"/>
        <v>48.517000000000003</v>
      </c>
      <c r="G3" s="77">
        <f t="shared" si="1"/>
        <v>49.814</v>
      </c>
      <c r="H3" s="77">
        <f t="shared" si="1"/>
        <v>51.15</v>
      </c>
      <c r="I3" s="77">
        <f t="shared" si="1"/>
        <v>52.527000000000001</v>
      </c>
      <c r="J3" s="77">
        <f t="shared" si="1"/>
        <v>53.957000000000001</v>
      </c>
      <c r="K3" s="77">
        <f t="shared" si="1"/>
        <v>55.405999999999999</v>
      </c>
      <c r="L3" s="77">
        <f t="shared" si="1"/>
        <v>56.963999999999999</v>
      </c>
      <c r="M3" s="77">
        <f t="shared" si="1"/>
        <v>58.582999999999998</v>
      </c>
      <c r="N3" s="77">
        <f t="shared" si="1"/>
        <v>60.267000000000003</v>
      </c>
      <c r="O3" s="77">
        <f t="shared" si="1"/>
        <v>62.009</v>
      </c>
      <c r="P3" s="77">
        <f t="shared" si="1"/>
        <v>63.802999999999997</v>
      </c>
      <c r="Q3" s="77">
        <f t="shared" si="1"/>
        <v>65.644000000000005</v>
      </c>
      <c r="R3" s="77">
        <f t="shared" si="1"/>
        <v>67.525000000000006</v>
      </c>
      <c r="S3" s="77">
        <f t="shared" si="1"/>
        <v>69.432000000000002</v>
      </c>
      <c r="T3" s="77">
        <f t="shared" si="1"/>
        <v>71.367000000000004</v>
      </c>
      <c r="U3" s="77">
        <f t="shared" si="1"/>
        <v>73.378</v>
      </c>
      <c r="V3" s="77">
        <f t="shared" si="1"/>
        <v>75.421999999999997</v>
      </c>
      <c r="W3" s="77">
        <f t="shared" si="1"/>
        <v>77.503</v>
      </c>
      <c r="X3" s="77">
        <f t="shared" si="1"/>
        <v>79.62</v>
      </c>
      <c r="Y3" s="77">
        <f t="shared" si="1"/>
        <v>81.775999999999996</v>
      </c>
      <c r="Z3" s="77">
        <f t="shared" si="1"/>
        <v>83.974000000000004</v>
      </c>
      <c r="AA3" s="77">
        <f t="shared" si="1"/>
        <v>86.212000000000003</v>
      </c>
      <c r="AB3" s="77">
        <f t="shared" si="1"/>
        <v>88.491</v>
      </c>
      <c r="AC3" s="77">
        <f t="shared" si="1"/>
        <v>90.811000000000007</v>
      </c>
      <c r="AD3" s="77">
        <f t="shared" si="1"/>
        <v>93.162000000000006</v>
      </c>
      <c r="AE3" s="77">
        <f t="shared" si="1"/>
        <v>95.552999999999997</v>
      </c>
      <c r="AF3" s="77">
        <f t="shared" si="1"/>
        <v>97.989000000000004</v>
      </c>
      <c r="AG3" s="77">
        <f t="shared" si="1"/>
        <v>100.468</v>
      </c>
      <c r="AH3" s="77">
        <f t="shared" si="1"/>
        <v>102.98399999999999</v>
      </c>
      <c r="AI3" s="77">
        <f t="shared" si="1"/>
        <v>105.56399999999999</v>
      </c>
      <c r="AJ3" s="77">
        <f t="shared" si="1"/>
        <v>108.18600000000001</v>
      </c>
      <c r="AK3" s="77">
        <f t="shared" si="1"/>
        <v>110.87</v>
      </c>
      <c r="AL3" s="77">
        <f t="shared" si="1"/>
        <v>113.59699999999999</v>
      </c>
      <c r="AM3" s="77">
        <f t="shared" si="1"/>
        <v>116.39400000000001</v>
      </c>
      <c r="AN3" s="77">
        <f t="shared" si="1"/>
        <v>119.197</v>
      </c>
      <c r="AO3" s="77">
        <f t="shared" si="1"/>
        <v>122.08199999999999</v>
      </c>
      <c r="AP3" s="77">
        <f t="shared" si="1"/>
        <v>125.008</v>
      </c>
      <c r="AQ3" s="77">
        <f t="shared" si="1"/>
        <v>128.03100000000001</v>
      </c>
      <c r="AR3" s="77">
        <f t="shared" si="1"/>
        <v>131.24199999999999</v>
      </c>
    </row>
    <row r="4" spans="1:48" x14ac:dyDescent="0.25">
      <c r="A4" s="4" t="s">
        <v>1</v>
      </c>
      <c r="B4" s="25" t="s">
        <v>15</v>
      </c>
      <c r="C4" s="77">
        <f t="shared" ref="C4:AR4" si="2">C75</f>
        <v>46.661999999999999</v>
      </c>
      <c r="D4" s="77">
        <f t="shared" si="2"/>
        <v>46.427</v>
      </c>
      <c r="E4" s="77">
        <f t="shared" si="2"/>
        <v>47.140999999999998</v>
      </c>
      <c r="F4" s="77">
        <f t="shared" si="2"/>
        <v>48.517000000000003</v>
      </c>
      <c r="G4" s="77">
        <f t="shared" si="2"/>
        <v>49.814</v>
      </c>
      <c r="H4" s="77">
        <f t="shared" si="2"/>
        <v>51.15</v>
      </c>
      <c r="I4" s="77">
        <f t="shared" si="2"/>
        <v>52.527000000000001</v>
      </c>
      <c r="J4" s="77">
        <f t="shared" si="2"/>
        <v>53.957000000000001</v>
      </c>
      <c r="K4" s="77">
        <f t="shared" si="2"/>
        <v>55.405999999999999</v>
      </c>
      <c r="L4" s="77">
        <f t="shared" si="2"/>
        <v>56.963999999999999</v>
      </c>
      <c r="M4" s="77">
        <f t="shared" si="2"/>
        <v>58.582999999999998</v>
      </c>
      <c r="N4" s="77">
        <f t="shared" si="2"/>
        <v>60.267000000000003</v>
      </c>
      <c r="O4" s="77">
        <f t="shared" si="2"/>
        <v>62.009</v>
      </c>
      <c r="P4" s="77">
        <f t="shared" si="2"/>
        <v>63.802999999999997</v>
      </c>
      <c r="Q4" s="77">
        <f t="shared" si="2"/>
        <v>65.644000000000005</v>
      </c>
      <c r="R4" s="77">
        <f t="shared" si="2"/>
        <v>67.525000000000006</v>
      </c>
      <c r="S4" s="77">
        <f t="shared" si="2"/>
        <v>69.432000000000002</v>
      </c>
      <c r="T4" s="77">
        <f t="shared" si="2"/>
        <v>71.367000000000004</v>
      </c>
      <c r="U4" s="77">
        <f t="shared" si="2"/>
        <v>73.378</v>
      </c>
      <c r="V4" s="77">
        <f t="shared" si="2"/>
        <v>75.421999999999997</v>
      </c>
      <c r="W4" s="77">
        <f t="shared" si="2"/>
        <v>77.503</v>
      </c>
      <c r="X4" s="77">
        <f t="shared" si="2"/>
        <v>79.62</v>
      </c>
      <c r="Y4" s="77">
        <f t="shared" si="2"/>
        <v>81.775999999999996</v>
      </c>
      <c r="Z4" s="77">
        <f t="shared" si="2"/>
        <v>83.974000000000004</v>
      </c>
      <c r="AA4" s="77">
        <f t="shared" si="2"/>
        <v>86.212000000000003</v>
      </c>
      <c r="AB4" s="77">
        <f t="shared" si="2"/>
        <v>88.491</v>
      </c>
      <c r="AC4" s="77">
        <f t="shared" si="2"/>
        <v>90.811000000000007</v>
      </c>
      <c r="AD4" s="77">
        <f t="shared" si="2"/>
        <v>93.162000000000006</v>
      </c>
      <c r="AE4" s="77">
        <f t="shared" si="2"/>
        <v>95.552999999999997</v>
      </c>
      <c r="AF4" s="77">
        <f t="shared" si="2"/>
        <v>97.989000000000004</v>
      </c>
      <c r="AG4" s="77">
        <f t="shared" si="2"/>
        <v>100.468</v>
      </c>
      <c r="AH4" s="77">
        <f t="shared" si="2"/>
        <v>102.98399999999999</v>
      </c>
      <c r="AI4" s="77">
        <f t="shared" si="2"/>
        <v>105.56399999999999</v>
      </c>
      <c r="AJ4" s="77">
        <f t="shared" si="2"/>
        <v>108.18600000000001</v>
      </c>
      <c r="AK4" s="77">
        <f t="shared" si="2"/>
        <v>110.87</v>
      </c>
      <c r="AL4" s="77">
        <f t="shared" si="2"/>
        <v>113.59699999999999</v>
      </c>
      <c r="AM4" s="77">
        <f t="shared" si="2"/>
        <v>116.39400000000001</v>
      </c>
      <c r="AN4" s="77">
        <f t="shared" si="2"/>
        <v>119.197</v>
      </c>
      <c r="AO4" s="77">
        <f t="shared" si="2"/>
        <v>122.08199999999999</v>
      </c>
      <c r="AP4" s="77">
        <f t="shared" si="2"/>
        <v>125.008</v>
      </c>
      <c r="AQ4" s="77">
        <f t="shared" si="2"/>
        <v>128.03100000000001</v>
      </c>
      <c r="AR4" s="77">
        <f t="shared" si="2"/>
        <v>131.24199999999999</v>
      </c>
    </row>
    <row r="5" spans="1:48" x14ac:dyDescent="0.25">
      <c r="A5" s="4" t="s">
        <v>2</v>
      </c>
      <c r="B5" s="25" t="s">
        <v>18</v>
      </c>
      <c r="C5" s="77">
        <f t="shared" ref="C5:AR5" si="3">C83</f>
        <v>15.116</v>
      </c>
      <c r="D5" s="77">
        <f t="shared" si="3"/>
        <v>14.763</v>
      </c>
      <c r="E5" s="77">
        <f t="shared" si="3"/>
        <v>15.118</v>
      </c>
      <c r="F5" s="77">
        <f t="shared" si="3"/>
        <v>15.532999999999999</v>
      </c>
      <c r="G5" s="77">
        <f t="shared" si="3"/>
        <v>15.891999999999999</v>
      </c>
      <c r="H5" s="77">
        <f t="shared" si="3"/>
        <v>16.259</v>
      </c>
      <c r="I5" s="77">
        <f t="shared" si="3"/>
        <v>16.626000000000001</v>
      </c>
      <c r="J5" s="77">
        <f t="shared" si="3"/>
        <v>17.007000000000001</v>
      </c>
      <c r="K5" s="77">
        <f t="shared" si="3"/>
        <v>17.385000000000002</v>
      </c>
      <c r="L5" s="77">
        <f t="shared" si="3"/>
        <v>17.797000000000001</v>
      </c>
      <c r="M5" s="77">
        <f t="shared" si="3"/>
        <v>18.215</v>
      </c>
      <c r="N5" s="77">
        <f t="shared" si="3"/>
        <v>18.635999999999999</v>
      </c>
      <c r="O5" s="77">
        <f t="shared" si="3"/>
        <v>19.079999999999998</v>
      </c>
      <c r="P5" s="77">
        <f t="shared" si="3"/>
        <v>19.536000000000001</v>
      </c>
      <c r="Q5" s="77">
        <f t="shared" si="3"/>
        <v>20.013000000000002</v>
      </c>
      <c r="R5" s="77">
        <f t="shared" si="3"/>
        <v>20.501000000000001</v>
      </c>
      <c r="S5" s="77">
        <f t="shared" si="3"/>
        <v>21.006</v>
      </c>
      <c r="T5" s="77">
        <f t="shared" si="3"/>
        <v>21.536000000000001</v>
      </c>
      <c r="U5" s="77">
        <f t="shared" si="3"/>
        <v>22.094999999999999</v>
      </c>
      <c r="V5" s="77">
        <f t="shared" si="3"/>
        <v>22.664999999999999</v>
      </c>
      <c r="W5" s="77">
        <f t="shared" si="3"/>
        <v>23.244</v>
      </c>
      <c r="X5" s="77">
        <f t="shared" si="3"/>
        <v>23.841000000000001</v>
      </c>
      <c r="Y5" s="77">
        <f t="shared" si="3"/>
        <v>24.431000000000001</v>
      </c>
      <c r="Z5" s="77">
        <f t="shared" si="3"/>
        <v>25.033000000000001</v>
      </c>
      <c r="AA5" s="77">
        <f t="shared" si="3"/>
        <v>25.63</v>
      </c>
      <c r="AB5" s="77">
        <f t="shared" si="3"/>
        <v>26.227</v>
      </c>
      <c r="AC5" s="77">
        <f t="shared" si="3"/>
        <v>26.832000000000001</v>
      </c>
      <c r="AD5" s="77">
        <f t="shared" si="3"/>
        <v>27.436</v>
      </c>
      <c r="AE5" s="77">
        <f t="shared" si="3"/>
        <v>28.052</v>
      </c>
      <c r="AF5" s="77">
        <f t="shared" si="3"/>
        <v>28.670999999999999</v>
      </c>
      <c r="AG5" s="77">
        <f t="shared" si="3"/>
        <v>29.29</v>
      </c>
      <c r="AH5" s="77">
        <f t="shared" si="3"/>
        <v>29.896000000000001</v>
      </c>
      <c r="AI5" s="77">
        <f t="shared" si="3"/>
        <v>30.53</v>
      </c>
      <c r="AJ5" s="77">
        <f t="shared" si="3"/>
        <v>31.172000000000001</v>
      </c>
      <c r="AK5" s="77">
        <f t="shared" si="3"/>
        <v>31.821999999999999</v>
      </c>
      <c r="AL5" s="77">
        <f t="shared" si="3"/>
        <v>32.478999999999999</v>
      </c>
      <c r="AM5" s="77">
        <f t="shared" si="3"/>
        <v>33.145000000000003</v>
      </c>
      <c r="AN5" s="77">
        <f t="shared" si="3"/>
        <v>33.802999999999997</v>
      </c>
      <c r="AO5" s="77">
        <f t="shared" si="3"/>
        <v>34.470999999999997</v>
      </c>
      <c r="AP5" s="77">
        <f t="shared" si="3"/>
        <v>35.143000000000001</v>
      </c>
      <c r="AQ5" s="77">
        <f t="shared" si="3"/>
        <v>35.829000000000001</v>
      </c>
      <c r="AR5" s="77">
        <f t="shared" si="3"/>
        <v>36.575000000000003</v>
      </c>
    </row>
    <row r="6" spans="1:48" x14ac:dyDescent="0.25">
      <c r="A6" s="4"/>
      <c r="B6" s="25" t="s">
        <v>19</v>
      </c>
      <c r="C6" s="77">
        <f t="shared" ref="C6:AR6" si="4">C74</f>
        <v>142.59899999999999</v>
      </c>
      <c r="D6" s="77">
        <f t="shared" si="4"/>
        <v>141.56899999999999</v>
      </c>
      <c r="E6" s="77">
        <f t="shared" si="4"/>
        <v>144.351</v>
      </c>
      <c r="F6" s="77">
        <f t="shared" si="4"/>
        <v>148.60900000000001</v>
      </c>
      <c r="G6" s="77">
        <f t="shared" si="4"/>
        <v>152.499</v>
      </c>
      <c r="H6" s="77">
        <f t="shared" si="4"/>
        <v>156.47999999999999</v>
      </c>
      <c r="I6" s="77">
        <f t="shared" si="4"/>
        <v>160.584</v>
      </c>
      <c r="J6" s="77">
        <f t="shared" si="4"/>
        <v>164.83699999999999</v>
      </c>
      <c r="K6" s="77">
        <f t="shared" si="4"/>
        <v>169.14400000000001</v>
      </c>
      <c r="L6" s="77">
        <f t="shared" si="4"/>
        <v>173.67599999999999</v>
      </c>
      <c r="M6" s="77">
        <f t="shared" si="4"/>
        <v>178.374</v>
      </c>
      <c r="N6" s="77">
        <f t="shared" si="4"/>
        <v>183.238</v>
      </c>
      <c r="O6" s="77">
        <f t="shared" si="4"/>
        <v>188.238</v>
      </c>
      <c r="P6" s="77">
        <f t="shared" si="4"/>
        <v>193.34700000000001</v>
      </c>
      <c r="Q6" s="77">
        <f t="shared" si="4"/>
        <v>198.535</v>
      </c>
      <c r="R6" s="77">
        <f t="shared" si="4"/>
        <v>203.828</v>
      </c>
      <c r="S6" s="77">
        <f t="shared" si="4"/>
        <v>209.16</v>
      </c>
      <c r="T6" s="77">
        <f t="shared" si="4"/>
        <v>214.54300000000001</v>
      </c>
      <c r="U6" s="77">
        <f t="shared" si="4"/>
        <v>220.096</v>
      </c>
      <c r="V6" s="77">
        <f t="shared" si="4"/>
        <v>225.732</v>
      </c>
      <c r="W6" s="77">
        <f t="shared" si="4"/>
        <v>231.48400000000001</v>
      </c>
      <c r="X6" s="77">
        <f t="shared" si="4"/>
        <v>237.31200000000001</v>
      </c>
      <c r="Y6" s="77">
        <f t="shared" si="4"/>
        <v>243.21700000000001</v>
      </c>
      <c r="Z6" s="77">
        <f t="shared" si="4"/>
        <v>249.24299999999999</v>
      </c>
      <c r="AA6" s="77">
        <f t="shared" si="4"/>
        <v>255.42500000000001</v>
      </c>
      <c r="AB6" s="77">
        <f t="shared" si="4"/>
        <v>261.73899999999998</v>
      </c>
      <c r="AC6" s="77">
        <f t="shared" si="4"/>
        <v>268.13600000000002</v>
      </c>
      <c r="AD6" s="77">
        <f t="shared" si="4"/>
        <v>274.64400000000001</v>
      </c>
      <c r="AE6" s="77">
        <f t="shared" si="4"/>
        <v>281.20999999999998</v>
      </c>
      <c r="AF6" s="77">
        <f t="shared" si="4"/>
        <v>287.95699999999999</v>
      </c>
      <c r="AG6" s="77">
        <f t="shared" si="4"/>
        <v>294.82600000000002</v>
      </c>
      <c r="AH6" s="77">
        <f t="shared" si="4"/>
        <v>301.904</v>
      </c>
      <c r="AI6" s="77">
        <f t="shared" si="4"/>
        <v>309.02499999999998</v>
      </c>
      <c r="AJ6" s="77">
        <f t="shared" si="4"/>
        <v>316.27699999999999</v>
      </c>
      <c r="AK6" s="77">
        <f t="shared" si="4"/>
        <v>323.70999999999998</v>
      </c>
      <c r="AL6" s="77">
        <f t="shared" si="4"/>
        <v>331.28699999999998</v>
      </c>
      <c r="AM6" s="77">
        <f t="shared" si="4"/>
        <v>339.048</v>
      </c>
      <c r="AN6" s="77">
        <f t="shared" si="4"/>
        <v>347.03699999999998</v>
      </c>
      <c r="AO6" s="77">
        <f t="shared" si="4"/>
        <v>355.24400000000003</v>
      </c>
      <c r="AP6" s="77">
        <f t="shared" si="4"/>
        <v>363.62599999999998</v>
      </c>
      <c r="AQ6" s="77">
        <f t="shared" si="4"/>
        <v>372.25900000000001</v>
      </c>
      <c r="AR6" s="77">
        <f t="shared" si="4"/>
        <v>381.37900000000002</v>
      </c>
    </row>
    <row r="7" spans="1:48" x14ac:dyDescent="0.25">
      <c r="A7" s="4" t="s">
        <v>3</v>
      </c>
      <c r="B7" s="25" t="s">
        <v>20</v>
      </c>
      <c r="C7" s="77">
        <f t="shared" ref="C7:AR7" si="5">C75</f>
        <v>46.661999999999999</v>
      </c>
      <c r="D7" s="77">
        <f t="shared" si="5"/>
        <v>46.427</v>
      </c>
      <c r="E7" s="77">
        <f t="shared" si="5"/>
        <v>47.140999999999998</v>
      </c>
      <c r="F7" s="77">
        <f t="shared" si="5"/>
        <v>48.517000000000003</v>
      </c>
      <c r="G7" s="77">
        <f t="shared" si="5"/>
        <v>49.814</v>
      </c>
      <c r="H7" s="77">
        <f t="shared" si="5"/>
        <v>51.15</v>
      </c>
      <c r="I7" s="77">
        <f t="shared" si="5"/>
        <v>52.527000000000001</v>
      </c>
      <c r="J7" s="77">
        <f t="shared" si="5"/>
        <v>53.957000000000001</v>
      </c>
      <c r="K7" s="77">
        <f t="shared" si="5"/>
        <v>55.405999999999999</v>
      </c>
      <c r="L7" s="77">
        <f t="shared" si="5"/>
        <v>56.963999999999999</v>
      </c>
      <c r="M7" s="77">
        <f t="shared" si="5"/>
        <v>58.582999999999998</v>
      </c>
      <c r="N7" s="77">
        <f t="shared" si="5"/>
        <v>60.267000000000003</v>
      </c>
      <c r="O7" s="77">
        <f t="shared" si="5"/>
        <v>62.009</v>
      </c>
      <c r="P7" s="77">
        <f t="shared" si="5"/>
        <v>63.802999999999997</v>
      </c>
      <c r="Q7" s="77">
        <f t="shared" si="5"/>
        <v>65.644000000000005</v>
      </c>
      <c r="R7" s="77">
        <f t="shared" si="5"/>
        <v>67.525000000000006</v>
      </c>
      <c r="S7" s="77">
        <f t="shared" si="5"/>
        <v>69.432000000000002</v>
      </c>
      <c r="T7" s="77">
        <f t="shared" si="5"/>
        <v>71.367000000000004</v>
      </c>
      <c r="U7" s="77">
        <f t="shared" si="5"/>
        <v>73.378</v>
      </c>
      <c r="V7" s="77">
        <f t="shared" si="5"/>
        <v>75.421999999999997</v>
      </c>
      <c r="W7" s="77">
        <f t="shared" si="5"/>
        <v>77.503</v>
      </c>
      <c r="X7" s="77">
        <f t="shared" si="5"/>
        <v>79.62</v>
      </c>
      <c r="Y7" s="77">
        <f t="shared" si="5"/>
        <v>81.775999999999996</v>
      </c>
      <c r="Z7" s="77">
        <f t="shared" si="5"/>
        <v>83.974000000000004</v>
      </c>
      <c r="AA7" s="77">
        <f t="shared" si="5"/>
        <v>86.212000000000003</v>
      </c>
      <c r="AB7" s="77">
        <f t="shared" si="5"/>
        <v>88.491</v>
      </c>
      <c r="AC7" s="77">
        <f t="shared" si="5"/>
        <v>90.811000000000007</v>
      </c>
      <c r="AD7" s="77">
        <f t="shared" si="5"/>
        <v>93.162000000000006</v>
      </c>
      <c r="AE7" s="77">
        <f t="shared" si="5"/>
        <v>95.552999999999997</v>
      </c>
      <c r="AF7" s="77">
        <f t="shared" si="5"/>
        <v>97.989000000000004</v>
      </c>
      <c r="AG7" s="77">
        <f t="shared" si="5"/>
        <v>100.468</v>
      </c>
      <c r="AH7" s="77">
        <f t="shared" si="5"/>
        <v>102.98399999999999</v>
      </c>
      <c r="AI7" s="77">
        <f t="shared" si="5"/>
        <v>105.56399999999999</v>
      </c>
      <c r="AJ7" s="77">
        <f t="shared" si="5"/>
        <v>108.18600000000001</v>
      </c>
      <c r="AK7" s="77">
        <f t="shared" si="5"/>
        <v>110.87</v>
      </c>
      <c r="AL7" s="77">
        <f t="shared" si="5"/>
        <v>113.59699999999999</v>
      </c>
      <c r="AM7" s="77">
        <f t="shared" si="5"/>
        <v>116.39400000000001</v>
      </c>
      <c r="AN7" s="77">
        <f t="shared" si="5"/>
        <v>119.197</v>
      </c>
      <c r="AO7" s="77">
        <f t="shared" si="5"/>
        <v>122.08199999999999</v>
      </c>
      <c r="AP7" s="77">
        <f t="shared" si="5"/>
        <v>125.008</v>
      </c>
      <c r="AQ7" s="77">
        <f t="shared" si="5"/>
        <v>128.03100000000001</v>
      </c>
      <c r="AR7" s="77">
        <f t="shared" si="5"/>
        <v>131.24199999999999</v>
      </c>
    </row>
    <row r="8" spans="1:48" x14ac:dyDescent="0.25">
      <c r="A8" s="4" t="s">
        <v>4</v>
      </c>
      <c r="B8" s="25" t="s">
        <v>16</v>
      </c>
      <c r="C8" s="77">
        <f t="shared" ref="C8:AR8" si="6">C74</f>
        <v>142.59899999999999</v>
      </c>
      <c r="D8" s="77">
        <f t="shared" si="6"/>
        <v>141.56899999999999</v>
      </c>
      <c r="E8" s="77">
        <f t="shared" si="6"/>
        <v>144.351</v>
      </c>
      <c r="F8" s="77">
        <f t="shared" si="6"/>
        <v>148.60900000000001</v>
      </c>
      <c r="G8" s="77">
        <f t="shared" si="6"/>
        <v>152.499</v>
      </c>
      <c r="H8" s="77">
        <f t="shared" si="6"/>
        <v>156.47999999999999</v>
      </c>
      <c r="I8" s="77">
        <f t="shared" si="6"/>
        <v>160.584</v>
      </c>
      <c r="J8" s="77">
        <f t="shared" si="6"/>
        <v>164.83699999999999</v>
      </c>
      <c r="K8" s="77">
        <f t="shared" si="6"/>
        <v>169.14400000000001</v>
      </c>
      <c r="L8" s="77">
        <f t="shared" si="6"/>
        <v>173.67599999999999</v>
      </c>
      <c r="M8" s="77">
        <f t="shared" si="6"/>
        <v>178.374</v>
      </c>
      <c r="N8" s="77">
        <f t="shared" si="6"/>
        <v>183.238</v>
      </c>
      <c r="O8" s="77">
        <f t="shared" si="6"/>
        <v>188.238</v>
      </c>
      <c r="P8" s="77">
        <f t="shared" si="6"/>
        <v>193.34700000000001</v>
      </c>
      <c r="Q8" s="77">
        <f t="shared" si="6"/>
        <v>198.535</v>
      </c>
      <c r="R8" s="77">
        <f t="shared" si="6"/>
        <v>203.828</v>
      </c>
      <c r="S8" s="77">
        <f t="shared" si="6"/>
        <v>209.16</v>
      </c>
      <c r="T8" s="77">
        <f t="shared" si="6"/>
        <v>214.54300000000001</v>
      </c>
      <c r="U8" s="77">
        <f t="shared" si="6"/>
        <v>220.096</v>
      </c>
      <c r="V8" s="77">
        <f t="shared" si="6"/>
        <v>225.732</v>
      </c>
      <c r="W8" s="77">
        <f t="shared" si="6"/>
        <v>231.48400000000001</v>
      </c>
      <c r="X8" s="77">
        <f t="shared" si="6"/>
        <v>237.31200000000001</v>
      </c>
      <c r="Y8" s="77">
        <f t="shared" si="6"/>
        <v>243.21700000000001</v>
      </c>
      <c r="Z8" s="77">
        <f t="shared" si="6"/>
        <v>249.24299999999999</v>
      </c>
      <c r="AA8" s="77">
        <f t="shared" si="6"/>
        <v>255.42500000000001</v>
      </c>
      <c r="AB8" s="77">
        <f t="shared" si="6"/>
        <v>261.73899999999998</v>
      </c>
      <c r="AC8" s="77">
        <f t="shared" si="6"/>
        <v>268.13600000000002</v>
      </c>
      <c r="AD8" s="77">
        <f t="shared" si="6"/>
        <v>274.64400000000001</v>
      </c>
      <c r="AE8" s="77">
        <f t="shared" si="6"/>
        <v>281.20999999999998</v>
      </c>
      <c r="AF8" s="77">
        <f t="shared" si="6"/>
        <v>287.95699999999999</v>
      </c>
      <c r="AG8" s="77">
        <f t="shared" si="6"/>
        <v>294.82600000000002</v>
      </c>
      <c r="AH8" s="77">
        <f t="shared" si="6"/>
        <v>301.904</v>
      </c>
      <c r="AI8" s="77">
        <f t="shared" si="6"/>
        <v>309.02499999999998</v>
      </c>
      <c r="AJ8" s="77">
        <f t="shared" si="6"/>
        <v>316.27699999999999</v>
      </c>
      <c r="AK8" s="77">
        <f t="shared" si="6"/>
        <v>323.70999999999998</v>
      </c>
      <c r="AL8" s="77">
        <f t="shared" si="6"/>
        <v>331.28699999999998</v>
      </c>
      <c r="AM8" s="77">
        <f t="shared" si="6"/>
        <v>339.048</v>
      </c>
      <c r="AN8" s="77">
        <f t="shared" si="6"/>
        <v>347.03699999999998</v>
      </c>
      <c r="AO8" s="77">
        <f t="shared" si="6"/>
        <v>355.24400000000003</v>
      </c>
      <c r="AP8" s="77">
        <f t="shared" si="6"/>
        <v>363.62599999999998</v>
      </c>
      <c r="AQ8" s="77">
        <f t="shared" si="6"/>
        <v>372.25900000000001</v>
      </c>
      <c r="AR8" s="77">
        <f t="shared" si="6"/>
        <v>381.37900000000002</v>
      </c>
    </row>
    <row r="9" spans="1:48" x14ac:dyDescent="0.25">
      <c r="A9" s="4" t="s">
        <v>5</v>
      </c>
      <c r="B9" s="25"/>
    </row>
    <row r="10" spans="1:48" x14ac:dyDescent="0.25">
      <c r="A10" s="4" t="s">
        <v>6</v>
      </c>
      <c r="B10" s="25"/>
    </row>
    <row r="11" spans="1:48" x14ac:dyDescent="0.25">
      <c r="A11" s="4" t="s">
        <v>7</v>
      </c>
      <c r="B11" s="25" t="s">
        <v>19</v>
      </c>
      <c r="C11" s="77">
        <f t="shared" ref="C11:AR11" si="7">C83</f>
        <v>15.116</v>
      </c>
      <c r="D11" s="77">
        <f t="shared" si="7"/>
        <v>14.763</v>
      </c>
      <c r="E11" s="77">
        <f t="shared" si="7"/>
        <v>15.118</v>
      </c>
      <c r="F11" s="77">
        <f t="shared" si="7"/>
        <v>15.532999999999999</v>
      </c>
      <c r="G11" s="77">
        <f t="shared" si="7"/>
        <v>15.891999999999999</v>
      </c>
      <c r="H11" s="77">
        <f t="shared" si="7"/>
        <v>16.259</v>
      </c>
      <c r="I11" s="77">
        <f t="shared" si="7"/>
        <v>16.626000000000001</v>
      </c>
      <c r="J11" s="77">
        <f t="shared" si="7"/>
        <v>17.007000000000001</v>
      </c>
      <c r="K11" s="77">
        <f t="shared" si="7"/>
        <v>17.385000000000002</v>
      </c>
      <c r="L11" s="77">
        <f t="shared" si="7"/>
        <v>17.797000000000001</v>
      </c>
      <c r="M11" s="77">
        <f t="shared" si="7"/>
        <v>18.215</v>
      </c>
      <c r="N11" s="77">
        <f t="shared" si="7"/>
        <v>18.635999999999999</v>
      </c>
      <c r="O11" s="77">
        <f t="shared" si="7"/>
        <v>19.079999999999998</v>
      </c>
      <c r="P11" s="77">
        <f t="shared" si="7"/>
        <v>19.536000000000001</v>
      </c>
      <c r="Q11" s="77">
        <f t="shared" si="7"/>
        <v>20.013000000000002</v>
      </c>
      <c r="R11" s="77">
        <f t="shared" si="7"/>
        <v>20.501000000000001</v>
      </c>
      <c r="S11" s="77">
        <f t="shared" si="7"/>
        <v>21.006</v>
      </c>
      <c r="T11" s="77">
        <f t="shared" si="7"/>
        <v>21.536000000000001</v>
      </c>
      <c r="U11" s="77">
        <f t="shared" si="7"/>
        <v>22.094999999999999</v>
      </c>
      <c r="V11" s="77">
        <f t="shared" si="7"/>
        <v>22.664999999999999</v>
      </c>
      <c r="W11" s="77">
        <f t="shared" si="7"/>
        <v>23.244</v>
      </c>
      <c r="X11" s="77">
        <f t="shared" si="7"/>
        <v>23.841000000000001</v>
      </c>
      <c r="Y11" s="77">
        <f t="shared" si="7"/>
        <v>24.431000000000001</v>
      </c>
      <c r="Z11" s="77">
        <f t="shared" si="7"/>
        <v>25.033000000000001</v>
      </c>
      <c r="AA11" s="77">
        <f t="shared" si="7"/>
        <v>25.63</v>
      </c>
      <c r="AB11" s="77">
        <f t="shared" si="7"/>
        <v>26.227</v>
      </c>
      <c r="AC11" s="77">
        <f t="shared" si="7"/>
        <v>26.832000000000001</v>
      </c>
      <c r="AD11" s="77">
        <f t="shared" si="7"/>
        <v>27.436</v>
      </c>
      <c r="AE11" s="77">
        <f t="shared" si="7"/>
        <v>28.052</v>
      </c>
      <c r="AF11" s="77">
        <f t="shared" si="7"/>
        <v>28.670999999999999</v>
      </c>
      <c r="AG11" s="77">
        <f t="shared" si="7"/>
        <v>29.29</v>
      </c>
      <c r="AH11" s="77">
        <f t="shared" si="7"/>
        <v>29.896000000000001</v>
      </c>
      <c r="AI11" s="77">
        <f t="shared" si="7"/>
        <v>30.53</v>
      </c>
      <c r="AJ11" s="77">
        <f t="shared" si="7"/>
        <v>31.172000000000001</v>
      </c>
      <c r="AK11" s="77">
        <f t="shared" si="7"/>
        <v>31.821999999999999</v>
      </c>
      <c r="AL11" s="77">
        <f t="shared" si="7"/>
        <v>32.478999999999999</v>
      </c>
      <c r="AM11" s="77">
        <f t="shared" si="7"/>
        <v>33.145000000000003</v>
      </c>
      <c r="AN11" s="77">
        <f t="shared" si="7"/>
        <v>33.802999999999997</v>
      </c>
      <c r="AO11" s="77">
        <f t="shared" si="7"/>
        <v>34.470999999999997</v>
      </c>
      <c r="AP11" s="77">
        <f t="shared" si="7"/>
        <v>35.143000000000001</v>
      </c>
      <c r="AQ11" s="77">
        <f t="shared" si="7"/>
        <v>35.829000000000001</v>
      </c>
      <c r="AR11" s="77">
        <f t="shared" si="7"/>
        <v>36.575000000000003</v>
      </c>
    </row>
    <row r="12" spans="1:48" ht="15.75" thickBot="1" x14ac:dyDescent="0.3">
      <c r="A12" s="4" t="s">
        <v>8</v>
      </c>
      <c r="B12" s="25"/>
    </row>
    <row r="13" spans="1:48" ht="15.75" thickBot="1" x14ac:dyDescent="0.3">
      <c r="A13" s="4" t="s">
        <v>3</v>
      </c>
      <c r="B13" s="25"/>
      <c r="C13" s="77">
        <f t="shared" ref="C13:AR13" si="8">C76</f>
        <v>76.893000000000001</v>
      </c>
      <c r="D13" s="77">
        <f t="shared" si="8"/>
        <v>72.429000000000002</v>
      </c>
      <c r="E13" s="77">
        <f t="shared" si="8"/>
        <v>75.379000000000005</v>
      </c>
      <c r="F13" s="77">
        <f t="shared" si="8"/>
        <v>77.760999999999996</v>
      </c>
      <c r="G13" s="77">
        <f t="shared" si="8"/>
        <v>80.192999999999998</v>
      </c>
      <c r="H13" s="77">
        <f t="shared" si="8"/>
        <v>82.328000000000003</v>
      </c>
      <c r="I13" s="77">
        <f t="shared" si="8"/>
        <v>84.400999999999996</v>
      </c>
      <c r="J13" s="77">
        <f t="shared" si="8"/>
        <v>86.465999999999994</v>
      </c>
      <c r="K13" s="77">
        <f t="shared" si="8"/>
        <v>88.481999999999999</v>
      </c>
      <c r="L13" s="77">
        <f t="shared" si="8"/>
        <v>90.596000000000004</v>
      </c>
      <c r="M13" s="77">
        <f t="shared" si="8"/>
        <v>92.771000000000001</v>
      </c>
      <c r="N13" s="77">
        <f t="shared" si="8"/>
        <v>95.015000000000001</v>
      </c>
      <c r="O13" s="77">
        <f t="shared" si="8"/>
        <v>97.34</v>
      </c>
      <c r="P13" s="77">
        <f t="shared" si="8"/>
        <v>99.712999999999994</v>
      </c>
      <c r="Q13" s="77">
        <f t="shared" si="8"/>
        <v>102.122</v>
      </c>
      <c r="R13" s="77">
        <f t="shared" si="8"/>
        <v>104.58199999999999</v>
      </c>
      <c r="S13" s="77">
        <f t="shared" si="8"/>
        <v>107.07599999999999</v>
      </c>
      <c r="T13" s="77">
        <f t="shared" si="8"/>
        <v>109.623</v>
      </c>
      <c r="U13" s="77">
        <f t="shared" si="8"/>
        <v>112.244</v>
      </c>
      <c r="V13" s="77">
        <f t="shared" si="8"/>
        <v>114.922</v>
      </c>
      <c r="W13" s="77">
        <f t="shared" si="8"/>
        <v>117.666</v>
      </c>
      <c r="X13" s="77">
        <f t="shared" si="8"/>
        <v>120.461</v>
      </c>
      <c r="Y13" s="77">
        <f t="shared" si="8"/>
        <v>123.336</v>
      </c>
      <c r="Z13" s="77">
        <f t="shared" si="8"/>
        <v>126.26</v>
      </c>
      <c r="AA13" s="77">
        <f t="shared" si="8"/>
        <v>129.267</v>
      </c>
      <c r="AB13" s="77">
        <f t="shared" si="8"/>
        <v>132.35400000000001</v>
      </c>
      <c r="AC13" s="77">
        <f t="shared" si="8"/>
        <v>135.506</v>
      </c>
      <c r="AD13" s="77">
        <f t="shared" si="8"/>
        <v>138.74600000000001</v>
      </c>
      <c r="AE13" s="77">
        <f t="shared" si="8"/>
        <v>142.03299999999999</v>
      </c>
      <c r="AF13" s="77">
        <f t="shared" si="8"/>
        <v>145.43299999999999</v>
      </c>
      <c r="AG13" s="77">
        <f t="shared" si="8"/>
        <v>148.91999999999999</v>
      </c>
      <c r="AH13" s="77">
        <f t="shared" si="8"/>
        <v>152.547</v>
      </c>
      <c r="AI13" s="77">
        <f t="shared" si="8"/>
        <v>156.208</v>
      </c>
      <c r="AJ13" s="77">
        <f t="shared" si="8"/>
        <v>159.96899999999999</v>
      </c>
      <c r="AK13" s="77">
        <f t="shared" si="8"/>
        <v>163.83799999999999</v>
      </c>
      <c r="AL13" s="77">
        <f t="shared" si="8"/>
        <v>167.81100000000001</v>
      </c>
      <c r="AM13" s="77">
        <f t="shared" si="8"/>
        <v>171.893</v>
      </c>
      <c r="AN13" s="77">
        <f t="shared" si="8"/>
        <v>176.078</v>
      </c>
      <c r="AO13" s="77">
        <f t="shared" si="8"/>
        <v>180.38900000000001</v>
      </c>
      <c r="AP13" s="77">
        <f t="shared" si="8"/>
        <v>184.81800000000001</v>
      </c>
      <c r="AQ13" s="77">
        <f t="shared" si="8"/>
        <v>189.38</v>
      </c>
      <c r="AR13" s="77">
        <f t="shared" si="8"/>
        <v>193.48099999999999</v>
      </c>
      <c r="AT13" s="598" t="s">
        <v>146</v>
      </c>
      <c r="AU13" s="599"/>
      <c r="AV13" s="600"/>
    </row>
    <row r="14" spans="1:48" x14ac:dyDescent="0.25">
      <c r="A14" s="4" t="s">
        <v>9</v>
      </c>
      <c r="B14" s="25" t="s">
        <v>17</v>
      </c>
      <c r="C14" s="77">
        <f t="shared" ref="C14:AR14" si="9">C82</f>
        <v>28.759</v>
      </c>
      <c r="D14" s="77">
        <f t="shared" si="9"/>
        <v>28.050999999999998</v>
      </c>
      <c r="E14" s="77">
        <f t="shared" si="9"/>
        <v>28.933</v>
      </c>
      <c r="F14" s="77">
        <f t="shared" si="9"/>
        <v>29.882000000000001</v>
      </c>
      <c r="G14" s="77">
        <f t="shared" si="9"/>
        <v>30.785</v>
      </c>
      <c r="H14" s="77">
        <f t="shared" si="9"/>
        <v>31.684000000000001</v>
      </c>
      <c r="I14" s="77">
        <f t="shared" si="9"/>
        <v>32.593000000000004</v>
      </c>
      <c r="J14" s="77">
        <f t="shared" si="9"/>
        <v>33.529000000000003</v>
      </c>
      <c r="K14" s="77">
        <f t="shared" si="9"/>
        <v>34.459000000000003</v>
      </c>
      <c r="L14" s="77">
        <f t="shared" si="9"/>
        <v>35.448</v>
      </c>
      <c r="M14" s="77">
        <f t="shared" si="9"/>
        <v>36.451999999999998</v>
      </c>
      <c r="N14" s="77">
        <f t="shared" si="9"/>
        <v>37.466000000000001</v>
      </c>
      <c r="O14" s="77">
        <f t="shared" si="9"/>
        <v>38.529000000000003</v>
      </c>
      <c r="P14" s="77">
        <f t="shared" si="9"/>
        <v>39.621000000000002</v>
      </c>
      <c r="Q14" s="77">
        <f t="shared" si="9"/>
        <v>40.753999999999998</v>
      </c>
      <c r="R14" s="77">
        <f t="shared" si="9"/>
        <v>41.904000000000003</v>
      </c>
      <c r="S14" s="77">
        <f t="shared" si="9"/>
        <v>43.097000000000001</v>
      </c>
      <c r="T14" s="77">
        <f t="shared" si="9"/>
        <v>44.338000000000001</v>
      </c>
      <c r="U14" s="77">
        <f t="shared" si="9"/>
        <v>45.613</v>
      </c>
      <c r="V14" s="77">
        <f t="shared" si="9"/>
        <v>46.905000000000001</v>
      </c>
      <c r="W14" s="77">
        <f t="shared" si="9"/>
        <v>48.209000000000003</v>
      </c>
      <c r="X14" s="77">
        <f t="shared" si="9"/>
        <v>49.540999999999997</v>
      </c>
      <c r="Y14" s="77">
        <f t="shared" si="9"/>
        <v>50.854999999999997</v>
      </c>
      <c r="Z14" s="77">
        <f t="shared" si="9"/>
        <v>52.173999999999999</v>
      </c>
      <c r="AA14" s="77">
        <f t="shared" si="9"/>
        <v>53.463999999999999</v>
      </c>
      <c r="AB14" s="77">
        <f t="shared" si="9"/>
        <v>54.744</v>
      </c>
      <c r="AC14" s="77">
        <f t="shared" si="9"/>
        <v>56.045000000000002</v>
      </c>
      <c r="AD14" s="77">
        <f t="shared" si="9"/>
        <v>57.335999999999999</v>
      </c>
      <c r="AE14" s="77">
        <f t="shared" si="9"/>
        <v>58.640999999999998</v>
      </c>
      <c r="AF14" s="77">
        <f t="shared" si="9"/>
        <v>59.945</v>
      </c>
      <c r="AG14" s="77">
        <f t="shared" si="9"/>
        <v>61.228999999999999</v>
      </c>
      <c r="AH14" s="77">
        <f t="shared" si="9"/>
        <v>62.463999999999999</v>
      </c>
      <c r="AI14" s="77">
        <f t="shared" si="9"/>
        <v>63.759</v>
      </c>
      <c r="AJ14" s="77">
        <f t="shared" si="9"/>
        <v>65.055999999999997</v>
      </c>
      <c r="AK14" s="77">
        <f t="shared" si="9"/>
        <v>66.343000000000004</v>
      </c>
      <c r="AL14" s="77">
        <f t="shared" si="9"/>
        <v>67.63</v>
      </c>
      <c r="AM14" s="77">
        <f t="shared" si="9"/>
        <v>68.905000000000001</v>
      </c>
      <c r="AN14" s="77">
        <f t="shared" si="9"/>
        <v>70.16</v>
      </c>
      <c r="AO14" s="77">
        <f t="shared" si="9"/>
        <v>71.406999999999996</v>
      </c>
      <c r="AP14" s="77">
        <f t="shared" si="9"/>
        <v>72.655000000000001</v>
      </c>
      <c r="AQ14" s="77">
        <f t="shared" si="9"/>
        <v>73.905000000000001</v>
      </c>
      <c r="AR14" s="77">
        <f t="shared" si="9"/>
        <v>75.296000000000006</v>
      </c>
      <c r="AT14" s="81"/>
      <c r="AU14" s="82" t="s">
        <v>211</v>
      </c>
      <c r="AV14" s="83" t="s">
        <v>212</v>
      </c>
    </row>
    <row r="15" spans="1:48" x14ac:dyDescent="0.25">
      <c r="A15" s="489" t="s">
        <v>146</v>
      </c>
      <c r="B15" s="85" t="s">
        <v>205</v>
      </c>
      <c r="C15" s="77">
        <f t="shared" ref="C15:AR15" si="10">C85</f>
        <v>7.734</v>
      </c>
      <c r="D15" s="77">
        <f t="shared" si="10"/>
        <v>7.6070000000000002</v>
      </c>
      <c r="E15" s="77">
        <f t="shared" si="10"/>
        <v>7.7069999999999999</v>
      </c>
      <c r="F15" s="77">
        <f t="shared" si="10"/>
        <v>7.9320000000000004</v>
      </c>
      <c r="G15" s="77">
        <f t="shared" si="10"/>
        <v>8.1660000000000004</v>
      </c>
      <c r="H15" s="77">
        <f t="shared" si="10"/>
        <v>8.3629999999999995</v>
      </c>
      <c r="I15" s="77">
        <f t="shared" si="10"/>
        <v>8.5540000000000003</v>
      </c>
      <c r="J15" s="77">
        <f t="shared" si="10"/>
        <v>8.7270000000000003</v>
      </c>
      <c r="K15" s="77">
        <f t="shared" si="10"/>
        <v>8.9030000000000005</v>
      </c>
      <c r="L15" s="77">
        <f t="shared" si="10"/>
        <v>9.0739999999999998</v>
      </c>
      <c r="M15" s="77">
        <f t="shared" si="10"/>
        <v>9.2520000000000007</v>
      </c>
      <c r="N15" s="77">
        <f t="shared" si="10"/>
        <v>9.4410000000000007</v>
      </c>
      <c r="O15" s="77">
        <f t="shared" si="10"/>
        <v>9.6489999999999991</v>
      </c>
      <c r="P15" s="77">
        <f t="shared" si="10"/>
        <v>9.8610000000000007</v>
      </c>
      <c r="Q15" s="77">
        <f t="shared" si="10"/>
        <v>10.074999999999999</v>
      </c>
      <c r="R15" s="77">
        <f t="shared" si="10"/>
        <v>10.289</v>
      </c>
      <c r="S15" s="77">
        <f t="shared" si="10"/>
        <v>10.512</v>
      </c>
      <c r="T15" s="77">
        <f t="shared" si="10"/>
        <v>10.74</v>
      </c>
      <c r="U15" s="77">
        <f t="shared" si="10"/>
        <v>10.967000000000001</v>
      </c>
      <c r="V15" s="77">
        <f t="shared" si="10"/>
        <v>11.198</v>
      </c>
      <c r="W15" s="77">
        <f t="shared" si="10"/>
        <v>11.441000000000001</v>
      </c>
      <c r="X15" s="77">
        <f t="shared" si="10"/>
        <v>11.686</v>
      </c>
      <c r="Y15" s="77">
        <f t="shared" si="10"/>
        <v>11.920999999999999</v>
      </c>
      <c r="Z15" s="77">
        <f t="shared" si="10"/>
        <v>12.153</v>
      </c>
      <c r="AA15" s="77">
        <f t="shared" si="10"/>
        <v>12.382999999999999</v>
      </c>
      <c r="AB15" s="77">
        <f t="shared" si="10"/>
        <v>12.618</v>
      </c>
      <c r="AC15" s="77">
        <f t="shared" si="10"/>
        <v>12.859</v>
      </c>
      <c r="AD15" s="77">
        <f t="shared" si="10"/>
        <v>13.105</v>
      </c>
      <c r="AE15" s="77">
        <f t="shared" si="10"/>
        <v>13.343</v>
      </c>
      <c r="AF15" s="77">
        <f t="shared" si="10"/>
        <v>13.59</v>
      </c>
      <c r="AG15" s="77">
        <f t="shared" si="10"/>
        <v>13.829000000000001</v>
      </c>
      <c r="AH15" s="77">
        <f t="shared" si="10"/>
        <v>14.068</v>
      </c>
      <c r="AI15" s="77">
        <f t="shared" si="10"/>
        <v>14.308</v>
      </c>
      <c r="AJ15" s="77">
        <f t="shared" si="10"/>
        <v>14.55</v>
      </c>
      <c r="AK15" s="77">
        <f t="shared" si="10"/>
        <v>14.792999999999999</v>
      </c>
      <c r="AL15" s="77">
        <f t="shared" si="10"/>
        <v>15.039</v>
      </c>
      <c r="AM15" s="77">
        <f t="shared" si="10"/>
        <v>15.285</v>
      </c>
      <c r="AN15" s="77">
        <f t="shared" si="10"/>
        <v>15.532</v>
      </c>
      <c r="AO15" s="77">
        <f t="shared" si="10"/>
        <v>15.782</v>
      </c>
      <c r="AP15" s="77">
        <f t="shared" si="10"/>
        <v>16.036999999999999</v>
      </c>
      <c r="AQ15" s="77">
        <f t="shared" si="10"/>
        <v>16.295999999999999</v>
      </c>
      <c r="AR15" s="77">
        <f t="shared" si="10"/>
        <v>16.564</v>
      </c>
      <c r="AT15" s="84" t="s">
        <v>205</v>
      </c>
      <c r="AU15" s="77">
        <v>6530</v>
      </c>
      <c r="AV15" s="85">
        <f>AU15/$AU$21</f>
        <v>0.12846744048790085</v>
      </c>
    </row>
    <row r="16" spans="1:48" x14ac:dyDescent="0.25">
      <c r="A16" s="489"/>
      <c r="B16" s="85" t="s">
        <v>206</v>
      </c>
      <c r="C16" s="77">
        <f t="shared" ref="C16:AR16" si="11">C76</f>
        <v>76.893000000000001</v>
      </c>
      <c r="D16" s="77">
        <f t="shared" si="11"/>
        <v>72.429000000000002</v>
      </c>
      <c r="E16" s="77">
        <f t="shared" si="11"/>
        <v>75.379000000000005</v>
      </c>
      <c r="F16" s="77">
        <f t="shared" si="11"/>
        <v>77.760999999999996</v>
      </c>
      <c r="G16" s="77">
        <f t="shared" si="11"/>
        <v>80.192999999999998</v>
      </c>
      <c r="H16" s="77">
        <f t="shared" si="11"/>
        <v>82.328000000000003</v>
      </c>
      <c r="I16" s="77">
        <f t="shared" si="11"/>
        <v>84.400999999999996</v>
      </c>
      <c r="J16" s="77">
        <f t="shared" si="11"/>
        <v>86.465999999999994</v>
      </c>
      <c r="K16" s="77">
        <f t="shared" si="11"/>
        <v>88.481999999999999</v>
      </c>
      <c r="L16" s="77">
        <f t="shared" si="11"/>
        <v>90.596000000000004</v>
      </c>
      <c r="M16" s="77">
        <f t="shared" si="11"/>
        <v>92.771000000000001</v>
      </c>
      <c r="N16" s="77">
        <f t="shared" si="11"/>
        <v>95.015000000000001</v>
      </c>
      <c r="O16" s="77">
        <f t="shared" si="11"/>
        <v>97.34</v>
      </c>
      <c r="P16" s="77">
        <f t="shared" si="11"/>
        <v>99.712999999999994</v>
      </c>
      <c r="Q16" s="77">
        <f t="shared" si="11"/>
        <v>102.122</v>
      </c>
      <c r="R16" s="77">
        <f t="shared" si="11"/>
        <v>104.58199999999999</v>
      </c>
      <c r="S16" s="77">
        <f t="shared" si="11"/>
        <v>107.07599999999999</v>
      </c>
      <c r="T16" s="77">
        <f t="shared" si="11"/>
        <v>109.623</v>
      </c>
      <c r="U16" s="77">
        <f t="shared" si="11"/>
        <v>112.244</v>
      </c>
      <c r="V16" s="77">
        <f t="shared" si="11"/>
        <v>114.922</v>
      </c>
      <c r="W16" s="77">
        <f t="shared" si="11"/>
        <v>117.666</v>
      </c>
      <c r="X16" s="77">
        <f t="shared" si="11"/>
        <v>120.461</v>
      </c>
      <c r="Y16" s="77">
        <f t="shared" si="11"/>
        <v>123.336</v>
      </c>
      <c r="Z16" s="77">
        <f t="shared" si="11"/>
        <v>126.26</v>
      </c>
      <c r="AA16" s="77">
        <f t="shared" si="11"/>
        <v>129.267</v>
      </c>
      <c r="AB16" s="77">
        <f t="shared" si="11"/>
        <v>132.35400000000001</v>
      </c>
      <c r="AC16" s="77">
        <f t="shared" si="11"/>
        <v>135.506</v>
      </c>
      <c r="AD16" s="77">
        <f t="shared" si="11"/>
        <v>138.74600000000001</v>
      </c>
      <c r="AE16" s="77">
        <f t="shared" si="11"/>
        <v>142.03299999999999</v>
      </c>
      <c r="AF16" s="77">
        <f t="shared" si="11"/>
        <v>145.43299999999999</v>
      </c>
      <c r="AG16" s="77">
        <f t="shared" si="11"/>
        <v>148.91999999999999</v>
      </c>
      <c r="AH16" s="77">
        <f t="shared" si="11"/>
        <v>152.547</v>
      </c>
      <c r="AI16" s="77">
        <f t="shared" si="11"/>
        <v>156.208</v>
      </c>
      <c r="AJ16" s="77">
        <f t="shared" si="11"/>
        <v>159.96899999999999</v>
      </c>
      <c r="AK16" s="77">
        <f t="shared" si="11"/>
        <v>163.83799999999999</v>
      </c>
      <c r="AL16" s="77">
        <f t="shared" si="11"/>
        <v>167.81100000000001</v>
      </c>
      <c r="AM16" s="77">
        <f t="shared" si="11"/>
        <v>171.893</v>
      </c>
      <c r="AN16" s="77">
        <f t="shared" si="11"/>
        <v>176.078</v>
      </c>
      <c r="AO16" s="77">
        <f t="shared" si="11"/>
        <v>180.38900000000001</v>
      </c>
      <c r="AP16" s="77">
        <f t="shared" si="11"/>
        <v>184.81800000000001</v>
      </c>
      <c r="AQ16" s="77">
        <f t="shared" si="11"/>
        <v>189.38</v>
      </c>
      <c r="AR16" s="77">
        <f t="shared" si="11"/>
        <v>193.48099999999999</v>
      </c>
      <c r="AT16" s="84" t="s">
        <v>206</v>
      </c>
      <c r="AU16" s="77">
        <v>5250</v>
      </c>
      <c r="AV16" s="85">
        <f t="shared" ref="AV16:AV20" si="12">AU16/$AU$21</f>
        <v>0.10328546134172732</v>
      </c>
    </row>
    <row r="17" spans="1:48" x14ac:dyDescent="0.25">
      <c r="A17" s="489"/>
      <c r="B17" s="85" t="s">
        <v>207</v>
      </c>
      <c r="C17" s="77">
        <f t="shared" ref="C17:AR17" si="13">C75</f>
        <v>46.661999999999999</v>
      </c>
      <c r="D17" s="77">
        <f t="shared" si="13"/>
        <v>46.427</v>
      </c>
      <c r="E17" s="77">
        <f t="shared" si="13"/>
        <v>47.140999999999998</v>
      </c>
      <c r="F17" s="77">
        <f t="shared" si="13"/>
        <v>48.517000000000003</v>
      </c>
      <c r="G17" s="77">
        <f t="shared" si="13"/>
        <v>49.814</v>
      </c>
      <c r="H17" s="77">
        <f t="shared" si="13"/>
        <v>51.15</v>
      </c>
      <c r="I17" s="77">
        <f t="shared" si="13"/>
        <v>52.527000000000001</v>
      </c>
      <c r="J17" s="77">
        <f t="shared" si="13"/>
        <v>53.957000000000001</v>
      </c>
      <c r="K17" s="77">
        <f t="shared" si="13"/>
        <v>55.405999999999999</v>
      </c>
      <c r="L17" s="77">
        <f t="shared" si="13"/>
        <v>56.963999999999999</v>
      </c>
      <c r="M17" s="77">
        <f t="shared" si="13"/>
        <v>58.582999999999998</v>
      </c>
      <c r="N17" s="77">
        <f t="shared" si="13"/>
        <v>60.267000000000003</v>
      </c>
      <c r="O17" s="77">
        <f t="shared" si="13"/>
        <v>62.009</v>
      </c>
      <c r="P17" s="77">
        <f t="shared" si="13"/>
        <v>63.802999999999997</v>
      </c>
      <c r="Q17" s="77">
        <f t="shared" si="13"/>
        <v>65.644000000000005</v>
      </c>
      <c r="R17" s="77">
        <f t="shared" si="13"/>
        <v>67.525000000000006</v>
      </c>
      <c r="S17" s="77">
        <f t="shared" si="13"/>
        <v>69.432000000000002</v>
      </c>
      <c r="T17" s="77">
        <f t="shared" si="13"/>
        <v>71.367000000000004</v>
      </c>
      <c r="U17" s="77">
        <f t="shared" si="13"/>
        <v>73.378</v>
      </c>
      <c r="V17" s="77">
        <f t="shared" si="13"/>
        <v>75.421999999999997</v>
      </c>
      <c r="W17" s="77">
        <f t="shared" si="13"/>
        <v>77.503</v>
      </c>
      <c r="X17" s="77">
        <f t="shared" si="13"/>
        <v>79.62</v>
      </c>
      <c r="Y17" s="77">
        <f t="shared" si="13"/>
        <v>81.775999999999996</v>
      </c>
      <c r="Z17" s="77">
        <f t="shared" si="13"/>
        <v>83.974000000000004</v>
      </c>
      <c r="AA17" s="77">
        <f t="shared" si="13"/>
        <v>86.212000000000003</v>
      </c>
      <c r="AB17" s="77">
        <f t="shared" si="13"/>
        <v>88.491</v>
      </c>
      <c r="AC17" s="77">
        <f t="shared" si="13"/>
        <v>90.811000000000007</v>
      </c>
      <c r="AD17" s="77">
        <f t="shared" si="13"/>
        <v>93.162000000000006</v>
      </c>
      <c r="AE17" s="77">
        <f t="shared" si="13"/>
        <v>95.552999999999997</v>
      </c>
      <c r="AF17" s="77">
        <f t="shared" si="13"/>
        <v>97.989000000000004</v>
      </c>
      <c r="AG17" s="77">
        <f t="shared" si="13"/>
        <v>100.468</v>
      </c>
      <c r="AH17" s="77">
        <f t="shared" si="13"/>
        <v>102.98399999999999</v>
      </c>
      <c r="AI17" s="77">
        <f t="shared" si="13"/>
        <v>105.56399999999999</v>
      </c>
      <c r="AJ17" s="77">
        <f t="shared" si="13"/>
        <v>108.18600000000001</v>
      </c>
      <c r="AK17" s="77">
        <f t="shared" si="13"/>
        <v>110.87</v>
      </c>
      <c r="AL17" s="77">
        <f t="shared" si="13"/>
        <v>113.59699999999999</v>
      </c>
      <c r="AM17" s="77">
        <f t="shared" si="13"/>
        <v>116.39400000000001</v>
      </c>
      <c r="AN17" s="77">
        <f t="shared" si="13"/>
        <v>119.197</v>
      </c>
      <c r="AO17" s="77">
        <f t="shared" si="13"/>
        <v>122.08199999999999</v>
      </c>
      <c r="AP17" s="77">
        <f t="shared" si="13"/>
        <v>125.008</v>
      </c>
      <c r="AQ17" s="77">
        <f t="shared" si="13"/>
        <v>128.03100000000001</v>
      </c>
      <c r="AR17" s="77">
        <f t="shared" si="13"/>
        <v>131.24199999999999</v>
      </c>
      <c r="AT17" s="84" t="s">
        <v>207</v>
      </c>
      <c r="AU17" s="77">
        <v>2160</v>
      </c>
      <c r="AV17" s="85">
        <f t="shared" si="12"/>
        <v>4.2494589809167815E-2</v>
      </c>
    </row>
    <row r="18" spans="1:48" x14ac:dyDescent="0.25">
      <c r="A18" s="489"/>
      <c r="B18" s="85" t="s">
        <v>208</v>
      </c>
      <c r="C18" s="77">
        <f t="shared" ref="C18:AR18" si="14">C76</f>
        <v>76.893000000000001</v>
      </c>
      <c r="D18" s="77">
        <f t="shared" si="14"/>
        <v>72.429000000000002</v>
      </c>
      <c r="E18" s="77">
        <f t="shared" si="14"/>
        <v>75.379000000000005</v>
      </c>
      <c r="F18" s="77">
        <f t="shared" si="14"/>
        <v>77.760999999999996</v>
      </c>
      <c r="G18" s="77">
        <f t="shared" si="14"/>
        <v>80.192999999999998</v>
      </c>
      <c r="H18" s="77">
        <f t="shared" si="14"/>
        <v>82.328000000000003</v>
      </c>
      <c r="I18" s="77">
        <f t="shared" si="14"/>
        <v>84.400999999999996</v>
      </c>
      <c r="J18" s="77">
        <f t="shared" si="14"/>
        <v>86.465999999999994</v>
      </c>
      <c r="K18" s="77">
        <f t="shared" si="14"/>
        <v>88.481999999999999</v>
      </c>
      <c r="L18" s="77">
        <f t="shared" si="14"/>
        <v>90.596000000000004</v>
      </c>
      <c r="M18" s="77">
        <f t="shared" si="14"/>
        <v>92.771000000000001</v>
      </c>
      <c r="N18" s="77">
        <f t="shared" si="14"/>
        <v>95.015000000000001</v>
      </c>
      <c r="O18" s="77">
        <f t="shared" si="14"/>
        <v>97.34</v>
      </c>
      <c r="P18" s="77">
        <f t="shared" si="14"/>
        <v>99.712999999999994</v>
      </c>
      <c r="Q18" s="77">
        <f t="shared" si="14"/>
        <v>102.122</v>
      </c>
      <c r="R18" s="77">
        <f t="shared" si="14"/>
        <v>104.58199999999999</v>
      </c>
      <c r="S18" s="77">
        <f t="shared" si="14"/>
        <v>107.07599999999999</v>
      </c>
      <c r="T18" s="77">
        <f t="shared" si="14"/>
        <v>109.623</v>
      </c>
      <c r="U18" s="77">
        <f t="shared" si="14"/>
        <v>112.244</v>
      </c>
      <c r="V18" s="77">
        <f t="shared" si="14"/>
        <v>114.922</v>
      </c>
      <c r="W18" s="77">
        <f t="shared" si="14"/>
        <v>117.666</v>
      </c>
      <c r="X18" s="77">
        <f t="shared" si="14"/>
        <v>120.461</v>
      </c>
      <c r="Y18" s="77">
        <f t="shared" si="14"/>
        <v>123.336</v>
      </c>
      <c r="Z18" s="77">
        <f t="shared" si="14"/>
        <v>126.26</v>
      </c>
      <c r="AA18" s="77">
        <f t="shared" si="14"/>
        <v>129.267</v>
      </c>
      <c r="AB18" s="77">
        <f t="shared" si="14"/>
        <v>132.35400000000001</v>
      </c>
      <c r="AC18" s="77">
        <f t="shared" si="14"/>
        <v>135.506</v>
      </c>
      <c r="AD18" s="77">
        <f t="shared" si="14"/>
        <v>138.74600000000001</v>
      </c>
      <c r="AE18" s="77">
        <f t="shared" si="14"/>
        <v>142.03299999999999</v>
      </c>
      <c r="AF18" s="77">
        <f t="shared" si="14"/>
        <v>145.43299999999999</v>
      </c>
      <c r="AG18" s="77">
        <f t="shared" si="14"/>
        <v>148.91999999999999</v>
      </c>
      <c r="AH18" s="77">
        <f t="shared" si="14"/>
        <v>152.547</v>
      </c>
      <c r="AI18" s="77">
        <f t="shared" si="14"/>
        <v>156.208</v>
      </c>
      <c r="AJ18" s="77">
        <f t="shared" si="14"/>
        <v>159.96899999999999</v>
      </c>
      <c r="AK18" s="77">
        <f t="shared" si="14"/>
        <v>163.83799999999999</v>
      </c>
      <c r="AL18" s="77">
        <f t="shared" si="14"/>
        <v>167.81100000000001</v>
      </c>
      <c r="AM18" s="77">
        <f t="shared" si="14"/>
        <v>171.893</v>
      </c>
      <c r="AN18" s="77">
        <f t="shared" si="14"/>
        <v>176.078</v>
      </c>
      <c r="AO18" s="77">
        <f t="shared" si="14"/>
        <v>180.38900000000001</v>
      </c>
      <c r="AP18" s="77">
        <f t="shared" si="14"/>
        <v>184.81800000000001</v>
      </c>
      <c r="AQ18" s="77">
        <f t="shared" si="14"/>
        <v>189.38</v>
      </c>
      <c r="AR18" s="77">
        <f t="shared" si="14"/>
        <v>193.48099999999999</v>
      </c>
      <c r="AT18" s="84" t="s">
        <v>208</v>
      </c>
      <c r="AU18" s="77">
        <v>12080</v>
      </c>
      <c r="AV18" s="85">
        <f t="shared" si="12"/>
        <v>0.23765492819201259</v>
      </c>
    </row>
    <row r="19" spans="1:48" x14ac:dyDescent="0.25">
      <c r="A19" s="489"/>
      <c r="B19" s="85" t="s">
        <v>209</v>
      </c>
      <c r="C19" s="77">
        <f t="shared" ref="C19:AR19" si="15">C77</f>
        <v>17.305</v>
      </c>
      <c r="D19" s="77">
        <f t="shared" si="15"/>
        <v>17.181000000000001</v>
      </c>
      <c r="E19" s="77">
        <f t="shared" si="15"/>
        <v>17.507000000000001</v>
      </c>
      <c r="F19" s="77">
        <f t="shared" si="15"/>
        <v>17.959</v>
      </c>
      <c r="G19" s="77">
        <f t="shared" si="15"/>
        <v>18.469000000000001</v>
      </c>
      <c r="H19" s="77">
        <f t="shared" si="15"/>
        <v>18.917000000000002</v>
      </c>
      <c r="I19" s="77">
        <f t="shared" si="15"/>
        <v>19.361999999999998</v>
      </c>
      <c r="J19" s="77">
        <f t="shared" si="15"/>
        <v>19.823</v>
      </c>
      <c r="K19" s="77">
        <f t="shared" si="15"/>
        <v>20.291</v>
      </c>
      <c r="L19" s="77">
        <f t="shared" si="15"/>
        <v>20.806000000000001</v>
      </c>
      <c r="M19" s="77">
        <f t="shared" si="15"/>
        <v>21.332999999999998</v>
      </c>
      <c r="N19" s="77">
        <f t="shared" si="15"/>
        <v>21.879000000000001</v>
      </c>
      <c r="O19" s="77">
        <f t="shared" si="15"/>
        <v>22.431000000000001</v>
      </c>
      <c r="P19" s="77">
        <f t="shared" si="15"/>
        <v>23.001999999999999</v>
      </c>
      <c r="Q19" s="77">
        <f t="shared" si="15"/>
        <v>23.597000000000001</v>
      </c>
      <c r="R19" s="77">
        <f t="shared" si="15"/>
        <v>24.222999999999999</v>
      </c>
      <c r="S19" s="77">
        <f t="shared" si="15"/>
        <v>24.870999999999999</v>
      </c>
      <c r="T19" s="77">
        <f t="shared" si="15"/>
        <v>25.533999999999999</v>
      </c>
      <c r="U19" s="77">
        <f t="shared" si="15"/>
        <v>26.251999999999999</v>
      </c>
      <c r="V19" s="77">
        <f t="shared" si="15"/>
        <v>26.991</v>
      </c>
      <c r="W19" s="77">
        <f t="shared" si="15"/>
        <v>27.754000000000001</v>
      </c>
      <c r="X19" s="77">
        <f t="shared" si="15"/>
        <v>28.556000000000001</v>
      </c>
      <c r="Y19" s="77">
        <f t="shared" si="15"/>
        <v>29.341999999999999</v>
      </c>
      <c r="Z19" s="77">
        <f t="shared" si="15"/>
        <v>30.135999999999999</v>
      </c>
      <c r="AA19" s="77">
        <f t="shared" si="15"/>
        <v>30.952999999999999</v>
      </c>
      <c r="AB19" s="77">
        <f t="shared" si="15"/>
        <v>31.788</v>
      </c>
      <c r="AC19" s="77">
        <f t="shared" si="15"/>
        <v>32.640999999999998</v>
      </c>
      <c r="AD19" s="77">
        <f t="shared" si="15"/>
        <v>33.506</v>
      </c>
      <c r="AE19" s="77">
        <f t="shared" si="15"/>
        <v>34.402999999999999</v>
      </c>
      <c r="AF19" s="77">
        <f t="shared" si="15"/>
        <v>35.317</v>
      </c>
      <c r="AG19" s="77">
        <f t="shared" si="15"/>
        <v>36.261000000000003</v>
      </c>
      <c r="AH19" s="77">
        <f t="shared" si="15"/>
        <v>37.216000000000001</v>
      </c>
      <c r="AI19" s="77">
        <f t="shared" si="15"/>
        <v>38.204000000000001</v>
      </c>
      <c r="AJ19" s="77">
        <f t="shared" si="15"/>
        <v>39.210999999999999</v>
      </c>
      <c r="AK19" s="77">
        <f t="shared" si="15"/>
        <v>40.252000000000002</v>
      </c>
      <c r="AL19" s="77">
        <f t="shared" si="15"/>
        <v>41.314</v>
      </c>
      <c r="AM19" s="77">
        <f t="shared" si="15"/>
        <v>42.415999999999997</v>
      </c>
      <c r="AN19" s="77">
        <f t="shared" si="15"/>
        <v>43.523000000000003</v>
      </c>
      <c r="AO19" s="77">
        <f t="shared" si="15"/>
        <v>44.674999999999997</v>
      </c>
      <c r="AP19" s="77">
        <f t="shared" si="15"/>
        <v>45.844999999999999</v>
      </c>
      <c r="AQ19" s="77">
        <f t="shared" si="15"/>
        <v>47.067999999999998</v>
      </c>
      <c r="AR19" s="77">
        <f t="shared" si="15"/>
        <v>48.265999999999998</v>
      </c>
      <c r="AT19" s="84" t="s">
        <v>209</v>
      </c>
      <c r="AU19" s="77">
        <v>2700</v>
      </c>
      <c r="AV19" s="85">
        <f t="shared" si="12"/>
        <v>5.3118237261459769E-2</v>
      </c>
    </row>
    <row r="20" spans="1:48" ht="15.75" thickBot="1" x14ac:dyDescent="0.3">
      <c r="A20" s="489"/>
      <c r="B20" s="85" t="s">
        <v>210</v>
      </c>
      <c r="C20" s="77">
        <f t="shared" ref="C20:AR20" si="16">C73</f>
        <v>66.314999999999998</v>
      </c>
      <c r="D20" s="77">
        <f t="shared" si="16"/>
        <v>66.004000000000005</v>
      </c>
      <c r="E20" s="77">
        <f t="shared" si="16"/>
        <v>66.977999999999994</v>
      </c>
      <c r="F20" s="77">
        <f t="shared" si="16"/>
        <v>68.724999999999994</v>
      </c>
      <c r="G20" s="77">
        <f t="shared" si="16"/>
        <v>70.47</v>
      </c>
      <c r="H20" s="77">
        <f t="shared" si="16"/>
        <v>72.138000000000005</v>
      </c>
      <c r="I20" s="77">
        <f t="shared" si="16"/>
        <v>73.872</v>
      </c>
      <c r="J20" s="77">
        <f t="shared" si="16"/>
        <v>75.661000000000001</v>
      </c>
      <c r="K20" s="77">
        <f t="shared" si="16"/>
        <v>77.465000000000003</v>
      </c>
      <c r="L20" s="77">
        <f t="shared" si="16"/>
        <v>79.349000000000004</v>
      </c>
      <c r="M20" s="77">
        <f t="shared" si="16"/>
        <v>81.308999999999997</v>
      </c>
      <c r="N20" s="77">
        <f t="shared" si="16"/>
        <v>83.355000000000004</v>
      </c>
      <c r="O20" s="77">
        <f t="shared" si="16"/>
        <v>85.423000000000002</v>
      </c>
      <c r="P20" s="77">
        <f t="shared" si="16"/>
        <v>87.539000000000001</v>
      </c>
      <c r="Q20" s="77">
        <f t="shared" si="16"/>
        <v>89.668000000000006</v>
      </c>
      <c r="R20" s="77">
        <f t="shared" si="16"/>
        <v>91.847999999999999</v>
      </c>
      <c r="S20" s="77">
        <f t="shared" si="16"/>
        <v>94.031000000000006</v>
      </c>
      <c r="T20" s="77">
        <f t="shared" si="16"/>
        <v>96.180999999999997</v>
      </c>
      <c r="U20" s="77">
        <f t="shared" si="16"/>
        <v>98.412000000000006</v>
      </c>
      <c r="V20" s="77">
        <f t="shared" si="16"/>
        <v>100.68600000000001</v>
      </c>
      <c r="W20" s="77">
        <f t="shared" si="16"/>
        <v>103.005</v>
      </c>
      <c r="X20" s="77">
        <f t="shared" si="16"/>
        <v>105.363</v>
      </c>
      <c r="Y20" s="77">
        <f t="shared" si="16"/>
        <v>107.797</v>
      </c>
      <c r="Z20" s="77">
        <f t="shared" si="16"/>
        <v>110.215</v>
      </c>
      <c r="AA20" s="77">
        <f t="shared" si="16"/>
        <v>112.68899999999999</v>
      </c>
      <c r="AB20" s="77">
        <f t="shared" si="16"/>
        <v>115.22799999999999</v>
      </c>
      <c r="AC20" s="77">
        <f t="shared" si="16"/>
        <v>117.825</v>
      </c>
      <c r="AD20" s="77">
        <f t="shared" si="16"/>
        <v>120.47799999999999</v>
      </c>
      <c r="AE20" s="77">
        <f t="shared" si="16"/>
        <v>123.131</v>
      </c>
      <c r="AF20" s="77">
        <f t="shared" si="16"/>
        <v>125.84399999999999</v>
      </c>
      <c r="AG20" s="77">
        <f t="shared" si="16"/>
        <v>128.61600000000001</v>
      </c>
      <c r="AH20" s="77">
        <f t="shared" si="16"/>
        <v>131.489</v>
      </c>
      <c r="AI20" s="77">
        <f t="shared" si="16"/>
        <v>134.37700000000001</v>
      </c>
      <c r="AJ20" s="77">
        <f t="shared" si="16"/>
        <v>137.32300000000001</v>
      </c>
      <c r="AK20" s="77">
        <f t="shared" si="16"/>
        <v>140.34700000000001</v>
      </c>
      <c r="AL20" s="77">
        <f t="shared" si="16"/>
        <v>143.43299999999999</v>
      </c>
      <c r="AM20" s="77">
        <f t="shared" si="16"/>
        <v>146.59399999999999</v>
      </c>
      <c r="AN20" s="77">
        <f t="shared" si="16"/>
        <v>149.79499999999999</v>
      </c>
      <c r="AO20" s="77">
        <f t="shared" si="16"/>
        <v>153.08500000000001</v>
      </c>
      <c r="AP20" s="77">
        <f t="shared" si="16"/>
        <v>156.44999999999999</v>
      </c>
      <c r="AQ20" s="77">
        <f t="shared" si="16"/>
        <v>159.911</v>
      </c>
      <c r="AR20" s="77">
        <f t="shared" si="16"/>
        <v>163.489</v>
      </c>
      <c r="AT20" s="86" t="s">
        <v>210</v>
      </c>
      <c r="AU20" s="87">
        <v>22110</v>
      </c>
      <c r="AV20" s="88">
        <f t="shared" si="12"/>
        <v>0.43497934290773166</v>
      </c>
    </row>
    <row r="21" spans="1:48" ht="15.75" thickBot="1" x14ac:dyDescent="0.3">
      <c r="A21" s="601"/>
      <c r="B21" s="124" t="s">
        <v>213</v>
      </c>
      <c r="C21" s="123">
        <f>C15*$AV15+C16*$AV16+C17*$AV17+C18*$AV18+C19*$AV19+C20*$AV20</f>
        <v>58.957245327562461</v>
      </c>
      <c r="D21" s="123">
        <f t="shared" ref="D21:AR21" si="17">D15*$AV15+D16*$AV16+D17*$AV17+D18*$AV18+D19*$AV19+D20*$AV20</f>
        <v>57.267120598072005</v>
      </c>
      <c r="E21" s="123">
        <f t="shared" si="17"/>
        <v>58.757069053708435</v>
      </c>
      <c r="F21" s="123">
        <f t="shared" si="17"/>
        <v>60.440485146566985</v>
      </c>
      <c r="G21" s="123">
        <f t="shared" si="17"/>
        <v>62.140958292347037</v>
      </c>
      <c r="H21" s="123">
        <f t="shared" si="17"/>
        <v>63.700289396025966</v>
      </c>
      <c r="I21" s="123">
        <f t="shared" si="17"/>
        <v>65.268002951013187</v>
      </c>
      <c r="J21" s="123">
        <f t="shared" si="17"/>
        <v>66.857702537871347</v>
      </c>
      <c r="K21" s="123">
        <f t="shared" si="17"/>
        <v>68.438785362974627</v>
      </c>
      <c r="L21" s="123">
        <f t="shared" si="17"/>
        <v>70.09456482392288</v>
      </c>
      <c r="M21" s="123">
        <f t="shared" si="17"/>
        <v>71.808328939602603</v>
      </c>
      <c r="N21" s="123">
        <f t="shared" si="17"/>
        <v>73.588210702341144</v>
      </c>
      <c r="O21" s="123">
        <f t="shared" si="17"/>
        <v>75.41050245917765</v>
      </c>
      <c r="P21" s="123">
        <f t="shared" si="17"/>
        <v>77.273771198111348</v>
      </c>
      <c r="Q21" s="123">
        <f t="shared" si="17"/>
        <v>79.158497540822367</v>
      </c>
      <c r="R21" s="123">
        <f t="shared" si="17"/>
        <v>81.086142238835336</v>
      </c>
      <c r="S21" s="123">
        <f t="shared" si="17"/>
        <v>83.030113515640366</v>
      </c>
      <c r="T21" s="123">
        <f t="shared" si="17"/>
        <v>84.980429274050749</v>
      </c>
      <c r="U21" s="123">
        <f t="shared" si="17"/>
        <v>86.997230572496562</v>
      </c>
      <c r="V21" s="123">
        <f t="shared" si="17"/>
        <v>89.055201259098965</v>
      </c>
      <c r="W21" s="123">
        <f t="shared" si="17"/>
        <v>91.159636828644494</v>
      </c>
      <c r="X21" s="123">
        <f t="shared" si="17"/>
        <v>93.302282903796964</v>
      </c>
      <c r="Y21" s="123">
        <f t="shared" si="17"/>
        <v>95.504785362974616</v>
      </c>
      <c r="Z21" s="123">
        <f t="shared" si="17"/>
        <v>97.718858548101522</v>
      </c>
      <c r="AA21" s="123">
        <f t="shared" si="17"/>
        <v>99.988253196930941</v>
      </c>
      <c r="AB21" s="123">
        <f t="shared" si="17"/>
        <v>102.3165374778674</v>
      </c>
      <c r="AC21" s="123">
        <f t="shared" si="17"/>
        <v>104.69568089710801</v>
      </c>
      <c r="AD21" s="123">
        <f t="shared" si="17"/>
        <v>107.13178300216407</v>
      </c>
      <c r="AE21" s="123">
        <f t="shared" si="17"/>
        <v>109.58628113318906</v>
      </c>
      <c r="AF21" s="123">
        <f t="shared" si="17"/>
        <v>112.10937576234507</v>
      </c>
      <c r="AG21" s="123">
        <f t="shared" si="17"/>
        <v>114.6901890615778</v>
      </c>
      <c r="AH21" s="123">
        <f t="shared" si="17"/>
        <v>117.36482352941177</v>
      </c>
      <c r="AI21" s="123">
        <f t="shared" si="17"/>
        <v>120.06217568365139</v>
      </c>
      <c r="AJ21" s="123">
        <f t="shared" si="17"/>
        <v>122.82190163289397</v>
      </c>
      <c r="AK21" s="123">
        <f t="shared" si="17"/>
        <v>125.65694668502853</v>
      </c>
      <c r="AL21" s="123">
        <f t="shared" si="17"/>
        <v>128.55774640960061</v>
      </c>
      <c r="AM21" s="123">
        <f t="shared" si="17"/>
        <v>131.53343143812708</v>
      </c>
      <c r="AN21" s="123">
        <f t="shared" si="17"/>
        <v>134.5622815266575</v>
      </c>
      <c r="AO21" s="123">
        <f t="shared" si="17"/>
        <v>137.67906354515051</v>
      </c>
      <c r="AP21" s="123">
        <f t="shared" si="17"/>
        <v>140.87204072398191</v>
      </c>
      <c r="AQ21" s="123">
        <f t="shared" si="17"/>
        <v>144.15957210308875</v>
      </c>
      <c r="AR21" s="123">
        <f t="shared" si="17"/>
        <v>147.34863977965767</v>
      </c>
      <c r="AT21" s="77" t="s">
        <v>66</v>
      </c>
      <c r="AU21" s="77">
        <f>SUM(AU15:AU20)</f>
        <v>50830</v>
      </c>
    </row>
    <row r="22" spans="1:48" ht="15.75" thickBot="1" x14ac:dyDescent="0.3">
      <c r="A22" s="596" t="s">
        <v>866</v>
      </c>
      <c r="B22" s="597"/>
      <c r="C22" s="122" t="s">
        <v>148</v>
      </c>
      <c r="D22" s="122" t="s">
        <v>149</v>
      </c>
      <c r="E22" s="122" t="s">
        <v>150</v>
      </c>
      <c r="F22" s="122" t="s">
        <v>151</v>
      </c>
      <c r="G22" s="122" t="s">
        <v>152</v>
      </c>
      <c r="H22" s="122" t="s">
        <v>153</v>
      </c>
      <c r="I22" s="122" t="s">
        <v>154</v>
      </c>
      <c r="J22" s="122" t="s">
        <v>155</v>
      </c>
      <c r="K22" s="122" t="s">
        <v>156</v>
      </c>
      <c r="L22" s="122" t="s">
        <v>157</v>
      </c>
      <c r="M22" s="122" t="s">
        <v>158</v>
      </c>
      <c r="N22" s="122" t="s">
        <v>159</v>
      </c>
      <c r="O22" s="122" t="s">
        <v>160</v>
      </c>
      <c r="P22" s="122" t="s">
        <v>161</v>
      </c>
      <c r="Q22" s="122" t="s">
        <v>162</v>
      </c>
      <c r="R22" s="122" t="s">
        <v>163</v>
      </c>
      <c r="S22" s="122" t="s">
        <v>164</v>
      </c>
      <c r="T22" s="122" t="s">
        <v>165</v>
      </c>
      <c r="U22" s="122" t="s">
        <v>166</v>
      </c>
      <c r="V22" s="122" t="s">
        <v>167</v>
      </c>
      <c r="W22" s="122" t="s">
        <v>168</v>
      </c>
      <c r="X22" s="122" t="s">
        <v>169</v>
      </c>
      <c r="Y22" s="122" t="s">
        <v>170</v>
      </c>
      <c r="Z22" s="122" t="s">
        <v>171</v>
      </c>
      <c r="AA22" s="122" t="s">
        <v>172</v>
      </c>
      <c r="AB22" s="122" t="s">
        <v>173</v>
      </c>
      <c r="AC22" s="122" t="s">
        <v>174</v>
      </c>
      <c r="AD22" s="122" t="s">
        <v>175</v>
      </c>
      <c r="AE22" s="122" t="s">
        <v>176</v>
      </c>
      <c r="AF22" s="122" t="s">
        <v>177</v>
      </c>
      <c r="AG22" s="122" t="s">
        <v>178</v>
      </c>
      <c r="AH22" s="122" t="s">
        <v>179</v>
      </c>
      <c r="AI22" s="122" t="s">
        <v>180</v>
      </c>
      <c r="AJ22" s="122" t="s">
        <v>181</v>
      </c>
      <c r="AK22" s="122" t="s">
        <v>182</v>
      </c>
      <c r="AL22" s="122" t="s">
        <v>183</v>
      </c>
      <c r="AM22" s="122" t="s">
        <v>184</v>
      </c>
      <c r="AN22" s="122" t="s">
        <v>185</v>
      </c>
      <c r="AO22" s="122" t="s">
        <v>186</v>
      </c>
      <c r="AP22" s="122" t="s">
        <v>187</v>
      </c>
      <c r="AQ22" s="122" t="s">
        <v>188</v>
      </c>
      <c r="AR22" s="122" t="s">
        <v>189</v>
      </c>
    </row>
    <row r="23" spans="1:48" x14ac:dyDescent="0.25">
      <c r="A23" s="3" t="s">
        <v>0</v>
      </c>
      <c r="B23" s="20" t="s">
        <v>13</v>
      </c>
      <c r="C23" s="458">
        <v>46.661999999999999</v>
      </c>
      <c r="D23" s="458">
        <v>46.427</v>
      </c>
      <c r="E23" s="458">
        <v>47.140999999999998</v>
      </c>
      <c r="F23" s="458">
        <v>48.517000000000003</v>
      </c>
      <c r="G23" s="458">
        <v>49.814</v>
      </c>
      <c r="H23" s="458">
        <v>51.15</v>
      </c>
      <c r="I23" s="458">
        <v>52.527000000000001</v>
      </c>
      <c r="J23" s="458">
        <v>53.957000000000001</v>
      </c>
      <c r="K23" s="458">
        <v>55.405999999999999</v>
      </c>
      <c r="L23" s="458">
        <v>56.963999999999999</v>
      </c>
      <c r="M23" s="458">
        <v>58.582999999999998</v>
      </c>
      <c r="N23" s="458">
        <v>60.267000000000003</v>
      </c>
      <c r="O23" s="458">
        <v>62.009</v>
      </c>
      <c r="P23" s="458">
        <v>63.802999999999997</v>
      </c>
      <c r="Q23" s="458">
        <v>65.644000000000005</v>
      </c>
      <c r="R23" s="458">
        <v>67.525000000000006</v>
      </c>
      <c r="S23" s="458">
        <v>69.432000000000002</v>
      </c>
      <c r="T23" s="458">
        <v>71.367000000000004</v>
      </c>
      <c r="U23" s="458">
        <v>73.378</v>
      </c>
      <c r="V23" s="458">
        <v>75.421999999999997</v>
      </c>
      <c r="W23" s="458">
        <v>77.503</v>
      </c>
      <c r="X23" s="458">
        <v>79.62</v>
      </c>
      <c r="Y23" s="458">
        <v>81.775999999999996</v>
      </c>
      <c r="Z23" s="458">
        <v>83.974000000000004</v>
      </c>
      <c r="AA23" s="458">
        <v>86.212000000000003</v>
      </c>
      <c r="AB23" s="458">
        <v>88.491</v>
      </c>
      <c r="AC23" s="458">
        <v>90.811000000000007</v>
      </c>
      <c r="AD23" s="458">
        <v>93.162000000000006</v>
      </c>
      <c r="AE23" s="458">
        <v>95.552999999999997</v>
      </c>
      <c r="AF23" s="458">
        <v>97.989000000000004</v>
      </c>
      <c r="AG23" s="458">
        <v>100.468</v>
      </c>
      <c r="AH23" s="458">
        <v>102.98399999999999</v>
      </c>
      <c r="AI23" s="458">
        <v>105.56399999999999</v>
      </c>
      <c r="AJ23" s="458">
        <v>108.18600000000001</v>
      </c>
      <c r="AK23" s="458">
        <v>110.87</v>
      </c>
      <c r="AL23" s="458">
        <v>113.59699999999999</v>
      </c>
      <c r="AM23" s="458">
        <v>116.39400000000001</v>
      </c>
      <c r="AN23" s="458">
        <v>119.197</v>
      </c>
      <c r="AO23" s="458">
        <v>122.08199999999999</v>
      </c>
      <c r="AP23" s="458">
        <v>125.008</v>
      </c>
      <c r="AQ23" s="458">
        <v>128.03100000000001</v>
      </c>
      <c r="AR23" s="458">
        <v>131.24199999999999</v>
      </c>
    </row>
    <row r="24" spans="1:48" x14ac:dyDescent="0.25">
      <c r="A24" s="4"/>
      <c r="B24" s="25" t="s">
        <v>14</v>
      </c>
      <c r="C24" s="458">
        <v>46.661999999999999</v>
      </c>
      <c r="D24" s="458">
        <v>46.427</v>
      </c>
      <c r="E24" s="458">
        <v>47.140999999999998</v>
      </c>
      <c r="F24" s="458">
        <v>48.517000000000003</v>
      </c>
      <c r="G24" s="458">
        <v>49.814</v>
      </c>
      <c r="H24" s="458">
        <v>51.15</v>
      </c>
      <c r="I24" s="458">
        <v>52.527000000000001</v>
      </c>
      <c r="J24" s="458">
        <v>53.957000000000001</v>
      </c>
      <c r="K24" s="458">
        <v>55.405999999999999</v>
      </c>
      <c r="L24" s="458">
        <v>56.963999999999999</v>
      </c>
      <c r="M24" s="458">
        <v>58.582999999999998</v>
      </c>
      <c r="N24" s="458">
        <v>60.267000000000003</v>
      </c>
      <c r="O24" s="458">
        <v>62.009</v>
      </c>
      <c r="P24" s="458">
        <v>63.802999999999997</v>
      </c>
      <c r="Q24" s="458">
        <v>65.644000000000005</v>
      </c>
      <c r="R24" s="458">
        <v>67.525000000000006</v>
      </c>
      <c r="S24" s="458">
        <v>69.432000000000002</v>
      </c>
      <c r="T24" s="458">
        <v>71.367000000000004</v>
      </c>
      <c r="U24" s="458">
        <v>73.378</v>
      </c>
      <c r="V24" s="458">
        <v>75.421999999999997</v>
      </c>
      <c r="W24" s="458">
        <v>77.503</v>
      </c>
      <c r="X24" s="458">
        <v>79.62</v>
      </c>
      <c r="Y24" s="458">
        <v>81.775999999999996</v>
      </c>
      <c r="Z24" s="458">
        <v>83.974000000000004</v>
      </c>
      <c r="AA24" s="458">
        <v>86.212000000000003</v>
      </c>
      <c r="AB24" s="458">
        <v>88.491</v>
      </c>
      <c r="AC24" s="458">
        <v>90.811000000000007</v>
      </c>
      <c r="AD24" s="458">
        <v>93.162000000000006</v>
      </c>
      <c r="AE24" s="458">
        <v>95.552999999999997</v>
      </c>
      <c r="AF24" s="458">
        <v>97.989000000000004</v>
      </c>
      <c r="AG24" s="458">
        <v>100.468</v>
      </c>
      <c r="AH24" s="458">
        <v>102.98399999999999</v>
      </c>
      <c r="AI24" s="458">
        <v>105.56399999999999</v>
      </c>
      <c r="AJ24" s="458">
        <v>108.18600000000001</v>
      </c>
      <c r="AK24" s="458">
        <v>110.87</v>
      </c>
      <c r="AL24" s="458">
        <v>113.59699999999999</v>
      </c>
      <c r="AM24" s="458">
        <v>116.39400000000001</v>
      </c>
      <c r="AN24" s="458">
        <v>119.197</v>
      </c>
      <c r="AO24" s="458">
        <v>122.08199999999999</v>
      </c>
      <c r="AP24" s="458">
        <v>125.008</v>
      </c>
      <c r="AQ24" s="458">
        <v>128.03100000000001</v>
      </c>
      <c r="AR24" s="458">
        <v>131.24199999999999</v>
      </c>
    </row>
    <row r="25" spans="1:48" x14ac:dyDescent="0.25">
      <c r="A25" s="4" t="s">
        <v>1</v>
      </c>
      <c r="B25" s="25" t="s">
        <v>15</v>
      </c>
      <c r="C25" s="458">
        <v>46.661999999999999</v>
      </c>
      <c r="D25" s="458">
        <v>46.427</v>
      </c>
      <c r="E25" s="458">
        <v>47.140999999999998</v>
      </c>
      <c r="F25" s="458">
        <v>48.517000000000003</v>
      </c>
      <c r="G25" s="458">
        <v>49.814</v>
      </c>
      <c r="H25" s="458">
        <v>51.15</v>
      </c>
      <c r="I25" s="458">
        <v>52.527000000000001</v>
      </c>
      <c r="J25" s="458">
        <v>53.957000000000001</v>
      </c>
      <c r="K25" s="458">
        <v>55.405999999999999</v>
      </c>
      <c r="L25" s="458">
        <v>56.963999999999999</v>
      </c>
      <c r="M25" s="458">
        <v>58.582999999999998</v>
      </c>
      <c r="N25" s="458">
        <v>60.267000000000003</v>
      </c>
      <c r="O25" s="458">
        <v>62.009</v>
      </c>
      <c r="P25" s="458">
        <v>63.802999999999997</v>
      </c>
      <c r="Q25" s="458">
        <v>65.644000000000005</v>
      </c>
      <c r="R25" s="458">
        <v>67.525000000000006</v>
      </c>
      <c r="S25" s="458">
        <v>69.432000000000002</v>
      </c>
      <c r="T25" s="458">
        <v>71.367000000000004</v>
      </c>
      <c r="U25" s="458">
        <v>73.378</v>
      </c>
      <c r="V25" s="458">
        <v>75.421999999999997</v>
      </c>
      <c r="W25" s="458">
        <v>77.503</v>
      </c>
      <c r="X25" s="458">
        <v>79.62</v>
      </c>
      <c r="Y25" s="458">
        <v>81.775999999999996</v>
      </c>
      <c r="Z25" s="458">
        <v>83.974000000000004</v>
      </c>
      <c r="AA25" s="458">
        <v>86.212000000000003</v>
      </c>
      <c r="AB25" s="458">
        <v>88.491</v>
      </c>
      <c r="AC25" s="458">
        <v>90.811000000000007</v>
      </c>
      <c r="AD25" s="458">
        <v>93.162000000000006</v>
      </c>
      <c r="AE25" s="458">
        <v>95.552999999999997</v>
      </c>
      <c r="AF25" s="458">
        <v>97.989000000000004</v>
      </c>
      <c r="AG25" s="458">
        <v>100.468</v>
      </c>
      <c r="AH25" s="458">
        <v>102.98399999999999</v>
      </c>
      <c r="AI25" s="458">
        <v>105.56399999999999</v>
      </c>
      <c r="AJ25" s="458">
        <v>108.18600000000001</v>
      </c>
      <c r="AK25" s="458">
        <v>110.87</v>
      </c>
      <c r="AL25" s="458">
        <v>113.59699999999999</v>
      </c>
      <c r="AM25" s="458">
        <v>116.39400000000001</v>
      </c>
      <c r="AN25" s="458">
        <v>119.197</v>
      </c>
      <c r="AO25" s="458">
        <v>122.08199999999999</v>
      </c>
      <c r="AP25" s="458">
        <v>125.008</v>
      </c>
      <c r="AQ25" s="458">
        <v>128.03100000000001</v>
      </c>
      <c r="AR25" s="458">
        <v>131.24199999999999</v>
      </c>
    </row>
    <row r="26" spans="1:48" x14ac:dyDescent="0.25">
      <c r="A26" s="4" t="s">
        <v>2</v>
      </c>
      <c r="B26" s="25" t="s">
        <v>18</v>
      </c>
      <c r="C26" s="458">
        <v>15.116</v>
      </c>
      <c r="D26" s="458">
        <v>14.763</v>
      </c>
      <c r="E26" s="458">
        <v>15.118</v>
      </c>
      <c r="F26" s="458">
        <v>15.532999999999999</v>
      </c>
      <c r="G26" s="458">
        <v>15.891999999999999</v>
      </c>
      <c r="H26" s="458">
        <v>16.259</v>
      </c>
      <c r="I26" s="458">
        <v>16.626000000000001</v>
      </c>
      <c r="J26" s="458">
        <v>17.007000000000001</v>
      </c>
      <c r="K26" s="458">
        <v>17.385000000000002</v>
      </c>
      <c r="L26" s="458">
        <v>17.797000000000001</v>
      </c>
      <c r="M26" s="458">
        <v>18.215</v>
      </c>
      <c r="N26" s="458">
        <v>18.635999999999999</v>
      </c>
      <c r="O26" s="458">
        <v>19.079999999999998</v>
      </c>
      <c r="P26" s="458">
        <v>19.536000000000001</v>
      </c>
      <c r="Q26" s="458">
        <v>20.013000000000002</v>
      </c>
      <c r="R26" s="458">
        <v>20.501000000000001</v>
      </c>
      <c r="S26" s="458">
        <v>21.006</v>
      </c>
      <c r="T26" s="458">
        <v>21.536000000000001</v>
      </c>
      <c r="U26" s="458">
        <v>22.094999999999999</v>
      </c>
      <c r="V26" s="458">
        <v>22.664999999999999</v>
      </c>
      <c r="W26" s="458">
        <v>23.244</v>
      </c>
      <c r="X26" s="458">
        <v>23.841000000000001</v>
      </c>
      <c r="Y26" s="458">
        <v>24.431000000000001</v>
      </c>
      <c r="Z26" s="458">
        <v>25.033000000000001</v>
      </c>
      <c r="AA26" s="458">
        <v>25.63</v>
      </c>
      <c r="AB26" s="458">
        <v>26.227</v>
      </c>
      <c r="AC26" s="458">
        <v>26.832000000000001</v>
      </c>
      <c r="AD26" s="458">
        <v>27.436</v>
      </c>
      <c r="AE26" s="458">
        <v>28.052</v>
      </c>
      <c r="AF26" s="458">
        <v>28.670999999999999</v>
      </c>
      <c r="AG26" s="458">
        <v>29.29</v>
      </c>
      <c r="AH26" s="458">
        <v>29.896000000000001</v>
      </c>
      <c r="AI26" s="458">
        <v>30.53</v>
      </c>
      <c r="AJ26" s="458">
        <v>31.172000000000001</v>
      </c>
      <c r="AK26" s="458">
        <v>31.821999999999999</v>
      </c>
      <c r="AL26" s="458">
        <v>32.478999999999999</v>
      </c>
      <c r="AM26" s="458">
        <v>33.145000000000003</v>
      </c>
      <c r="AN26" s="458">
        <v>33.802999999999997</v>
      </c>
      <c r="AO26" s="458">
        <v>34.470999999999997</v>
      </c>
      <c r="AP26" s="458">
        <v>35.143000000000001</v>
      </c>
      <c r="AQ26" s="458">
        <v>35.829000000000001</v>
      </c>
      <c r="AR26" s="458">
        <v>36.575000000000003</v>
      </c>
    </row>
    <row r="27" spans="1:48" x14ac:dyDescent="0.25">
      <c r="A27" s="4"/>
      <c r="B27" s="25" t="s">
        <v>19</v>
      </c>
      <c r="C27" s="458">
        <v>142.59899999999999</v>
      </c>
      <c r="D27" s="458">
        <v>141.56899999999999</v>
      </c>
      <c r="E27" s="458">
        <v>144.351</v>
      </c>
      <c r="F27" s="458">
        <v>148.60900000000001</v>
      </c>
      <c r="G27" s="458">
        <v>152.499</v>
      </c>
      <c r="H27" s="458">
        <v>156.47999999999999</v>
      </c>
      <c r="I27" s="458">
        <v>160.584</v>
      </c>
      <c r="J27" s="458">
        <v>164.83699999999999</v>
      </c>
      <c r="K27" s="458">
        <v>169.14400000000001</v>
      </c>
      <c r="L27" s="458">
        <v>173.67599999999999</v>
      </c>
      <c r="M27" s="458">
        <v>178.374</v>
      </c>
      <c r="N27" s="458">
        <v>183.238</v>
      </c>
      <c r="O27" s="458">
        <v>188.238</v>
      </c>
      <c r="P27" s="458">
        <v>193.34700000000001</v>
      </c>
      <c r="Q27" s="458">
        <v>198.535</v>
      </c>
      <c r="R27" s="458">
        <v>203.828</v>
      </c>
      <c r="S27" s="458">
        <v>209.16</v>
      </c>
      <c r="T27" s="458">
        <v>214.54300000000001</v>
      </c>
      <c r="U27" s="458">
        <v>220.096</v>
      </c>
      <c r="V27" s="458">
        <v>225.732</v>
      </c>
      <c r="W27" s="458">
        <v>231.48400000000001</v>
      </c>
      <c r="X27" s="458">
        <v>237.31200000000001</v>
      </c>
      <c r="Y27" s="458">
        <v>243.21700000000001</v>
      </c>
      <c r="Z27" s="458">
        <v>249.24299999999999</v>
      </c>
      <c r="AA27" s="458">
        <v>255.42500000000001</v>
      </c>
      <c r="AB27" s="458">
        <v>261.73899999999998</v>
      </c>
      <c r="AC27" s="458">
        <v>268.13600000000002</v>
      </c>
      <c r="AD27" s="458">
        <v>274.64400000000001</v>
      </c>
      <c r="AE27" s="458">
        <v>281.20999999999998</v>
      </c>
      <c r="AF27" s="458">
        <v>287.95699999999999</v>
      </c>
      <c r="AG27" s="458">
        <v>294.82600000000002</v>
      </c>
      <c r="AH27" s="458">
        <v>301.904</v>
      </c>
      <c r="AI27" s="458">
        <v>309.02499999999998</v>
      </c>
      <c r="AJ27" s="458">
        <v>316.27699999999999</v>
      </c>
      <c r="AK27" s="458">
        <v>323.70999999999998</v>
      </c>
      <c r="AL27" s="458">
        <v>331.28699999999998</v>
      </c>
      <c r="AM27" s="458">
        <v>339.048</v>
      </c>
      <c r="AN27" s="458">
        <v>347.03699999999998</v>
      </c>
      <c r="AO27" s="458">
        <v>355.24400000000003</v>
      </c>
      <c r="AP27" s="458">
        <v>363.62599999999998</v>
      </c>
      <c r="AQ27" s="458">
        <v>372.25900000000001</v>
      </c>
      <c r="AR27" s="458">
        <v>381.37900000000002</v>
      </c>
    </row>
    <row r="28" spans="1:48" x14ac:dyDescent="0.25">
      <c r="A28" s="4" t="s">
        <v>3</v>
      </c>
      <c r="B28" s="25" t="s">
        <v>20</v>
      </c>
      <c r="C28" s="458">
        <v>46.661999999999999</v>
      </c>
      <c r="D28" s="458">
        <v>46.427</v>
      </c>
      <c r="E28" s="458">
        <v>47.140999999999998</v>
      </c>
      <c r="F28" s="458">
        <v>48.517000000000003</v>
      </c>
      <c r="G28" s="458">
        <v>49.814</v>
      </c>
      <c r="H28" s="458">
        <v>51.15</v>
      </c>
      <c r="I28" s="458">
        <v>52.527000000000001</v>
      </c>
      <c r="J28" s="458">
        <v>53.957000000000001</v>
      </c>
      <c r="K28" s="458">
        <v>55.405999999999999</v>
      </c>
      <c r="L28" s="458">
        <v>56.963999999999999</v>
      </c>
      <c r="M28" s="458">
        <v>58.582999999999998</v>
      </c>
      <c r="N28" s="458">
        <v>60.267000000000003</v>
      </c>
      <c r="O28" s="458">
        <v>62.009</v>
      </c>
      <c r="P28" s="458">
        <v>63.802999999999997</v>
      </c>
      <c r="Q28" s="458">
        <v>65.644000000000005</v>
      </c>
      <c r="R28" s="458">
        <v>67.525000000000006</v>
      </c>
      <c r="S28" s="458">
        <v>69.432000000000002</v>
      </c>
      <c r="T28" s="458">
        <v>71.367000000000004</v>
      </c>
      <c r="U28" s="458">
        <v>73.378</v>
      </c>
      <c r="V28" s="458">
        <v>75.421999999999997</v>
      </c>
      <c r="W28" s="458">
        <v>77.503</v>
      </c>
      <c r="X28" s="458">
        <v>79.62</v>
      </c>
      <c r="Y28" s="458">
        <v>81.775999999999996</v>
      </c>
      <c r="Z28" s="458">
        <v>83.974000000000004</v>
      </c>
      <c r="AA28" s="458">
        <v>86.212000000000003</v>
      </c>
      <c r="AB28" s="458">
        <v>88.491</v>
      </c>
      <c r="AC28" s="458">
        <v>90.811000000000007</v>
      </c>
      <c r="AD28" s="458">
        <v>93.162000000000006</v>
      </c>
      <c r="AE28" s="458">
        <v>95.552999999999997</v>
      </c>
      <c r="AF28" s="458">
        <v>97.989000000000004</v>
      </c>
      <c r="AG28" s="458">
        <v>100.468</v>
      </c>
      <c r="AH28" s="458">
        <v>102.98399999999999</v>
      </c>
      <c r="AI28" s="458">
        <v>105.56399999999999</v>
      </c>
      <c r="AJ28" s="458">
        <v>108.18600000000001</v>
      </c>
      <c r="AK28" s="458">
        <v>110.87</v>
      </c>
      <c r="AL28" s="458">
        <v>113.59699999999999</v>
      </c>
      <c r="AM28" s="458">
        <v>116.39400000000001</v>
      </c>
      <c r="AN28" s="458">
        <v>119.197</v>
      </c>
      <c r="AO28" s="458">
        <v>122.08199999999999</v>
      </c>
      <c r="AP28" s="458">
        <v>125.008</v>
      </c>
      <c r="AQ28" s="458">
        <v>128.03100000000001</v>
      </c>
      <c r="AR28" s="458">
        <v>131.24199999999999</v>
      </c>
    </row>
    <row r="29" spans="1:48" x14ac:dyDescent="0.25">
      <c r="A29" s="4" t="s">
        <v>4</v>
      </c>
      <c r="B29" s="25" t="s">
        <v>16</v>
      </c>
      <c r="C29" s="458">
        <v>142.59899999999999</v>
      </c>
      <c r="D29" s="458">
        <v>141.56899999999999</v>
      </c>
      <c r="E29" s="458">
        <v>144.351</v>
      </c>
      <c r="F29" s="458">
        <v>148.60900000000001</v>
      </c>
      <c r="G29" s="458">
        <v>152.499</v>
      </c>
      <c r="H29" s="458">
        <v>156.47999999999999</v>
      </c>
      <c r="I29" s="458">
        <v>160.584</v>
      </c>
      <c r="J29" s="458">
        <v>164.83699999999999</v>
      </c>
      <c r="K29" s="458">
        <v>169.14400000000001</v>
      </c>
      <c r="L29" s="458">
        <v>173.67599999999999</v>
      </c>
      <c r="M29" s="458">
        <v>178.374</v>
      </c>
      <c r="N29" s="458">
        <v>183.238</v>
      </c>
      <c r="O29" s="458">
        <v>188.238</v>
      </c>
      <c r="P29" s="458">
        <v>193.34700000000001</v>
      </c>
      <c r="Q29" s="458">
        <v>198.535</v>
      </c>
      <c r="R29" s="458">
        <v>203.828</v>
      </c>
      <c r="S29" s="458">
        <v>209.16</v>
      </c>
      <c r="T29" s="458">
        <v>214.54300000000001</v>
      </c>
      <c r="U29" s="458">
        <v>220.096</v>
      </c>
      <c r="V29" s="458">
        <v>225.732</v>
      </c>
      <c r="W29" s="458">
        <v>231.48400000000001</v>
      </c>
      <c r="X29" s="458">
        <v>237.31200000000001</v>
      </c>
      <c r="Y29" s="458">
        <v>243.21700000000001</v>
      </c>
      <c r="Z29" s="458">
        <v>249.24299999999999</v>
      </c>
      <c r="AA29" s="458">
        <v>255.42500000000001</v>
      </c>
      <c r="AB29" s="458">
        <v>261.73899999999998</v>
      </c>
      <c r="AC29" s="458">
        <v>268.13600000000002</v>
      </c>
      <c r="AD29" s="458">
        <v>274.64400000000001</v>
      </c>
      <c r="AE29" s="458">
        <v>281.20999999999998</v>
      </c>
      <c r="AF29" s="458">
        <v>287.95699999999999</v>
      </c>
      <c r="AG29" s="458">
        <v>294.82600000000002</v>
      </c>
      <c r="AH29" s="458">
        <v>301.904</v>
      </c>
      <c r="AI29" s="458">
        <v>309.02499999999998</v>
      </c>
      <c r="AJ29" s="458">
        <v>316.27699999999999</v>
      </c>
      <c r="AK29" s="458">
        <v>323.70999999999998</v>
      </c>
      <c r="AL29" s="458">
        <v>331.28699999999998</v>
      </c>
      <c r="AM29" s="458">
        <v>339.048</v>
      </c>
      <c r="AN29" s="458">
        <v>347.03699999999998</v>
      </c>
      <c r="AO29" s="458">
        <v>355.24400000000003</v>
      </c>
      <c r="AP29" s="458">
        <v>363.62599999999998</v>
      </c>
      <c r="AQ29" s="458">
        <v>372.25900000000001</v>
      </c>
      <c r="AR29" s="458">
        <v>381.37900000000002</v>
      </c>
    </row>
    <row r="30" spans="1:48" x14ac:dyDescent="0.25">
      <c r="A30" s="4" t="s">
        <v>5</v>
      </c>
      <c r="B30" s="25"/>
      <c r="C30" s="458">
        <v>0</v>
      </c>
      <c r="D30" s="458">
        <v>0</v>
      </c>
      <c r="E30" s="458">
        <v>0</v>
      </c>
      <c r="F30" s="458">
        <v>0</v>
      </c>
      <c r="G30" s="458">
        <v>0</v>
      </c>
      <c r="H30" s="458">
        <v>0</v>
      </c>
      <c r="I30" s="458">
        <v>0</v>
      </c>
      <c r="J30" s="458">
        <v>0</v>
      </c>
      <c r="K30" s="458">
        <v>0</v>
      </c>
      <c r="L30" s="458">
        <v>0</v>
      </c>
      <c r="M30" s="458">
        <v>0</v>
      </c>
      <c r="N30" s="458">
        <v>0</v>
      </c>
      <c r="O30" s="458">
        <v>0</v>
      </c>
      <c r="P30" s="458">
        <v>0</v>
      </c>
      <c r="Q30" s="458">
        <v>0</v>
      </c>
      <c r="R30" s="458">
        <v>0</v>
      </c>
      <c r="S30" s="458">
        <v>0</v>
      </c>
      <c r="T30" s="458">
        <v>0</v>
      </c>
      <c r="U30" s="458">
        <v>0</v>
      </c>
      <c r="V30" s="458">
        <v>0</v>
      </c>
      <c r="W30" s="458">
        <v>0</v>
      </c>
      <c r="X30" s="458">
        <v>0</v>
      </c>
      <c r="Y30" s="458">
        <v>0</v>
      </c>
      <c r="Z30" s="458">
        <v>0</v>
      </c>
      <c r="AA30" s="458">
        <v>0</v>
      </c>
      <c r="AB30" s="458">
        <v>0</v>
      </c>
      <c r="AC30" s="458">
        <v>0</v>
      </c>
      <c r="AD30" s="458">
        <v>0</v>
      </c>
      <c r="AE30" s="458">
        <v>0</v>
      </c>
      <c r="AF30" s="458">
        <v>0</v>
      </c>
      <c r="AG30" s="458">
        <v>0</v>
      </c>
      <c r="AH30" s="458">
        <v>0</v>
      </c>
      <c r="AI30" s="458">
        <v>0</v>
      </c>
      <c r="AJ30" s="458">
        <v>0</v>
      </c>
      <c r="AK30" s="458">
        <v>0</v>
      </c>
      <c r="AL30" s="458">
        <v>0</v>
      </c>
      <c r="AM30" s="458">
        <v>0</v>
      </c>
      <c r="AN30" s="458">
        <v>0</v>
      </c>
      <c r="AO30" s="458">
        <v>0</v>
      </c>
      <c r="AP30" s="458">
        <v>0</v>
      </c>
      <c r="AQ30" s="458">
        <v>0</v>
      </c>
      <c r="AR30" s="458">
        <v>0</v>
      </c>
    </row>
    <row r="31" spans="1:48" x14ac:dyDescent="0.25">
      <c r="A31" s="4" t="s">
        <v>6</v>
      </c>
      <c r="B31" s="25"/>
      <c r="C31" s="458">
        <v>0</v>
      </c>
      <c r="D31" s="458">
        <v>0</v>
      </c>
      <c r="E31" s="458">
        <v>0</v>
      </c>
      <c r="F31" s="458">
        <v>0</v>
      </c>
      <c r="G31" s="458">
        <v>0</v>
      </c>
      <c r="H31" s="458">
        <v>0</v>
      </c>
      <c r="I31" s="458">
        <v>0</v>
      </c>
      <c r="J31" s="458">
        <v>0</v>
      </c>
      <c r="K31" s="458">
        <v>0</v>
      </c>
      <c r="L31" s="458">
        <v>0</v>
      </c>
      <c r="M31" s="458">
        <v>0</v>
      </c>
      <c r="N31" s="458">
        <v>0</v>
      </c>
      <c r="O31" s="458">
        <v>0</v>
      </c>
      <c r="P31" s="458">
        <v>0</v>
      </c>
      <c r="Q31" s="458">
        <v>0</v>
      </c>
      <c r="R31" s="458">
        <v>0</v>
      </c>
      <c r="S31" s="458">
        <v>0</v>
      </c>
      <c r="T31" s="458">
        <v>0</v>
      </c>
      <c r="U31" s="458">
        <v>0</v>
      </c>
      <c r="V31" s="458">
        <v>0</v>
      </c>
      <c r="W31" s="458">
        <v>0</v>
      </c>
      <c r="X31" s="458">
        <v>0</v>
      </c>
      <c r="Y31" s="458">
        <v>0</v>
      </c>
      <c r="Z31" s="458">
        <v>0</v>
      </c>
      <c r="AA31" s="458">
        <v>0</v>
      </c>
      <c r="AB31" s="458">
        <v>0</v>
      </c>
      <c r="AC31" s="458">
        <v>0</v>
      </c>
      <c r="AD31" s="458">
        <v>0</v>
      </c>
      <c r="AE31" s="458">
        <v>0</v>
      </c>
      <c r="AF31" s="458">
        <v>0</v>
      </c>
      <c r="AG31" s="458">
        <v>0</v>
      </c>
      <c r="AH31" s="458">
        <v>0</v>
      </c>
      <c r="AI31" s="458">
        <v>0</v>
      </c>
      <c r="AJ31" s="458">
        <v>0</v>
      </c>
      <c r="AK31" s="458">
        <v>0</v>
      </c>
      <c r="AL31" s="458">
        <v>0</v>
      </c>
      <c r="AM31" s="458">
        <v>0</v>
      </c>
      <c r="AN31" s="458">
        <v>0</v>
      </c>
      <c r="AO31" s="458">
        <v>0</v>
      </c>
      <c r="AP31" s="458">
        <v>0</v>
      </c>
      <c r="AQ31" s="458">
        <v>0</v>
      </c>
      <c r="AR31" s="458">
        <v>0</v>
      </c>
    </row>
    <row r="32" spans="1:48" x14ac:dyDescent="0.25">
      <c r="A32" s="4" t="s">
        <v>7</v>
      </c>
      <c r="B32" s="25" t="s">
        <v>19</v>
      </c>
      <c r="C32" s="458">
        <v>15.116</v>
      </c>
      <c r="D32" s="458">
        <v>14.763</v>
      </c>
      <c r="E32" s="458">
        <v>15.118</v>
      </c>
      <c r="F32" s="458">
        <v>15.532999999999999</v>
      </c>
      <c r="G32" s="458">
        <v>15.891999999999999</v>
      </c>
      <c r="H32" s="458">
        <v>16.259</v>
      </c>
      <c r="I32" s="458">
        <v>16.626000000000001</v>
      </c>
      <c r="J32" s="458">
        <v>17.007000000000001</v>
      </c>
      <c r="K32" s="458">
        <v>17.385000000000002</v>
      </c>
      <c r="L32" s="458">
        <v>17.797000000000001</v>
      </c>
      <c r="M32" s="458">
        <v>18.215</v>
      </c>
      <c r="N32" s="458">
        <v>18.635999999999999</v>
      </c>
      <c r="O32" s="458">
        <v>19.079999999999998</v>
      </c>
      <c r="P32" s="458">
        <v>19.536000000000001</v>
      </c>
      <c r="Q32" s="458">
        <v>20.013000000000002</v>
      </c>
      <c r="R32" s="458">
        <v>20.501000000000001</v>
      </c>
      <c r="S32" s="458">
        <v>21.006</v>
      </c>
      <c r="T32" s="458">
        <v>21.536000000000001</v>
      </c>
      <c r="U32" s="458">
        <v>22.094999999999999</v>
      </c>
      <c r="V32" s="458">
        <v>22.664999999999999</v>
      </c>
      <c r="W32" s="458">
        <v>23.244</v>
      </c>
      <c r="X32" s="458">
        <v>23.841000000000001</v>
      </c>
      <c r="Y32" s="458">
        <v>24.431000000000001</v>
      </c>
      <c r="Z32" s="458">
        <v>25.033000000000001</v>
      </c>
      <c r="AA32" s="458">
        <v>25.63</v>
      </c>
      <c r="AB32" s="458">
        <v>26.227</v>
      </c>
      <c r="AC32" s="458">
        <v>26.832000000000001</v>
      </c>
      <c r="AD32" s="458">
        <v>27.436</v>
      </c>
      <c r="AE32" s="458">
        <v>28.052</v>
      </c>
      <c r="AF32" s="458">
        <v>28.670999999999999</v>
      </c>
      <c r="AG32" s="458">
        <v>29.29</v>
      </c>
      <c r="AH32" s="458">
        <v>29.896000000000001</v>
      </c>
      <c r="AI32" s="458">
        <v>30.53</v>
      </c>
      <c r="AJ32" s="458">
        <v>31.172000000000001</v>
      </c>
      <c r="AK32" s="458">
        <v>31.821999999999999</v>
      </c>
      <c r="AL32" s="458">
        <v>32.478999999999999</v>
      </c>
      <c r="AM32" s="458">
        <v>33.145000000000003</v>
      </c>
      <c r="AN32" s="458">
        <v>33.802999999999997</v>
      </c>
      <c r="AO32" s="458">
        <v>34.470999999999997</v>
      </c>
      <c r="AP32" s="458">
        <v>35.143000000000001</v>
      </c>
      <c r="AQ32" s="458">
        <v>35.829000000000001</v>
      </c>
      <c r="AR32" s="458">
        <v>36.575000000000003</v>
      </c>
    </row>
    <row r="33" spans="1:48" ht="15.75" thickBot="1" x14ac:dyDescent="0.3">
      <c r="A33" s="4" t="s">
        <v>8</v>
      </c>
      <c r="B33" s="25"/>
      <c r="C33" s="458">
        <v>0</v>
      </c>
      <c r="D33" s="458">
        <v>0</v>
      </c>
      <c r="E33" s="458">
        <v>0</v>
      </c>
      <c r="F33" s="458">
        <v>0</v>
      </c>
      <c r="G33" s="458">
        <v>0</v>
      </c>
      <c r="H33" s="458">
        <v>0</v>
      </c>
      <c r="I33" s="458">
        <v>0</v>
      </c>
      <c r="J33" s="458">
        <v>0</v>
      </c>
      <c r="K33" s="458">
        <v>0</v>
      </c>
      <c r="L33" s="458">
        <v>0</v>
      </c>
      <c r="M33" s="458">
        <v>0</v>
      </c>
      <c r="N33" s="458">
        <v>0</v>
      </c>
      <c r="O33" s="458">
        <v>0</v>
      </c>
      <c r="P33" s="458">
        <v>0</v>
      </c>
      <c r="Q33" s="458">
        <v>0</v>
      </c>
      <c r="R33" s="458">
        <v>0</v>
      </c>
      <c r="S33" s="458">
        <v>0</v>
      </c>
      <c r="T33" s="458">
        <v>0</v>
      </c>
      <c r="U33" s="458">
        <v>0</v>
      </c>
      <c r="V33" s="458">
        <v>0</v>
      </c>
      <c r="W33" s="458">
        <v>0</v>
      </c>
      <c r="X33" s="458">
        <v>0</v>
      </c>
      <c r="Y33" s="458">
        <v>0</v>
      </c>
      <c r="Z33" s="458">
        <v>0</v>
      </c>
      <c r="AA33" s="458">
        <v>0</v>
      </c>
      <c r="AB33" s="458">
        <v>0</v>
      </c>
      <c r="AC33" s="458">
        <v>0</v>
      </c>
      <c r="AD33" s="458">
        <v>0</v>
      </c>
      <c r="AE33" s="458">
        <v>0</v>
      </c>
      <c r="AF33" s="458">
        <v>0</v>
      </c>
      <c r="AG33" s="458">
        <v>0</v>
      </c>
      <c r="AH33" s="458">
        <v>0</v>
      </c>
      <c r="AI33" s="458">
        <v>0</v>
      </c>
      <c r="AJ33" s="458">
        <v>0</v>
      </c>
      <c r="AK33" s="458">
        <v>0</v>
      </c>
      <c r="AL33" s="458">
        <v>0</v>
      </c>
      <c r="AM33" s="458">
        <v>0</v>
      </c>
      <c r="AN33" s="458">
        <v>0</v>
      </c>
      <c r="AO33" s="458">
        <v>0</v>
      </c>
      <c r="AP33" s="458">
        <v>0</v>
      </c>
      <c r="AQ33" s="458">
        <v>0</v>
      </c>
      <c r="AR33" s="458">
        <v>0</v>
      </c>
    </row>
    <row r="34" spans="1:48" ht="15.75" thickBot="1" x14ac:dyDescent="0.3">
      <c r="A34" s="4" t="s">
        <v>3</v>
      </c>
      <c r="B34" s="25"/>
      <c r="C34" s="458">
        <v>76.893000000000001</v>
      </c>
      <c r="D34" s="458">
        <v>72.429000000000002</v>
      </c>
      <c r="E34" s="458">
        <v>75.379000000000005</v>
      </c>
      <c r="F34" s="458">
        <v>77.760999999999996</v>
      </c>
      <c r="G34" s="458">
        <v>80.192999999999998</v>
      </c>
      <c r="H34" s="458">
        <v>82.328000000000003</v>
      </c>
      <c r="I34" s="458">
        <v>84.400999999999996</v>
      </c>
      <c r="J34" s="458">
        <v>86.465999999999994</v>
      </c>
      <c r="K34" s="458">
        <v>88.481999999999999</v>
      </c>
      <c r="L34" s="458">
        <v>90.596000000000004</v>
      </c>
      <c r="M34" s="458">
        <v>92.771000000000001</v>
      </c>
      <c r="N34" s="458">
        <v>95.015000000000001</v>
      </c>
      <c r="O34" s="458">
        <v>97.34</v>
      </c>
      <c r="P34" s="458">
        <v>99.712999999999994</v>
      </c>
      <c r="Q34" s="458">
        <v>102.122</v>
      </c>
      <c r="R34" s="458">
        <v>104.58199999999999</v>
      </c>
      <c r="S34" s="458">
        <v>107.07599999999999</v>
      </c>
      <c r="T34" s="458">
        <v>109.623</v>
      </c>
      <c r="U34" s="458">
        <v>112.244</v>
      </c>
      <c r="V34" s="458">
        <v>114.922</v>
      </c>
      <c r="W34" s="458">
        <v>117.666</v>
      </c>
      <c r="X34" s="458">
        <v>120.461</v>
      </c>
      <c r="Y34" s="458">
        <v>123.336</v>
      </c>
      <c r="Z34" s="458">
        <v>126.26</v>
      </c>
      <c r="AA34" s="458">
        <v>129.267</v>
      </c>
      <c r="AB34" s="458">
        <v>132.35400000000001</v>
      </c>
      <c r="AC34" s="458">
        <v>135.506</v>
      </c>
      <c r="AD34" s="458">
        <v>138.74600000000001</v>
      </c>
      <c r="AE34" s="458">
        <v>142.03299999999999</v>
      </c>
      <c r="AF34" s="458">
        <v>145.43299999999999</v>
      </c>
      <c r="AG34" s="458">
        <v>148.91999999999999</v>
      </c>
      <c r="AH34" s="458">
        <v>152.547</v>
      </c>
      <c r="AI34" s="458">
        <v>156.208</v>
      </c>
      <c r="AJ34" s="458">
        <v>159.96899999999999</v>
      </c>
      <c r="AK34" s="458">
        <v>163.83799999999999</v>
      </c>
      <c r="AL34" s="458">
        <v>167.81100000000001</v>
      </c>
      <c r="AM34" s="458">
        <v>171.893</v>
      </c>
      <c r="AN34" s="458">
        <v>176.078</v>
      </c>
      <c r="AO34" s="458">
        <v>180.38900000000001</v>
      </c>
      <c r="AP34" s="458">
        <v>184.81800000000001</v>
      </c>
      <c r="AQ34" s="458">
        <v>189.38</v>
      </c>
      <c r="AR34" s="458">
        <v>193.48099999999999</v>
      </c>
      <c r="AT34" s="598"/>
      <c r="AU34" s="599"/>
      <c r="AV34" s="600"/>
    </row>
    <row r="35" spans="1:48" ht="15.75" thickBot="1" x14ac:dyDescent="0.3">
      <c r="A35" s="4" t="s">
        <v>9</v>
      </c>
      <c r="B35" s="25" t="s">
        <v>17</v>
      </c>
      <c r="C35" s="458">
        <v>28.759</v>
      </c>
      <c r="D35" s="458">
        <v>28.050999999999998</v>
      </c>
      <c r="E35" s="458">
        <v>28.933</v>
      </c>
      <c r="F35" s="458">
        <v>29.882000000000001</v>
      </c>
      <c r="G35" s="458">
        <v>30.785</v>
      </c>
      <c r="H35" s="458">
        <v>31.684000000000001</v>
      </c>
      <c r="I35" s="458">
        <v>32.593000000000004</v>
      </c>
      <c r="J35" s="458">
        <v>33.529000000000003</v>
      </c>
      <c r="K35" s="458">
        <v>34.459000000000003</v>
      </c>
      <c r="L35" s="458">
        <v>35.448</v>
      </c>
      <c r="M35" s="458">
        <v>36.451999999999998</v>
      </c>
      <c r="N35" s="458">
        <v>37.466000000000001</v>
      </c>
      <c r="O35" s="458">
        <v>38.529000000000003</v>
      </c>
      <c r="P35" s="458">
        <v>39.621000000000002</v>
      </c>
      <c r="Q35" s="458">
        <v>40.753999999999998</v>
      </c>
      <c r="R35" s="458">
        <v>41.904000000000003</v>
      </c>
      <c r="S35" s="458">
        <v>43.097000000000001</v>
      </c>
      <c r="T35" s="458">
        <v>44.338000000000001</v>
      </c>
      <c r="U35" s="458">
        <v>45.613</v>
      </c>
      <c r="V35" s="458">
        <v>46.905000000000001</v>
      </c>
      <c r="W35" s="458">
        <v>48.209000000000003</v>
      </c>
      <c r="X35" s="458">
        <v>49.540999999999997</v>
      </c>
      <c r="Y35" s="458">
        <v>50.854999999999997</v>
      </c>
      <c r="Z35" s="458">
        <v>52.173999999999999</v>
      </c>
      <c r="AA35" s="458">
        <v>53.463999999999999</v>
      </c>
      <c r="AB35" s="458">
        <v>54.744</v>
      </c>
      <c r="AC35" s="458">
        <v>56.045000000000002</v>
      </c>
      <c r="AD35" s="458">
        <v>57.335999999999999</v>
      </c>
      <c r="AE35" s="458">
        <v>58.640999999999998</v>
      </c>
      <c r="AF35" s="458">
        <v>59.945</v>
      </c>
      <c r="AG35" s="458">
        <v>61.228999999999999</v>
      </c>
      <c r="AH35" s="458">
        <v>62.463999999999999</v>
      </c>
      <c r="AI35" s="458">
        <v>63.759</v>
      </c>
      <c r="AJ35" s="458">
        <v>65.055999999999997</v>
      </c>
      <c r="AK35" s="458">
        <v>66.343000000000004</v>
      </c>
      <c r="AL35" s="458">
        <v>67.63</v>
      </c>
      <c r="AM35" s="458">
        <v>68.905000000000001</v>
      </c>
      <c r="AN35" s="458">
        <v>70.16</v>
      </c>
      <c r="AO35" s="458">
        <v>71.406999999999996</v>
      </c>
      <c r="AP35" s="458">
        <v>72.655000000000001</v>
      </c>
      <c r="AQ35" s="458">
        <v>73.905000000000001</v>
      </c>
      <c r="AR35" s="458">
        <v>75.296000000000006</v>
      </c>
      <c r="AT35" s="81"/>
      <c r="AU35" s="82"/>
      <c r="AV35" s="83"/>
    </row>
    <row r="36" spans="1:48" ht="15.75" thickBot="1" x14ac:dyDescent="0.3">
      <c r="A36" s="269" t="s">
        <v>146</v>
      </c>
      <c r="B36" s="124" t="s">
        <v>213</v>
      </c>
      <c r="C36" s="459">
        <v>58.957245327562461</v>
      </c>
      <c r="D36" s="459">
        <v>57.267120598072005</v>
      </c>
      <c r="E36" s="459">
        <v>58.757069053708435</v>
      </c>
      <c r="F36" s="459">
        <v>60.440485146566985</v>
      </c>
      <c r="G36" s="459">
        <v>62.140958292347037</v>
      </c>
      <c r="H36" s="459">
        <v>63.700289396025966</v>
      </c>
      <c r="I36" s="459">
        <v>65.268002951013187</v>
      </c>
      <c r="J36" s="459">
        <v>66.857702537871347</v>
      </c>
      <c r="K36" s="459">
        <v>68.438785362974627</v>
      </c>
      <c r="L36" s="459">
        <v>70.09456482392288</v>
      </c>
      <c r="M36" s="459">
        <v>71.808328939602603</v>
      </c>
      <c r="N36" s="459">
        <v>73.588210702341144</v>
      </c>
      <c r="O36" s="459">
        <v>75.41050245917765</v>
      </c>
      <c r="P36" s="459">
        <v>77.273771198111348</v>
      </c>
      <c r="Q36" s="459">
        <v>79.158497540822367</v>
      </c>
      <c r="R36" s="459">
        <v>81.086142238835336</v>
      </c>
      <c r="S36" s="459">
        <v>83.030113515640366</v>
      </c>
      <c r="T36" s="459">
        <v>84.980429274050749</v>
      </c>
      <c r="U36" s="459">
        <v>86.997230572496562</v>
      </c>
      <c r="V36" s="459">
        <v>89.055201259098965</v>
      </c>
      <c r="W36" s="459">
        <v>91.159636828644494</v>
      </c>
      <c r="X36" s="459">
        <v>93.302282903796964</v>
      </c>
      <c r="Y36" s="459">
        <v>95.504785362974616</v>
      </c>
      <c r="Z36" s="459">
        <v>97.718858548101522</v>
      </c>
      <c r="AA36" s="459">
        <v>99.988253196930941</v>
      </c>
      <c r="AB36" s="459">
        <v>102.3165374778674</v>
      </c>
      <c r="AC36" s="459">
        <v>104.69568089710801</v>
      </c>
      <c r="AD36" s="459">
        <v>107.13178300216407</v>
      </c>
      <c r="AE36" s="459">
        <v>109.58628113318906</v>
      </c>
      <c r="AF36" s="459">
        <v>112.10937576234507</v>
      </c>
      <c r="AG36" s="459">
        <v>114.6901890615778</v>
      </c>
      <c r="AH36" s="459">
        <v>117.36482352941177</v>
      </c>
      <c r="AI36" s="459">
        <v>120.06217568365139</v>
      </c>
      <c r="AJ36" s="459">
        <v>122.82190163289397</v>
      </c>
      <c r="AK36" s="459">
        <v>125.65694668502853</v>
      </c>
      <c r="AL36" s="459">
        <v>128.55774640960061</v>
      </c>
      <c r="AM36" s="459">
        <v>131.53343143812708</v>
      </c>
      <c r="AN36" s="459">
        <v>134.5622815266575</v>
      </c>
      <c r="AO36" s="459">
        <v>137.67906354515051</v>
      </c>
      <c r="AP36" s="459">
        <v>140.87204072398191</v>
      </c>
      <c r="AQ36" s="459">
        <v>144.15957210308875</v>
      </c>
      <c r="AR36" s="459">
        <v>147.34863977965767</v>
      </c>
    </row>
    <row r="37" spans="1:48" ht="15.75" thickBot="1" x14ac:dyDescent="0.3">
      <c r="A37" s="394"/>
      <c r="B37" s="230"/>
      <c r="C37" s="230"/>
      <c r="D37" s="230"/>
      <c r="E37" s="230"/>
      <c r="F37" s="230"/>
      <c r="G37" s="230"/>
      <c r="H37" s="230"/>
      <c r="I37" s="230"/>
      <c r="J37" s="230"/>
      <c r="K37" s="230"/>
      <c r="L37" s="230"/>
      <c r="M37" s="230"/>
      <c r="N37" s="230"/>
      <c r="O37" s="230"/>
      <c r="P37" s="230"/>
      <c r="Q37" s="230"/>
      <c r="R37" s="230"/>
      <c r="S37" s="230"/>
      <c r="T37" s="230"/>
      <c r="U37" s="230"/>
      <c r="V37" s="230"/>
      <c r="W37" s="230"/>
      <c r="X37" s="230"/>
      <c r="Y37" s="230"/>
      <c r="Z37" s="230"/>
      <c r="AA37" s="230"/>
      <c r="AB37" s="230"/>
      <c r="AC37" s="230"/>
      <c r="AD37" s="230"/>
      <c r="AE37" s="230"/>
      <c r="AF37" s="230"/>
      <c r="AG37" s="230"/>
      <c r="AH37" s="230"/>
      <c r="AI37" s="230"/>
      <c r="AJ37" s="230"/>
      <c r="AK37" s="230"/>
      <c r="AL37" s="230"/>
      <c r="AM37" s="230"/>
      <c r="AN37" s="230"/>
      <c r="AO37" s="230"/>
      <c r="AP37" s="230"/>
      <c r="AQ37" s="230"/>
      <c r="AR37" s="230"/>
    </row>
    <row r="38" spans="1:48" ht="15.75" thickBot="1" x14ac:dyDescent="0.3">
      <c r="A38" s="71"/>
      <c r="B38" s="28"/>
      <c r="C38" s="14" t="s">
        <v>22</v>
      </c>
      <c r="D38" s="14" t="s">
        <v>23</v>
      </c>
      <c r="E38" s="14" t="s">
        <v>24</v>
      </c>
      <c r="F38" s="14" t="s">
        <v>25</v>
      </c>
      <c r="G38" s="14" t="s">
        <v>26</v>
      </c>
      <c r="H38" s="14" t="s">
        <v>27</v>
      </c>
      <c r="I38" s="14" t="s">
        <v>28</v>
      </c>
      <c r="J38" s="14" t="s">
        <v>29</v>
      </c>
      <c r="K38" s="230"/>
      <c r="L38" s="230"/>
      <c r="M38" s="230"/>
      <c r="N38" s="230"/>
      <c r="O38" s="230"/>
      <c r="P38" s="230"/>
      <c r="Q38" s="230"/>
      <c r="R38" s="230"/>
      <c r="S38" s="230"/>
      <c r="T38" s="230"/>
      <c r="U38" s="230"/>
      <c r="V38" s="230"/>
      <c r="W38" s="230"/>
      <c r="X38" s="230"/>
      <c r="Y38" s="230"/>
      <c r="Z38" s="230"/>
      <c r="AA38" s="230"/>
      <c r="AB38" s="230"/>
      <c r="AC38" s="230"/>
      <c r="AD38" s="230"/>
      <c r="AE38" s="230"/>
      <c r="AF38" s="230"/>
      <c r="AG38" s="230"/>
      <c r="AH38" s="230"/>
      <c r="AI38" s="230"/>
      <c r="AJ38" s="230"/>
      <c r="AK38" s="230"/>
      <c r="AL38" s="230"/>
      <c r="AM38" s="230"/>
      <c r="AN38" s="230"/>
      <c r="AO38" s="230"/>
      <c r="AP38" s="230"/>
      <c r="AQ38" s="230"/>
      <c r="AR38" s="230"/>
    </row>
    <row r="39" spans="1:48" x14ac:dyDescent="0.25">
      <c r="A39" s="73" t="s">
        <v>0</v>
      </c>
      <c r="B39" s="20" t="s">
        <v>13</v>
      </c>
      <c r="C39" s="21">
        <v>3130</v>
      </c>
      <c r="D39" s="21"/>
      <c r="E39" s="21"/>
      <c r="F39" s="21"/>
      <c r="G39" s="21"/>
      <c r="H39" s="21"/>
      <c r="I39" s="21"/>
      <c r="J39" s="21"/>
      <c r="K39" s="230">
        <f>SUM(C39:J39)</f>
        <v>3130</v>
      </c>
      <c r="L39" s="230"/>
      <c r="M39" s="230"/>
      <c r="N39" s="230"/>
      <c r="O39" s="230"/>
      <c r="P39" s="230"/>
      <c r="Q39" s="230"/>
      <c r="R39" s="230"/>
      <c r="S39" s="230"/>
      <c r="T39" s="230"/>
      <c r="U39" s="230"/>
      <c r="V39" s="230"/>
      <c r="W39" s="230"/>
      <c r="X39" s="230"/>
      <c r="Y39" s="230"/>
      <c r="Z39" s="230"/>
      <c r="AA39" s="230"/>
      <c r="AB39" s="230"/>
      <c r="AC39" s="230"/>
      <c r="AD39" s="230"/>
      <c r="AE39" s="230"/>
      <c r="AF39" s="230"/>
      <c r="AG39" s="230"/>
      <c r="AH39" s="230"/>
      <c r="AI39" s="230"/>
      <c r="AJ39" s="230"/>
      <c r="AK39" s="230"/>
      <c r="AL39" s="230"/>
      <c r="AM39" s="230"/>
      <c r="AN39" s="230"/>
      <c r="AO39" s="230"/>
      <c r="AP39" s="230"/>
      <c r="AQ39" s="230"/>
      <c r="AR39" s="230"/>
    </row>
    <row r="40" spans="1:48" x14ac:dyDescent="0.25">
      <c r="A40" s="103"/>
      <c r="B40" s="25" t="s">
        <v>14</v>
      </c>
      <c r="C40" s="26"/>
      <c r="D40" s="26">
        <v>750</v>
      </c>
      <c r="E40" s="26"/>
      <c r="F40" s="26"/>
      <c r="G40" s="26"/>
      <c r="H40" s="26"/>
      <c r="I40" s="26"/>
      <c r="J40" s="26"/>
      <c r="K40" s="230">
        <f t="shared" ref="K40:K52" si="18">SUM(C40:J40)</f>
        <v>750</v>
      </c>
      <c r="M40" s="77">
        <v>5290</v>
      </c>
      <c r="N40" s="77">
        <v>6300</v>
      </c>
      <c r="O40" s="77">
        <v>840</v>
      </c>
      <c r="P40" s="77">
        <v>8590</v>
      </c>
      <c r="Q40" s="77">
        <v>90</v>
      </c>
      <c r="R40" s="77">
        <v>8150</v>
      </c>
      <c r="S40" s="77">
        <v>2260</v>
      </c>
      <c r="T40" s="77">
        <v>4160</v>
      </c>
    </row>
    <row r="41" spans="1:48" x14ac:dyDescent="0.25">
      <c r="A41" s="103" t="s">
        <v>1</v>
      </c>
      <c r="B41" s="25" t="s">
        <v>15</v>
      </c>
      <c r="C41" s="26"/>
      <c r="D41" s="26"/>
      <c r="E41" s="26"/>
      <c r="F41" s="26">
        <v>20</v>
      </c>
      <c r="G41" s="26">
        <v>30</v>
      </c>
      <c r="H41" s="26">
        <v>160</v>
      </c>
      <c r="I41" s="26">
        <v>820</v>
      </c>
      <c r="J41" s="26"/>
      <c r="K41" s="230">
        <f t="shared" si="18"/>
        <v>1030</v>
      </c>
      <c r="M41" s="77">
        <v>5290</v>
      </c>
    </row>
    <row r="42" spans="1:48" x14ac:dyDescent="0.25">
      <c r="A42" s="103" t="s">
        <v>2</v>
      </c>
      <c r="B42" s="25" t="s">
        <v>18</v>
      </c>
      <c r="C42" s="26"/>
      <c r="D42" s="26">
        <v>640</v>
      </c>
      <c r="E42" s="26">
        <v>70</v>
      </c>
      <c r="F42" s="26">
        <v>2780</v>
      </c>
      <c r="G42" s="26"/>
      <c r="H42" s="26">
        <v>570</v>
      </c>
      <c r="I42" s="26">
        <v>140</v>
      </c>
      <c r="J42" s="26"/>
      <c r="K42" s="230">
        <f t="shared" si="18"/>
        <v>4200</v>
      </c>
      <c r="M42" s="77">
        <v>6300</v>
      </c>
    </row>
    <row r="43" spans="1:48" x14ac:dyDescent="0.25">
      <c r="A43" s="103"/>
      <c r="B43" s="25" t="s">
        <v>19</v>
      </c>
      <c r="C43" s="26">
        <v>730</v>
      </c>
      <c r="D43" s="26">
        <v>800</v>
      </c>
      <c r="E43" s="26">
        <v>300</v>
      </c>
      <c r="F43" s="26">
        <v>910</v>
      </c>
      <c r="G43" s="26">
        <v>20</v>
      </c>
      <c r="H43" s="26">
        <v>1010</v>
      </c>
      <c r="I43" s="26">
        <v>330</v>
      </c>
      <c r="J43" s="26"/>
      <c r="K43" s="230">
        <f t="shared" si="18"/>
        <v>4100</v>
      </c>
      <c r="M43" s="77">
        <v>840</v>
      </c>
    </row>
    <row r="44" spans="1:48" x14ac:dyDescent="0.25">
      <c r="A44" s="103" t="s">
        <v>3</v>
      </c>
      <c r="B44" s="25" t="s">
        <v>20</v>
      </c>
      <c r="C44" s="26"/>
      <c r="D44" s="26">
        <v>1600</v>
      </c>
      <c r="E44" s="26">
        <v>20</v>
      </c>
      <c r="F44" s="26">
        <v>40</v>
      </c>
      <c r="G44" s="26"/>
      <c r="H44" s="26">
        <v>250</v>
      </c>
      <c r="I44" s="26">
        <v>80</v>
      </c>
      <c r="J44" s="26"/>
      <c r="K44" s="230">
        <f t="shared" si="18"/>
        <v>1990</v>
      </c>
      <c r="M44" s="77">
        <v>8590</v>
      </c>
    </row>
    <row r="45" spans="1:48" x14ac:dyDescent="0.25">
      <c r="A45" s="103" t="s">
        <v>4</v>
      </c>
      <c r="B45" s="25" t="s">
        <v>16</v>
      </c>
      <c r="C45" s="26"/>
      <c r="D45" s="26">
        <v>230</v>
      </c>
      <c r="E45" s="26"/>
      <c r="F45" s="26">
        <v>1000</v>
      </c>
      <c r="G45" s="26"/>
      <c r="H45" s="26"/>
      <c r="I45" s="26"/>
      <c r="J45" s="26"/>
      <c r="K45" s="230">
        <f t="shared" si="18"/>
        <v>1230</v>
      </c>
      <c r="M45" s="77">
        <v>90</v>
      </c>
    </row>
    <row r="46" spans="1:48" ht="15.75" thickBot="1" x14ac:dyDescent="0.3">
      <c r="A46" s="104" t="s">
        <v>5</v>
      </c>
      <c r="B46" s="28"/>
      <c r="C46" s="26"/>
      <c r="D46" s="26"/>
      <c r="E46" s="26"/>
      <c r="F46" s="26"/>
      <c r="G46" s="26"/>
      <c r="H46" s="26"/>
      <c r="I46" s="26"/>
      <c r="J46" s="26"/>
      <c r="K46" s="230">
        <f t="shared" si="18"/>
        <v>0</v>
      </c>
      <c r="M46" s="77">
        <v>8150</v>
      </c>
    </row>
    <row r="47" spans="1:48" x14ac:dyDescent="0.25">
      <c r="A47" s="51" t="s">
        <v>6</v>
      </c>
      <c r="B47" s="2"/>
      <c r="C47" s="26"/>
      <c r="D47" s="26"/>
      <c r="E47" s="26"/>
      <c r="F47" s="26"/>
      <c r="G47" s="26"/>
      <c r="H47" s="26"/>
      <c r="I47" s="26"/>
      <c r="J47" s="26"/>
      <c r="K47" s="230">
        <f t="shared" si="18"/>
        <v>0</v>
      </c>
      <c r="M47" s="77">
        <v>2260</v>
      </c>
    </row>
    <row r="48" spans="1:48" x14ac:dyDescent="0.25">
      <c r="A48" s="51" t="s">
        <v>7</v>
      </c>
      <c r="B48" s="2" t="s">
        <v>19</v>
      </c>
      <c r="C48" s="26"/>
      <c r="D48" s="26"/>
      <c r="E48" s="26"/>
      <c r="F48" s="26"/>
      <c r="G48" s="26"/>
      <c r="H48" s="26"/>
      <c r="I48" s="26"/>
      <c r="J48" s="26">
        <v>360</v>
      </c>
      <c r="K48" s="230">
        <f t="shared" si="18"/>
        <v>360</v>
      </c>
      <c r="M48" s="77">
        <v>4160</v>
      </c>
    </row>
    <row r="49" spans="1:20" x14ac:dyDescent="0.25">
      <c r="A49" s="51" t="s">
        <v>8</v>
      </c>
      <c r="B49" s="2"/>
      <c r="C49" s="26"/>
      <c r="D49" s="26"/>
      <c r="E49" s="26"/>
      <c r="F49" s="26"/>
      <c r="G49" s="26"/>
      <c r="H49" s="26"/>
      <c r="I49" s="26"/>
      <c r="J49" s="26"/>
      <c r="K49" s="230">
        <f t="shared" si="18"/>
        <v>0</v>
      </c>
    </row>
    <row r="50" spans="1:20" x14ac:dyDescent="0.25">
      <c r="A50" s="51" t="s">
        <v>3</v>
      </c>
      <c r="B50" s="2"/>
      <c r="C50" s="26"/>
      <c r="D50" s="26"/>
      <c r="E50" s="26"/>
      <c r="F50" s="26"/>
      <c r="G50" s="26"/>
      <c r="H50" s="26"/>
      <c r="I50" s="26"/>
      <c r="J50" s="26"/>
      <c r="K50" s="230">
        <f t="shared" si="18"/>
        <v>0</v>
      </c>
    </row>
    <row r="51" spans="1:20" ht="15.75" thickBot="1" x14ac:dyDescent="0.3">
      <c r="A51" s="51" t="s">
        <v>9</v>
      </c>
      <c r="B51" s="2" t="s">
        <v>17</v>
      </c>
      <c r="C51" s="26">
        <v>770</v>
      </c>
      <c r="D51" s="26">
        <v>690</v>
      </c>
      <c r="E51" s="26">
        <v>270</v>
      </c>
      <c r="F51" s="26">
        <v>1710</v>
      </c>
      <c r="G51" s="26">
        <v>40</v>
      </c>
      <c r="H51" s="26">
        <v>1570</v>
      </c>
      <c r="I51" s="26">
        <v>130</v>
      </c>
      <c r="J51" s="26">
        <v>20</v>
      </c>
      <c r="K51" s="230">
        <f t="shared" si="18"/>
        <v>5200</v>
      </c>
    </row>
    <row r="52" spans="1:20" ht="15.75" thickBot="1" x14ac:dyDescent="0.3">
      <c r="A52" s="594" t="s">
        <v>21</v>
      </c>
      <c r="B52" s="595"/>
      <c r="C52" s="39">
        <v>660</v>
      </c>
      <c r="D52" s="39">
        <v>1590</v>
      </c>
      <c r="E52" s="39">
        <v>180</v>
      </c>
      <c r="F52" s="39">
        <v>2130</v>
      </c>
      <c r="G52" s="39"/>
      <c r="H52" s="39">
        <v>4590</v>
      </c>
      <c r="I52" s="39">
        <v>760</v>
      </c>
      <c r="J52" s="39">
        <v>3780</v>
      </c>
      <c r="K52" s="230">
        <f t="shared" si="18"/>
        <v>13690</v>
      </c>
    </row>
    <row r="53" spans="1:20" ht="15.75" thickBot="1" x14ac:dyDescent="0.3">
      <c r="A53" s="394"/>
      <c r="B53" s="230"/>
      <c r="C53" s="230">
        <f>SUM(C39:C52)</f>
        <v>5290</v>
      </c>
      <c r="D53" s="230">
        <f t="shared" ref="D53:J53" si="19">SUM(D39:D52)</f>
        <v>6300</v>
      </c>
      <c r="E53" s="230">
        <f t="shared" si="19"/>
        <v>840</v>
      </c>
      <c r="F53" s="230">
        <f t="shared" si="19"/>
        <v>8590</v>
      </c>
      <c r="G53" s="230">
        <f t="shared" si="19"/>
        <v>90</v>
      </c>
      <c r="H53" s="230">
        <f t="shared" si="19"/>
        <v>8150</v>
      </c>
      <c r="I53" s="230">
        <f t="shared" si="19"/>
        <v>2260</v>
      </c>
      <c r="J53" s="230">
        <f t="shared" si="19"/>
        <v>4160</v>
      </c>
    </row>
    <row r="54" spans="1:20" ht="15.75" thickBot="1" x14ac:dyDescent="0.3">
      <c r="A54" s="71"/>
      <c r="B54" s="28"/>
      <c r="C54" s="14" t="s">
        <v>22</v>
      </c>
      <c r="D54" s="14" t="s">
        <v>23</v>
      </c>
      <c r="E54" s="14" t="s">
        <v>24</v>
      </c>
      <c r="F54" s="14" t="s">
        <v>25</v>
      </c>
      <c r="G54" s="14" t="s">
        <v>26</v>
      </c>
      <c r="H54" s="14" t="s">
        <v>27</v>
      </c>
      <c r="I54" s="14" t="s">
        <v>28</v>
      </c>
      <c r="J54" s="14" t="s">
        <v>29</v>
      </c>
      <c r="M54" s="77" t="s">
        <v>869</v>
      </c>
      <c r="N54" s="77" t="s">
        <v>870</v>
      </c>
      <c r="O54" s="77" t="s">
        <v>868</v>
      </c>
    </row>
    <row r="55" spans="1:20" ht="15.75" thickBot="1" x14ac:dyDescent="0.3">
      <c r="A55" s="73" t="s">
        <v>0</v>
      </c>
      <c r="B55" s="20" t="s">
        <v>13</v>
      </c>
      <c r="C55" s="457">
        <f>C39/$K39</f>
        <v>1</v>
      </c>
      <c r="D55" s="457">
        <f t="shared" ref="D55:J55" si="20">D39/$K39</f>
        <v>0</v>
      </c>
      <c r="E55" s="457">
        <f t="shared" si="20"/>
        <v>0</v>
      </c>
      <c r="F55" s="457">
        <f t="shared" si="20"/>
        <v>0</v>
      </c>
      <c r="G55" s="457">
        <f t="shared" si="20"/>
        <v>0</v>
      </c>
      <c r="H55" s="457">
        <f t="shared" si="20"/>
        <v>0</v>
      </c>
      <c r="I55" s="457">
        <f t="shared" si="20"/>
        <v>0</v>
      </c>
      <c r="J55" s="457">
        <f t="shared" si="20"/>
        <v>0</v>
      </c>
    </row>
    <row r="56" spans="1:20" ht="15.75" thickBot="1" x14ac:dyDescent="0.3">
      <c r="A56" s="103"/>
      <c r="B56" s="25" t="s">
        <v>14</v>
      </c>
      <c r="C56" s="457">
        <f t="shared" ref="C56:J56" si="21">C40/$K40</f>
        <v>0</v>
      </c>
      <c r="D56" s="457">
        <f t="shared" si="21"/>
        <v>1</v>
      </c>
      <c r="E56" s="457">
        <f t="shared" si="21"/>
        <v>0</v>
      </c>
      <c r="F56" s="457">
        <f t="shared" si="21"/>
        <v>0</v>
      </c>
      <c r="G56" s="457">
        <f t="shared" si="21"/>
        <v>0</v>
      </c>
      <c r="H56" s="457">
        <f t="shared" si="21"/>
        <v>0</v>
      </c>
      <c r="I56" s="457">
        <f t="shared" si="21"/>
        <v>0</v>
      </c>
      <c r="J56" s="457">
        <f t="shared" si="21"/>
        <v>0</v>
      </c>
    </row>
    <row r="57" spans="1:20" ht="15.75" thickBot="1" x14ac:dyDescent="0.3">
      <c r="A57" s="103" t="s">
        <v>1</v>
      </c>
      <c r="B57" s="25" t="s">
        <v>15</v>
      </c>
      <c r="C57" s="457">
        <f t="shared" ref="C57:J57" si="22">C41/$K41</f>
        <v>0</v>
      </c>
      <c r="D57" s="457">
        <f t="shared" si="22"/>
        <v>0</v>
      </c>
      <c r="E57" s="457">
        <f t="shared" si="22"/>
        <v>0</v>
      </c>
      <c r="F57" s="457">
        <f t="shared" si="22"/>
        <v>1.9417475728155338E-2</v>
      </c>
      <c r="G57" s="457">
        <f t="shared" si="22"/>
        <v>2.9126213592233011E-2</v>
      </c>
      <c r="H57" s="457">
        <f t="shared" si="22"/>
        <v>0.1553398058252427</v>
      </c>
      <c r="I57" s="457">
        <f t="shared" si="22"/>
        <v>0.79611650485436891</v>
      </c>
      <c r="J57" s="457">
        <f t="shared" si="22"/>
        <v>0</v>
      </c>
      <c r="M57" s="77">
        <v>1</v>
      </c>
      <c r="O57" s="77">
        <v>4</v>
      </c>
      <c r="P57" s="77">
        <v>5</v>
      </c>
      <c r="Q57" s="77">
        <v>6</v>
      </c>
      <c r="R57" s="77">
        <v>7</v>
      </c>
      <c r="T57" s="77" cm="1">
        <f t="array" ref="T57">MMULT(O57:R57,M57:M60)</f>
        <v>60</v>
      </c>
    </row>
    <row r="58" spans="1:20" ht="15.75" thickBot="1" x14ac:dyDescent="0.3">
      <c r="A58" s="103" t="s">
        <v>2</v>
      </c>
      <c r="B58" s="25" t="s">
        <v>18</v>
      </c>
      <c r="C58" s="457">
        <f t="shared" ref="C58:J58" si="23">C42/$K42</f>
        <v>0</v>
      </c>
      <c r="D58" s="457">
        <f t="shared" si="23"/>
        <v>0.15238095238095239</v>
      </c>
      <c r="E58" s="457">
        <f t="shared" si="23"/>
        <v>1.6666666666666666E-2</v>
      </c>
      <c r="F58" s="457">
        <f t="shared" si="23"/>
        <v>0.66190476190476188</v>
      </c>
      <c r="G58" s="457">
        <f t="shared" si="23"/>
        <v>0</v>
      </c>
      <c r="H58" s="457">
        <f t="shared" si="23"/>
        <v>0.1357142857142857</v>
      </c>
      <c r="I58" s="457">
        <f t="shared" si="23"/>
        <v>3.3333333333333333E-2</v>
      </c>
      <c r="J58" s="457">
        <f t="shared" si="23"/>
        <v>0</v>
      </c>
      <c r="M58" s="77">
        <v>2</v>
      </c>
    </row>
    <row r="59" spans="1:20" ht="15.75" thickBot="1" x14ac:dyDescent="0.3">
      <c r="A59" s="103"/>
      <c r="B59" s="25" t="s">
        <v>19</v>
      </c>
      <c r="C59" s="457">
        <f t="shared" ref="C59:J59" si="24">C43/$K43</f>
        <v>0.17804878048780487</v>
      </c>
      <c r="D59" s="457">
        <f t="shared" si="24"/>
        <v>0.1951219512195122</v>
      </c>
      <c r="E59" s="457">
        <f t="shared" si="24"/>
        <v>7.3170731707317069E-2</v>
      </c>
      <c r="F59" s="457">
        <f t="shared" si="24"/>
        <v>0.22195121951219512</v>
      </c>
      <c r="G59" s="457">
        <f t="shared" si="24"/>
        <v>4.8780487804878049E-3</v>
      </c>
      <c r="H59" s="457">
        <f t="shared" si="24"/>
        <v>0.24634146341463414</v>
      </c>
      <c r="I59" s="457">
        <f t="shared" si="24"/>
        <v>8.0487804878048783E-2</v>
      </c>
      <c r="J59" s="457">
        <f t="shared" si="24"/>
        <v>0</v>
      </c>
      <c r="M59" s="77">
        <v>3</v>
      </c>
    </row>
    <row r="60" spans="1:20" ht="15.75" thickBot="1" x14ac:dyDescent="0.3">
      <c r="A60" s="103" t="s">
        <v>3</v>
      </c>
      <c r="B60" s="25" t="s">
        <v>20</v>
      </c>
      <c r="C60" s="457">
        <f t="shared" ref="C60:J60" si="25">C44/$K44</f>
        <v>0</v>
      </c>
      <c r="D60" s="457">
        <f t="shared" si="25"/>
        <v>0.8040201005025126</v>
      </c>
      <c r="E60" s="457">
        <f t="shared" si="25"/>
        <v>1.0050251256281407E-2</v>
      </c>
      <c r="F60" s="457">
        <f t="shared" si="25"/>
        <v>2.0100502512562814E-2</v>
      </c>
      <c r="G60" s="457">
        <f t="shared" si="25"/>
        <v>0</v>
      </c>
      <c r="H60" s="457">
        <f t="shared" si="25"/>
        <v>0.12562814070351758</v>
      </c>
      <c r="I60" s="457">
        <f t="shared" si="25"/>
        <v>4.0201005025125629E-2</v>
      </c>
      <c r="J60" s="457">
        <f t="shared" si="25"/>
        <v>0</v>
      </c>
      <c r="M60" s="77">
        <v>4</v>
      </c>
    </row>
    <row r="61" spans="1:20" ht="15.75" thickBot="1" x14ac:dyDescent="0.3">
      <c r="A61" s="103" t="s">
        <v>4</v>
      </c>
      <c r="B61" s="25" t="s">
        <v>16</v>
      </c>
      <c r="C61" s="457">
        <f t="shared" ref="C61:J61" si="26">C45/$K45</f>
        <v>0</v>
      </c>
      <c r="D61" s="457">
        <f t="shared" si="26"/>
        <v>0.18699186991869918</v>
      </c>
      <c r="E61" s="457">
        <f t="shared" si="26"/>
        <v>0</v>
      </c>
      <c r="F61" s="457">
        <f t="shared" si="26"/>
        <v>0.81300813008130079</v>
      </c>
      <c r="G61" s="457">
        <f t="shared" si="26"/>
        <v>0</v>
      </c>
      <c r="H61" s="457">
        <f t="shared" si="26"/>
        <v>0</v>
      </c>
      <c r="I61" s="457">
        <f t="shared" si="26"/>
        <v>0</v>
      </c>
      <c r="J61" s="457">
        <f t="shared" si="26"/>
        <v>0</v>
      </c>
    </row>
    <row r="62" spans="1:20" ht="15.75" thickBot="1" x14ac:dyDescent="0.3">
      <c r="A62" s="104" t="s">
        <v>5</v>
      </c>
      <c r="B62" s="28"/>
      <c r="C62" s="457">
        <f>C59</f>
        <v>0.17804878048780487</v>
      </c>
      <c r="D62" s="457">
        <f t="shared" ref="D62:J62" si="27">D59</f>
        <v>0.1951219512195122</v>
      </c>
      <c r="E62" s="457">
        <f t="shared" si="27"/>
        <v>7.3170731707317069E-2</v>
      </c>
      <c r="F62" s="457">
        <f t="shared" si="27"/>
        <v>0.22195121951219512</v>
      </c>
      <c r="G62" s="457">
        <f t="shared" si="27"/>
        <v>4.8780487804878049E-3</v>
      </c>
      <c r="H62" s="457">
        <f t="shared" si="27"/>
        <v>0.24634146341463414</v>
      </c>
      <c r="I62" s="457">
        <f t="shared" si="27"/>
        <v>8.0487804878048783E-2</v>
      </c>
      <c r="J62" s="457">
        <f t="shared" si="27"/>
        <v>0</v>
      </c>
    </row>
    <row r="63" spans="1:20" ht="15.75" thickBot="1" x14ac:dyDescent="0.3">
      <c r="A63" s="51" t="s">
        <v>6</v>
      </c>
      <c r="B63" s="2"/>
      <c r="C63" s="457">
        <f>C62</f>
        <v>0.17804878048780487</v>
      </c>
      <c r="D63" s="457">
        <f t="shared" ref="D63:J63" si="28">D62</f>
        <v>0.1951219512195122</v>
      </c>
      <c r="E63" s="457">
        <f t="shared" si="28"/>
        <v>7.3170731707317069E-2</v>
      </c>
      <c r="F63" s="457">
        <f t="shared" si="28"/>
        <v>0.22195121951219512</v>
      </c>
      <c r="G63" s="457">
        <f t="shared" si="28"/>
        <v>4.8780487804878049E-3</v>
      </c>
      <c r="H63" s="457">
        <f t="shared" si="28"/>
        <v>0.24634146341463414</v>
      </c>
      <c r="I63" s="457">
        <f t="shared" si="28"/>
        <v>8.0487804878048783E-2</v>
      </c>
      <c r="J63" s="457">
        <f t="shared" si="28"/>
        <v>0</v>
      </c>
    </row>
    <row r="64" spans="1:20" ht="15.75" thickBot="1" x14ac:dyDescent="0.3">
      <c r="A64" s="51" t="s">
        <v>7</v>
      </c>
      <c r="B64" s="2" t="s">
        <v>19</v>
      </c>
      <c r="C64" s="457">
        <f t="shared" ref="C64:J64" si="29">C48/$K48</f>
        <v>0</v>
      </c>
      <c r="D64" s="457">
        <f t="shared" si="29"/>
        <v>0</v>
      </c>
      <c r="E64" s="457">
        <f t="shared" si="29"/>
        <v>0</v>
      </c>
      <c r="F64" s="457">
        <f t="shared" si="29"/>
        <v>0</v>
      </c>
      <c r="G64" s="457">
        <f t="shared" si="29"/>
        <v>0</v>
      </c>
      <c r="H64" s="457">
        <f t="shared" si="29"/>
        <v>0</v>
      </c>
      <c r="I64" s="457">
        <f t="shared" si="29"/>
        <v>0</v>
      </c>
      <c r="J64" s="457">
        <f t="shared" si="29"/>
        <v>1</v>
      </c>
    </row>
    <row r="65" spans="1:44" ht="15.75" thickBot="1" x14ac:dyDescent="0.3">
      <c r="A65" s="51" t="s">
        <v>8</v>
      </c>
      <c r="B65" s="2"/>
      <c r="C65" s="457">
        <v>0</v>
      </c>
      <c r="D65" s="457">
        <v>0</v>
      </c>
      <c r="E65" s="457">
        <v>0</v>
      </c>
      <c r="F65" s="457">
        <v>0</v>
      </c>
      <c r="G65" s="457">
        <v>0</v>
      </c>
      <c r="H65" s="457">
        <v>0</v>
      </c>
      <c r="I65" s="457">
        <v>0</v>
      </c>
      <c r="J65" s="457">
        <v>0</v>
      </c>
    </row>
    <row r="66" spans="1:44" ht="15.75" thickBot="1" x14ac:dyDescent="0.3">
      <c r="A66" s="51" t="s">
        <v>3</v>
      </c>
      <c r="B66" s="2"/>
      <c r="C66" s="457">
        <f>C60</f>
        <v>0</v>
      </c>
      <c r="D66" s="457">
        <f t="shared" ref="D66:J66" si="30">D60</f>
        <v>0.8040201005025126</v>
      </c>
      <c r="E66" s="457">
        <f t="shared" si="30"/>
        <v>1.0050251256281407E-2</v>
      </c>
      <c r="F66" s="457">
        <f t="shared" si="30"/>
        <v>2.0100502512562814E-2</v>
      </c>
      <c r="G66" s="457">
        <f t="shared" si="30"/>
        <v>0</v>
      </c>
      <c r="H66" s="457">
        <f t="shared" si="30"/>
        <v>0.12562814070351758</v>
      </c>
      <c r="I66" s="457">
        <f t="shared" si="30"/>
        <v>4.0201005025125629E-2</v>
      </c>
      <c r="J66" s="457">
        <f t="shared" si="30"/>
        <v>0</v>
      </c>
    </row>
    <row r="67" spans="1:44" ht="15.75" thickBot="1" x14ac:dyDescent="0.3">
      <c r="A67" s="51" t="s">
        <v>9</v>
      </c>
      <c r="B67" s="2" t="s">
        <v>17</v>
      </c>
      <c r="C67" s="457">
        <f t="shared" ref="C67:J67" si="31">C51/$K51</f>
        <v>0.14807692307692308</v>
      </c>
      <c r="D67" s="457">
        <f t="shared" si="31"/>
        <v>0.13269230769230769</v>
      </c>
      <c r="E67" s="457">
        <f t="shared" si="31"/>
        <v>5.1923076923076926E-2</v>
      </c>
      <c r="F67" s="457">
        <f t="shared" si="31"/>
        <v>0.32884615384615384</v>
      </c>
      <c r="G67" s="457">
        <f t="shared" si="31"/>
        <v>7.6923076923076927E-3</v>
      </c>
      <c r="H67" s="457">
        <f t="shared" si="31"/>
        <v>0.30192307692307691</v>
      </c>
      <c r="I67" s="457">
        <f t="shared" si="31"/>
        <v>2.5000000000000001E-2</v>
      </c>
      <c r="J67" s="457">
        <f t="shared" si="31"/>
        <v>3.8461538461538464E-3</v>
      </c>
    </row>
    <row r="68" spans="1:44" ht="15.75" thickBot="1" x14ac:dyDescent="0.3">
      <c r="A68" s="594" t="s">
        <v>21</v>
      </c>
      <c r="B68" s="595"/>
      <c r="C68" s="457">
        <f>C52/$K52</f>
        <v>4.8210372534696858E-2</v>
      </c>
      <c r="D68" s="457">
        <f t="shared" ref="D68:J68" si="32">D52/$K52</f>
        <v>0.11614317019722425</v>
      </c>
      <c r="E68" s="457">
        <f t="shared" si="32"/>
        <v>1.3148283418553688E-2</v>
      </c>
      <c r="F68" s="457">
        <f t="shared" si="32"/>
        <v>0.15558802045288531</v>
      </c>
      <c r="G68" s="457">
        <f t="shared" si="32"/>
        <v>0</v>
      </c>
      <c r="H68" s="457">
        <f t="shared" si="32"/>
        <v>0.33528122717311909</v>
      </c>
      <c r="I68" s="457">
        <f t="shared" si="32"/>
        <v>5.5514974433893353E-2</v>
      </c>
      <c r="J68" s="457">
        <f t="shared" si="32"/>
        <v>0.27611395178962744</v>
      </c>
    </row>
    <row r="69" spans="1:44" x14ac:dyDescent="0.25">
      <c r="A69" s="394"/>
      <c r="B69" s="230"/>
      <c r="C69" s="230"/>
      <c r="D69" s="230"/>
      <c r="E69" s="230"/>
      <c r="F69" s="230"/>
      <c r="G69" s="230"/>
      <c r="H69" s="230"/>
      <c r="I69" s="230"/>
      <c r="J69" s="230"/>
    </row>
    <row r="71" spans="1:44" x14ac:dyDescent="0.25">
      <c r="A71" s="120" t="s">
        <v>147</v>
      </c>
      <c r="B71" s="121"/>
      <c r="C71" s="122" t="s">
        <v>148</v>
      </c>
      <c r="D71" s="122" t="s">
        <v>149</v>
      </c>
      <c r="E71" s="122" t="s">
        <v>150</v>
      </c>
      <c r="F71" s="122" t="s">
        <v>151</v>
      </c>
      <c r="G71" s="122" t="s">
        <v>152</v>
      </c>
      <c r="H71" s="122" t="s">
        <v>153</v>
      </c>
      <c r="I71" s="122" t="s">
        <v>154</v>
      </c>
      <c r="J71" s="122" t="s">
        <v>155</v>
      </c>
      <c r="K71" s="122" t="s">
        <v>156</v>
      </c>
      <c r="L71" s="122" t="s">
        <v>157</v>
      </c>
      <c r="M71" s="122" t="s">
        <v>158</v>
      </c>
      <c r="N71" s="122" t="s">
        <v>159</v>
      </c>
      <c r="O71" s="122" t="s">
        <v>160</v>
      </c>
      <c r="P71" s="122" t="s">
        <v>161</v>
      </c>
      <c r="Q71" s="122" t="s">
        <v>162</v>
      </c>
      <c r="R71" s="122" t="s">
        <v>163</v>
      </c>
      <c r="S71" s="122" t="s">
        <v>164</v>
      </c>
      <c r="T71" s="122" t="s">
        <v>165</v>
      </c>
      <c r="U71" s="122" t="s">
        <v>166</v>
      </c>
      <c r="V71" s="122" t="s">
        <v>167</v>
      </c>
      <c r="W71" s="122" t="s">
        <v>168</v>
      </c>
      <c r="X71" s="122" t="s">
        <v>169</v>
      </c>
      <c r="Y71" s="122" t="s">
        <v>170</v>
      </c>
      <c r="Z71" s="122" t="s">
        <v>171</v>
      </c>
      <c r="AA71" s="122" t="s">
        <v>172</v>
      </c>
      <c r="AB71" s="122" t="s">
        <v>173</v>
      </c>
      <c r="AC71" s="122" t="s">
        <v>174</v>
      </c>
      <c r="AD71" s="122" t="s">
        <v>175</v>
      </c>
      <c r="AE71" s="122" t="s">
        <v>176</v>
      </c>
      <c r="AF71" s="122" t="s">
        <v>177</v>
      </c>
      <c r="AG71" s="122" t="s">
        <v>178</v>
      </c>
      <c r="AH71" s="122" t="s">
        <v>179</v>
      </c>
      <c r="AI71" s="122" t="s">
        <v>180</v>
      </c>
      <c r="AJ71" s="122" t="s">
        <v>181</v>
      </c>
      <c r="AK71" s="122" t="s">
        <v>182</v>
      </c>
      <c r="AL71" s="122" t="s">
        <v>183</v>
      </c>
      <c r="AM71" s="122" t="s">
        <v>184</v>
      </c>
      <c r="AN71" s="122" t="s">
        <v>185</v>
      </c>
      <c r="AO71" s="122" t="s">
        <v>186</v>
      </c>
      <c r="AP71" s="122" t="s">
        <v>187</v>
      </c>
      <c r="AQ71" s="122" t="s">
        <v>188</v>
      </c>
      <c r="AR71" s="122" t="s">
        <v>189</v>
      </c>
    </row>
    <row r="72" spans="1:44" x14ac:dyDescent="0.25">
      <c r="A72" s="115" t="s">
        <v>190</v>
      </c>
      <c r="B72" s="116" t="s">
        <v>191</v>
      </c>
      <c r="C72" s="119"/>
      <c r="D72" s="119"/>
      <c r="E72" s="119"/>
      <c r="F72" s="119"/>
      <c r="G72" s="119"/>
      <c r="H72" s="119"/>
      <c r="I72" s="119"/>
      <c r="J72" s="119"/>
      <c r="K72" s="119"/>
      <c r="L72" s="119"/>
      <c r="M72" s="119"/>
      <c r="N72" s="119"/>
      <c r="O72" s="119"/>
      <c r="P72" s="119"/>
      <c r="Q72" s="119"/>
      <c r="R72" s="119"/>
      <c r="S72" s="119"/>
      <c r="T72" s="119"/>
      <c r="U72" s="119"/>
      <c r="V72" s="119"/>
      <c r="W72" s="119"/>
      <c r="X72" s="119"/>
      <c r="Y72" s="119"/>
      <c r="Z72" s="119"/>
      <c r="AA72" s="119"/>
      <c r="AB72" s="119"/>
      <c r="AC72" s="119"/>
      <c r="AD72" s="119"/>
      <c r="AE72" s="119"/>
      <c r="AF72" s="119"/>
      <c r="AG72" s="119"/>
      <c r="AH72" s="119"/>
      <c r="AI72" s="119"/>
      <c r="AJ72" s="119"/>
      <c r="AK72" s="119"/>
      <c r="AL72" s="119"/>
      <c r="AM72" s="119"/>
      <c r="AN72" s="119"/>
      <c r="AO72" s="119"/>
      <c r="AP72" s="119"/>
      <c r="AQ72" s="119"/>
      <c r="AR72" s="119"/>
    </row>
    <row r="73" spans="1:44" x14ac:dyDescent="0.25">
      <c r="A73" s="117" t="s">
        <v>192</v>
      </c>
      <c r="B73" s="116" t="s">
        <v>191</v>
      </c>
      <c r="C73" s="118">
        <v>66.314999999999998</v>
      </c>
      <c r="D73" s="118">
        <v>66.004000000000005</v>
      </c>
      <c r="E73" s="118">
        <v>66.977999999999994</v>
      </c>
      <c r="F73" s="118">
        <v>68.724999999999994</v>
      </c>
      <c r="G73" s="118">
        <v>70.47</v>
      </c>
      <c r="H73" s="118">
        <v>72.138000000000005</v>
      </c>
      <c r="I73" s="118">
        <v>73.872</v>
      </c>
      <c r="J73" s="118">
        <v>75.661000000000001</v>
      </c>
      <c r="K73" s="118">
        <v>77.465000000000003</v>
      </c>
      <c r="L73" s="118">
        <v>79.349000000000004</v>
      </c>
      <c r="M73" s="118">
        <v>81.308999999999997</v>
      </c>
      <c r="N73" s="118">
        <v>83.355000000000004</v>
      </c>
      <c r="O73" s="118">
        <v>85.423000000000002</v>
      </c>
      <c r="P73" s="118">
        <v>87.539000000000001</v>
      </c>
      <c r="Q73" s="118">
        <v>89.668000000000006</v>
      </c>
      <c r="R73" s="118">
        <v>91.847999999999999</v>
      </c>
      <c r="S73" s="118">
        <v>94.031000000000006</v>
      </c>
      <c r="T73" s="118">
        <v>96.180999999999997</v>
      </c>
      <c r="U73" s="118">
        <v>98.412000000000006</v>
      </c>
      <c r="V73" s="118">
        <v>100.68600000000001</v>
      </c>
      <c r="W73" s="118">
        <v>103.005</v>
      </c>
      <c r="X73" s="118">
        <v>105.363</v>
      </c>
      <c r="Y73" s="118">
        <v>107.797</v>
      </c>
      <c r="Z73" s="118">
        <v>110.215</v>
      </c>
      <c r="AA73" s="118">
        <v>112.68899999999999</v>
      </c>
      <c r="AB73" s="118">
        <v>115.22799999999999</v>
      </c>
      <c r="AC73" s="118">
        <v>117.825</v>
      </c>
      <c r="AD73" s="118">
        <v>120.47799999999999</v>
      </c>
      <c r="AE73" s="118">
        <v>123.131</v>
      </c>
      <c r="AF73" s="118">
        <v>125.84399999999999</v>
      </c>
      <c r="AG73" s="118">
        <v>128.61600000000001</v>
      </c>
      <c r="AH73" s="118">
        <v>131.489</v>
      </c>
      <c r="AI73" s="118">
        <v>134.37700000000001</v>
      </c>
      <c r="AJ73" s="118">
        <v>137.32300000000001</v>
      </c>
      <c r="AK73" s="118">
        <v>140.34700000000001</v>
      </c>
      <c r="AL73" s="118">
        <v>143.43299999999999</v>
      </c>
      <c r="AM73" s="118">
        <v>146.59399999999999</v>
      </c>
      <c r="AN73" s="118">
        <v>149.79499999999999</v>
      </c>
      <c r="AO73" s="118">
        <v>153.08500000000001</v>
      </c>
      <c r="AP73" s="118">
        <v>156.44999999999999</v>
      </c>
      <c r="AQ73" s="118">
        <v>159.911</v>
      </c>
      <c r="AR73" s="118">
        <v>163.489</v>
      </c>
    </row>
    <row r="74" spans="1:44" x14ac:dyDescent="0.25">
      <c r="A74" s="117" t="s">
        <v>193</v>
      </c>
      <c r="B74" s="116" t="s">
        <v>191</v>
      </c>
      <c r="C74" s="118">
        <v>142.59899999999999</v>
      </c>
      <c r="D74" s="118">
        <v>141.56899999999999</v>
      </c>
      <c r="E74" s="118">
        <v>144.351</v>
      </c>
      <c r="F74" s="118">
        <v>148.60900000000001</v>
      </c>
      <c r="G74" s="118">
        <v>152.499</v>
      </c>
      <c r="H74" s="118">
        <v>156.47999999999999</v>
      </c>
      <c r="I74" s="118">
        <v>160.584</v>
      </c>
      <c r="J74" s="118">
        <v>164.83699999999999</v>
      </c>
      <c r="K74" s="118">
        <v>169.14400000000001</v>
      </c>
      <c r="L74" s="118">
        <v>173.67599999999999</v>
      </c>
      <c r="M74" s="118">
        <v>178.374</v>
      </c>
      <c r="N74" s="118">
        <v>183.238</v>
      </c>
      <c r="O74" s="118">
        <v>188.238</v>
      </c>
      <c r="P74" s="118">
        <v>193.34700000000001</v>
      </c>
      <c r="Q74" s="118">
        <v>198.535</v>
      </c>
      <c r="R74" s="118">
        <v>203.828</v>
      </c>
      <c r="S74" s="118">
        <v>209.16</v>
      </c>
      <c r="T74" s="118">
        <v>214.54300000000001</v>
      </c>
      <c r="U74" s="118">
        <v>220.096</v>
      </c>
      <c r="V74" s="118">
        <v>225.732</v>
      </c>
      <c r="W74" s="118">
        <v>231.48400000000001</v>
      </c>
      <c r="X74" s="118">
        <v>237.31200000000001</v>
      </c>
      <c r="Y74" s="118">
        <v>243.21700000000001</v>
      </c>
      <c r="Z74" s="118">
        <v>249.24299999999999</v>
      </c>
      <c r="AA74" s="118">
        <v>255.42500000000001</v>
      </c>
      <c r="AB74" s="118">
        <v>261.73899999999998</v>
      </c>
      <c r="AC74" s="118">
        <v>268.13600000000002</v>
      </c>
      <c r="AD74" s="118">
        <v>274.64400000000001</v>
      </c>
      <c r="AE74" s="118">
        <v>281.20999999999998</v>
      </c>
      <c r="AF74" s="118">
        <v>287.95699999999999</v>
      </c>
      <c r="AG74" s="118">
        <v>294.82600000000002</v>
      </c>
      <c r="AH74" s="118">
        <v>301.904</v>
      </c>
      <c r="AI74" s="118">
        <v>309.02499999999998</v>
      </c>
      <c r="AJ74" s="118">
        <v>316.27699999999999</v>
      </c>
      <c r="AK74" s="118">
        <v>323.70999999999998</v>
      </c>
      <c r="AL74" s="118">
        <v>331.28699999999998</v>
      </c>
      <c r="AM74" s="118">
        <v>339.048</v>
      </c>
      <c r="AN74" s="118">
        <v>347.03699999999998</v>
      </c>
      <c r="AO74" s="118">
        <v>355.24400000000003</v>
      </c>
      <c r="AP74" s="118">
        <v>363.62599999999998</v>
      </c>
      <c r="AQ74" s="118">
        <v>372.25900000000001</v>
      </c>
      <c r="AR74" s="118">
        <v>381.37900000000002</v>
      </c>
    </row>
    <row r="75" spans="1:44" x14ac:dyDescent="0.25">
      <c r="A75" s="117" t="s">
        <v>194</v>
      </c>
      <c r="B75" s="116" t="s">
        <v>191</v>
      </c>
      <c r="C75" s="118">
        <v>46.661999999999999</v>
      </c>
      <c r="D75" s="118">
        <v>46.427</v>
      </c>
      <c r="E75" s="118">
        <v>47.140999999999998</v>
      </c>
      <c r="F75" s="118">
        <v>48.517000000000003</v>
      </c>
      <c r="G75" s="118">
        <v>49.814</v>
      </c>
      <c r="H75" s="118">
        <v>51.15</v>
      </c>
      <c r="I75" s="118">
        <v>52.527000000000001</v>
      </c>
      <c r="J75" s="118">
        <v>53.957000000000001</v>
      </c>
      <c r="K75" s="118">
        <v>55.405999999999999</v>
      </c>
      <c r="L75" s="118">
        <v>56.963999999999999</v>
      </c>
      <c r="M75" s="118">
        <v>58.582999999999998</v>
      </c>
      <c r="N75" s="118">
        <v>60.267000000000003</v>
      </c>
      <c r="O75" s="118">
        <v>62.009</v>
      </c>
      <c r="P75" s="118">
        <v>63.802999999999997</v>
      </c>
      <c r="Q75" s="118">
        <v>65.644000000000005</v>
      </c>
      <c r="R75" s="118">
        <v>67.525000000000006</v>
      </c>
      <c r="S75" s="118">
        <v>69.432000000000002</v>
      </c>
      <c r="T75" s="118">
        <v>71.367000000000004</v>
      </c>
      <c r="U75" s="118">
        <v>73.378</v>
      </c>
      <c r="V75" s="118">
        <v>75.421999999999997</v>
      </c>
      <c r="W75" s="118">
        <v>77.503</v>
      </c>
      <c r="X75" s="118">
        <v>79.62</v>
      </c>
      <c r="Y75" s="118">
        <v>81.775999999999996</v>
      </c>
      <c r="Z75" s="118">
        <v>83.974000000000004</v>
      </c>
      <c r="AA75" s="118">
        <v>86.212000000000003</v>
      </c>
      <c r="AB75" s="118">
        <v>88.491</v>
      </c>
      <c r="AC75" s="118">
        <v>90.811000000000007</v>
      </c>
      <c r="AD75" s="118">
        <v>93.162000000000006</v>
      </c>
      <c r="AE75" s="118">
        <v>95.552999999999997</v>
      </c>
      <c r="AF75" s="118">
        <v>97.989000000000004</v>
      </c>
      <c r="AG75" s="118">
        <v>100.468</v>
      </c>
      <c r="AH75" s="118">
        <v>102.98399999999999</v>
      </c>
      <c r="AI75" s="118">
        <v>105.56399999999999</v>
      </c>
      <c r="AJ75" s="118">
        <v>108.18600000000001</v>
      </c>
      <c r="AK75" s="118">
        <v>110.87</v>
      </c>
      <c r="AL75" s="118">
        <v>113.59699999999999</v>
      </c>
      <c r="AM75" s="118">
        <v>116.39400000000001</v>
      </c>
      <c r="AN75" s="118">
        <v>119.197</v>
      </c>
      <c r="AO75" s="118">
        <v>122.08199999999999</v>
      </c>
      <c r="AP75" s="118">
        <v>125.008</v>
      </c>
      <c r="AQ75" s="118">
        <v>128.03100000000001</v>
      </c>
      <c r="AR75" s="118">
        <v>131.24199999999999</v>
      </c>
    </row>
    <row r="76" spans="1:44" x14ac:dyDescent="0.25">
      <c r="A76" s="117" t="s">
        <v>195</v>
      </c>
      <c r="B76" s="116" t="s">
        <v>191</v>
      </c>
      <c r="C76" s="118">
        <v>76.893000000000001</v>
      </c>
      <c r="D76" s="118">
        <v>72.429000000000002</v>
      </c>
      <c r="E76" s="118">
        <v>75.379000000000005</v>
      </c>
      <c r="F76" s="118">
        <v>77.760999999999996</v>
      </c>
      <c r="G76" s="118">
        <v>80.192999999999998</v>
      </c>
      <c r="H76" s="118">
        <v>82.328000000000003</v>
      </c>
      <c r="I76" s="118">
        <v>84.400999999999996</v>
      </c>
      <c r="J76" s="118">
        <v>86.465999999999994</v>
      </c>
      <c r="K76" s="118">
        <v>88.481999999999999</v>
      </c>
      <c r="L76" s="118">
        <v>90.596000000000004</v>
      </c>
      <c r="M76" s="118">
        <v>92.771000000000001</v>
      </c>
      <c r="N76" s="118">
        <v>95.015000000000001</v>
      </c>
      <c r="O76" s="118">
        <v>97.34</v>
      </c>
      <c r="P76" s="118">
        <v>99.712999999999994</v>
      </c>
      <c r="Q76" s="118">
        <v>102.122</v>
      </c>
      <c r="R76" s="118">
        <v>104.58199999999999</v>
      </c>
      <c r="S76" s="118">
        <v>107.07599999999999</v>
      </c>
      <c r="T76" s="118">
        <v>109.623</v>
      </c>
      <c r="U76" s="118">
        <v>112.244</v>
      </c>
      <c r="V76" s="118">
        <v>114.922</v>
      </c>
      <c r="W76" s="118">
        <v>117.666</v>
      </c>
      <c r="X76" s="118">
        <v>120.461</v>
      </c>
      <c r="Y76" s="118">
        <v>123.336</v>
      </c>
      <c r="Z76" s="118">
        <v>126.26</v>
      </c>
      <c r="AA76" s="118">
        <v>129.267</v>
      </c>
      <c r="AB76" s="118">
        <v>132.35400000000001</v>
      </c>
      <c r="AC76" s="118">
        <v>135.506</v>
      </c>
      <c r="AD76" s="118">
        <v>138.74600000000001</v>
      </c>
      <c r="AE76" s="118">
        <v>142.03299999999999</v>
      </c>
      <c r="AF76" s="118">
        <v>145.43299999999999</v>
      </c>
      <c r="AG76" s="118">
        <v>148.91999999999999</v>
      </c>
      <c r="AH76" s="118">
        <v>152.547</v>
      </c>
      <c r="AI76" s="118">
        <v>156.208</v>
      </c>
      <c r="AJ76" s="118">
        <v>159.96899999999999</v>
      </c>
      <c r="AK76" s="118">
        <v>163.83799999999999</v>
      </c>
      <c r="AL76" s="118">
        <v>167.81100000000001</v>
      </c>
      <c r="AM76" s="118">
        <v>171.893</v>
      </c>
      <c r="AN76" s="118">
        <v>176.078</v>
      </c>
      <c r="AO76" s="118">
        <v>180.38900000000001</v>
      </c>
      <c r="AP76" s="118">
        <v>184.81800000000001</v>
      </c>
      <c r="AQ76" s="118">
        <v>189.38</v>
      </c>
      <c r="AR76" s="118">
        <v>193.48099999999999</v>
      </c>
    </row>
    <row r="77" spans="1:44" x14ac:dyDescent="0.25">
      <c r="A77" s="117" t="s">
        <v>196</v>
      </c>
      <c r="B77" s="116" t="s">
        <v>191</v>
      </c>
      <c r="C77" s="118">
        <v>17.305</v>
      </c>
      <c r="D77" s="118">
        <v>17.181000000000001</v>
      </c>
      <c r="E77" s="118">
        <v>17.507000000000001</v>
      </c>
      <c r="F77" s="118">
        <v>17.959</v>
      </c>
      <c r="G77" s="118">
        <v>18.469000000000001</v>
      </c>
      <c r="H77" s="118">
        <v>18.917000000000002</v>
      </c>
      <c r="I77" s="118">
        <v>19.361999999999998</v>
      </c>
      <c r="J77" s="118">
        <v>19.823</v>
      </c>
      <c r="K77" s="118">
        <v>20.291</v>
      </c>
      <c r="L77" s="118">
        <v>20.806000000000001</v>
      </c>
      <c r="M77" s="118">
        <v>21.332999999999998</v>
      </c>
      <c r="N77" s="118">
        <v>21.879000000000001</v>
      </c>
      <c r="O77" s="118">
        <v>22.431000000000001</v>
      </c>
      <c r="P77" s="118">
        <v>23.001999999999999</v>
      </c>
      <c r="Q77" s="118">
        <v>23.597000000000001</v>
      </c>
      <c r="R77" s="118">
        <v>24.222999999999999</v>
      </c>
      <c r="S77" s="118">
        <v>24.870999999999999</v>
      </c>
      <c r="T77" s="118">
        <v>25.533999999999999</v>
      </c>
      <c r="U77" s="118">
        <v>26.251999999999999</v>
      </c>
      <c r="V77" s="118">
        <v>26.991</v>
      </c>
      <c r="W77" s="118">
        <v>27.754000000000001</v>
      </c>
      <c r="X77" s="118">
        <v>28.556000000000001</v>
      </c>
      <c r="Y77" s="118">
        <v>29.341999999999999</v>
      </c>
      <c r="Z77" s="118">
        <v>30.135999999999999</v>
      </c>
      <c r="AA77" s="118">
        <v>30.952999999999999</v>
      </c>
      <c r="AB77" s="118">
        <v>31.788</v>
      </c>
      <c r="AC77" s="118">
        <v>32.640999999999998</v>
      </c>
      <c r="AD77" s="118">
        <v>33.506</v>
      </c>
      <c r="AE77" s="118">
        <v>34.402999999999999</v>
      </c>
      <c r="AF77" s="118">
        <v>35.317</v>
      </c>
      <c r="AG77" s="118">
        <v>36.261000000000003</v>
      </c>
      <c r="AH77" s="118">
        <v>37.216000000000001</v>
      </c>
      <c r="AI77" s="118">
        <v>38.204000000000001</v>
      </c>
      <c r="AJ77" s="118">
        <v>39.210999999999999</v>
      </c>
      <c r="AK77" s="118">
        <v>40.252000000000002</v>
      </c>
      <c r="AL77" s="118">
        <v>41.314</v>
      </c>
      <c r="AM77" s="118">
        <v>42.415999999999997</v>
      </c>
      <c r="AN77" s="118">
        <v>43.523000000000003</v>
      </c>
      <c r="AO77" s="118">
        <v>44.674999999999997</v>
      </c>
      <c r="AP77" s="118">
        <v>45.844999999999999</v>
      </c>
      <c r="AQ77" s="118">
        <v>47.067999999999998</v>
      </c>
      <c r="AR77" s="118">
        <v>48.265999999999998</v>
      </c>
    </row>
    <row r="78" spans="1:44" x14ac:dyDescent="0.25">
      <c r="A78" s="117" t="s">
        <v>197</v>
      </c>
      <c r="B78" s="116" t="s">
        <v>191</v>
      </c>
      <c r="C78" s="118">
        <v>54.430999999999997</v>
      </c>
      <c r="D78" s="118">
        <v>51.319000000000003</v>
      </c>
      <c r="E78" s="118">
        <v>53.823999999999998</v>
      </c>
      <c r="F78" s="118">
        <v>56.271999999999998</v>
      </c>
      <c r="G78" s="118">
        <v>58.585999999999999</v>
      </c>
      <c r="H78" s="118">
        <v>60.853000000000002</v>
      </c>
      <c r="I78" s="118">
        <v>63.094000000000001</v>
      </c>
      <c r="J78" s="118">
        <v>65.358999999999995</v>
      </c>
      <c r="K78" s="118">
        <v>67.602000000000004</v>
      </c>
      <c r="L78" s="118">
        <v>69.953000000000003</v>
      </c>
      <c r="M78" s="118">
        <v>72.382999999999996</v>
      </c>
      <c r="N78" s="118">
        <v>74.929000000000002</v>
      </c>
      <c r="O78" s="118">
        <v>77.484999999999999</v>
      </c>
      <c r="P78" s="118">
        <v>80.132000000000005</v>
      </c>
      <c r="Q78" s="118">
        <v>82.841999999999999</v>
      </c>
      <c r="R78" s="118">
        <v>85.646000000000001</v>
      </c>
      <c r="S78" s="118">
        <v>88.492999999999995</v>
      </c>
      <c r="T78" s="118">
        <v>91.337999999999994</v>
      </c>
      <c r="U78" s="118">
        <v>94.266000000000005</v>
      </c>
      <c r="V78" s="118">
        <v>97.254999999999995</v>
      </c>
      <c r="W78" s="118">
        <v>100.292</v>
      </c>
      <c r="X78" s="118">
        <v>103.384</v>
      </c>
      <c r="Y78" s="118">
        <v>106.426</v>
      </c>
      <c r="Z78" s="118">
        <v>109.474</v>
      </c>
      <c r="AA78" s="118">
        <v>112.57899999999999</v>
      </c>
      <c r="AB78" s="118">
        <v>115.749</v>
      </c>
      <c r="AC78" s="118">
        <v>118.958</v>
      </c>
      <c r="AD78" s="118">
        <v>122.22499999999999</v>
      </c>
      <c r="AE78" s="118">
        <v>125.51</v>
      </c>
      <c r="AF78" s="118">
        <v>128.90600000000001</v>
      </c>
      <c r="AG78" s="118">
        <v>132.37799999999999</v>
      </c>
      <c r="AH78" s="118">
        <v>135.94999999999999</v>
      </c>
      <c r="AI78" s="118">
        <v>139.58099999999999</v>
      </c>
      <c r="AJ78" s="118">
        <v>143.30699999999999</v>
      </c>
      <c r="AK78" s="118">
        <v>147.13200000000001</v>
      </c>
      <c r="AL78" s="118">
        <v>151.041</v>
      </c>
      <c r="AM78" s="118">
        <v>155.03800000000001</v>
      </c>
      <c r="AN78" s="118">
        <v>159.05000000000001</v>
      </c>
      <c r="AO78" s="118">
        <v>163.13900000000001</v>
      </c>
      <c r="AP78" s="118">
        <v>167.29300000000001</v>
      </c>
      <c r="AQ78" s="118">
        <v>171.53700000000001</v>
      </c>
      <c r="AR78" s="118">
        <v>175.845</v>
      </c>
    </row>
    <row r="79" spans="1:44" x14ac:dyDescent="0.25">
      <c r="A79" s="117" t="s">
        <v>198</v>
      </c>
      <c r="B79" s="116" t="s">
        <v>191</v>
      </c>
      <c r="C79" s="118">
        <v>0.54100000000000004</v>
      </c>
      <c r="D79" s="118">
        <v>0.52700000000000002</v>
      </c>
      <c r="E79" s="118">
        <v>0.54300000000000004</v>
      </c>
      <c r="F79" s="118">
        <v>0.56299999999999994</v>
      </c>
      <c r="G79" s="118">
        <v>0.58399999999999996</v>
      </c>
      <c r="H79" s="118">
        <v>0.60399999999999998</v>
      </c>
      <c r="I79" s="118">
        <v>0.623</v>
      </c>
      <c r="J79" s="118">
        <v>0.64300000000000002</v>
      </c>
      <c r="K79" s="118">
        <v>0.66200000000000003</v>
      </c>
      <c r="L79" s="118">
        <v>0.68400000000000005</v>
      </c>
      <c r="M79" s="118">
        <v>0.70599999999999996</v>
      </c>
      <c r="N79" s="118">
        <v>0.72799999999999998</v>
      </c>
      <c r="O79" s="118">
        <v>0.751</v>
      </c>
      <c r="P79" s="118">
        <v>0.77500000000000002</v>
      </c>
      <c r="Q79" s="118">
        <v>0.8</v>
      </c>
      <c r="R79" s="118">
        <v>0.82499999999999996</v>
      </c>
      <c r="S79" s="118">
        <v>0.85199999999999998</v>
      </c>
      <c r="T79" s="118">
        <v>0.879</v>
      </c>
      <c r="U79" s="118">
        <v>0.90800000000000003</v>
      </c>
      <c r="V79" s="118">
        <v>0.93799999999999994</v>
      </c>
      <c r="W79" s="118">
        <v>0.96799999999999997</v>
      </c>
      <c r="X79" s="118">
        <v>0.999</v>
      </c>
      <c r="Y79" s="118">
        <v>1.0289999999999999</v>
      </c>
      <c r="Z79" s="118">
        <v>1.06</v>
      </c>
      <c r="AA79" s="118">
        <v>1.0900000000000001</v>
      </c>
      <c r="AB79" s="118">
        <v>1.121</v>
      </c>
      <c r="AC79" s="118">
        <v>1.1519999999999999</v>
      </c>
      <c r="AD79" s="118">
        <v>1.1830000000000001</v>
      </c>
      <c r="AE79" s="118">
        <v>1.2150000000000001</v>
      </c>
      <c r="AF79" s="118">
        <v>1.2470000000000001</v>
      </c>
      <c r="AG79" s="118">
        <v>1.2789999999999999</v>
      </c>
      <c r="AH79" s="118">
        <v>1.31</v>
      </c>
      <c r="AI79" s="118">
        <v>1.343</v>
      </c>
      <c r="AJ79" s="118">
        <v>1.3759999999999999</v>
      </c>
      <c r="AK79" s="118">
        <v>1.41</v>
      </c>
      <c r="AL79" s="118">
        <v>1.444</v>
      </c>
      <c r="AM79" s="118">
        <v>1.4790000000000001</v>
      </c>
      <c r="AN79" s="118">
        <v>1.5129999999999999</v>
      </c>
      <c r="AO79" s="118">
        <v>1.548</v>
      </c>
      <c r="AP79" s="118">
        <v>1.583</v>
      </c>
      <c r="AQ79" s="118">
        <v>1.62</v>
      </c>
      <c r="AR79" s="118">
        <v>1.6579999999999999</v>
      </c>
    </row>
    <row r="80" spans="1:44" x14ac:dyDescent="0.25">
      <c r="A80" s="117" t="s">
        <v>199</v>
      </c>
      <c r="B80" s="116" t="s">
        <v>191</v>
      </c>
      <c r="C80" s="118">
        <v>2.6829999999999998</v>
      </c>
      <c r="D80" s="118">
        <v>2.694</v>
      </c>
      <c r="E80" s="118">
        <v>2.7240000000000002</v>
      </c>
      <c r="F80" s="118">
        <v>2.7879999999999998</v>
      </c>
      <c r="G80" s="118">
        <v>2.855</v>
      </c>
      <c r="H80" s="118">
        <v>2.9129999999999998</v>
      </c>
      <c r="I80" s="118">
        <v>2.9689999999999999</v>
      </c>
      <c r="J80" s="118">
        <v>3.0219999999999998</v>
      </c>
      <c r="K80" s="118">
        <v>3.073</v>
      </c>
      <c r="L80" s="118">
        <v>3.125</v>
      </c>
      <c r="M80" s="118">
        <v>3.1749999999999998</v>
      </c>
      <c r="N80" s="118">
        <v>3.2269999999999999</v>
      </c>
      <c r="O80" s="118">
        <v>3.2789999999999999</v>
      </c>
      <c r="P80" s="118">
        <v>3.33</v>
      </c>
      <c r="Q80" s="118">
        <v>3.3809999999999998</v>
      </c>
      <c r="R80" s="118">
        <v>3.4319999999999999</v>
      </c>
      <c r="S80" s="118">
        <v>3.48</v>
      </c>
      <c r="T80" s="118">
        <v>3.5289999999999999</v>
      </c>
      <c r="U80" s="118">
        <v>3.5830000000000002</v>
      </c>
      <c r="V80" s="118">
        <v>3.637</v>
      </c>
      <c r="W80" s="118">
        <v>3.6920000000000002</v>
      </c>
      <c r="X80" s="118">
        <v>3.7480000000000002</v>
      </c>
      <c r="Y80" s="118">
        <v>3.8039999999999998</v>
      </c>
      <c r="Z80" s="118">
        <v>3.8620000000000001</v>
      </c>
      <c r="AA80" s="118">
        <v>3.919</v>
      </c>
      <c r="AB80" s="118">
        <v>3.976</v>
      </c>
      <c r="AC80" s="118">
        <v>4.0330000000000004</v>
      </c>
      <c r="AD80" s="118">
        <v>4.0910000000000002</v>
      </c>
      <c r="AE80" s="118">
        <v>4.1479999999999997</v>
      </c>
      <c r="AF80" s="118">
        <v>4.2060000000000004</v>
      </c>
      <c r="AG80" s="118">
        <v>4.266</v>
      </c>
      <c r="AH80" s="118">
        <v>4.327</v>
      </c>
      <c r="AI80" s="118">
        <v>4.3860000000000001</v>
      </c>
      <c r="AJ80" s="118">
        <v>4.4450000000000003</v>
      </c>
      <c r="AK80" s="118">
        <v>4.5049999999999999</v>
      </c>
      <c r="AL80" s="118">
        <v>4.5650000000000004</v>
      </c>
      <c r="AM80" s="118">
        <v>4.6260000000000003</v>
      </c>
      <c r="AN80" s="118">
        <v>4.6870000000000003</v>
      </c>
      <c r="AO80" s="118">
        <v>4.7489999999999997</v>
      </c>
      <c r="AP80" s="118">
        <v>4.8109999999999999</v>
      </c>
      <c r="AQ80" s="118">
        <v>4.8739999999999997</v>
      </c>
      <c r="AR80" s="118">
        <v>4.9279999999999999</v>
      </c>
    </row>
    <row r="81" spans="1:44" x14ac:dyDescent="0.25">
      <c r="A81" s="117" t="s">
        <v>200</v>
      </c>
      <c r="B81" s="116" t="s">
        <v>191</v>
      </c>
      <c r="C81" s="118">
        <v>2.7E-2</v>
      </c>
      <c r="D81" s="118">
        <v>0.32500000000000001</v>
      </c>
      <c r="E81" s="118">
        <v>0.224</v>
      </c>
      <c r="F81" s="118">
        <v>0.156</v>
      </c>
      <c r="G81" s="118">
        <v>0.11</v>
      </c>
      <c r="H81" s="118">
        <v>7.9000000000000001E-2</v>
      </c>
      <c r="I81" s="118">
        <v>5.7000000000000002E-2</v>
      </c>
      <c r="J81" s="118">
        <v>4.2999999999999997E-2</v>
      </c>
      <c r="K81" s="118">
        <v>3.4000000000000002E-2</v>
      </c>
      <c r="L81" s="118">
        <v>2.7E-2</v>
      </c>
      <c r="M81" s="118">
        <v>2.1999999999999999E-2</v>
      </c>
      <c r="N81" s="118">
        <v>1.9E-2</v>
      </c>
      <c r="O81" s="118">
        <v>1.7000000000000001E-2</v>
      </c>
      <c r="P81" s="118">
        <v>1.6E-2</v>
      </c>
      <c r="Q81" s="118">
        <v>1.4999999999999999E-2</v>
      </c>
      <c r="R81" s="118">
        <v>1.4E-2</v>
      </c>
      <c r="S81" s="118">
        <v>1.4E-2</v>
      </c>
      <c r="T81" s="118">
        <v>1.4E-2</v>
      </c>
      <c r="U81" s="118">
        <v>1.2999999999999999E-2</v>
      </c>
      <c r="V81" s="118">
        <v>1.2999999999999999E-2</v>
      </c>
      <c r="W81" s="118">
        <v>1.2999999999999999E-2</v>
      </c>
      <c r="X81" s="118">
        <v>1.2E-2</v>
      </c>
      <c r="Y81" s="118">
        <v>1.2999999999999999E-2</v>
      </c>
      <c r="Z81" s="118">
        <v>1.2999999999999999E-2</v>
      </c>
      <c r="AA81" s="118">
        <v>1.2999999999999999E-2</v>
      </c>
      <c r="AB81" s="118">
        <v>1.4E-2</v>
      </c>
      <c r="AC81" s="118">
        <v>1.4E-2</v>
      </c>
      <c r="AD81" s="118">
        <v>1.4E-2</v>
      </c>
      <c r="AE81" s="118">
        <v>1.4999999999999999E-2</v>
      </c>
      <c r="AF81" s="118">
        <v>1.4999999999999999E-2</v>
      </c>
      <c r="AG81" s="118">
        <v>1.4999999999999999E-2</v>
      </c>
      <c r="AH81" s="118">
        <v>1.6E-2</v>
      </c>
      <c r="AI81" s="118">
        <v>1.6E-2</v>
      </c>
      <c r="AJ81" s="118">
        <v>1.6E-2</v>
      </c>
      <c r="AK81" s="118">
        <v>1.6E-2</v>
      </c>
      <c r="AL81" s="118">
        <v>1.7000000000000001E-2</v>
      </c>
      <c r="AM81" s="118">
        <v>1.7000000000000001E-2</v>
      </c>
      <c r="AN81" s="118">
        <v>1.7000000000000001E-2</v>
      </c>
      <c r="AO81" s="118">
        <v>1.7999999999999999E-2</v>
      </c>
      <c r="AP81" s="118">
        <v>1.7999999999999999E-2</v>
      </c>
      <c r="AQ81" s="118">
        <v>1.7999999999999999E-2</v>
      </c>
      <c r="AR81" s="118">
        <v>1.7999999999999999E-2</v>
      </c>
    </row>
    <row r="82" spans="1:44" x14ac:dyDescent="0.25">
      <c r="A82" s="117" t="s">
        <v>201</v>
      </c>
      <c r="B82" s="116" t="s">
        <v>191</v>
      </c>
      <c r="C82" s="118">
        <v>28.759</v>
      </c>
      <c r="D82" s="118">
        <v>28.050999999999998</v>
      </c>
      <c r="E82" s="118">
        <v>28.933</v>
      </c>
      <c r="F82" s="118">
        <v>29.882000000000001</v>
      </c>
      <c r="G82" s="118">
        <v>30.785</v>
      </c>
      <c r="H82" s="118">
        <v>31.684000000000001</v>
      </c>
      <c r="I82" s="118">
        <v>32.593000000000004</v>
      </c>
      <c r="J82" s="118">
        <v>33.529000000000003</v>
      </c>
      <c r="K82" s="118">
        <v>34.459000000000003</v>
      </c>
      <c r="L82" s="118">
        <v>35.448</v>
      </c>
      <c r="M82" s="118">
        <v>36.451999999999998</v>
      </c>
      <c r="N82" s="118">
        <v>37.466000000000001</v>
      </c>
      <c r="O82" s="118">
        <v>38.529000000000003</v>
      </c>
      <c r="P82" s="118">
        <v>39.621000000000002</v>
      </c>
      <c r="Q82" s="118">
        <v>40.753999999999998</v>
      </c>
      <c r="R82" s="118">
        <v>41.904000000000003</v>
      </c>
      <c r="S82" s="118">
        <v>43.097000000000001</v>
      </c>
      <c r="T82" s="118">
        <v>44.338000000000001</v>
      </c>
      <c r="U82" s="118">
        <v>45.613</v>
      </c>
      <c r="V82" s="118">
        <v>46.905000000000001</v>
      </c>
      <c r="W82" s="118">
        <v>48.209000000000003</v>
      </c>
      <c r="X82" s="118">
        <v>49.540999999999997</v>
      </c>
      <c r="Y82" s="118">
        <v>50.854999999999997</v>
      </c>
      <c r="Z82" s="118">
        <v>52.173999999999999</v>
      </c>
      <c r="AA82" s="118">
        <v>53.463999999999999</v>
      </c>
      <c r="AB82" s="118">
        <v>54.744</v>
      </c>
      <c r="AC82" s="118">
        <v>56.045000000000002</v>
      </c>
      <c r="AD82" s="118">
        <v>57.335999999999999</v>
      </c>
      <c r="AE82" s="118">
        <v>58.640999999999998</v>
      </c>
      <c r="AF82" s="118">
        <v>59.945</v>
      </c>
      <c r="AG82" s="118">
        <v>61.228999999999999</v>
      </c>
      <c r="AH82" s="118">
        <v>62.463999999999999</v>
      </c>
      <c r="AI82" s="118">
        <v>63.759</v>
      </c>
      <c r="AJ82" s="118">
        <v>65.055999999999997</v>
      </c>
      <c r="AK82" s="118">
        <v>66.343000000000004</v>
      </c>
      <c r="AL82" s="118">
        <v>67.63</v>
      </c>
      <c r="AM82" s="118">
        <v>68.905000000000001</v>
      </c>
      <c r="AN82" s="118">
        <v>70.16</v>
      </c>
      <c r="AO82" s="118">
        <v>71.406999999999996</v>
      </c>
      <c r="AP82" s="118">
        <v>72.655000000000001</v>
      </c>
      <c r="AQ82" s="118">
        <v>73.905000000000001</v>
      </c>
      <c r="AR82" s="118">
        <v>75.296000000000006</v>
      </c>
    </row>
    <row r="83" spans="1:44" x14ac:dyDescent="0.25">
      <c r="A83" s="117" t="s">
        <v>202</v>
      </c>
      <c r="B83" s="116" t="s">
        <v>191</v>
      </c>
      <c r="C83" s="118">
        <v>15.116</v>
      </c>
      <c r="D83" s="118">
        <v>14.763</v>
      </c>
      <c r="E83" s="118">
        <v>15.118</v>
      </c>
      <c r="F83" s="118">
        <v>15.532999999999999</v>
      </c>
      <c r="G83" s="118">
        <v>15.891999999999999</v>
      </c>
      <c r="H83" s="118">
        <v>16.259</v>
      </c>
      <c r="I83" s="118">
        <v>16.626000000000001</v>
      </c>
      <c r="J83" s="118">
        <v>17.007000000000001</v>
      </c>
      <c r="K83" s="118">
        <v>17.385000000000002</v>
      </c>
      <c r="L83" s="118">
        <v>17.797000000000001</v>
      </c>
      <c r="M83" s="118">
        <v>18.215</v>
      </c>
      <c r="N83" s="118">
        <v>18.635999999999999</v>
      </c>
      <c r="O83" s="118">
        <v>19.079999999999998</v>
      </c>
      <c r="P83" s="118">
        <v>19.536000000000001</v>
      </c>
      <c r="Q83" s="118">
        <v>20.013000000000002</v>
      </c>
      <c r="R83" s="118">
        <v>20.501000000000001</v>
      </c>
      <c r="S83" s="118">
        <v>21.006</v>
      </c>
      <c r="T83" s="118">
        <v>21.536000000000001</v>
      </c>
      <c r="U83" s="118">
        <v>22.094999999999999</v>
      </c>
      <c r="V83" s="118">
        <v>22.664999999999999</v>
      </c>
      <c r="W83" s="118">
        <v>23.244</v>
      </c>
      <c r="X83" s="118">
        <v>23.841000000000001</v>
      </c>
      <c r="Y83" s="118">
        <v>24.431000000000001</v>
      </c>
      <c r="Z83" s="118">
        <v>25.033000000000001</v>
      </c>
      <c r="AA83" s="118">
        <v>25.63</v>
      </c>
      <c r="AB83" s="118">
        <v>26.227</v>
      </c>
      <c r="AC83" s="118">
        <v>26.832000000000001</v>
      </c>
      <c r="AD83" s="118">
        <v>27.436</v>
      </c>
      <c r="AE83" s="118">
        <v>28.052</v>
      </c>
      <c r="AF83" s="118">
        <v>28.670999999999999</v>
      </c>
      <c r="AG83" s="118">
        <v>29.29</v>
      </c>
      <c r="AH83" s="118">
        <v>29.896000000000001</v>
      </c>
      <c r="AI83" s="118">
        <v>30.53</v>
      </c>
      <c r="AJ83" s="118">
        <v>31.172000000000001</v>
      </c>
      <c r="AK83" s="118">
        <v>31.821999999999999</v>
      </c>
      <c r="AL83" s="118">
        <v>32.478999999999999</v>
      </c>
      <c r="AM83" s="118">
        <v>33.145000000000003</v>
      </c>
      <c r="AN83" s="118">
        <v>33.802999999999997</v>
      </c>
      <c r="AO83" s="118">
        <v>34.470999999999997</v>
      </c>
      <c r="AP83" s="118">
        <v>35.143000000000001</v>
      </c>
      <c r="AQ83" s="118">
        <v>35.829000000000001</v>
      </c>
      <c r="AR83" s="118">
        <v>36.575000000000003</v>
      </c>
    </row>
    <row r="84" spans="1:44" x14ac:dyDescent="0.25">
      <c r="A84" s="117" t="s">
        <v>203</v>
      </c>
      <c r="B84" s="116" t="s">
        <v>191</v>
      </c>
      <c r="C84" s="118">
        <v>0.68200000000000005</v>
      </c>
      <c r="D84" s="118">
        <v>0.63500000000000001</v>
      </c>
      <c r="E84" s="118">
        <v>0.66500000000000004</v>
      </c>
      <c r="F84" s="118">
        <v>0.68899999999999995</v>
      </c>
      <c r="G84" s="118">
        <v>0.71399999999999997</v>
      </c>
      <c r="H84" s="118">
        <v>0.73599999999999999</v>
      </c>
      <c r="I84" s="118">
        <v>0.75700000000000001</v>
      </c>
      <c r="J84" s="118">
        <v>0.77800000000000002</v>
      </c>
      <c r="K84" s="118">
        <v>0.79900000000000004</v>
      </c>
      <c r="L84" s="118">
        <v>0.82</v>
      </c>
      <c r="M84" s="118">
        <v>0.84199999999999997</v>
      </c>
      <c r="N84" s="118">
        <v>0.86399999999999999</v>
      </c>
      <c r="O84" s="118">
        <v>0.88800000000000001</v>
      </c>
      <c r="P84" s="118">
        <v>0.91200000000000003</v>
      </c>
      <c r="Q84" s="118">
        <v>0.93700000000000006</v>
      </c>
      <c r="R84" s="118">
        <v>0.96199999999999997</v>
      </c>
      <c r="S84" s="118">
        <v>0.98799999999999999</v>
      </c>
      <c r="T84" s="118">
        <v>1.0149999999999999</v>
      </c>
      <c r="U84" s="118">
        <v>1.0429999999999999</v>
      </c>
      <c r="V84" s="118">
        <v>1.071</v>
      </c>
      <c r="W84" s="118">
        <v>1.1000000000000001</v>
      </c>
      <c r="X84" s="118">
        <v>1.1299999999999999</v>
      </c>
      <c r="Y84" s="118">
        <v>1.159</v>
      </c>
      <c r="Z84" s="118">
        <v>1.19</v>
      </c>
      <c r="AA84" s="118">
        <v>1.2210000000000001</v>
      </c>
      <c r="AB84" s="118">
        <v>1.2529999999999999</v>
      </c>
      <c r="AC84" s="118">
        <v>1.2849999999999999</v>
      </c>
      <c r="AD84" s="118">
        <v>1.319</v>
      </c>
      <c r="AE84" s="118">
        <v>1.353</v>
      </c>
      <c r="AF84" s="118">
        <v>1.3879999999999999</v>
      </c>
      <c r="AG84" s="118">
        <v>1.4239999999999999</v>
      </c>
      <c r="AH84" s="118">
        <v>1.4610000000000001</v>
      </c>
      <c r="AI84" s="118">
        <v>1.4990000000000001</v>
      </c>
      <c r="AJ84" s="118">
        <v>1.538</v>
      </c>
      <c r="AK84" s="118">
        <v>1.5780000000000001</v>
      </c>
      <c r="AL84" s="118">
        <v>1.62</v>
      </c>
      <c r="AM84" s="118">
        <v>1.6619999999999999</v>
      </c>
      <c r="AN84" s="118">
        <v>1.7050000000000001</v>
      </c>
      <c r="AO84" s="118">
        <v>1.7490000000000001</v>
      </c>
      <c r="AP84" s="118">
        <v>1.7949999999999999</v>
      </c>
      <c r="AQ84" s="118">
        <v>1.8420000000000001</v>
      </c>
      <c r="AR84" s="118">
        <v>1.885</v>
      </c>
    </row>
    <row r="85" spans="1:44" x14ac:dyDescent="0.25">
      <c r="A85" s="117" t="s">
        <v>204</v>
      </c>
      <c r="B85" s="116" t="s">
        <v>191</v>
      </c>
      <c r="C85" s="118">
        <v>7.734</v>
      </c>
      <c r="D85" s="118">
        <v>7.6070000000000002</v>
      </c>
      <c r="E85" s="118">
        <v>7.7069999999999999</v>
      </c>
      <c r="F85" s="118">
        <v>7.9320000000000004</v>
      </c>
      <c r="G85" s="118">
        <v>8.1660000000000004</v>
      </c>
      <c r="H85" s="118">
        <v>8.3629999999999995</v>
      </c>
      <c r="I85" s="118">
        <v>8.5540000000000003</v>
      </c>
      <c r="J85" s="118">
        <v>8.7270000000000003</v>
      </c>
      <c r="K85" s="118">
        <v>8.9030000000000005</v>
      </c>
      <c r="L85" s="118">
        <v>9.0739999999999998</v>
      </c>
      <c r="M85" s="118">
        <v>9.2520000000000007</v>
      </c>
      <c r="N85" s="118">
        <v>9.4410000000000007</v>
      </c>
      <c r="O85" s="118">
        <v>9.6489999999999991</v>
      </c>
      <c r="P85" s="118">
        <v>9.8610000000000007</v>
      </c>
      <c r="Q85" s="118">
        <v>10.074999999999999</v>
      </c>
      <c r="R85" s="118">
        <v>10.289</v>
      </c>
      <c r="S85" s="118">
        <v>10.512</v>
      </c>
      <c r="T85" s="118">
        <v>10.74</v>
      </c>
      <c r="U85" s="118">
        <v>10.967000000000001</v>
      </c>
      <c r="V85" s="118">
        <v>11.198</v>
      </c>
      <c r="W85" s="118">
        <v>11.441000000000001</v>
      </c>
      <c r="X85" s="118">
        <v>11.686</v>
      </c>
      <c r="Y85" s="118">
        <v>11.920999999999999</v>
      </c>
      <c r="Z85" s="118">
        <v>12.153</v>
      </c>
      <c r="AA85" s="118">
        <v>12.382999999999999</v>
      </c>
      <c r="AB85" s="118">
        <v>12.618</v>
      </c>
      <c r="AC85" s="118">
        <v>12.859</v>
      </c>
      <c r="AD85" s="118">
        <v>13.105</v>
      </c>
      <c r="AE85" s="118">
        <v>13.343</v>
      </c>
      <c r="AF85" s="118">
        <v>13.59</v>
      </c>
      <c r="AG85" s="118">
        <v>13.829000000000001</v>
      </c>
      <c r="AH85" s="118">
        <v>14.068</v>
      </c>
      <c r="AI85" s="118">
        <v>14.308</v>
      </c>
      <c r="AJ85" s="118">
        <v>14.55</v>
      </c>
      <c r="AK85" s="118">
        <v>14.792999999999999</v>
      </c>
      <c r="AL85" s="118">
        <v>15.039</v>
      </c>
      <c r="AM85" s="118">
        <v>15.285</v>
      </c>
      <c r="AN85" s="118">
        <v>15.532</v>
      </c>
      <c r="AO85" s="118">
        <v>15.782</v>
      </c>
      <c r="AP85" s="118">
        <v>16.036999999999999</v>
      </c>
      <c r="AQ85" s="118">
        <v>16.295999999999999</v>
      </c>
      <c r="AR85" s="118">
        <v>16.564</v>
      </c>
    </row>
    <row r="86" spans="1:44" x14ac:dyDescent="0.25">
      <c r="A86" s="117" t="s">
        <v>30</v>
      </c>
      <c r="B86" s="116" t="s">
        <v>191</v>
      </c>
      <c r="C86" s="118">
        <v>459.74599999999998</v>
      </c>
      <c r="D86" s="118">
        <v>449.53100000000001</v>
      </c>
      <c r="E86" s="118">
        <v>461.09399999999999</v>
      </c>
      <c r="F86" s="118">
        <v>475.387</v>
      </c>
      <c r="G86" s="118">
        <v>489.137</v>
      </c>
      <c r="H86" s="118">
        <v>502.50400000000002</v>
      </c>
      <c r="I86" s="118">
        <v>516.02099999999996</v>
      </c>
      <c r="J86" s="118">
        <v>529.85299999999995</v>
      </c>
      <c r="K86" s="118">
        <v>543.70600000000002</v>
      </c>
      <c r="L86" s="118">
        <v>558.31899999999996</v>
      </c>
      <c r="M86" s="118">
        <v>573.41800000000001</v>
      </c>
      <c r="N86" s="118">
        <v>589.06299999999999</v>
      </c>
      <c r="O86" s="118">
        <v>605.11800000000005</v>
      </c>
      <c r="P86" s="118">
        <v>621.58699999999999</v>
      </c>
      <c r="Q86" s="118">
        <v>638.38300000000004</v>
      </c>
      <c r="R86" s="118">
        <v>655.58</v>
      </c>
      <c r="S86" s="118">
        <v>673.01199999999994</v>
      </c>
      <c r="T86" s="118">
        <v>690.63699999999994</v>
      </c>
      <c r="U86" s="118">
        <v>708.87099999999998</v>
      </c>
      <c r="V86" s="118">
        <v>727.43399999999997</v>
      </c>
      <c r="W86" s="118">
        <v>746.36900000000003</v>
      </c>
      <c r="X86" s="118">
        <v>765.65300000000002</v>
      </c>
      <c r="Y86" s="118">
        <v>785.10699999999997</v>
      </c>
      <c r="Z86" s="118">
        <v>804.78599999999994</v>
      </c>
      <c r="AA86" s="118">
        <v>824.846</v>
      </c>
      <c r="AB86" s="118">
        <v>845.30100000000004</v>
      </c>
      <c r="AC86" s="118">
        <v>866.09900000000005</v>
      </c>
      <c r="AD86" s="118">
        <v>887.245</v>
      </c>
      <c r="AE86" s="118">
        <v>908.60799999999995</v>
      </c>
      <c r="AF86" s="118">
        <v>930.50800000000004</v>
      </c>
      <c r="AG86" s="118">
        <v>952.80200000000002</v>
      </c>
      <c r="AH86" s="118">
        <v>975.63</v>
      </c>
      <c r="AI86" s="118">
        <v>998.80100000000004</v>
      </c>
      <c r="AJ86" s="118">
        <v>1022.427</v>
      </c>
      <c r="AK86" s="118">
        <v>1046.6179999999999</v>
      </c>
      <c r="AL86" s="118">
        <v>1071.278</v>
      </c>
      <c r="AM86" s="118">
        <v>1096.502</v>
      </c>
      <c r="AN86" s="118">
        <v>1122.0989999999999</v>
      </c>
      <c r="AO86" s="118">
        <v>1148.338</v>
      </c>
      <c r="AP86" s="118">
        <v>1175.0809999999999</v>
      </c>
      <c r="AQ86" s="118">
        <v>1202.569</v>
      </c>
      <c r="AR86" s="118">
        <v>1230.627</v>
      </c>
    </row>
    <row r="87" spans="1:44" ht="15.75" thickBot="1" x14ac:dyDescent="0.3"/>
    <row r="88" spans="1:44" ht="15.75" thickBot="1" x14ac:dyDescent="0.3">
      <c r="A88" s="14" t="s">
        <v>22</v>
      </c>
      <c r="C88" s="77">
        <f t="array" ref="C88:AR95">MMULT(TRANSPOSE(C55:J68),C23:AR36)</f>
        <v>79.152473040411024</v>
      </c>
      <c r="D88" s="77">
        <v>78.54776279213128</v>
      </c>
      <c r="E88" s="77">
        <v>79.959529315705922</v>
      </c>
      <c r="F88" s="77">
        <v>82.315344139990628</v>
      </c>
      <c r="G88" s="77">
        <v>84.520647801469948</v>
      </c>
      <c r="H88" s="77">
        <v>86.773757083851351</v>
      </c>
      <c r="I88" s="77">
        <v>89.09165125656385</v>
      </c>
      <c r="J88" s="77">
        <v>91.494132729279173</v>
      </c>
      <c r="K88" s="77">
        <v>93.923924957308117</v>
      </c>
      <c r="L88" s="77">
        <v>96.515115852049547</v>
      </c>
      <c r="M88" s="77">
        <v>99.201879460003994</v>
      </c>
      <c r="N88" s="77">
        <v>101.98786749114602</v>
      </c>
      <c r="O88" s="77">
        <v>104.86537052727981</v>
      </c>
      <c r="P88" s="77">
        <v>107.82055062682826</v>
      </c>
      <c r="Q88" s="77">
        <v>110.8439022129532</v>
      </c>
      <c r="R88" s="77">
        <v>113.93053533861934</v>
      </c>
      <c r="S88" s="77">
        <v>117.05726678486262</v>
      </c>
      <c r="T88" s="77">
        <v>120.22849228104018</v>
      </c>
      <c r="U88" s="77">
        <v>123.51422597793858</v>
      </c>
      <c r="V88" s="77">
        <v>126.85223982284981</v>
      </c>
      <c r="W88" s="77">
        <v>130.25192433869103</v>
      </c>
      <c r="X88" s="77">
        <v>133.70712885840553</v>
      </c>
      <c r="Y88" s="77">
        <v>137.21526344817462</v>
      </c>
      <c r="Z88" s="77">
        <v>140.78824015400667</v>
      </c>
      <c r="AA88" s="77">
        <v>144.42736530719981</v>
      </c>
      <c r="AB88" s="77">
        <v>148.13235122128887</v>
      </c>
      <c r="AC88" s="77">
        <v>151.89867673754753</v>
      </c>
      <c r="AD88" s="77">
        <v>155.71703089867179</v>
      </c>
      <c r="AE88" s="77">
        <v>159.58867184525252</v>
      </c>
      <c r="AF88" s="77">
        <v>163.54069860690797</v>
      </c>
      <c r="AG88" s="77">
        <v>167.55726841990796</v>
      </c>
      <c r="AH88" s="77">
        <v>171.64531781228905</v>
      </c>
      <c r="AI88" s="77">
        <v>175.81500314574049</v>
      </c>
      <c r="AJ88" s="77">
        <v>180.05331608717546</v>
      </c>
      <c r="AK88" s="77">
        <v>184.38800625065736</v>
      </c>
      <c r="AL88" s="77">
        <v>188.79450549578368</v>
      </c>
      <c r="AM88" s="77">
        <v>193.30559904184375</v>
      </c>
      <c r="AN88" s="77">
        <v>197.86288927874219</v>
      </c>
      <c r="AO88" s="77">
        <v>202.5440487655035</v>
      </c>
      <c r="AP88" s="77">
        <v>207.30118826283851</v>
      </c>
      <c r="AQ88" s="77">
        <v>212.20487265114215</v>
      </c>
      <c r="AR88" s="77">
        <v>217.39939866991665</v>
      </c>
    </row>
    <row r="89" spans="1:44" ht="15.75" thickBot="1" x14ac:dyDescent="0.3">
      <c r="A89" s="14" t="s">
        <v>23</v>
      </c>
      <c r="C89" s="77">
        <v>213.45872222962791</v>
      </c>
      <c r="D89" s="77">
        <v>208.70802146744583</v>
      </c>
      <c r="E89" s="77">
        <v>213.77516895664149</v>
      </c>
      <c r="F89" s="77">
        <v>220.18439752176019</v>
      </c>
      <c r="G89" s="77">
        <v>226.3380354984987</v>
      </c>
      <c r="H89" s="77">
        <v>232.34230424120176</v>
      </c>
      <c r="I89" s="77">
        <v>238.41998904934013</v>
      </c>
      <c r="J89" s="77">
        <v>244.6520592744333</v>
      </c>
      <c r="K89" s="77">
        <v>250.8973889681225</v>
      </c>
      <c r="L89" s="77">
        <v>257.52581173499675</v>
      </c>
      <c r="M89" s="77">
        <v>264.38639504039418</v>
      </c>
      <c r="N89" s="77">
        <v>271.49261111263741</v>
      </c>
      <c r="O89" s="77">
        <v>278.83548577466951</v>
      </c>
      <c r="P89" s="77">
        <v>286.36284869821338</v>
      </c>
      <c r="Q89" s="77">
        <v>294.04526482071191</v>
      </c>
      <c r="R89" s="77">
        <v>301.88988535712701</v>
      </c>
      <c r="S89" s="77">
        <v>309.8338420046374</v>
      </c>
      <c r="T89" s="77">
        <v>317.90132770795208</v>
      </c>
      <c r="U89" s="77">
        <v>326.24702820340821</v>
      </c>
      <c r="V89" s="77">
        <v>334.73851945802653</v>
      </c>
      <c r="W89" s="77">
        <v>343.40251030132032</v>
      </c>
      <c r="X89" s="77">
        <v>352.2123876747786</v>
      </c>
      <c r="Y89" s="77">
        <v>361.18986298641636</v>
      </c>
      <c r="Z89" s="77">
        <v>370.33257579331791</v>
      </c>
      <c r="AA89" s="77">
        <v>379.67560805716818</v>
      </c>
      <c r="AB89" s="77">
        <v>389.21287848305724</v>
      </c>
      <c r="AC89" s="77">
        <v>398.91800301439082</v>
      </c>
      <c r="AD89" s="77">
        <v>408.79735663014202</v>
      </c>
      <c r="AE89" s="77">
        <v>418.81464543277434</v>
      </c>
      <c r="AF89" s="77">
        <v>429.08142347821888</v>
      </c>
      <c r="AG89" s="77">
        <v>439.54639180607603</v>
      </c>
      <c r="AH89" s="77">
        <v>450.272947292835</v>
      </c>
      <c r="AI89" s="77">
        <v>461.17359435299915</v>
      </c>
      <c r="AJ89" s="77">
        <v>472.28919790052714</v>
      </c>
      <c r="AK89" s="77">
        <v>483.68128739069488</v>
      </c>
      <c r="AL89" s="77">
        <v>495.29829584865922</v>
      </c>
      <c r="AM89" s="77">
        <v>507.20800938518465</v>
      </c>
      <c r="AN89" s="77">
        <v>519.30078492872383</v>
      </c>
      <c r="AO89" s="77">
        <v>531.73677243034558</v>
      </c>
      <c r="AP89" s="77">
        <v>544.4180608102389</v>
      </c>
      <c r="AQ89" s="77">
        <v>557.49056492487762</v>
      </c>
      <c r="AR89" s="77">
        <v>570.73407756893891</v>
      </c>
    </row>
    <row r="90" spans="1:44" ht="15.75" thickBot="1" x14ac:dyDescent="0.3">
      <c r="A90" s="14" t="s">
        <v>24</v>
      </c>
      <c r="C90" s="77">
        <v>14.19620763840965</v>
      </c>
      <c r="D90" s="77">
        <v>14.008748543346927</v>
      </c>
      <c r="E90" s="77">
        <v>14.320436724646266</v>
      </c>
      <c r="F90" s="77">
        <v>14.748092243044052</v>
      </c>
      <c r="G90" s="77">
        <v>15.145431950981415</v>
      </c>
      <c r="H90" s="77">
        <v>15.544907096133848</v>
      </c>
      <c r="I90" s="77">
        <v>15.95380063162467</v>
      </c>
      <c r="J90" s="77">
        <v>16.37597320243496</v>
      </c>
      <c r="K90" s="77">
        <v>16.801320651132521</v>
      </c>
      <c r="L90" s="77">
        <v>17.249824177217903</v>
      </c>
      <c r="M90" s="77">
        <v>17.713341420248149</v>
      </c>
      <c r="N90" s="77">
        <v>18.191790302741882</v>
      </c>
      <c r="O90" s="77">
        <v>18.685072572397175</v>
      </c>
      <c r="P90" s="77">
        <v>19.189580023139218</v>
      </c>
      <c r="Q90" s="77">
        <v>19.703463109350192</v>
      </c>
      <c r="R90" s="77">
        <v>20.227574023595164</v>
      </c>
      <c r="S90" s="77">
        <v>20.757872303578324</v>
      </c>
      <c r="T90" s="77">
        <v>21.29570875463159</v>
      </c>
      <c r="U90" s="77">
        <v>21.85061465643588</v>
      </c>
      <c r="V90" s="77">
        <v>22.414105584009615</v>
      </c>
      <c r="W90" s="77">
        <v>22.988503502713826</v>
      </c>
      <c r="X90" s="77">
        <v>23.571593017598222</v>
      </c>
      <c r="Y90" s="77">
        <v>24.16124838537386</v>
      </c>
      <c r="Z90" s="77">
        <v>24.761283735119175</v>
      </c>
      <c r="AA90" s="77">
        <v>25.373108179635132</v>
      </c>
      <c r="AB90" s="77">
        <v>25.996062307942591</v>
      </c>
      <c r="AC90" s="77">
        <v>26.628047361928488</v>
      </c>
      <c r="AD90" s="77">
        <v>27.269563358541745</v>
      </c>
      <c r="AE90" s="77">
        <v>27.917366428693466</v>
      </c>
      <c r="AF90" s="77">
        <v>28.580901344104728</v>
      </c>
      <c r="AG90" s="77">
        <v>29.254390061341851</v>
      </c>
      <c r="AH90" s="77">
        <v>29.943423045857685</v>
      </c>
      <c r="AI90" s="77">
        <v>30.64046804632158</v>
      </c>
      <c r="AJ90" s="77">
        <v>31.349582836139295</v>
      </c>
      <c r="AK90" s="77">
        <v>32.074254490585368</v>
      </c>
      <c r="AL90" s="77">
        <v>32.81192134506793</v>
      </c>
      <c r="AM90" s="77">
        <v>33.565362145436708</v>
      </c>
      <c r="AN90" s="77">
        <v>34.336108584426803</v>
      </c>
      <c r="AO90" s="77">
        <v>35.125804131178363</v>
      </c>
      <c r="AP90" s="77">
        <v>35.931022971235286</v>
      </c>
      <c r="AQ90" s="77">
        <v>36.758499627650522</v>
      </c>
      <c r="AR90" s="77">
        <v>37.625893236992994</v>
      </c>
    </row>
    <row r="91" spans="1:44" ht="15.75" thickBot="1" x14ac:dyDescent="0.3">
      <c r="A91" s="14" t="s">
        <v>25</v>
      </c>
      <c r="C91" s="77">
        <v>179.6094241443343</v>
      </c>
      <c r="D91" s="77">
        <v>177.71496202729497</v>
      </c>
      <c r="E91" s="77">
        <v>181.43856788569784</v>
      </c>
      <c r="F91" s="77">
        <v>186.79636578498798</v>
      </c>
      <c r="G91" s="77">
        <v>191.72164203182754</v>
      </c>
      <c r="H91" s="77">
        <v>196.71869077393188</v>
      </c>
      <c r="I91" s="77">
        <v>201.84800619253244</v>
      </c>
      <c r="J91" s="77">
        <v>207.15503047904599</v>
      </c>
      <c r="K91" s="77">
        <v>212.51240903128814</v>
      </c>
      <c r="L91" s="77">
        <v>218.16245933275053</v>
      </c>
      <c r="M91" s="77">
        <v>224.0058754520968</v>
      </c>
      <c r="N91" s="77">
        <v>230.04061171638176</v>
      </c>
      <c r="O91" s="77">
        <v>236.25795839374427</v>
      </c>
      <c r="P91" s="77">
        <v>242.61499032233459</v>
      </c>
      <c r="Q91" s="77">
        <v>249.08708624101362</v>
      </c>
      <c r="R91" s="77">
        <v>255.69000765509668</v>
      </c>
      <c r="S91" s="77">
        <v>262.36293635397629</v>
      </c>
      <c r="T91" s="77">
        <v>269.12413916947514</v>
      </c>
      <c r="U91" s="77">
        <v>276.10649623882586</v>
      </c>
      <c r="V91" s="77">
        <v>283.19648155672098</v>
      </c>
      <c r="W91" s="77">
        <v>290.42644363339059</v>
      </c>
      <c r="X91" s="77">
        <v>297.76457746842414</v>
      </c>
      <c r="Y91" s="77">
        <v>305.18431278692805</v>
      </c>
      <c r="Z91" s="77">
        <v>312.7433102206997</v>
      </c>
      <c r="AA91" s="77">
        <v>320.46277166860114</v>
      </c>
      <c r="AB91" s="77">
        <v>328.32795008770404</v>
      </c>
      <c r="AC91" s="77">
        <v>336.30207098257108</v>
      </c>
      <c r="AD91" s="77">
        <v>344.3989779896628</v>
      </c>
      <c r="AE91" s="77">
        <v>352.57384698634013</v>
      </c>
      <c r="AF91" s="77">
        <v>360.95242295258458</v>
      </c>
      <c r="AG91" s="77">
        <v>369.46311538680607</v>
      </c>
      <c r="AH91" s="77">
        <v>378.18426978709516</v>
      </c>
      <c r="AI91" s="77">
        <v>386.99493870953086</v>
      </c>
      <c r="AJ91" s="77">
        <v>395.96051465779618</v>
      </c>
      <c r="AK91" s="77">
        <v>405.13176474393822</v>
      </c>
      <c r="AL91" s="77">
        <v>414.47070267440091</v>
      </c>
      <c r="AM91" s="77">
        <v>424.01869258365383</v>
      </c>
      <c r="AN91" s="77">
        <v>433.80136036951325</v>
      </c>
      <c r="AO91" s="77">
        <v>443.83309186442222</v>
      </c>
      <c r="AP91" s="77">
        <v>454.06476486128099</v>
      </c>
      <c r="AQ91" s="77">
        <v>464.58735512543205</v>
      </c>
      <c r="AR91" s="77">
        <v>475.6828954619283</v>
      </c>
    </row>
    <row r="92" spans="1:44" ht="15.75" thickBot="1" x14ac:dyDescent="0.3">
      <c r="A92" s="14" t="s">
        <v>26</v>
      </c>
      <c r="C92" s="77">
        <v>2.2759153336126339</v>
      </c>
      <c r="D92" s="77">
        <v>2.2586001293284035</v>
      </c>
      <c r="E92" s="77">
        <v>2.2997515929251904</v>
      </c>
      <c r="F92" s="77">
        <v>2.3678999945354198</v>
      </c>
      <c r="G92" s="77">
        <v>2.4315984571667975</v>
      </c>
      <c r="H92" s="77">
        <v>2.4968459753365271</v>
      </c>
      <c r="I92" s="77">
        <v>2.5639645913404614</v>
      </c>
      <c r="J92" s="77">
        <v>2.6335614182407694</v>
      </c>
      <c r="K92" s="77">
        <v>2.7039289039873222</v>
      </c>
      <c r="L92" s="77">
        <v>2.7790225541448841</v>
      </c>
      <c r="M92" s="77">
        <v>2.8568180440445179</v>
      </c>
      <c r="N92" s="77">
        <v>2.9373934170021307</v>
      </c>
      <c r="O92" s="77">
        <v>3.0206984480591634</v>
      </c>
      <c r="P92" s="77">
        <v>3.1062728264631416</v>
      </c>
      <c r="Q92" s="77">
        <v>3.1939168873749981</v>
      </c>
      <c r="R92" s="77">
        <v>3.2833689611832639</v>
      </c>
      <c r="S92" s="77">
        <v>3.3740993296781365</v>
      </c>
      <c r="T92" s="77">
        <v>3.4662632434106269</v>
      </c>
      <c r="U92" s="77">
        <v>3.561731556130348</v>
      </c>
      <c r="V92" s="77">
        <v>3.6586966811781636</v>
      </c>
      <c r="W92" s="77">
        <v>3.7573976374797358</v>
      </c>
      <c r="X92" s="77">
        <v>3.8577332537933295</v>
      </c>
      <c r="Y92" s="77">
        <v>3.9594419406546568</v>
      </c>
      <c r="Z92" s="77">
        <v>4.0630026339277583</v>
      </c>
      <c r="AA92" s="77">
        <v>4.168266274431228</v>
      </c>
      <c r="AB92" s="77">
        <v>4.2752910690540809</v>
      </c>
      <c r="AC92" s="77">
        <v>4.3840764549445357</v>
      </c>
      <c r="AD92" s="77">
        <v>4.4942292937940582</v>
      </c>
      <c r="AE92" s="77">
        <v>4.6059378003242317</v>
      </c>
      <c r="AF92" s="77">
        <v>4.719832220987632</v>
      </c>
      <c r="AG92" s="77">
        <v>4.8354203446328716</v>
      </c>
      <c r="AH92" s="77">
        <v>4.9527287272992222</v>
      </c>
      <c r="AI92" s="77">
        <v>5.072572482194575</v>
      </c>
      <c r="AJ92" s="77">
        <v>5.1942939470664315</v>
      </c>
      <c r="AK92" s="77">
        <v>5.3186272409333508</v>
      </c>
      <c r="AL92" s="77">
        <v>5.4449154010091263</v>
      </c>
      <c r="AM92" s="77">
        <v>5.5740476493196605</v>
      </c>
      <c r="AN92" s="77">
        <v>5.704313003879852</v>
      </c>
      <c r="AO92" s="77">
        <v>5.8379685841272151</v>
      </c>
      <c r="AP92" s="77">
        <v>5.9736796899761373</v>
      </c>
      <c r="AQ92" s="77">
        <v>6.113455813402795</v>
      </c>
      <c r="AR92" s="77">
        <v>6.2621678901255029</v>
      </c>
    </row>
    <row r="93" spans="1:44" ht="15.75" thickBot="1" x14ac:dyDescent="0.3">
      <c r="A93" s="14" t="s">
        <v>27</v>
      </c>
      <c r="C93" s="77">
        <v>88.400217761763699</v>
      </c>
      <c r="D93" s="77">
        <v>86.691318792213991</v>
      </c>
      <c r="E93" s="77">
        <v>88.761881344235604</v>
      </c>
      <c r="F93" s="77">
        <v>91.403925663062509</v>
      </c>
      <c r="G93" s="77">
        <v>93.923631710709216</v>
      </c>
      <c r="H93" s="77">
        <v>96.39195676854898</v>
      </c>
      <c r="I93" s="77">
        <v>98.900142276803393</v>
      </c>
      <c r="J93" s="77">
        <v>101.47634236597028</v>
      </c>
      <c r="K93" s="77">
        <v>104.05991978647701</v>
      </c>
      <c r="L93" s="77">
        <v>106.78933322719715</v>
      </c>
      <c r="M93" s="77">
        <v>109.60922601022902</v>
      </c>
      <c r="N93" s="77">
        <v>112.52253711389066</v>
      </c>
      <c r="O93" s="77">
        <v>115.52795761107859</v>
      </c>
      <c r="P93" s="77">
        <v>118.60499296525472</v>
      </c>
      <c r="Q93" s="77">
        <v>121.74164057947328</v>
      </c>
      <c r="R93" s="77">
        <v>124.94281506867186</v>
      </c>
      <c r="S93" s="77">
        <v>128.18593722887502</v>
      </c>
      <c r="T93" s="77">
        <v>131.47616054808603</v>
      </c>
      <c r="U93" s="77">
        <v>134.87540441477921</v>
      </c>
      <c r="V93" s="77">
        <v>138.33195624162502</v>
      </c>
      <c r="W93" s="77">
        <v>141.85619425800303</v>
      </c>
      <c r="X93" s="77">
        <v>145.43938407535902</v>
      </c>
      <c r="Y93" s="77">
        <v>149.07623429307429</v>
      </c>
      <c r="Z93" s="77">
        <v>152.76786589452013</v>
      </c>
      <c r="AA93" s="77">
        <v>156.52870652537808</v>
      </c>
      <c r="AB93" s="77">
        <v>160.36035952382213</v>
      </c>
      <c r="AC93" s="77">
        <v>164.25662259188769</v>
      </c>
      <c r="AD93" s="77">
        <v>168.21593707813994</v>
      </c>
      <c r="AE93" s="77">
        <v>172.21870594641194</v>
      </c>
      <c r="AF93" s="77">
        <v>176.31600649490869</v>
      </c>
      <c r="AG93" s="77">
        <v>180.47968549687963</v>
      </c>
      <c r="AH93" s="77">
        <v>184.73773157848413</v>
      </c>
      <c r="AI93" s="77">
        <v>189.0581558467693</v>
      </c>
      <c r="AJ93" s="77">
        <v>193.45781663755793</v>
      </c>
      <c r="AK93" s="77">
        <v>197.95637264986902</v>
      </c>
      <c r="AL93" s="77">
        <v>202.53854508851299</v>
      </c>
      <c r="AM93" s="77">
        <v>207.22211156827436</v>
      </c>
      <c r="AN93" s="77">
        <v>211.98717047860254</v>
      </c>
      <c r="AO93" s="77">
        <v>216.87322402892644</v>
      </c>
      <c r="AP93" s="77">
        <v>221.85512272884131</v>
      </c>
      <c r="AQ93" s="77">
        <v>226.97702166405665</v>
      </c>
      <c r="AR93" s="77">
        <v>232.23149727300807</v>
      </c>
    </row>
    <row r="94" spans="1:44" ht="15.75" thickBot="1" x14ac:dyDescent="0.3">
      <c r="A94" s="14" t="s">
        <v>28</v>
      </c>
      <c r="C94" s="77">
        <v>58.08875564691791</v>
      </c>
      <c r="D94" s="77">
        <v>57.506567408825262</v>
      </c>
      <c r="E94" s="77">
        <v>58.562805932629885</v>
      </c>
      <c r="F94" s="77">
        <v>60.283067828054627</v>
      </c>
      <c r="G94" s="77">
        <v>61.907581433445202</v>
      </c>
      <c r="H94" s="77">
        <v>63.552427283280423</v>
      </c>
      <c r="I94" s="77">
        <v>65.239685040279198</v>
      </c>
      <c r="J94" s="77">
        <v>66.985300920852097</v>
      </c>
      <c r="K94" s="77">
        <v>68.748454967021388</v>
      </c>
      <c r="L94" s="77">
        <v>70.631572191520092</v>
      </c>
      <c r="M94" s="77">
        <v>72.585312037662732</v>
      </c>
      <c r="N94" s="77">
        <v>74.613567886390143</v>
      </c>
      <c r="O94" s="77">
        <v>76.708878829965755</v>
      </c>
      <c r="P94" s="77">
        <v>78.861780939141525</v>
      </c>
      <c r="Q94" s="77">
        <v>81.064711962372996</v>
      </c>
      <c r="R94" s="77">
        <v>83.314771434832153</v>
      </c>
      <c r="S94" s="77">
        <v>85.593629057380141</v>
      </c>
      <c r="T94" s="77">
        <v>87.904524648587341</v>
      </c>
      <c r="U94" s="77">
        <v>90.301145781468449</v>
      </c>
      <c r="V94" s="77">
        <v>92.73741452146453</v>
      </c>
      <c r="W94" s="77">
        <v>95.219796357812342</v>
      </c>
      <c r="X94" s="77">
        <v>97.743874204184692</v>
      </c>
      <c r="Y94" s="77">
        <v>100.31262166711551</v>
      </c>
      <c r="Z94" s="77">
        <v>102.92937068765299</v>
      </c>
      <c r="AA94" s="77">
        <v>105.59764469254013</v>
      </c>
      <c r="AB94" s="77">
        <v>108.31706744239909</v>
      </c>
      <c r="AC94" s="77">
        <v>111.08368787372395</v>
      </c>
      <c r="AD94" s="77">
        <v>113.89158470929227</v>
      </c>
      <c r="AE94" s="77">
        <v>116.74126324008621</v>
      </c>
      <c r="AF94" s="77">
        <v>119.6515701979155</v>
      </c>
      <c r="AG94" s="77">
        <v>122.61386005879561</v>
      </c>
      <c r="AH94" s="77">
        <v>125.63309390590717</v>
      </c>
      <c r="AI94" s="77">
        <v>128.714374388545</v>
      </c>
      <c r="AJ94" s="77">
        <v>131.84912355584092</v>
      </c>
      <c r="AK94" s="77">
        <v>135.05883241471307</v>
      </c>
      <c r="AL94" s="77">
        <v>138.32415777722773</v>
      </c>
      <c r="AM94" s="77">
        <v>141.67137428681369</v>
      </c>
      <c r="AN94" s="77">
        <v>145.048285414769</v>
      </c>
      <c r="AO94" s="77">
        <v>148.52140111880814</v>
      </c>
      <c r="AP94" s="77">
        <v>152.05202323091046</v>
      </c>
      <c r="AQ94" s="77">
        <v>155.6950831548414</v>
      </c>
      <c r="AR94" s="77">
        <v>159.51609445835962</v>
      </c>
    </row>
    <row r="95" spans="1:44" ht="15.75" thickBot="1" x14ac:dyDescent="0.3">
      <c r="A95" s="14" t="s">
        <v>29</v>
      </c>
      <c r="C95" s="77">
        <v>31.505529532485355</v>
      </c>
      <c r="D95" s="77">
        <v>30.683139437485295</v>
      </c>
      <c r="E95" s="77">
        <v>31.452927301226229</v>
      </c>
      <c r="F95" s="77">
        <v>32.336391971131661</v>
      </c>
      <c r="G95" s="77">
        <v>33.168389408248203</v>
      </c>
      <c r="H95" s="77">
        <v>33.969400173741164</v>
      </c>
      <c r="I95" s="77">
        <v>34.772763912529008</v>
      </c>
      <c r="J95" s="77">
        <v>35.596302147614757</v>
      </c>
      <c r="K95" s="77">
        <v>36.414438097637657</v>
      </c>
      <c r="L95" s="77">
        <v>37.287425754046019</v>
      </c>
      <c r="M95" s="77">
        <v>38.182481474923144</v>
      </c>
      <c r="N95" s="77">
        <v>39.09883166215117</v>
      </c>
      <c r="O95" s="77">
        <v>40.050080301983414</v>
      </c>
      <c r="P95" s="77">
        <v>41.024754796736481</v>
      </c>
      <c r="Q95" s="77">
        <v>42.026511727572128</v>
      </c>
      <c r="R95" s="77">
        <v>43.051184399709882</v>
      </c>
      <c r="S95" s="77">
        <v>44.097530452652506</v>
      </c>
      <c r="T95" s="77">
        <v>45.17081292086786</v>
      </c>
      <c r="U95" s="77">
        <v>46.291583743510031</v>
      </c>
      <c r="V95" s="77">
        <v>47.434787393224269</v>
      </c>
      <c r="W95" s="77">
        <v>48.599866799233524</v>
      </c>
      <c r="X95" s="77">
        <v>49.793604351253485</v>
      </c>
      <c r="Y95" s="77">
        <v>50.996799855237242</v>
      </c>
      <c r="Z95" s="77">
        <v>52.215209428857158</v>
      </c>
      <c r="AA95" s="77">
        <v>53.443782491977217</v>
      </c>
      <c r="AB95" s="77">
        <v>54.688577342599331</v>
      </c>
      <c r="AC95" s="77">
        <v>55.955495880113986</v>
      </c>
      <c r="AD95" s="77">
        <v>57.237103043919433</v>
      </c>
      <c r="AE95" s="77">
        <v>58.535843453306228</v>
      </c>
      <c r="AF95" s="77">
        <v>59.856520466717065</v>
      </c>
      <c r="AG95" s="77">
        <v>61.193057487137899</v>
      </c>
      <c r="AH95" s="77">
        <v>62.542311379644289</v>
      </c>
      <c r="AI95" s="77">
        <v>63.926068711550428</v>
      </c>
      <c r="AJ95" s="77">
        <v>65.335056010790623</v>
      </c>
      <c r="AK95" s="77">
        <v>66.77280150363714</v>
      </c>
      <c r="AL95" s="77">
        <v>68.235702778938986</v>
      </c>
      <c r="AM95" s="77">
        <v>69.728234777600534</v>
      </c>
      <c r="AN95" s="77">
        <v>71.227369467999935</v>
      </c>
      <c r="AO95" s="77">
        <v>72.760752621839046</v>
      </c>
      <c r="AP95" s="77">
        <v>74.319178168660272</v>
      </c>
      <c r="AQ95" s="77">
        <v>75.917719141685566</v>
      </c>
      <c r="AR95" s="77">
        <v>77.549615220387579</v>
      </c>
    </row>
    <row r="97" spans="1:40" ht="15.75" thickBot="1" x14ac:dyDescent="0.3">
      <c r="A97" s="77" t="s">
        <v>867</v>
      </c>
      <c r="C97" s="122" t="s">
        <v>152</v>
      </c>
      <c r="D97" s="122" t="s">
        <v>153</v>
      </c>
      <c r="E97" s="122" t="s">
        <v>154</v>
      </c>
      <c r="F97" s="122" t="s">
        <v>155</v>
      </c>
      <c r="G97" s="122" t="s">
        <v>156</v>
      </c>
      <c r="H97" s="122" t="s">
        <v>157</v>
      </c>
      <c r="I97" s="122" t="s">
        <v>158</v>
      </c>
      <c r="J97" s="122" t="s">
        <v>159</v>
      </c>
      <c r="K97" s="122" t="s">
        <v>160</v>
      </c>
      <c r="L97" s="122" t="s">
        <v>161</v>
      </c>
      <c r="M97" s="122" t="s">
        <v>162</v>
      </c>
      <c r="N97" s="122" t="s">
        <v>163</v>
      </c>
      <c r="O97" s="122" t="s">
        <v>164</v>
      </c>
      <c r="P97" s="122" t="s">
        <v>165</v>
      </c>
      <c r="Q97" s="122" t="s">
        <v>166</v>
      </c>
      <c r="R97" s="122" t="s">
        <v>167</v>
      </c>
      <c r="S97" s="122" t="s">
        <v>168</v>
      </c>
      <c r="T97" s="122" t="s">
        <v>169</v>
      </c>
      <c r="U97" s="122" t="s">
        <v>170</v>
      </c>
      <c r="V97" s="122" t="s">
        <v>171</v>
      </c>
      <c r="W97" s="122" t="s">
        <v>172</v>
      </c>
      <c r="X97" s="122" t="s">
        <v>173</v>
      </c>
      <c r="Y97" s="122" t="s">
        <v>174</v>
      </c>
      <c r="Z97" s="122" t="s">
        <v>175</v>
      </c>
      <c r="AA97" s="122" t="s">
        <v>176</v>
      </c>
      <c r="AB97" s="122" t="s">
        <v>177</v>
      </c>
      <c r="AC97" s="122" t="s">
        <v>178</v>
      </c>
      <c r="AD97" s="122" t="s">
        <v>179</v>
      </c>
      <c r="AE97" s="122" t="s">
        <v>180</v>
      </c>
      <c r="AF97" s="122" t="s">
        <v>181</v>
      </c>
      <c r="AG97" s="122" t="s">
        <v>182</v>
      </c>
      <c r="AH97" s="122" t="s">
        <v>183</v>
      </c>
      <c r="AI97" s="122" t="s">
        <v>184</v>
      </c>
      <c r="AJ97" s="122" t="s">
        <v>185</v>
      </c>
      <c r="AK97" s="122" t="s">
        <v>186</v>
      </c>
      <c r="AL97" s="122" t="s">
        <v>187</v>
      </c>
      <c r="AM97" s="122" t="s">
        <v>188</v>
      </c>
      <c r="AN97" s="122" t="s">
        <v>189</v>
      </c>
    </row>
    <row r="98" spans="1:40" ht="15.75" thickBot="1" x14ac:dyDescent="0.3">
      <c r="A98" s="14" t="s">
        <v>22</v>
      </c>
      <c r="C98" s="77">
        <f>G88/$G88</f>
        <v>1</v>
      </c>
      <c r="D98" s="77">
        <f t="shared" ref="D98:AN104" si="33">H88/$G88</f>
        <v>1.0266575013442125</v>
      </c>
      <c r="E98" s="77">
        <f t="shared" si="33"/>
        <v>1.0540815004853099</v>
      </c>
      <c r="F98" s="77">
        <f t="shared" si="33"/>
        <v>1.0825062882171608</v>
      </c>
      <c r="G98" s="77">
        <f t="shared" si="33"/>
        <v>1.1112542011973863</v>
      </c>
      <c r="H98" s="77">
        <f t="shared" si="33"/>
        <v>1.1419116909604543</v>
      </c>
      <c r="I98" s="77">
        <f t="shared" si="33"/>
        <v>1.1736999424450545</v>
      </c>
      <c r="J98" s="77">
        <f t="shared" si="33"/>
        <v>1.2066621605966004</v>
      </c>
      <c r="K98" s="77">
        <f t="shared" si="33"/>
        <v>1.2407071319850442</v>
      </c>
      <c r="L98" s="77">
        <f t="shared" si="33"/>
        <v>1.2756711339942322</v>
      </c>
      <c r="M98" s="77">
        <f t="shared" si="33"/>
        <v>1.3114417020715907</v>
      </c>
      <c r="N98" s="77">
        <f t="shared" si="33"/>
        <v>1.347960981158475</v>
      </c>
      <c r="O98" s="77">
        <f t="shared" si="33"/>
        <v>1.3849546806576511</v>
      </c>
      <c r="P98" s="77">
        <f t="shared" si="33"/>
        <v>1.422474808326649</v>
      </c>
      <c r="Q98" s="77">
        <f t="shared" si="33"/>
        <v>1.4613497315834636</v>
      </c>
      <c r="R98" s="77">
        <f t="shared" si="33"/>
        <v>1.5008432036726964</v>
      </c>
      <c r="S98" s="77">
        <f t="shared" si="33"/>
        <v>1.5410663278946821</v>
      </c>
      <c r="T98" s="77">
        <f t="shared" si="33"/>
        <v>1.5819463330720016</v>
      </c>
      <c r="U98" s="77">
        <f t="shared" si="33"/>
        <v>1.6234525765878978</v>
      </c>
      <c r="V98" s="77">
        <f t="shared" si="33"/>
        <v>1.6657259949628325</v>
      </c>
      <c r="W98" s="77">
        <f t="shared" si="33"/>
        <v>1.708782043962138</v>
      </c>
      <c r="X98" s="77">
        <f t="shared" si="33"/>
        <v>1.7526173198439756</v>
      </c>
      <c r="Y98" s="77">
        <f t="shared" si="33"/>
        <v>1.7971783308422036</v>
      </c>
      <c r="Z98" s="77">
        <f t="shared" si="33"/>
        <v>1.8423549150313496</v>
      </c>
      <c r="AA98" s="77">
        <f t="shared" si="33"/>
        <v>1.8881619580118389</v>
      </c>
      <c r="AB98" s="77">
        <f t="shared" si="33"/>
        <v>1.9349200800146227</v>
      </c>
      <c r="AC98" s="77">
        <f t="shared" si="33"/>
        <v>1.9824418385136167</v>
      </c>
      <c r="AD98" s="77">
        <f t="shared" si="33"/>
        <v>2.0308093025442222</v>
      </c>
      <c r="AE98" s="77">
        <f t="shared" si="33"/>
        <v>2.0801426363734374</v>
      </c>
      <c r="AF98" s="77">
        <f t="shared" si="33"/>
        <v>2.1302879328386317</v>
      </c>
      <c r="AG98" s="77">
        <f t="shared" si="33"/>
        <v>2.1815735095140925</v>
      </c>
      <c r="AH98" s="77">
        <f t="shared" si="33"/>
        <v>2.2337086902036289</v>
      </c>
      <c r="AI98" s="77">
        <f t="shared" si="33"/>
        <v>2.2870813708846405</v>
      </c>
      <c r="AJ98" s="77">
        <f t="shared" si="33"/>
        <v>2.3410006244095665</v>
      </c>
      <c r="AK98" s="77">
        <f t="shared" si="33"/>
        <v>2.396385428105781</v>
      </c>
      <c r="AL98" s="77">
        <f t="shared" si="33"/>
        <v>2.4526691838634158</v>
      </c>
      <c r="AM98" s="77">
        <f t="shared" si="33"/>
        <v>2.5106867750184421</v>
      </c>
      <c r="AN98" s="77">
        <f t="shared" si="33"/>
        <v>2.5721454381249518</v>
      </c>
    </row>
    <row r="99" spans="1:40" ht="15.75" thickBot="1" x14ac:dyDescent="0.3">
      <c r="A99" s="14" t="s">
        <v>23</v>
      </c>
      <c r="C99" s="77">
        <f t="shared" ref="C99:C105" si="34">G89/$G89</f>
        <v>1</v>
      </c>
      <c r="D99" s="77">
        <f t="shared" si="33"/>
        <v>1.0265278821983188</v>
      </c>
      <c r="E99" s="77">
        <f t="shared" si="33"/>
        <v>1.053380129080963</v>
      </c>
      <c r="F99" s="77">
        <f t="shared" si="33"/>
        <v>1.080914477036963</v>
      </c>
      <c r="G99" s="77">
        <f t="shared" si="33"/>
        <v>1.1085074075841164</v>
      </c>
      <c r="H99" s="77">
        <f t="shared" si="33"/>
        <v>1.1377929085927094</v>
      </c>
      <c r="I99" s="77">
        <f t="shared" si="33"/>
        <v>1.1681041344115928</v>
      </c>
      <c r="J99" s="77">
        <f t="shared" si="33"/>
        <v>1.1995006076406376</v>
      </c>
      <c r="K99" s="77">
        <f t="shared" si="33"/>
        <v>1.2319426788367571</v>
      </c>
      <c r="L99" s="77">
        <f t="shared" si="33"/>
        <v>1.2651998506018349</v>
      </c>
      <c r="M99" s="77">
        <f t="shared" si="33"/>
        <v>1.2991420738149082</v>
      </c>
      <c r="N99" s="77">
        <f t="shared" si="33"/>
        <v>1.3338009437619665</v>
      </c>
      <c r="O99" s="77">
        <f t="shared" si="33"/>
        <v>1.3688986975708399</v>
      </c>
      <c r="P99" s="77">
        <f t="shared" si="33"/>
        <v>1.4045422237927867</v>
      </c>
      <c r="Q99" s="77">
        <f t="shared" si="33"/>
        <v>1.4414149503633569</v>
      </c>
      <c r="R99" s="77">
        <f t="shared" si="33"/>
        <v>1.4789318053449609</v>
      </c>
      <c r="S99" s="77">
        <f t="shared" si="33"/>
        <v>1.5172107928965306</v>
      </c>
      <c r="T99" s="77">
        <f t="shared" si="33"/>
        <v>1.5561343319917382</v>
      </c>
      <c r="U99" s="77">
        <f t="shared" si="33"/>
        <v>1.5957983473299702</v>
      </c>
      <c r="V99" s="77">
        <f t="shared" si="33"/>
        <v>1.636192410072298</v>
      </c>
      <c r="W99" s="77">
        <f t="shared" si="33"/>
        <v>1.6774715183020423</v>
      </c>
      <c r="X99" s="77">
        <f t="shared" si="33"/>
        <v>1.7196088038222763</v>
      </c>
      <c r="Y99" s="77">
        <f t="shared" si="33"/>
        <v>1.7624876973761525</v>
      </c>
      <c r="Z99" s="77">
        <f t="shared" si="33"/>
        <v>1.8061363647068218</v>
      </c>
      <c r="AA99" s="77">
        <f t="shared" si="33"/>
        <v>1.8503944531919043</v>
      </c>
      <c r="AB99" s="77">
        <f t="shared" si="33"/>
        <v>1.8957548276549612</v>
      </c>
      <c r="AC99" s="77">
        <f t="shared" si="33"/>
        <v>1.941990840549606</v>
      </c>
      <c r="AD99" s="77">
        <f t="shared" si="33"/>
        <v>1.9893825900765214</v>
      </c>
      <c r="AE99" s="77">
        <f t="shared" si="33"/>
        <v>2.0375435058331508</v>
      </c>
      <c r="AF99" s="77">
        <f t="shared" si="33"/>
        <v>2.0866541359711492</v>
      </c>
      <c r="AG99" s="77">
        <f t="shared" si="33"/>
        <v>2.1369863281061443</v>
      </c>
      <c r="AH99" s="77">
        <f t="shared" si="33"/>
        <v>2.1883122505582784</v>
      </c>
      <c r="AI99" s="77">
        <f t="shared" si="33"/>
        <v>2.2409313939130171</v>
      </c>
      <c r="AJ99" s="77">
        <f t="shared" si="33"/>
        <v>2.2943593364013641</v>
      </c>
      <c r="AK99" s="77">
        <f t="shared" si="33"/>
        <v>2.3493036477904421</v>
      </c>
      <c r="AL99" s="77">
        <f t="shared" si="33"/>
        <v>2.4053317402494203</v>
      </c>
      <c r="AM99" s="77">
        <f t="shared" si="33"/>
        <v>2.4630882904723959</v>
      </c>
      <c r="AN99" s="77">
        <f t="shared" si="33"/>
        <v>2.5216003855115399</v>
      </c>
    </row>
    <row r="100" spans="1:40" ht="15.75" thickBot="1" x14ac:dyDescent="0.3">
      <c r="A100" s="14" t="s">
        <v>24</v>
      </c>
      <c r="C100" s="77">
        <f t="shared" si="34"/>
        <v>1</v>
      </c>
      <c r="D100" s="77">
        <f t="shared" si="33"/>
        <v>1.0263759492925224</v>
      </c>
      <c r="E100" s="77">
        <f t="shared" si="33"/>
        <v>1.0533737620200969</v>
      </c>
      <c r="F100" s="77">
        <f t="shared" si="33"/>
        <v>1.0812483430935627</v>
      </c>
      <c r="G100" s="77">
        <f t="shared" si="33"/>
        <v>1.1093325502706317</v>
      </c>
      <c r="H100" s="77">
        <f t="shared" si="33"/>
        <v>1.1389456724012499</v>
      </c>
      <c r="I100" s="77">
        <f t="shared" si="33"/>
        <v>1.169550097849823</v>
      </c>
      <c r="J100" s="77">
        <f t="shared" si="33"/>
        <v>1.2011404073267824</v>
      </c>
      <c r="K100" s="77">
        <f t="shared" si="33"/>
        <v>1.2337101135756245</v>
      </c>
      <c r="L100" s="77">
        <f t="shared" si="33"/>
        <v>1.2670209793452438</v>
      </c>
      <c r="M100" s="77">
        <f t="shared" si="33"/>
        <v>1.3009508855951395</v>
      </c>
      <c r="N100" s="77">
        <f t="shared" si="33"/>
        <v>1.3355560996254339</v>
      </c>
      <c r="O100" s="77">
        <f t="shared" si="33"/>
        <v>1.3705698438157272</v>
      </c>
      <c r="P100" s="77">
        <f t="shared" si="33"/>
        <v>1.4060813071265124</v>
      </c>
      <c r="Q100" s="77">
        <f t="shared" si="33"/>
        <v>1.4427198066820388</v>
      </c>
      <c r="R100" s="77">
        <f t="shared" si="33"/>
        <v>1.4799251455193521</v>
      </c>
      <c r="S100" s="77">
        <f t="shared" si="33"/>
        <v>1.5178506349054102</v>
      </c>
      <c r="T100" s="77">
        <f t="shared" si="33"/>
        <v>1.5563500000454458</v>
      </c>
      <c r="U100" s="77">
        <f t="shared" si="33"/>
        <v>1.5952828855309225</v>
      </c>
      <c r="V100" s="77">
        <f t="shared" si="33"/>
        <v>1.6349011249900112</v>
      </c>
      <c r="W100" s="77">
        <f t="shared" si="33"/>
        <v>1.6752977572218382</v>
      </c>
      <c r="X100" s="77">
        <f t="shared" si="33"/>
        <v>1.7164292436214117</v>
      </c>
      <c r="Y100" s="77">
        <f t="shared" si="33"/>
        <v>1.7581570105171551</v>
      </c>
      <c r="Z100" s="77">
        <f t="shared" si="33"/>
        <v>1.8005140722826789</v>
      </c>
      <c r="AA100" s="77">
        <f t="shared" si="33"/>
        <v>1.8432862475661804</v>
      </c>
      <c r="AB100" s="77">
        <f t="shared" si="33"/>
        <v>1.8870971416733151</v>
      </c>
      <c r="AC100" s="77">
        <f t="shared" si="33"/>
        <v>1.9315652505669332</v>
      </c>
      <c r="AD100" s="77">
        <f t="shared" si="33"/>
        <v>1.9770596931649327</v>
      </c>
      <c r="AE100" s="77">
        <f t="shared" si="33"/>
        <v>2.0230831412065533</v>
      </c>
      <c r="AF100" s="77">
        <f t="shared" si="33"/>
        <v>2.069903515304353</v>
      </c>
      <c r="AG100" s="77">
        <f t="shared" si="33"/>
        <v>2.1177510548655549</v>
      </c>
      <c r="AH100" s="77">
        <f t="shared" si="33"/>
        <v>2.166456622119763</v>
      </c>
      <c r="AI100" s="77">
        <f t="shared" si="33"/>
        <v>2.2162036879550135</v>
      </c>
      <c r="AJ100" s="77">
        <f t="shared" si="33"/>
        <v>2.2670933846955648</v>
      </c>
      <c r="AK100" s="77">
        <f t="shared" si="33"/>
        <v>2.3192342248714954</v>
      </c>
      <c r="AL100" s="77">
        <f t="shared" si="33"/>
        <v>2.3724000139135666</v>
      </c>
      <c r="AM100" s="77">
        <f t="shared" si="33"/>
        <v>2.4270354088691799</v>
      </c>
      <c r="AN100" s="77">
        <f t="shared" si="33"/>
        <v>2.4843063808790782</v>
      </c>
    </row>
    <row r="101" spans="1:40" ht="15.75" thickBot="1" x14ac:dyDescent="0.3">
      <c r="A101" s="14" t="s">
        <v>25</v>
      </c>
      <c r="C101" s="77">
        <f t="shared" si="34"/>
        <v>1</v>
      </c>
      <c r="D101" s="77">
        <f t="shared" si="33"/>
        <v>1.0260640827459364</v>
      </c>
      <c r="E101" s="77">
        <f t="shared" si="33"/>
        <v>1.0528180546201655</v>
      </c>
      <c r="F101" s="77">
        <f t="shared" si="33"/>
        <v>1.0804989373325748</v>
      </c>
      <c r="G101" s="77">
        <f t="shared" si="33"/>
        <v>1.1084424626198912</v>
      </c>
      <c r="H101" s="77">
        <f t="shared" si="33"/>
        <v>1.1379125330907274</v>
      </c>
      <c r="I101" s="77">
        <f t="shared" si="33"/>
        <v>1.1683911794105633</v>
      </c>
      <c r="J101" s="77">
        <f t="shared" si="33"/>
        <v>1.1998677315636224</v>
      </c>
      <c r="K101" s="77">
        <f t="shared" si="33"/>
        <v>1.2322967605009523</v>
      </c>
      <c r="L101" s="77">
        <f t="shared" si="33"/>
        <v>1.2654543730752019</v>
      </c>
      <c r="M101" s="77">
        <f t="shared" si="33"/>
        <v>1.2992121473676033</v>
      </c>
      <c r="N101" s="77">
        <f t="shared" si="33"/>
        <v>1.3336522937386996</v>
      </c>
      <c r="O101" s="77">
        <f t="shared" si="33"/>
        <v>1.3684575907733028</v>
      </c>
      <c r="P101" s="77">
        <f t="shared" si="33"/>
        <v>1.4037233163525591</v>
      </c>
      <c r="Q101" s="77">
        <f t="shared" si="33"/>
        <v>1.4401425593516963</v>
      </c>
      <c r="R101" s="77">
        <f t="shared" si="33"/>
        <v>1.4771231800200615</v>
      </c>
      <c r="S101" s="77">
        <f t="shared" si="33"/>
        <v>1.5148339047981716</v>
      </c>
      <c r="T101" s="77">
        <f t="shared" si="33"/>
        <v>1.5531088421357904</v>
      </c>
      <c r="U101" s="77">
        <f t="shared" si="33"/>
        <v>1.5918094042625854</v>
      </c>
      <c r="V101" s="77">
        <f t="shared" si="33"/>
        <v>1.6312363429934607</v>
      </c>
      <c r="W101" s="77">
        <f t="shared" si="33"/>
        <v>1.6715002452117607</v>
      </c>
      <c r="X101" s="77">
        <f t="shared" si="33"/>
        <v>1.7125241918864778</v>
      </c>
      <c r="Y101" s="77">
        <f t="shared" si="33"/>
        <v>1.7541163711019221</v>
      </c>
      <c r="Z101" s="77">
        <f t="shared" si="33"/>
        <v>1.7963489898156069</v>
      </c>
      <c r="AA101" s="77">
        <f t="shared" si="33"/>
        <v>1.83898825009964</v>
      </c>
      <c r="AB101" s="77">
        <f t="shared" si="33"/>
        <v>1.8826900245965095</v>
      </c>
      <c r="AC101" s="77">
        <f t="shared" si="33"/>
        <v>1.9270809047497717</v>
      </c>
      <c r="AD101" s="77">
        <f t="shared" si="33"/>
        <v>1.9725695324699604</v>
      </c>
      <c r="AE101" s="77">
        <f t="shared" si="33"/>
        <v>2.0185250585600878</v>
      </c>
      <c r="AF101" s="77">
        <f t="shared" si="33"/>
        <v>2.0652885634688185</v>
      </c>
      <c r="AG101" s="77">
        <f t="shared" si="33"/>
        <v>2.1131248431342073</v>
      </c>
      <c r="AH101" s="77">
        <f t="shared" si="33"/>
        <v>2.1618357650285249</v>
      </c>
      <c r="AI101" s="77">
        <f t="shared" si="33"/>
        <v>2.2116370801438414</v>
      </c>
      <c r="AJ101" s="77">
        <f t="shared" si="33"/>
        <v>2.2626624504785862</v>
      </c>
      <c r="AK101" s="77">
        <f t="shared" si="33"/>
        <v>2.3149869110277175</v>
      </c>
      <c r="AL101" s="77">
        <f t="shared" si="33"/>
        <v>2.3683542455050643</v>
      </c>
      <c r="AM101" s="77">
        <f t="shared" si="33"/>
        <v>2.4232389739719959</v>
      </c>
      <c r="AN101" s="77">
        <f t="shared" si="33"/>
        <v>2.4811121499937947</v>
      </c>
    </row>
    <row r="102" spans="1:40" ht="15.75" thickBot="1" x14ac:dyDescent="0.3">
      <c r="A102" s="14" t="s">
        <v>26</v>
      </c>
      <c r="C102" s="77">
        <f t="shared" si="34"/>
        <v>1</v>
      </c>
      <c r="D102" s="77">
        <f t="shared" si="33"/>
        <v>1.0268331796219978</v>
      </c>
      <c r="E102" s="77">
        <f t="shared" si="33"/>
        <v>1.0544358521792663</v>
      </c>
      <c r="F102" s="77">
        <f t="shared" si="33"/>
        <v>1.0830576942005841</v>
      </c>
      <c r="G102" s="77">
        <f t="shared" si="33"/>
        <v>1.1119964712997201</v>
      </c>
      <c r="H102" s="77">
        <f t="shared" si="33"/>
        <v>1.14287889349251</v>
      </c>
      <c r="I102" s="77">
        <f t="shared" si="33"/>
        <v>1.1748724529843506</v>
      </c>
      <c r="J102" s="77">
        <f t="shared" si="33"/>
        <v>1.2080092452537026</v>
      </c>
      <c r="K102" s="77">
        <f t="shared" si="33"/>
        <v>1.2422686151803048</v>
      </c>
      <c r="L102" s="77">
        <f t="shared" si="33"/>
        <v>1.2774612589952241</v>
      </c>
      <c r="M102" s="77">
        <f t="shared" si="33"/>
        <v>1.3135050641117876</v>
      </c>
      <c r="N102" s="77">
        <f t="shared" si="33"/>
        <v>1.3502924183497451</v>
      </c>
      <c r="O102" s="77">
        <f t="shared" si="33"/>
        <v>1.3876054739767782</v>
      </c>
      <c r="P102" s="77">
        <f t="shared" si="33"/>
        <v>1.4255080781098126</v>
      </c>
      <c r="Q102" s="77">
        <f t="shared" si="33"/>
        <v>1.4647696233038152</v>
      </c>
      <c r="R102" s="77">
        <f t="shared" si="33"/>
        <v>1.5046467357283704</v>
      </c>
      <c r="S102" s="77">
        <f t="shared" si="33"/>
        <v>1.5452377124213621</v>
      </c>
      <c r="T102" s="77">
        <f t="shared" si="33"/>
        <v>1.5865009464959967</v>
      </c>
      <c r="U102" s="77">
        <f t="shared" si="33"/>
        <v>1.6283288587327212</v>
      </c>
      <c r="V102" s="77">
        <f t="shared" si="33"/>
        <v>1.6709184125169287</v>
      </c>
      <c r="W102" s="77">
        <f t="shared" si="33"/>
        <v>1.7142083069455174</v>
      </c>
      <c r="X102" s="77">
        <f t="shared" si="33"/>
        <v>1.7582224797245023</v>
      </c>
      <c r="Y102" s="77">
        <f t="shared" si="33"/>
        <v>1.8029606993799003</v>
      </c>
      <c r="Z102" s="77">
        <f t="shared" si="33"/>
        <v>1.8482612869521873</v>
      </c>
      <c r="AA102" s="77">
        <f t="shared" si="33"/>
        <v>1.8942016461430431</v>
      </c>
      <c r="AB102" s="77">
        <f t="shared" si="33"/>
        <v>1.9410409671368989</v>
      </c>
      <c r="AC102" s="77">
        <f t="shared" si="33"/>
        <v>1.9885768270584085</v>
      </c>
      <c r="AD102" s="77">
        <f t="shared" si="33"/>
        <v>2.0368201471347973</v>
      </c>
      <c r="AE102" s="77">
        <f t="shared" si="33"/>
        <v>2.0861061443939786</v>
      </c>
      <c r="AF102" s="77">
        <f t="shared" si="33"/>
        <v>2.1361643538459134</v>
      </c>
      <c r="AG102" s="77">
        <f t="shared" si="33"/>
        <v>2.1872966834871268</v>
      </c>
      <c r="AH102" s="77">
        <f t="shared" si="33"/>
        <v>2.2392329559845696</v>
      </c>
      <c r="AI102" s="77">
        <f t="shared" si="33"/>
        <v>2.2923388657740476</v>
      </c>
      <c r="AJ102" s="77">
        <f t="shared" si="33"/>
        <v>2.3459107679013305</v>
      </c>
      <c r="AK102" s="77">
        <f t="shared" si="33"/>
        <v>2.4008769075011611</v>
      </c>
      <c r="AL102" s="77">
        <f t="shared" si="33"/>
        <v>2.4566883863450188</v>
      </c>
      <c r="AM102" s="77">
        <f t="shared" si="33"/>
        <v>2.5141716122512894</v>
      </c>
      <c r="AN102" s="77">
        <f t="shared" si="33"/>
        <v>2.5753297678194507</v>
      </c>
    </row>
    <row r="103" spans="1:40" ht="15.75" thickBot="1" x14ac:dyDescent="0.3">
      <c r="A103" s="14" t="s">
        <v>27</v>
      </c>
      <c r="C103" s="77">
        <f t="shared" si="34"/>
        <v>1</v>
      </c>
      <c r="D103" s="77">
        <f t="shared" si="33"/>
        <v>1.0262801279388596</v>
      </c>
      <c r="E103" s="77">
        <f t="shared" si="33"/>
        <v>1.0529846480108664</v>
      </c>
      <c r="F103" s="77">
        <f t="shared" si="33"/>
        <v>1.0804133157725833</v>
      </c>
      <c r="G103" s="77">
        <f t="shared" si="33"/>
        <v>1.1079205295956636</v>
      </c>
      <c r="H103" s="77">
        <f t="shared" si="33"/>
        <v>1.136980451907089</v>
      </c>
      <c r="I103" s="77">
        <f t="shared" si="33"/>
        <v>1.1670037030492224</v>
      </c>
      <c r="J103" s="77">
        <f t="shared" si="33"/>
        <v>1.1980215741706759</v>
      </c>
      <c r="K103" s="77">
        <f t="shared" si="33"/>
        <v>1.2300201291929604</v>
      </c>
      <c r="L103" s="77">
        <f t="shared" si="33"/>
        <v>1.2627811638562452</v>
      </c>
      <c r="M103" s="77">
        <f t="shared" si="33"/>
        <v>1.2961768871378965</v>
      </c>
      <c r="N103" s="77">
        <f t="shared" si="33"/>
        <v>1.3302596246864018</v>
      </c>
      <c r="O103" s="77">
        <f t="shared" si="33"/>
        <v>1.3647889768966333</v>
      </c>
      <c r="P103" s="77">
        <f t="shared" si="33"/>
        <v>1.3998198126861299</v>
      </c>
      <c r="Q103" s="77">
        <f t="shared" si="33"/>
        <v>1.4360113845491418</v>
      </c>
      <c r="R103" s="77">
        <f t="shared" si="33"/>
        <v>1.472813111269976</v>
      </c>
      <c r="S103" s="77">
        <f t="shared" si="33"/>
        <v>1.5103354893146506</v>
      </c>
      <c r="T103" s="77">
        <f t="shared" si="33"/>
        <v>1.5484855241045363</v>
      </c>
      <c r="U103" s="77">
        <f t="shared" si="33"/>
        <v>1.5872068783736837</v>
      </c>
      <c r="V103" s="77">
        <f t="shared" si="33"/>
        <v>1.6265114871734827</v>
      </c>
      <c r="W103" s="77">
        <f t="shared" si="33"/>
        <v>1.6665529608937664</v>
      </c>
      <c r="X103" s="77">
        <f t="shared" si="33"/>
        <v>1.7073483701923098</v>
      </c>
      <c r="Y103" s="77">
        <f t="shared" si="33"/>
        <v>1.7488316795267094</v>
      </c>
      <c r="Z103" s="77">
        <f t="shared" si="33"/>
        <v>1.7909862940165662</v>
      </c>
      <c r="AA103" s="77">
        <f t="shared" si="33"/>
        <v>1.8336035650416134</v>
      </c>
      <c r="AB103" s="77">
        <f t="shared" si="33"/>
        <v>1.8772273099274233</v>
      </c>
      <c r="AC103" s="77">
        <f t="shared" si="33"/>
        <v>1.9215577827395833</v>
      </c>
      <c r="AD103" s="77">
        <f t="shared" si="33"/>
        <v>1.9668929769186112</v>
      </c>
      <c r="AE103" s="77">
        <f t="shared" si="33"/>
        <v>2.0128923083924235</v>
      </c>
      <c r="AF103" s="77">
        <f t="shared" si="33"/>
        <v>2.0597352669818001</v>
      </c>
      <c r="AG103" s="77">
        <f t="shared" si="33"/>
        <v>2.1076311578281737</v>
      </c>
      <c r="AH103" s="77">
        <f t="shared" si="33"/>
        <v>2.1564173083973652</v>
      </c>
      <c r="AI103" s="77">
        <f t="shared" si="33"/>
        <v>2.2062829960252355</v>
      </c>
      <c r="AJ103" s="77">
        <f t="shared" si="33"/>
        <v>2.2570163293039665</v>
      </c>
      <c r="AK103" s="77">
        <f t="shared" si="33"/>
        <v>2.3090378861936451</v>
      </c>
      <c r="AL103" s="77">
        <f t="shared" si="33"/>
        <v>2.3620799013838099</v>
      </c>
      <c r="AM103" s="77">
        <f t="shared" si="33"/>
        <v>2.4166124917652287</v>
      </c>
      <c r="AN103" s="77">
        <f t="shared" si="33"/>
        <v>2.4725566190657524</v>
      </c>
    </row>
    <row r="104" spans="1:40" ht="15.75" thickBot="1" x14ac:dyDescent="0.3">
      <c r="A104" s="14" t="s">
        <v>28</v>
      </c>
      <c r="C104" s="77">
        <f t="shared" si="34"/>
        <v>1</v>
      </c>
      <c r="D104" s="77">
        <f t="shared" si="33"/>
        <v>1.0265693766700212</v>
      </c>
      <c r="E104" s="77">
        <f t="shared" si="33"/>
        <v>1.0538238375604485</v>
      </c>
      <c r="F104" s="77">
        <f t="shared" si="33"/>
        <v>1.0820209636660703</v>
      </c>
      <c r="G104" s="77">
        <f t="shared" si="33"/>
        <v>1.1105013856974946</v>
      </c>
      <c r="H104" s="77">
        <f t="shared" si="33"/>
        <v>1.1409195861972699</v>
      </c>
      <c r="I104" s="77">
        <f t="shared" si="33"/>
        <v>1.172478561704059</v>
      </c>
      <c r="J104" s="77">
        <f t="shared" si="33"/>
        <v>1.2052412024301857</v>
      </c>
      <c r="K104" s="77">
        <f t="shared" si="33"/>
        <v>1.2390869915089955</v>
      </c>
      <c r="L104" s="77">
        <f t="shared" si="33"/>
        <v>1.2738630570461427</v>
      </c>
      <c r="M104" s="77">
        <f t="shared" ref="M104:M105" si="35">Q94/$G94</f>
        <v>1.309447245157251</v>
      </c>
      <c r="N104" s="77">
        <f t="shared" ref="N104:N105" si="36">R94/$G94</f>
        <v>1.3457927043136246</v>
      </c>
      <c r="O104" s="77">
        <f t="shared" ref="O104:O105" si="37">S94/$G94</f>
        <v>1.3826033431688658</v>
      </c>
      <c r="P104" s="77">
        <f t="shared" ref="P104:P105" si="38">T94/$G94</f>
        <v>1.4199314948701491</v>
      </c>
      <c r="Q104" s="77">
        <f t="shared" ref="Q104:Q105" si="39">U94/$G94</f>
        <v>1.4586443807136649</v>
      </c>
      <c r="R104" s="77">
        <f t="shared" ref="R104:R105" si="40">V94/$G94</f>
        <v>1.497997698733611</v>
      </c>
      <c r="S104" s="77">
        <f t="shared" ref="S104:S105" si="41">W94/$G94</f>
        <v>1.538095886691681</v>
      </c>
      <c r="T104" s="77">
        <f t="shared" ref="T104:T105" si="42">X94/$G94</f>
        <v>1.5788675949046065</v>
      </c>
      <c r="U104" s="77">
        <f t="shared" ref="U104:U105" si="43">Y94/$G94</f>
        <v>1.6203608563671366</v>
      </c>
      <c r="V104" s="77">
        <f t="shared" ref="V104:V105" si="44">Z94/$G94</f>
        <v>1.6626294922910041</v>
      </c>
      <c r="W104" s="77">
        <f t="shared" ref="W104:W105" si="45">AA94/$G94</f>
        <v>1.7057304169775178</v>
      </c>
      <c r="X104" s="77">
        <f t="shared" ref="X104:X105" si="46">AB94/$G94</f>
        <v>1.7496575529904557</v>
      </c>
      <c r="Y104" s="77">
        <f t="shared" ref="Y104:Y105" si="47">AC94/$G94</f>
        <v>1.7943470783646482</v>
      </c>
      <c r="Z104" s="77">
        <f t="shared" ref="Z104:Z105" si="48">AD94/$G94</f>
        <v>1.8397033460551735</v>
      </c>
      <c r="AA104" s="77">
        <f t="shared" ref="AA104:AA105" si="49">AE94/$G94</f>
        <v>1.8857345180830702</v>
      </c>
      <c r="AB104" s="77">
        <f t="shared" ref="AB104:AB105" si="50">AF94/$G94</f>
        <v>1.9327450277887039</v>
      </c>
      <c r="AC104" s="77">
        <f t="shared" ref="AC104:AC105" si="51">AG94/$G94</f>
        <v>1.9805952230683366</v>
      </c>
      <c r="AD104" s="77">
        <f t="shared" ref="AD104:AD105" si="52">AH94/$G94</f>
        <v>2.0293652408464893</v>
      </c>
      <c r="AE104" s="77">
        <f t="shared" ref="AE104:AE105" si="53">AI94/$G94</f>
        <v>2.0791375047807605</v>
      </c>
      <c r="AF104" s="77">
        <f t="shared" ref="AF104:AF105" si="54">AJ94/$G94</f>
        <v>2.1297734542834235</v>
      </c>
      <c r="AG104" s="77">
        <f t="shared" ref="AG104:AG105" si="55">AK94/$G94</f>
        <v>2.1816202359627046</v>
      </c>
      <c r="AH104" s="77">
        <f t="shared" ref="AH104:AH105" si="56">AL94/$G94</f>
        <v>2.2343653971676387</v>
      </c>
      <c r="AI104" s="77">
        <f t="shared" ref="AI104:AI105" si="57">AM94/$G94</f>
        <v>2.2884333551153166</v>
      </c>
      <c r="AJ104" s="77">
        <f t="shared" ref="AJ104:AJ105" si="58">AN94/$G94</f>
        <v>2.3429809735130038</v>
      </c>
      <c r="AK104" s="77">
        <f t="shared" ref="AK104:AK105" si="59">AO94/$G94</f>
        <v>2.3990825950530565</v>
      </c>
      <c r="AL104" s="77">
        <f t="shared" ref="AL104:AL105" si="60">AP94/$G94</f>
        <v>2.4561131239535916</v>
      </c>
      <c r="AM104" s="77">
        <f t="shared" ref="AM104:AM105" si="61">AQ94/$G94</f>
        <v>2.5149598732462848</v>
      </c>
      <c r="AN104" s="77">
        <f t="shared" ref="AN104:AN105" si="62">AR94/$G94</f>
        <v>2.5766810908264945</v>
      </c>
    </row>
    <row r="105" spans="1:40" ht="15.75" thickBot="1" x14ac:dyDescent="0.3">
      <c r="A105" s="14" t="s">
        <v>29</v>
      </c>
      <c r="C105" s="77">
        <f t="shared" si="34"/>
        <v>1</v>
      </c>
      <c r="D105" s="77">
        <f t="shared" ref="D105" si="63">H95/$G95</f>
        <v>1.024149823967448</v>
      </c>
      <c r="E105" s="77">
        <f t="shared" ref="E105" si="64">I95/$G95</f>
        <v>1.0483705881685601</v>
      </c>
      <c r="F105" s="77">
        <f t="shared" ref="F105" si="65">J95/$G95</f>
        <v>1.0731995970465418</v>
      </c>
      <c r="G105" s="77">
        <f t="shared" ref="G105" si="66">K95/$G95</f>
        <v>1.0978657314178251</v>
      </c>
      <c r="H105" s="77">
        <f t="shared" ref="H105" si="67">L95/$G95</f>
        <v>1.1241856001839363</v>
      </c>
      <c r="I105" s="77">
        <f t="shared" ref="I105" si="68">M95/$G95</f>
        <v>1.1511708031692385</v>
      </c>
      <c r="J105" s="77">
        <f t="shared" ref="J105" si="69">N95/$G95</f>
        <v>1.1787980170188248</v>
      </c>
      <c r="K105" s="77">
        <f t="shared" ref="K105" si="70">O95/$G95</f>
        <v>1.2074773908685448</v>
      </c>
      <c r="L105" s="77">
        <f t="shared" ref="L105" si="71">P95/$G95</f>
        <v>1.2368630352167351</v>
      </c>
      <c r="M105" s="77">
        <f t="shared" si="35"/>
        <v>1.2670651930154051</v>
      </c>
      <c r="N105" s="77">
        <f t="shared" si="36"/>
        <v>1.2979582418012754</v>
      </c>
      <c r="O105" s="77">
        <f t="shared" si="37"/>
        <v>1.3295047254144479</v>
      </c>
      <c r="P105" s="77">
        <f t="shared" si="38"/>
        <v>1.3618633200692867</v>
      </c>
      <c r="Q105" s="77">
        <f t="shared" si="39"/>
        <v>1.3956536500382017</v>
      </c>
      <c r="R105" s="77">
        <f t="shared" si="40"/>
        <v>1.4301203115225229</v>
      </c>
      <c r="S105" s="77">
        <f t="shared" si="41"/>
        <v>1.4652465092907971</v>
      </c>
      <c r="T105" s="77">
        <f t="shared" si="42"/>
        <v>1.5012367268840308</v>
      </c>
      <c r="U105" s="77">
        <f t="shared" si="43"/>
        <v>1.5375120940468556</v>
      </c>
      <c r="V105" s="77">
        <f t="shared" si="44"/>
        <v>1.5742461530517504</v>
      </c>
      <c r="W105" s="77">
        <f t="shared" si="45"/>
        <v>1.6112866330098923</v>
      </c>
      <c r="X105" s="77">
        <f t="shared" si="46"/>
        <v>1.6488161866852529</v>
      </c>
      <c r="Y105" s="77">
        <f t="shared" si="47"/>
        <v>1.6870127515507027</v>
      </c>
      <c r="Z105" s="77">
        <f t="shared" si="48"/>
        <v>1.7256521665681452</v>
      </c>
      <c r="AA105" s="77">
        <f t="shared" si="49"/>
        <v>1.7648081350235756</v>
      </c>
      <c r="AB105" s="77">
        <f t="shared" si="50"/>
        <v>1.8046254742725658</v>
      </c>
      <c r="AC105" s="77">
        <f t="shared" si="51"/>
        <v>1.8449209798507917</v>
      </c>
      <c r="AD105" s="77">
        <f t="shared" si="52"/>
        <v>1.8855998887932581</v>
      </c>
      <c r="AE105" s="77">
        <f t="shared" si="53"/>
        <v>1.9273190484085885</v>
      </c>
      <c r="AF105" s="77">
        <f t="shared" si="54"/>
        <v>1.9697988710462777</v>
      </c>
      <c r="AG105" s="77">
        <f t="shared" si="55"/>
        <v>2.0131457298626718</v>
      </c>
      <c r="AH105" s="77">
        <f t="shared" si="56"/>
        <v>2.0572510150875871</v>
      </c>
      <c r="AI105" s="77">
        <f t="shared" si="57"/>
        <v>2.1022496425545687</v>
      </c>
      <c r="AJ105" s="77">
        <f t="shared" si="58"/>
        <v>2.1474473358144834</v>
      </c>
      <c r="AK105" s="77">
        <f t="shared" si="59"/>
        <v>2.1936775924291685</v>
      </c>
      <c r="AL105" s="77">
        <f t="shared" si="60"/>
        <v>2.2406628568518565</v>
      </c>
      <c r="AM105" s="77">
        <f t="shared" si="61"/>
        <v>2.2888575687912844</v>
      </c>
      <c r="AN105" s="77">
        <f t="shared" si="62"/>
        <v>2.3380579100745482</v>
      </c>
    </row>
    <row r="106" spans="1:40" ht="15.75" thickBot="1" x14ac:dyDescent="0.3">
      <c r="C106" s="122" t="s">
        <v>152</v>
      </c>
      <c r="D106" s="122" t="s">
        <v>153</v>
      </c>
      <c r="E106" s="122" t="s">
        <v>154</v>
      </c>
      <c r="F106" s="122" t="s">
        <v>155</v>
      </c>
      <c r="G106" s="122" t="s">
        <v>156</v>
      </c>
      <c r="H106" s="122" t="s">
        <v>157</v>
      </c>
      <c r="I106" s="122" t="s">
        <v>158</v>
      </c>
      <c r="J106" s="122" t="s">
        <v>159</v>
      </c>
      <c r="K106" s="122" t="s">
        <v>160</v>
      </c>
      <c r="L106" s="122" t="s">
        <v>161</v>
      </c>
      <c r="M106" s="122" t="s">
        <v>162</v>
      </c>
      <c r="N106" s="122" t="s">
        <v>163</v>
      </c>
      <c r="O106" s="122" t="s">
        <v>164</v>
      </c>
      <c r="P106" s="122" t="s">
        <v>165</v>
      </c>
      <c r="Q106" s="122" t="s">
        <v>166</v>
      </c>
      <c r="R106" s="122" t="s">
        <v>167</v>
      </c>
      <c r="S106" s="122" t="s">
        <v>168</v>
      </c>
      <c r="T106" s="122" t="s">
        <v>169</v>
      </c>
      <c r="U106" s="122" t="s">
        <v>170</v>
      </c>
      <c r="V106" s="122" t="s">
        <v>171</v>
      </c>
      <c r="W106" s="122" t="s">
        <v>172</v>
      </c>
      <c r="X106" s="122" t="s">
        <v>173</v>
      </c>
      <c r="Y106" s="122" t="s">
        <v>174</v>
      </c>
      <c r="Z106" s="122" t="s">
        <v>175</v>
      </c>
      <c r="AA106" s="122" t="s">
        <v>176</v>
      </c>
      <c r="AB106" s="122" t="s">
        <v>177</v>
      </c>
      <c r="AC106" s="122" t="s">
        <v>178</v>
      </c>
      <c r="AD106" s="122" t="s">
        <v>179</v>
      </c>
      <c r="AE106" s="122" t="s">
        <v>180</v>
      </c>
      <c r="AF106" s="122" t="s">
        <v>181</v>
      </c>
      <c r="AG106" s="122" t="s">
        <v>182</v>
      </c>
      <c r="AH106" s="122" t="s">
        <v>183</v>
      </c>
      <c r="AI106" s="122" t="s">
        <v>184</v>
      </c>
      <c r="AJ106" s="122" t="s">
        <v>185</v>
      </c>
      <c r="AK106" s="122" t="s">
        <v>186</v>
      </c>
      <c r="AL106" s="122" t="s">
        <v>187</v>
      </c>
      <c r="AM106" s="122" t="s">
        <v>188</v>
      </c>
      <c r="AN106" s="122" t="s">
        <v>189</v>
      </c>
    </row>
    <row r="107" spans="1:40" x14ac:dyDescent="0.25">
      <c r="A107" s="3" t="s">
        <v>0</v>
      </c>
      <c r="B107" s="20" t="s">
        <v>13</v>
      </c>
      <c r="C107" s="77">
        <f>G23/$G23</f>
        <v>1</v>
      </c>
      <c r="D107" s="77">
        <f t="shared" ref="D107:AN113" si="72">H23/$G23</f>
        <v>1.0268197695426988</v>
      </c>
      <c r="E107" s="77">
        <f t="shared" si="72"/>
        <v>1.054462600875256</v>
      </c>
      <c r="F107" s="77">
        <f t="shared" si="72"/>
        <v>1.0831693901312884</v>
      </c>
      <c r="G107" s="77">
        <f t="shared" si="72"/>
        <v>1.1122575982655478</v>
      </c>
      <c r="H107" s="77">
        <f t="shared" si="72"/>
        <v>1.1435339462801621</v>
      </c>
      <c r="I107" s="77">
        <f t="shared" si="72"/>
        <v>1.1760348496406632</v>
      </c>
      <c r="J107" s="77">
        <f t="shared" si="72"/>
        <v>1.2098406070582568</v>
      </c>
      <c r="K107" s="77">
        <f t="shared" si="72"/>
        <v>1.2448106957883327</v>
      </c>
      <c r="L107" s="77">
        <f t="shared" si="72"/>
        <v>1.2808246677640824</v>
      </c>
      <c r="M107" s="77">
        <f t="shared" si="72"/>
        <v>1.317782149596499</v>
      </c>
      <c r="N107" s="77">
        <f t="shared" si="72"/>
        <v>1.3555426185409725</v>
      </c>
      <c r="O107" s="77">
        <f t="shared" si="72"/>
        <v>1.3938250291082828</v>
      </c>
      <c r="P107" s="77">
        <f t="shared" si="72"/>
        <v>1.4326695306540331</v>
      </c>
      <c r="Q107" s="77">
        <f t="shared" si="72"/>
        <v>1.4730397077126911</v>
      </c>
      <c r="R107" s="77">
        <f t="shared" si="72"/>
        <v>1.5140723491387962</v>
      </c>
      <c r="S107" s="77">
        <f t="shared" si="72"/>
        <v>1.555847753643554</v>
      </c>
      <c r="T107" s="77">
        <f t="shared" si="72"/>
        <v>1.5983458465491629</v>
      </c>
      <c r="U107" s="77">
        <f t="shared" si="72"/>
        <v>1.6416268518890271</v>
      </c>
      <c r="V107" s="77">
        <f t="shared" si="72"/>
        <v>1.6857509936965513</v>
      </c>
      <c r="W107" s="77">
        <f t="shared" si="72"/>
        <v>1.7306781226161321</v>
      </c>
      <c r="X107" s="77">
        <f t="shared" si="72"/>
        <v>1.7764283133255712</v>
      </c>
      <c r="Y107" s="77">
        <f t="shared" si="72"/>
        <v>1.8230015658248686</v>
      </c>
      <c r="Z107" s="77">
        <f t="shared" si="72"/>
        <v>1.8701971333360101</v>
      </c>
      <c r="AA107" s="77">
        <f t="shared" si="72"/>
        <v>1.9181956879592081</v>
      </c>
      <c r="AB107" s="77">
        <f t="shared" si="72"/>
        <v>1.9670976030834706</v>
      </c>
      <c r="AC107" s="77">
        <f t="shared" si="72"/>
        <v>2.016862729353194</v>
      </c>
      <c r="AD107" s="77">
        <f t="shared" si="72"/>
        <v>2.0673706187015699</v>
      </c>
      <c r="AE107" s="77">
        <f t="shared" si="72"/>
        <v>2.1191632874292368</v>
      </c>
      <c r="AF107" s="77">
        <f t="shared" si="72"/>
        <v>2.1717990926245636</v>
      </c>
      <c r="AG107" s="77">
        <f t="shared" si="72"/>
        <v>2.2256795278435781</v>
      </c>
      <c r="AH107" s="77">
        <f t="shared" si="72"/>
        <v>2.2804231742080536</v>
      </c>
      <c r="AI107" s="77">
        <f t="shared" si="72"/>
        <v>2.3365720480186294</v>
      </c>
      <c r="AJ107" s="77">
        <f t="shared" si="72"/>
        <v>2.3928413698960131</v>
      </c>
      <c r="AK107" s="77">
        <f t="shared" si="72"/>
        <v>2.4507568153531136</v>
      </c>
      <c r="AL107" s="77">
        <f t="shared" si="72"/>
        <v>2.5094953226000722</v>
      </c>
      <c r="AM107" s="77">
        <f t="shared" si="72"/>
        <v>2.5701810735937691</v>
      </c>
      <c r="AN107" s="77">
        <f t="shared" si="72"/>
        <v>2.6346408640141323</v>
      </c>
    </row>
    <row r="108" spans="1:40" x14ac:dyDescent="0.25">
      <c r="A108" s="4"/>
      <c r="B108" s="25" t="s">
        <v>14</v>
      </c>
      <c r="C108" s="77">
        <f t="shared" ref="C108:C119" si="73">G24/$G24</f>
        <v>1</v>
      </c>
      <c r="D108" s="77">
        <f t="shared" si="72"/>
        <v>1.0268197695426988</v>
      </c>
      <c r="E108" s="77">
        <f t="shared" si="72"/>
        <v>1.054462600875256</v>
      </c>
      <c r="F108" s="77">
        <f t="shared" si="72"/>
        <v>1.0831693901312884</v>
      </c>
      <c r="G108" s="77">
        <f t="shared" si="72"/>
        <v>1.1122575982655478</v>
      </c>
      <c r="H108" s="77">
        <f t="shared" si="72"/>
        <v>1.1435339462801621</v>
      </c>
      <c r="I108" s="77">
        <f t="shared" si="72"/>
        <v>1.1760348496406632</v>
      </c>
      <c r="J108" s="77">
        <f t="shared" si="72"/>
        <v>1.2098406070582568</v>
      </c>
      <c r="K108" s="77">
        <f t="shared" si="72"/>
        <v>1.2448106957883327</v>
      </c>
      <c r="L108" s="77">
        <f t="shared" si="72"/>
        <v>1.2808246677640824</v>
      </c>
      <c r="M108" s="77">
        <f t="shared" si="72"/>
        <v>1.317782149596499</v>
      </c>
      <c r="N108" s="77">
        <f t="shared" si="72"/>
        <v>1.3555426185409725</v>
      </c>
      <c r="O108" s="77">
        <f t="shared" si="72"/>
        <v>1.3938250291082828</v>
      </c>
      <c r="P108" s="77">
        <f t="shared" si="72"/>
        <v>1.4326695306540331</v>
      </c>
      <c r="Q108" s="77">
        <f t="shared" si="72"/>
        <v>1.4730397077126911</v>
      </c>
      <c r="R108" s="77">
        <f t="shared" si="72"/>
        <v>1.5140723491387962</v>
      </c>
      <c r="S108" s="77">
        <f t="shared" si="72"/>
        <v>1.555847753643554</v>
      </c>
      <c r="T108" s="77">
        <f t="shared" si="72"/>
        <v>1.5983458465491629</v>
      </c>
      <c r="U108" s="77">
        <f t="shared" si="72"/>
        <v>1.6416268518890271</v>
      </c>
      <c r="V108" s="77">
        <f t="shared" si="72"/>
        <v>1.6857509936965513</v>
      </c>
      <c r="W108" s="77">
        <f t="shared" si="72"/>
        <v>1.7306781226161321</v>
      </c>
      <c r="X108" s="77">
        <f t="shared" si="72"/>
        <v>1.7764283133255712</v>
      </c>
      <c r="Y108" s="77">
        <f t="shared" si="72"/>
        <v>1.8230015658248686</v>
      </c>
      <c r="Z108" s="77">
        <f t="shared" si="72"/>
        <v>1.8701971333360101</v>
      </c>
      <c r="AA108" s="77">
        <f t="shared" si="72"/>
        <v>1.9181956879592081</v>
      </c>
      <c r="AB108" s="77">
        <f t="shared" si="72"/>
        <v>1.9670976030834706</v>
      </c>
      <c r="AC108" s="77">
        <f t="shared" si="72"/>
        <v>2.016862729353194</v>
      </c>
      <c r="AD108" s="77">
        <f t="shared" si="72"/>
        <v>2.0673706187015699</v>
      </c>
      <c r="AE108" s="77">
        <f t="shared" si="72"/>
        <v>2.1191632874292368</v>
      </c>
      <c r="AF108" s="77">
        <f t="shared" si="72"/>
        <v>2.1717990926245636</v>
      </c>
      <c r="AG108" s="77">
        <f t="shared" si="72"/>
        <v>2.2256795278435781</v>
      </c>
      <c r="AH108" s="77">
        <f t="shared" si="72"/>
        <v>2.2804231742080536</v>
      </c>
      <c r="AI108" s="77">
        <f t="shared" si="72"/>
        <v>2.3365720480186294</v>
      </c>
      <c r="AJ108" s="77">
        <f t="shared" si="72"/>
        <v>2.3928413698960131</v>
      </c>
      <c r="AK108" s="77">
        <f t="shared" si="72"/>
        <v>2.4507568153531136</v>
      </c>
      <c r="AL108" s="77">
        <f t="shared" si="72"/>
        <v>2.5094953226000722</v>
      </c>
      <c r="AM108" s="77">
        <f t="shared" si="72"/>
        <v>2.5701810735937691</v>
      </c>
      <c r="AN108" s="77">
        <f t="shared" si="72"/>
        <v>2.6346408640141323</v>
      </c>
    </row>
    <row r="109" spans="1:40" x14ac:dyDescent="0.25">
      <c r="A109" s="4" t="s">
        <v>1</v>
      </c>
      <c r="B109" s="25" t="s">
        <v>15</v>
      </c>
      <c r="C109" s="77">
        <f t="shared" si="73"/>
        <v>1</v>
      </c>
      <c r="D109" s="77">
        <f t="shared" si="72"/>
        <v>1.0268197695426988</v>
      </c>
      <c r="E109" s="77">
        <f t="shared" si="72"/>
        <v>1.054462600875256</v>
      </c>
      <c r="F109" s="77">
        <f t="shared" si="72"/>
        <v>1.0831693901312884</v>
      </c>
      <c r="G109" s="77">
        <f t="shared" si="72"/>
        <v>1.1122575982655478</v>
      </c>
      <c r="H109" s="77">
        <f t="shared" si="72"/>
        <v>1.1435339462801621</v>
      </c>
      <c r="I109" s="77">
        <f t="shared" si="72"/>
        <v>1.1760348496406632</v>
      </c>
      <c r="J109" s="77">
        <f t="shared" si="72"/>
        <v>1.2098406070582568</v>
      </c>
      <c r="K109" s="77">
        <f t="shared" si="72"/>
        <v>1.2448106957883327</v>
      </c>
      <c r="L109" s="77">
        <f t="shared" si="72"/>
        <v>1.2808246677640824</v>
      </c>
      <c r="M109" s="77">
        <f t="shared" si="72"/>
        <v>1.317782149596499</v>
      </c>
      <c r="N109" s="77">
        <f t="shared" si="72"/>
        <v>1.3555426185409725</v>
      </c>
      <c r="O109" s="77">
        <f t="shared" si="72"/>
        <v>1.3938250291082828</v>
      </c>
      <c r="P109" s="77">
        <f t="shared" si="72"/>
        <v>1.4326695306540331</v>
      </c>
      <c r="Q109" s="77">
        <f t="shared" si="72"/>
        <v>1.4730397077126911</v>
      </c>
      <c r="R109" s="77">
        <f t="shared" si="72"/>
        <v>1.5140723491387962</v>
      </c>
      <c r="S109" s="77">
        <f t="shared" si="72"/>
        <v>1.555847753643554</v>
      </c>
      <c r="T109" s="77">
        <f t="shared" si="72"/>
        <v>1.5983458465491629</v>
      </c>
      <c r="U109" s="77">
        <f t="shared" si="72"/>
        <v>1.6416268518890271</v>
      </c>
      <c r="V109" s="77">
        <f t="shared" si="72"/>
        <v>1.6857509936965513</v>
      </c>
      <c r="W109" s="77">
        <f t="shared" si="72"/>
        <v>1.7306781226161321</v>
      </c>
      <c r="X109" s="77">
        <f t="shared" si="72"/>
        <v>1.7764283133255712</v>
      </c>
      <c r="Y109" s="77">
        <f t="shared" si="72"/>
        <v>1.8230015658248686</v>
      </c>
      <c r="Z109" s="77">
        <f t="shared" si="72"/>
        <v>1.8701971333360101</v>
      </c>
      <c r="AA109" s="77">
        <f t="shared" si="72"/>
        <v>1.9181956879592081</v>
      </c>
      <c r="AB109" s="77">
        <f t="shared" si="72"/>
        <v>1.9670976030834706</v>
      </c>
      <c r="AC109" s="77">
        <f t="shared" si="72"/>
        <v>2.016862729353194</v>
      </c>
      <c r="AD109" s="77">
        <f t="shared" si="72"/>
        <v>2.0673706187015699</v>
      </c>
      <c r="AE109" s="77">
        <f t="shared" si="72"/>
        <v>2.1191632874292368</v>
      </c>
      <c r="AF109" s="77">
        <f t="shared" si="72"/>
        <v>2.1717990926245636</v>
      </c>
      <c r="AG109" s="77">
        <f t="shared" si="72"/>
        <v>2.2256795278435781</v>
      </c>
      <c r="AH109" s="77">
        <f t="shared" si="72"/>
        <v>2.2804231742080536</v>
      </c>
      <c r="AI109" s="77">
        <f t="shared" si="72"/>
        <v>2.3365720480186294</v>
      </c>
      <c r="AJ109" s="77">
        <f t="shared" si="72"/>
        <v>2.3928413698960131</v>
      </c>
      <c r="AK109" s="77">
        <f t="shared" si="72"/>
        <v>2.4507568153531136</v>
      </c>
      <c r="AL109" s="77">
        <f t="shared" si="72"/>
        <v>2.5094953226000722</v>
      </c>
      <c r="AM109" s="77">
        <f t="shared" si="72"/>
        <v>2.5701810735937691</v>
      </c>
      <c r="AN109" s="77">
        <f t="shared" si="72"/>
        <v>2.6346408640141323</v>
      </c>
    </row>
    <row r="110" spans="1:40" x14ac:dyDescent="0.25">
      <c r="A110" s="4" t="s">
        <v>2</v>
      </c>
      <c r="B110" s="25" t="s">
        <v>18</v>
      </c>
      <c r="C110" s="77">
        <f t="shared" si="73"/>
        <v>1</v>
      </c>
      <c r="D110" s="77">
        <f t="shared" si="72"/>
        <v>1.0230933803171407</v>
      </c>
      <c r="E110" s="77">
        <f t="shared" si="72"/>
        <v>1.0461867606342816</v>
      </c>
      <c r="F110" s="77">
        <f t="shared" si="72"/>
        <v>1.070161087339542</v>
      </c>
      <c r="G110" s="77">
        <f t="shared" si="72"/>
        <v>1.0939466398187769</v>
      </c>
      <c r="H110" s="77">
        <f t="shared" si="72"/>
        <v>1.1198716335263026</v>
      </c>
      <c r="I110" s="77">
        <f t="shared" si="72"/>
        <v>1.1461741756858796</v>
      </c>
      <c r="J110" s="77">
        <f t="shared" si="72"/>
        <v>1.1726654920714825</v>
      </c>
      <c r="K110" s="77">
        <f t="shared" si="72"/>
        <v>1.200604077523282</v>
      </c>
      <c r="L110" s="77">
        <f t="shared" si="72"/>
        <v>1.2292977598791845</v>
      </c>
      <c r="M110" s="77">
        <f t="shared" si="72"/>
        <v>1.2593128618172666</v>
      </c>
      <c r="N110" s="77">
        <f t="shared" si="72"/>
        <v>1.2900201359174428</v>
      </c>
      <c r="O110" s="77">
        <f t="shared" si="72"/>
        <v>1.3217971306317644</v>
      </c>
      <c r="P110" s="77">
        <f t="shared" si="72"/>
        <v>1.3551472438963001</v>
      </c>
      <c r="Q110" s="77">
        <f t="shared" si="72"/>
        <v>1.3903221746790837</v>
      </c>
      <c r="R110" s="77">
        <f t="shared" si="72"/>
        <v>1.4261892776239617</v>
      </c>
      <c r="S110" s="77">
        <f t="shared" si="72"/>
        <v>1.4626227032469168</v>
      </c>
      <c r="T110" s="77">
        <f t="shared" si="72"/>
        <v>1.5001887742260258</v>
      </c>
      <c r="U110" s="77">
        <f t="shared" si="72"/>
        <v>1.5373143720110749</v>
      </c>
      <c r="V110" s="77">
        <f t="shared" si="72"/>
        <v>1.5751950667002266</v>
      </c>
      <c r="W110" s="77">
        <f t="shared" si="72"/>
        <v>1.6127611376793356</v>
      </c>
      <c r="X110" s="77">
        <f t="shared" si="72"/>
        <v>1.6503272086584446</v>
      </c>
      <c r="Y110" s="77">
        <f t="shared" si="72"/>
        <v>1.6883966775736221</v>
      </c>
      <c r="Z110" s="77">
        <f t="shared" si="72"/>
        <v>1.7264032217467908</v>
      </c>
      <c r="AA110" s="77">
        <f t="shared" si="72"/>
        <v>1.7651648628240624</v>
      </c>
      <c r="AB110" s="77">
        <f t="shared" si="72"/>
        <v>1.8041152781273597</v>
      </c>
      <c r="AC110" s="77">
        <f t="shared" si="72"/>
        <v>1.8430656934306568</v>
      </c>
      <c r="AD110" s="77">
        <f t="shared" si="72"/>
        <v>1.8811980870878431</v>
      </c>
      <c r="AE110" s="77">
        <f t="shared" si="72"/>
        <v>1.9210923735212686</v>
      </c>
      <c r="AF110" s="77">
        <f t="shared" si="72"/>
        <v>1.9614900578907628</v>
      </c>
      <c r="AG110" s="77">
        <f t="shared" si="72"/>
        <v>2.002391140196325</v>
      </c>
      <c r="AH110" s="77">
        <f t="shared" si="72"/>
        <v>2.0437326956959478</v>
      </c>
      <c r="AI110" s="77">
        <f t="shared" si="72"/>
        <v>2.0856405738736474</v>
      </c>
      <c r="AJ110" s="77">
        <f t="shared" si="72"/>
        <v>2.1270450541152779</v>
      </c>
      <c r="AK110" s="77">
        <f t="shared" si="72"/>
        <v>2.1690787817769945</v>
      </c>
      <c r="AL110" s="77">
        <f t="shared" si="72"/>
        <v>2.2113642084067457</v>
      </c>
      <c r="AM110" s="77">
        <f t="shared" si="72"/>
        <v>2.2545305814246164</v>
      </c>
      <c r="AN110" s="77">
        <f t="shared" si="72"/>
        <v>2.3014724389630006</v>
      </c>
    </row>
    <row r="111" spans="1:40" x14ac:dyDescent="0.25">
      <c r="A111" s="4"/>
      <c r="B111" s="25" t="s">
        <v>19</v>
      </c>
      <c r="C111" s="77">
        <f t="shared" si="73"/>
        <v>1</v>
      </c>
      <c r="D111" s="77">
        <f t="shared" si="72"/>
        <v>1.0261050892136998</v>
      </c>
      <c r="E111" s="77">
        <f t="shared" si="72"/>
        <v>1.0530167410933842</v>
      </c>
      <c r="F111" s="77">
        <f t="shared" si="72"/>
        <v>1.0809054485603184</v>
      </c>
      <c r="G111" s="77">
        <f t="shared" si="72"/>
        <v>1.10914825670988</v>
      </c>
      <c r="H111" s="77">
        <f t="shared" si="72"/>
        <v>1.1388664843703893</v>
      </c>
      <c r="I111" s="77">
        <f t="shared" si="72"/>
        <v>1.1696732437589754</v>
      </c>
      <c r="J111" s="77">
        <f t="shared" si="72"/>
        <v>1.2015685348756386</v>
      </c>
      <c r="K111" s="77">
        <f t="shared" si="72"/>
        <v>1.2343556351189189</v>
      </c>
      <c r="L111" s="77">
        <f t="shared" si="72"/>
        <v>1.2678574941475027</v>
      </c>
      <c r="M111" s="77">
        <f t="shared" si="72"/>
        <v>1.3018773893599302</v>
      </c>
      <c r="N111" s="77">
        <f t="shared" si="72"/>
        <v>1.3365858136774669</v>
      </c>
      <c r="O111" s="77">
        <f t="shared" si="72"/>
        <v>1.3715499773769009</v>
      </c>
      <c r="P111" s="77">
        <f t="shared" si="72"/>
        <v>1.4068485694988164</v>
      </c>
      <c r="Q111" s="77">
        <f t="shared" si="72"/>
        <v>1.4432619230290036</v>
      </c>
      <c r="R111" s="77">
        <f t="shared" si="72"/>
        <v>1.480219542423229</v>
      </c>
      <c r="S111" s="77">
        <f t="shared" si="72"/>
        <v>1.5179378225430988</v>
      </c>
      <c r="T111" s="77">
        <f t="shared" si="72"/>
        <v>1.5561544665866662</v>
      </c>
      <c r="U111" s="77">
        <f t="shared" si="72"/>
        <v>1.5948760319739803</v>
      </c>
      <c r="V111" s="77">
        <f t="shared" si="72"/>
        <v>1.6343910451871815</v>
      </c>
      <c r="W111" s="77">
        <f t="shared" si="72"/>
        <v>1.6749290159279735</v>
      </c>
      <c r="X111" s="77">
        <f t="shared" si="72"/>
        <v>1.7163325661151876</v>
      </c>
      <c r="Y111" s="77">
        <f t="shared" si="72"/>
        <v>1.7582803821664406</v>
      </c>
      <c r="Z111" s="77">
        <f t="shared" si="72"/>
        <v>1.8009560718430941</v>
      </c>
      <c r="AA111" s="77">
        <f t="shared" si="72"/>
        <v>1.8440120918825695</v>
      </c>
      <c r="AB111" s="77">
        <f t="shared" si="72"/>
        <v>1.8882550049508522</v>
      </c>
      <c r="AC111" s="77">
        <f t="shared" si="72"/>
        <v>1.9332979232650709</v>
      </c>
      <c r="AD111" s="77">
        <f t="shared" si="72"/>
        <v>1.9797113423694581</v>
      </c>
      <c r="AE111" s="77">
        <f t="shared" si="72"/>
        <v>2.0264067305359377</v>
      </c>
      <c r="AF111" s="77">
        <f t="shared" si="72"/>
        <v>2.0739611407287915</v>
      </c>
      <c r="AG111" s="77">
        <f t="shared" si="72"/>
        <v>2.1227024439504523</v>
      </c>
      <c r="AH111" s="77">
        <f t="shared" si="72"/>
        <v>2.1723880156591191</v>
      </c>
      <c r="AI111" s="77">
        <f t="shared" si="72"/>
        <v>2.2232801526567387</v>
      </c>
      <c r="AJ111" s="77">
        <f t="shared" si="72"/>
        <v>2.275667381425452</v>
      </c>
      <c r="AK111" s="77">
        <f t="shared" si="72"/>
        <v>2.3294841277647724</v>
      </c>
      <c r="AL111" s="77">
        <f t="shared" si="72"/>
        <v>2.384448422612607</v>
      </c>
      <c r="AM111" s="77">
        <f t="shared" si="72"/>
        <v>2.4410586298926553</v>
      </c>
      <c r="AN111" s="77">
        <f t="shared" si="72"/>
        <v>2.5008623007363986</v>
      </c>
    </row>
    <row r="112" spans="1:40" x14ac:dyDescent="0.25">
      <c r="A112" s="4" t="s">
        <v>3</v>
      </c>
      <c r="B112" s="25" t="s">
        <v>20</v>
      </c>
      <c r="C112" s="77">
        <f t="shared" si="73"/>
        <v>1</v>
      </c>
      <c r="D112" s="77">
        <f t="shared" si="72"/>
        <v>1.0268197695426988</v>
      </c>
      <c r="E112" s="77">
        <f t="shared" si="72"/>
        <v>1.054462600875256</v>
      </c>
      <c r="F112" s="77">
        <f t="shared" si="72"/>
        <v>1.0831693901312884</v>
      </c>
      <c r="G112" s="77">
        <f t="shared" si="72"/>
        <v>1.1122575982655478</v>
      </c>
      <c r="H112" s="77">
        <f t="shared" si="72"/>
        <v>1.1435339462801621</v>
      </c>
      <c r="I112" s="77">
        <f t="shared" si="72"/>
        <v>1.1760348496406632</v>
      </c>
      <c r="J112" s="77">
        <f t="shared" si="72"/>
        <v>1.2098406070582568</v>
      </c>
      <c r="K112" s="77">
        <f t="shared" si="72"/>
        <v>1.2448106957883327</v>
      </c>
      <c r="L112" s="77">
        <f t="shared" si="72"/>
        <v>1.2808246677640824</v>
      </c>
      <c r="M112" s="77">
        <f t="shared" si="72"/>
        <v>1.317782149596499</v>
      </c>
      <c r="N112" s="77">
        <f t="shared" si="72"/>
        <v>1.3555426185409725</v>
      </c>
      <c r="O112" s="77">
        <f t="shared" si="72"/>
        <v>1.3938250291082828</v>
      </c>
      <c r="P112" s="77">
        <f t="shared" si="72"/>
        <v>1.4326695306540331</v>
      </c>
      <c r="Q112" s="77">
        <f t="shared" si="72"/>
        <v>1.4730397077126911</v>
      </c>
      <c r="R112" s="77">
        <f t="shared" si="72"/>
        <v>1.5140723491387962</v>
      </c>
      <c r="S112" s="77">
        <f t="shared" si="72"/>
        <v>1.555847753643554</v>
      </c>
      <c r="T112" s="77">
        <f t="shared" si="72"/>
        <v>1.5983458465491629</v>
      </c>
      <c r="U112" s="77">
        <f t="shared" si="72"/>
        <v>1.6416268518890271</v>
      </c>
      <c r="V112" s="77">
        <f t="shared" si="72"/>
        <v>1.6857509936965513</v>
      </c>
      <c r="W112" s="77">
        <f t="shared" si="72"/>
        <v>1.7306781226161321</v>
      </c>
      <c r="X112" s="77">
        <f t="shared" si="72"/>
        <v>1.7764283133255712</v>
      </c>
      <c r="Y112" s="77">
        <f t="shared" si="72"/>
        <v>1.8230015658248686</v>
      </c>
      <c r="Z112" s="77">
        <f t="shared" si="72"/>
        <v>1.8701971333360101</v>
      </c>
      <c r="AA112" s="77">
        <f t="shared" si="72"/>
        <v>1.9181956879592081</v>
      </c>
      <c r="AB112" s="77">
        <f t="shared" si="72"/>
        <v>1.9670976030834706</v>
      </c>
      <c r="AC112" s="77">
        <f t="shared" si="72"/>
        <v>2.016862729353194</v>
      </c>
      <c r="AD112" s="77">
        <f t="shared" si="72"/>
        <v>2.0673706187015699</v>
      </c>
      <c r="AE112" s="77">
        <f t="shared" si="72"/>
        <v>2.1191632874292368</v>
      </c>
      <c r="AF112" s="77">
        <f t="shared" si="72"/>
        <v>2.1717990926245636</v>
      </c>
      <c r="AG112" s="77">
        <f t="shared" si="72"/>
        <v>2.2256795278435781</v>
      </c>
      <c r="AH112" s="77">
        <f t="shared" si="72"/>
        <v>2.2804231742080536</v>
      </c>
      <c r="AI112" s="77">
        <f t="shared" si="72"/>
        <v>2.3365720480186294</v>
      </c>
      <c r="AJ112" s="77">
        <f t="shared" si="72"/>
        <v>2.3928413698960131</v>
      </c>
      <c r="AK112" s="77">
        <f t="shared" si="72"/>
        <v>2.4507568153531136</v>
      </c>
      <c r="AL112" s="77">
        <f t="shared" si="72"/>
        <v>2.5094953226000722</v>
      </c>
      <c r="AM112" s="77">
        <f t="shared" si="72"/>
        <v>2.5701810735937691</v>
      </c>
      <c r="AN112" s="77">
        <f t="shared" si="72"/>
        <v>2.6346408640141323</v>
      </c>
    </row>
    <row r="113" spans="1:40" x14ac:dyDescent="0.25">
      <c r="A113" s="4" t="s">
        <v>4</v>
      </c>
      <c r="B113" s="25" t="s">
        <v>16</v>
      </c>
      <c r="C113" s="77">
        <f t="shared" si="73"/>
        <v>1</v>
      </c>
      <c r="D113" s="77">
        <f t="shared" si="72"/>
        <v>1.0261050892136998</v>
      </c>
      <c r="E113" s="77">
        <f t="shared" si="72"/>
        <v>1.0530167410933842</v>
      </c>
      <c r="F113" s="77">
        <f t="shared" si="72"/>
        <v>1.0809054485603184</v>
      </c>
      <c r="G113" s="77">
        <f t="shared" si="72"/>
        <v>1.10914825670988</v>
      </c>
      <c r="H113" s="77">
        <f t="shared" si="72"/>
        <v>1.1388664843703893</v>
      </c>
      <c r="I113" s="77">
        <f t="shared" si="72"/>
        <v>1.1696732437589754</v>
      </c>
      <c r="J113" s="77">
        <f t="shared" si="72"/>
        <v>1.2015685348756386</v>
      </c>
      <c r="K113" s="77">
        <f t="shared" si="72"/>
        <v>1.2343556351189189</v>
      </c>
      <c r="L113" s="77">
        <f t="shared" si="72"/>
        <v>1.2678574941475027</v>
      </c>
      <c r="M113" s="77">
        <f t="shared" si="72"/>
        <v>1.3018773893599302</v>
      </c>
      <c r="N113" s="77">
        <f t="shared" si="72"/>
        <v>1.3365858136774669</v>
      </c>
      <c r="O113" s="77">
        <f t="shared" si="72"/>
        <v>1.3715499773769009</v>
      </c>
      <c r="P113" s="77">
        <f t="shared" si="72"/>
        <v>1.4068485694988164</v>
      </c>
      <c r="Q113" s="77">
        <f t="shared" si="72"/>
        <v>1.4432619230290036</v>
      </c>
      <c r="R113" s="77">
        <f t="shared" si="72"/>
        <v>1.480219542423229</v>
      </c>
      <c r="S113" s="77">
        <f t="shared" si="72"/>
        <v>1.5179378225430988</v>
      </c>
      <c r="T113" s="77">
        <f t="shared" si="72"/>
        <v>1.5561544665866662</v>
      </c>
      <c r="U113" s="77">
        <f t="shared" si="72"/>
        <v>1.5948760319739803</v>
      </c>
      <c r="V113" s="77">
        <f t="shared" si="72"/>
        <v>1.6343910451871815</v>
      </c>
      <c r="W113" s="77">
        <f t="shared" si="72"/>
        <v>1.6749290159279735</v>
      </c>
      <c r="X113" s="77">
        <f t="shared" si="72"/>
        <v>1.7163325661151876</v>
      </c>
      <c r="Y113" s="77">
        <f t="shared" si="72"/>
        <v>1.7582803821664406</v>
      </c>
      <c r="Z113" s="77">
        <f t="shared" si="72"/>
        <v>1.8009560718430941</v>
      </c>
      <c r="AA113" s="77">
        <f t="shared" si="72"/>
        <v>1.8440120918825695</v>
      </c>
      <c r="AB113" s="77">
        <f t="shared" si="72"/>
        <v>1.8882550049508522</v>
      </c>
      <c r="AC113" s="77">
        <f t="shared" si="72"/>
        <v>1.9332979232650709</v>
      </c>
      <c r="AD113" s="77">
        <f t="shared" si="72"/>
        <v>1.9797113423694581</v>
      </c>
      <c r="AE113" s="77">
        <f t="shared" si="72"/>
        <v>2.0264067305359377</v>
      </c>
      <c r="AF113" s="77">
        <f t="shared" si="72"/>
        <v>2.0739611407287915</v>
      </c>
      <c r="AG113" s="77">
        <f t="shared" si="72"/>
        <v>2.1227024439504523</v>
      </c>
      <c r="AH113" s="77">
        <f t="shared" si="72"/>
        <v>2.1723880156591191</v>
      </c>
      <c r="AI113" s="77">
        <f t="shared" si="72"/>
        <v>2.2232801526567387</v>
      </c>
      <c r="AJ113" s="77">
        <f t="shared" si="72"/>
        <v>2.275667381425452</v>
      </c>
      <c r="AK113" s="77">
        <f t="shared" ref="AK113" si="74">AO29/$G29</f>
        <v>2.3294841277647724</v>
      </c>
      <c r="AL113" s="77">
        <f t="shared" ref="AL113" si="75">AP29/$G29</f>
        <v>2.384448422612607</v>
      </c>
      <c r="AM113" s="77">
        <f t="shared" ref="AM113" si="76">AQ29/$G29</f>
        <v>2.4410586298926553</v>
      </c>
      <c r="AN113" s="77">
        <f t="shared" ref="AN113" si="77">AR29/$G29</f>
        <v>2.5008623007363986</v>
      </c>
    </row>
    <row r="114" spans="1:40" x14ac:dyDescent="0.25">
      <c r="A114" s="4" t="s">
        <v>5</v>
      </c>
      <c r="B114" s="25"/>
      <c r="C114" s="77">
        <f>C111</f>
        <v>1</v>
      </c>
      <c r="D114" s="77">
        <f t="shared" ref="D114:AN114" si="78">D111</f>
        <v>1.0261050892136998</v>
      </c>
      <c r="E114" s="77">
        <f t="shared" si="78"/>
        <v>1.0530167410933842</v>
      </c>
      <c r="F114" s="77">
        <f t="shared" si="78"/>
        <v>1.0809054485603184</v>
      </c>
      <c r="G114" s="77">
        <f t="shared" si="78"/>
        <v>1.10914825670988</v>
      </c>
      <c r="H114" s="77">
        <f t="shared" si="78"/>
        <v>1.1388664843703893</v>
      </c>
      <c r="I114" s="77">
        <f t="shared" si="78"/>
        <v>1.1696732437589754</v>
      </c>
      <c r="J114" s="77">
        <f t="shared" si="78"/>
        <v>1.2015685348756386</v>
      </c>
      <c r="K114" s="77">
        <f t="shared" si="78"/>
        <v>1.2343556351189189</v>
      </c>
      <c r="L114" s="77">
        <f t="shared" si="78"/>
        <v>1.2678574941475027</v>
      </c>
      <c r="M114" s="77">
        <f t="shared" si="78"/>
        <v>1.3018773893599302</v>
      </c>
      <c r="N114" s="77">
        <f t="shared" si="78"/>
        <v>1.3365858136774669</v>
      </c>
      <c r="O114" s="77">
        <f t="shared" si="78"/>
        <v>1.3715499773769009</v>
      </c>
      <c r="P114" s="77">
        <f t="shared" si="78"/>
        <v>1.4068485694988164</v>
      </c>
      <c r="Q114" s="77">
        <f t="shared" si="78"/>
        <v>1.4432619230290036</v>
      </c>
      <c r="R114" s="77">
        <f t="shared" si="78"/>
        <v>1.480219542423229</v>
      </c>
      <c r="S114" s="77">
        <f t="shared" si="78"/>
        <v>1.5179378225430988</v>
      </c>
      <c r="T114" s="77">
        <f t="shared" si="78"/>
        <v>1.5561544665866662</v>
      </c>
      <c r="U114" s="77">
        <f t="shared" si="78"/>
        <v>1.5948760319739803</v>
      </c>
      <c r="V114" s="77">
        <f t="shared" si="78"/>
        <v>1.6343910451871815</v>
      </c>
      <c r="W114" s="77">
        <f t="shared" si="78"/>
        <v>1.6749290159279735</v>
      </c>
      <c r="X114" s="77">
        <f t="shared" si="78"/>
        <v>1.7163325661151876</v>
      </c>
      <c r="Y114" s="77">
        <f t="shared" si="78"/>
        <v>1.7582803821664406</v>
      </c>
      <c r="Z114" s="77">
        <f t="shared" si="78"/>
        <v>1.8009560718430941</v>
      </c>
      <c r="AA114" s="77">
        <f t="shared" si="78"/>
        <v>1.8440120918825695</v>
      </c>
      <c r="AB114" s="77">
        <f t="shared" si="78"/>
        <v>1.8882550049508522</v>
      </c>
      <c r="AC114" s="77">
        <f t="shared" si="78"/>
        <v>1.9332979232650709</v>
      </c>
      <c r="AD114" s="77">
        <f t="shared" si="78"/>
        <v>1.9797113423694581</v>
      </c>
      <c r="AE114" s="77">
        <f t="shared" si="78"/>
        <v>2.0264067305359377</v>
      </c>
      <c r="AF114" s="77">
        <f t="shared" si="78"/>
        <v>2.0739611407287915</v>
      </c>
      <c r="AG114" s="77">
        <f t="shared" si="78"/>
        <v>2.1227024439504523</v>
      </c>
      <c r="AH114" s="77">
        <f t="shared" si="78"/>
        <v>2.1723880156591191</v>
      </c>
      <c r="AI114" s="77">
        <f t="shared" si="78"/>
        <v>2.2232801526567387</v>
      </c>
      <c r="AJ114" s="77">
        <f t="shared" si="78"/>
        <v>2.275667381425452</v>
      </c>
      <c r="AK114" s="77">
        <f t="shared" si="78"/>
        <v>2.3294841277647724</v>
      </c>
      <c r="AL114" s="77">
        <f t="shared" si="78"/>
        <v>2.384448422612607</v>
      </c>
      <c r="AM114" s="77">
        <f t="shared" si="78"/>
        <v>2.4410586298926553</v>
      </c>
      <c r="AN114" s="77">
        <f t="shared" si="78"/>
        <v>2.5008623007363986</v>
      </c>
    </row>
    <row r="115" spans="1:40" x14ac:dyDescent="0.25">
      <c r="A115" s="4" t="s">
        <v>6</v>
      </c>
      <c r="B115" s="25"/>
      <c r="C115" s="77">
        <f>C111</f>
        <v>1</v>
      </c>
      <c r="D115" s="77">
        <f t="shared" ref="D115:AN115" si="79">D111</f>
        <v>1.0261050892136998</v>
      </c>
      <c r="E115" s="77">
        <f t="shared" si="79"/>
        <v>1.0530167410933842</v>
      </c>
      <c r="F115" s="77">
        <f t="shared" si="79"/>
        <v>1.0809054485603184</v>
      </c>
      <c r="G115" s="77">
        <f t="shared" si="79"/>
        <v>1.10914825670988</v>
      </c>
      <c r="H115" s="77">
        <f t="shared" si="79"/>
        <v>1.1388664843703893</v>
      </c>
      <c r="I115" s="77">
        <f t="shared" si="79"/>
        <v>1.1696732437589754</v>
      </c>
      <c r="J115" s="77">
        <f t="shared" si="79"/>
        <v>1.2015685348756386</v>
      </c>
      <c r="K115" s="77">
        <f t="shared" si="79"/>
        <v>1.2343556351189189</v>
      </c>
      <c r="L115" s="77">
        <f t="shared" si="79"/>
        <v>1.2678574941475027</v>
      </c>
      <c r="M115" s="77">
        <f t="shared" si="79"/>
        <v>1.3018773893599302</v>
      </c>
      <c r="N115" s="77">
        <f t="shared" si="79"/>
        <v>1.3365858136774669</v>
      </c>
      <c r="O115" s="77">
        <f t="shared" si="79"/>
        <v>1.3715499773769009</v>
      </c>
      <c r="P115" s="77">
        <f t="shared" si="79"/>
        <v>1.4068485694988164</v>
      </c>
      <c r="Q115" s="77">
        <f t="shared" si="79"/>
        <v>1.4432619230290036</v>
      </c>
      <c r="R115" s="77">
        <f t="shared" si="79"/>
        <v>1.480219542423229</v>
      </c>
      <c r="S115" s="77">
        <f t="shared" si="79"/>
        <v>1.5179378225430988</v>
      </c>
      <c r="T115" s="77">
        <f t="shared" si="79"/>
        <v>1.5561544665866662</v>
      </c>
      <c r="U115" s="77">
        <f t="shared" si="79"/>
        <v>1.5948760319739803</v>
      </c>
      <c r="V115" s="77">
        <f t="shared" si="79"/>
        <v>1.6343910451871815</v>
      </c>
      <c r="W115" s="77">
        <f t="shared" si="79"/>
        <v>1.6749290159279735</v>
      </c>
      <c r="X115" s="77">
        <f t="shared" si="79"/>
        <v>1.7163325661151876</v>
      </c>
      <c r="Y115" s="77">
        <f t="shared" si="79"/>
        <v>1.7582803821664406</v>
      </c>
      <c r="Z115" s="77">
        <f t="shared" si="79"/>
        <v>1.8009560718430941</v>
      </c>
      <c r="AA115" s="77">
        <f t="shared" si="79"/>
        <v>1.8440120918825695</v>
      </c>
      <c r="AB115" s="77">
        <f t="shared" si="79"/>
        <v>1.8882550049508522</v>
      </c>
      <c r="AC115" s="77">
        <f t="shared" si="79"/>
        <v>1.9332979232650709</v>
      </c>
      <c r="AD115" s="77">
        <f t="shared" si="79"/>
        <v>1.9797113423694581</v>
      </c>
      <c r="AE115" s="77">
        <f t="shared" si="79"/>
        <v>2.0264067305359377</v>
      </c>
      <c r="AF115" s="77">
        <f t="shared" si="79"/>
        <v>2.0739611407287915</v>
      </c>
      <c r="AG115" s="77">
        <f t="shared" si="79"/>
        <v>2.1227024439504523</v>
      </c>
      <c r="AH115" s="77">
        <f t="shared" si="79"/>
        <v>2.1723880156591191</v>
      </c>
      <c r="AI115" s="77">
        <f t="shared" si="79"/>
        <v>2.2232801526567387</v>
      </c>
      <c r="AJ115" s="77">
        <f t="shared" si="79"/>
        <v>2.275667381425452</v>
      </c>
      <c r="AK115" s="77">
        <f t="shared" si="79"/>
        <v>2.3294841277647724</v>
      </c>
      <c r="AL115" s="77">
        <f t="shared" si="79"/>
        <v>2.384448422612607</v>
      </c>
      <c r="AM115" s="77">
        <f t="shared" si="79"/>
        <v>2.4410586298926553</v>
      </c>
      <c r="AN115" s="77">
        <f t="shared" si="79"/>
        <v>2.5008623007363986</v>
      </c>
    </row>
    <row r="116" spans="1:40" x14ac:dyDescent="0.25">
      <c r="A116" s="4" t="s">
        <v>7</v>
      </c>
      <c r="B116" s="25" t="s">
        <v>19</v>
      </c>
      <c r="C116" s="77">
        <f t="shared" si="73"/>
        <v>1</v>
      </c>
      <c r="D116" s="77">
        <f t="shared" ref="D116" si="80">H32/$G32</f>
        <v>1.0230933803171407</v>
      </c>
      <c r="E116" s="77">
        <f t="shared" ref="E116" si="81">I32/$G32</f>
        <v>1.0461867606342816</v>
      </c>
      <c r="F116" s="77">
        <f t="shared" ref="F116" si="82">J32/$G32</f>
        <v>1.070161087339542</v>
      </c>
      <c r="G116" s="77">
        <f t="shared" ref="G116" si="83">K32/$G32</f>
        <v>1.0939466398187769</v>
      </c>
      <c r="H116" s="77">
        <f t="shared" ref="H116" si="84">L32/$G32</f>
        <v>1.1198716335263026</v>
      </c>
      <c r="I116" s="77">
        <f t="shared" ref="I116" si="85">M32/$G32</f>
        <v>1.1461741756858796</v>
      </c>
      <c r="J116" s="77">
        <f t="shared" ref="J116" si="86">N32/$G32</f>
        <v>1.1726654920714825</v>
      </c>
      <c r="K116" s="77">
        <f t="shared" ref="K116" si="87">O32/$G32</f>
        <v>1.200604077523282</v>
      </c>
      <c r="L116" s="77">
        <f t="shared" ref="L116" si="88">P32/$G32</f>
        <v>1.2292977598791845</v>
      </c>
      <c r="M116" s="77">
        <f t="shared" ref="M116" si="89">Q32/$G32</f>
        <v>1.2593128618172666</v>
      </c>
      <c r="N116" s="77">
        <f t="shared" ref="N116" si="90">R32/$G32</f>
        <v>1.2900201359174428</v>
      </c>
      <c r="O116" s="77">
        <f t="shared" ref="O116" si="91">S32/$G32</f>
        <v>1.3217971306317644</v>
      </c>
      <c r="P116" s="77">
        <f t="shared" ref="P116" si="92">T32/$G32</f>
        <v>1.3551472438963001</v>
      </c>
      <c r="Q116" s="77">
        <f t="shared" ref="Q116" si="93">U32/$G32</f>
        <v>1.3903221746790837</v>
      </c>
      <c r="R116" s="77">
        <f t="shared" ref="R116" si="94">V32/$G32</f>
        <v>1.4261892776239617</v>
      </c>
      <c r="S116" s="77">
        <f t="shared" ref="S116" si="95">W32/$G32</f>
        <v>1.4626227032469168</v>
      </c>
      <c r="T116" s="77">
        <f t="shared" ref="T116" si="96">X32/$G32</f>
        <v>1.5001887742260258</v>
      </c>
      <c r="U116" s="77">
        <f t="shared" ref="U116" si="97">Y32/$G32</f>
        <v>1.5373143720110749</v>
      </c>
      <c r="V116" s="77">
        <f t="shared" ref="V116" si="98">Z32/$G32</f>
        <v>1.5751950667002266</v>
      </c>
      <c r="W116" s="77">
        <f t="shared" ref="W116" si="99">AA32/$G32</f>
        <v>1.6127611376793356</v>
      </c>
      <c r="X116" s="77">
        <f t="shared" ref="X116" si="100">AB32/$G32</f>
        <v>1.6503272086584446</v>
      </c>
      <c r="Y116" s="77">
        <f t="shared" ref="Y116" si="101">AC32/$G32</f>
        <v>1.6883966775736221</v>
      </c>
      <c r="Z116" s="77">
        <f t="shared" ref="Z116" si="102">AD32/$G32</f>
        <v>1.7264032217467908</v>
      </c>
      <c r="AA116" s="77">
        <f t="shared" ref="AA116" si="103">AE32/$G32</f>
        <v>1.7651648628240624</v>
      </c>
      <c r="AB116" s="77">
        <f t="shared" ref="AB116" si="104">AF32/$G32</f>
        <v>1.8041152781273597</v>
      </c>
      <c r="AC116" s="77">
        <f t="shared" ref="AC116" si="105">AG32/$G32</f>
        <v>1.8430656934306568</v>
      </c>
      <c r="AD116" s="77">
        <f t="shared" ref="AD116" si="106">AH32/$G32</f>
        <v>1.8811980870878431</v>
      </c>
      <c r="AE116" s="77">
        <f t="shared" ref="AE116" si="107">AI32/$G32</f>
        <v>1.9210923735212686</v>
      </c>
      <c r="AF116" s="77">
        <f t="shared" ref="AF116" si="108">AJ32/$G32</f>
        <v>1.9614900578907628</v>
      </c>
      <c r="AG116" s="77">
        <f t="shared" ref="AG116" si="109">AK32/$G32</f>
        <v>2.002391140196325</v>
      </c>
      <c r="AH116" s="77">
        <f t="shared" ref="AH116" si="110">AL32/$G32</f>
        <v>2.0437326956959478</v>
      </c>
      <c r="AI116" s="77">
        <f t="shared" ref="AI116" si="111">AM32/$G32</f>
        <v>2.0856405738736474</v>
      </c>
      <c r="AJ116" s="77">
        <f t="shared" ref="AJ116" si="112">AN32/$G32</f>
        <v>2.1270450541152779</v>
      </c>
      <c r="AK116" s="77">
        <f t="shared" ref="AK116" si="113">AO32/$G32</f>
        <v>2.1690787817769945</v>
      </c>
      <c r="AL116" s="77">
        <f t="shared" ref="AL116" si="114">AP32/$G32</f>
        <v>2.2113642084067457</v>
      </c>
      <c r="AM116" s="77">
        <f t="shared" ref="AM116" si="115">AQ32/$G32</f>
        <v>2.2545305814246164</v>
      </c>
      <c r="AN116" s="77">
        <f t="shared" ref="AN116" si="116">AR32/$G32</f>
        <v>2.3014724389630006</v>
      </c>
    </row>
    <row r="117" spans="1:40" x14ac:dyDescent="0.25">
      <c r="A117" s="4" t="s">
        <v>8</v>
      </c>
      <c r="B117" s="25"/>
      <c r="C117" s="77">
        <v>1</v>
      </c>
      <c r="D117" s="77">
        <v>1</v>
      </c>
      <c r="E117" s="77">
        <v>1</v>
      </c>
      <c r="F117" s="77">
        <v>1</v>
      </c>
      <c r="G117" s="77">
        <v>1</v>
      </c>
      <c r="H117" s="77">
        <v>1</v>
      </c>
      <c r="I117" s="77">
        <v>1</v>
      </c>
      <c r="J117" s="77">
        <v>1</v>
      </c>
      <c r="K117" s="77">
        <v>1</v>
      </c>
      <c r="L117" s="77">
        <v>1</v>
      </c>
      <c r="M117" s="77">
        <v>1</v>
      </c>
      <c r="N117" s="77">
        <v>1</v>
      </c>
      <c r="O117" s="77">
        <v>1</v>
      </c>
      <c r="P117" s="77">
        <v>1</v>
      </c>
      <c r="Q117" s="77">
        <v>1</v>
      </c>
      <c r="R117" s="77">
        <v>1</v>
      </c>
      <c r="S117" s="77">
        <v>1</v>
      </c>
      <c r="T117" s="77">
        <v>1</v>
      </c>
      <c r="U117" s="77">
        <v>1</v>
      </c>
      <c r="V117" s="77">
        <v>1</v>
      </c>
      <c r="W117" s="77">
        <v>1</v>
      </c>
      <c r="X117" s="77">
        <v>1</v>
      </c>
      <c r="Y117" s="77">
        <v>1</v>
      </c>
      <c r="Z117" s="77">
        <v>1</v>
      </c>
      <c r="AA117" s="77">
        <v>1</v>
      </c>
      <c r="AB117" s="77">
        <v>1</v>
      </c>
      <c r="AC117" s="77">
        <v>1</v>
      </c>
      <c r="AD117" s="77">
        <v>1</v>
      </c>
      <c r="AE117" s="77">
        <v>1</v>
      </c>
      <c r="AF117" s="77">
        <v>1</v>
      </c>
      <c r="AG117" s="77">
        <v>1</v>
      </c>
      <c r="AH117" s="77">
        <v>1</v>
      </c>
      <c r="AI117" s="77">
        <v>1</v>
      </c>
      <c r="AJ117" s="77">
        <v>1</v>
      </c>
      <c r="AK117" s="77">
        <v>1</v>
      </c>
      <c r="AL117" s="77">
        <v>1</v>
      </c>
      <c r="AM117" s="77">
        <v>1</v>
      </c>
      <c r="AN117" s="77">
        <v>1</v>
      </c>
    </row>
    <row r="118" spans="1:40" x14ac:dyDescent="0.25">
      <c r="A118" s="4" t="s">
        <v>3</v>
      </c>
      <c r="B118" s="25"/>
      <c r="C118" s="77">
        <f t="shared" si="73"/>
        <v>1</v>
      </c>
      <c r="D118" s="77">
        <f t="shared" ref="D118:D119" si="117">H34/$G34</f>
        <v>1.0266232713578491</v>
      </c>
      <c r="E118" s="77">
        <f t="shared" ref="E118:E119" si="118">I34/$G34</f>
        <v>1.052473407903433</v>
      </c>
      <c r="F118" s="77">
        <f t="shared" ref="F118:F119" si="119">J34/$G34</f>
        <v>1.0782237851184018</v>
      </c>
      <c r="G118" s="77">
        <f t="shared" ref="G118:G119" si="120">K34/$G34</f>
        <v>1.1033631364333545</v>
      </c>
      <c r="H118" s="77">
        <f t="shared" ref="H118:H119" si="121">L34/$G34</f>
        <v>1.1297245395483397</v>
      </c>
      <c r="I118" s="77">
        <f t="shared" ref="I118:I119" si="122">M34/$G34</f>
        <v>1.1568466075592634</v>
      </c>
      <c r="J118" s="77">
        <f t="shared" ref="J118:J119" si="123">N34/$G34</f>
        <v>1.1848290997967403</v>
      </c>
      <c r="K118" s="77">
        <f t="shared" ref="K118:K119" si="124">O34/$G34</f>
        <v>1.2138216552566934</v>
      </c>
      <c r="L118" s="77">
        <f t="shared" ref="L118:L119" si="125">P34/$G34</f>
        <v>1.2434127667003354</v>
      </c>
      <c r="M118" s="77">
        <f t="shared" ref="M118:M119" si="126">Q34/$G34</f>
        <v>1.2734527951317447</v>
      </c>
      <c r="N118" s="77">
        <f t="shared" ref="N118:N119" si="127">R34/$G34</f>
        <v>1.3041287892958238</v>
      </c>
      <c r="O118" s="77">
        <f t="shared" ref="O118:O119" si="128">S34/$G34</f>
        <v>1.3352287606150162</v>
      </c>
      <c r="P118" s="77">
        <f t="shared" ref="P118:P119" si="129">T34/$G34</f>
        <v>1.3669896374995325</v>
      </c>
      <c r="Q118" s="77">
        <f t="shared" ref="Q118:Q119" si="130">U34/$G34</f>
        <v>1.3996732881922362</v>
      </c>
      <c r="R118" s="77">
        <f t="shared" ref="R118:R119" si="131">V34/$G34</f>
        <v>1.4330677241155712</v>
      </c>
      <c r="S118" s="77">
        <f t="shared" ref="S118:S119" si="132">W34/$G34</f>
        <v>1.467285174516479</v>
      </c>
      <c r="T118" s="77">
        <f t="shared" ref="T118:T119" si="133">X34/$G34</f>
        <v>1.5021385906500568</v>
      </c>
      <c r="U118" s="77">
        <f t="shared" ref="U118:U119" si="134">Y34/$G34</f>
        <v>1.5379896000897835</v>
      </c>
      <c r="V118" s="77">
        <f t="shared" ref="V118:V119" si="135">Z34/$G34</f>
        <v>1.5744516354295264</v>
      </c>
      <c r="W118" s="77">
        <f t="shared" ref="W118:W119" si="136">AA34/$G34</f>
        <v>1.6119486738243987</v>
      </c>
      <c r="X118" s="77">
        <f t="shared" ref="X118:X119" si="137">AB34/$G34</f>
        <v>1.6504433055254202</v>
      </c>
      <c r="Y118" s="77">
        <f t="shared" ref="Y118:Y119" si="138">AC34/$G34</f>
        <v>1.6897484817876873</v>
      </c>
      <c r="Z118" s="77">
        <f t="shared" ref="Z118:Z119" si="139">AD34/$G34</f>
        <v>1.7301510106867184</v>
      </c>
      <c r="AA118" s="77">
        <f t="shared" ref="AA118:AA119" si="140">AE34/$G34</f>
        <v>1.7711396256531118</v>
      </c>
      <c r="AB118" s="77">
        <f t="shared" ref="AB118:AB119" si="141">AF34/$G34</f>
        <v>1.8135373411644407</v>
      </c>
      <c r="AC118" s="77">
        <f t="shared" ref="AC118:AC119" si="142">AG34/$G34</f>
        <v>1.8570199393962066</v>
      </c>
      <c r="AD118" s="77">
        <f t="shared" ref="AD118:AD119" si="143">AH34/$G34</f>
        <v>1.9022483259137331</v>
      </c>
      <c r="AE118" s="77">
        <f t="shared" ref="AE118:AE119" si="144">AI34/$G34</f>
        <v>1.9479006895863729</v>
      </c>
      <c r="AF118" s="77">
        <f t="shared" ref="AF118:AF119" si="145">AJ34/$G34</f>
        <v>1.9948000448916987</v>
      </c>
      <c r="AG118" s="77">
        <f t="shared" ref="AG118:AG119" si="146">AK34/$G34</f>
        <v>2.0430461511603255</v>
      </c>
      <c r="AH118" s="77">
        <f t="shared" ref="AH118:AH119" si="147">AL34/$G34</f>
        <v>2.0925891287269462</v>
      </c>
      <c r="AI118" s="77">
        <f t="shared" ref="AI118:AI119" si="148">AM34/$G34</f>
        <v>2.1434913271731948</v>
      </c>
      <c r="AJ118" s="77">
        <f t="shared" ref="AJ118:AJ119" si="149">AN34/$G34</f>
        <v>2.19567792700111</v>
      </c>
      <c r="AK118" s="77">
        <f t="shared" ref="AK118:AK119" si="150">AO34/$G34</f>
        <v>2.2494357362862099</v>
      </c>
      <c r="AL118" s="77">
        <f t="shared" ref="AL118:AL119" si="151">AP34/$G34</f>
        <v>2.3046649956978791</v>
      </c>
      <c r="AM118" s="77">
        <f t="shared" ref="AM118:AM119" si="152">AQ34/$G34</f>
        <v>2.3615527539810208</v>
      </c>
      <c r="AN118" s="77">
        <f t="shared" ref="AN118:AN119" si="153">AR34/$G34</f>
        <v>2.4126918808374795</v>
      </c>
    </row>
    <row r="119" spans="1:40" x14ac:dyDescent="0.25">
      <c r="A119" s="4" t="s">
        <v>9</v>
      </c>
      <c r="B119" s="25" t="s">
        <v>17</v>
      </c>
      <c r="C119" s="77">
        <f t="shared" si="73"/>
        <v>1</v>
      </c>
      <c r="D119" s="77">
        <f t="shared" si="117"/>
        <v>1.0292025337014781</v>
      </c>
      <c r="E119" s="77">
        <f t="shared" si="118"/>
        <v>1.0587299009257756</v>
      </c>
      <c r="F119" s="77">
        <f t="shared" si="119"/>
        <v>1.089134318661686</v>
      </c>
      <c r="G119" s="77">
        <f t="shared" si="120"/>
        <v>1.1193438362839045</v>
      </c>
      <c r="H119" s="77">
        <f t="shared" si="121"/>
        <v>1.1514698716907585</v>
      </c>
      <c r="I119" s="77">
        <f t="shared" si="122"/>
        <v>1.1840831573818418</v>
      </c>
      <c r="J119" s="77">
        <f t="shared" si="123"/>
        <v>1.2170212765957447</v>
      </c>
      <c r="K119" s="77">
        <f t="shared" si="124"/>
        <v>1.2515510800714635</v>
      </c>
      <c r="L119" s="77">
        <f t="shared" si="125"/>
        <v>1.2870229007633589</v>
      </c>
      <c r="M119" s="77">
        <f t="shared" si="126"/>
        <v>1.3238265388988142</v>
      </c>
      <c r="N119" s="77">
        <f t="shared" si="127"/>
        <v>1.3611823940230632</v>
      </c>
      <c r="O119" s="77">
        <f t="shared" si="128"/>
        <v>1.3999350332954361</v>
      </c>
      <c r="P119" s="77">
        <f t="shared" si="129"/>
        <v>1.4402468734773428</v>
      </c>
      <c r="Q119" s="77">
        <f t="shared" si="130"/>
        <v>1.481663147636836</v>
      </c>
      <c r="R119" s="77">
        <f t="shared" si="131"/>
        <v>1.5236316387851228</v>
      </c>
      <c r="S119" s="77">
        <f t="shared" si="132"/>
        <v>1.5659899301607927</v>
      </c>
      <c r="T119" s="77">
        <f t="shared" si="133"/>
        <v>1.6092577554003573</v>
      </c>
      <c r="U119" s="77">
        <f t="shared" si="134"/>
        <v>1.6519408802988467</v>
      </c>
      <c r="V119" s="77">
        <f t="shared" si="135"/>
        <v>1.6947864219587461</v>
      </c>
      <c r="W119" s="77">
        <f t="shared" si="136"/>
        <v>1.7366899464024688</v>
      </c>
      <c r="X119" s="77">
        <f t="shared" si="137"/>
        <v>1.7782686373233718</v>
      </c>
      <c r="Y119" s="77">
        <f t="shared" si="138"/>
        <v>1.8205294786421959</v>
      </c>
      <c r="Z119" s="77">
        <f t="shared" si="139"/>
        <v>1.8624654864382004</v>
      </c>
      <c r="AA119" s="77">
        <f t="shared" si="140"/>
        <v>1.9048562611661524</v>
      </c>
      <c r="AB119" s="77">
        <f t="shared" si="141"/>
        <v>1.9472145525418223</v>
      </c>
      <c r="AC119" s="77">
        <f t="shared" si="142"/>
        <v>1.9889231768718532</v>
      </c>
      <c r="AD119" s="77">
        <f t="shared" si="143"/>
        <v>2.029040116940068</v>
      </c>
      <c r="AE119" s="77">
        <f t="shared" si="144"/>
        <v>2.0711060581452005</v>
      </c>
      <c r="AF119" s="77">
        <f t="shared" si="145"/>
        <v>2.1132369660548966</v>
      </c>
      <c r="AG119" s="77">
        <f t="shared" si="146"/>
        <v>2.1550430404417735</v>
      </c>
      <c r="AH119" s="77">
        <f t="shared" si="147"/>
        <v>2.19684911482865</v>
      </c>
      <c r="AI119" s="77">
        <f t="shared" si="148"/>
        <v>2.2382653889881436</v>
      </c>
      <c r="AJ119" s="77">
        <f t="shared" si="149"/>
        <v>2.2790319961019976</v>
      </c>
      <c r="AK119" s="77">
        <f t="shared" si="150"/>
        <v>2.3195387363975959</v>
      </c>
      <c r="AL119" s="77">
        <f t="shared" si="151"/>
        <v>2.3600779600454769</v>
      </c>
      <c r="AM119" s="77">
        <f t="shared" si="152"/>
        <v>2.400682150397921</v>
      </c>
      <c r="AN119" s="77">
        <f t="shared" si="153"/>
        <v>2.4458664934221215</v>
      </c>
    </row>
    <row r="121" spans="1:40" x14ac:dyDescent="0.25">
      <c r="C121" s="77">
        <v>3130</v>
      </c>
      <c r="D121" s="77">
        <f>D107*$C121</f>
        <v>3213.9458786686473</v>
      </c>
      <c r="E121" s="77">
        <f t="shared" ref="E121:AN128" si="154">E107*$C121</f>
        <v>3300.4679407395515</v>
      </c>
      <c r="F121" s="77">
        <f t="shared" si="154"/>
        <v>3390.3201911109327</v>
      </c>
      <c r="G121" s="77">
        <f t="shared" si="154"/>
        <v>3481.3662825711649</v>
      </c>
      <c r="H121" s="77">
        <f t="shared" si="154"/>
        <v>3579.2612518569076</v>
      </c>
      <c r="I121" s="77">
        <f t="shared" si="154"/>
        <v>3680.9890793752757</v>
      </c>
      <c r="J121" s="77">
        <f t="shared" si="154"/>
        <v>3786.8011000923439</v>
      </c>
      <c r="K121" s="77">
        <f t="shared" si="154"/>
        <v>3896.2574778174812</v>
      </c>
      <c r="L121" s="77">
        <f t="shared" si="154"/>
        <v>4008.9812101015782</v>
      </c>
      <c r="M121" s="77">
        <f t="shared" si="154"/>
        <v>4124.6581282370416</v>
      </c>
      <c r="N121" s="77">
        <f t="shared" si="154"/>
        <v>4242.8483960332442</v>
      </c>
      <c r="O121" s="77">
        <f t="shared" si="154"/>
        <v>4362.6723411089251</v>
      </c>
      <c r="P121" s="77">
        <f t="shared" si="154"/>
        <v>4484.2556309471238</v>
      </c>
      <c r="Q121" s="77">
        <f t="shared" si="154"/>
        <v>4610.614285140723</v>
      </c>
      <c r="R121" s="77">
        <f t="shared" si="154"/>
        <v>4739.0464528044322</v>
      </c>
      <c r="S121" s="77">
        <f t="shared" si="154"/>
        <v>4869.8034689043243</v>
      </c>
      <c r="T121" s="77">
        <f t="shared" si="154"/>
        <v>5002.8224996988802</v>
      </c>
      <c r="U121" s="77">
        <f t="shared" si="154"/>
        <v>5138.2920464126546</v>
      </c>
      <c r="V121" s="77">
        <f t="shared" si="154"/>
        <v>5276.400610270206</v>
      </c>
      <c r="W121" s="77">
        <f t="shared" si="154"/>
        <v>5417.0225237884933</v>
      </c>
      <c r="X121" s="77">
        <f t="shared" si="154"/>
        <v>5560.2206207090376</v>
      </c>
      <c r="Y121" s="77">
        <f t="shared" si="154"/>
        <v>5705.9949010318387</v>
      </c>
      <c r="Z121" s="77">
        <f t="shared" si="154"/>
        <v>5853.7170273417114</v>
      </c>
      <c r="AA121" s="77">
        <f t="shared" si="154"/>
        <v>6003.9525033123218</v>
      </c>
      <c r="AB121" s="77">
        <f t="shared" si="154"/>
        <v>6157.0154976512631</v>
      </c>
      <c r="AC121" s="77">
        <f t="shared" si="154"/>
        <v>6312.7803428754969</v>
      </c>
      <c r="AD121" s="77">
        <f t="shared" si="154"/>
        <v>6470.8700365359136</v>
      </c>
      <c r="AE121" s="77">
        <f t="shared" si="154"/>
        <v>6632.9810896535109</v>
      </c>
      <c r="AF121" s="77">
        <f t="shared" si="154"/>
        <v>6797.7311599148843</v>
      </c>
      <c r="AG121" s="77">
        <f t="shared" si="154"/>
        <v>6966.3769221503999</v>
      </c>
      <c r="AH121" s="77">
        <f t="shared" si="154"/>
        <v>7137.724535271208</v>
      </c>
      <c r="AI121" s="77">
        <f t="shared" si="154"/>
        <v>7313.4705102983098</v>
      </c>
      <c r="AJ121" s="77">
        <f t="shared" si="154"/>
        <v>7489.5934877745212</v>
      </c>
      <c r="AK121" s="77">
        <f t="shared" si="154"/>
        <v>7670.8688320552455</v>
      </c>
      <c r="AL121" s="77">
        <f t="shared" si="154"/>
        <v>7854.7203597382259</v>
      </c>
      <c r="AM121" s="77">
        <f t="shared" si="154"/>
        <v>8044.6667603484975</v>
      </c>
      <c r="AN121" s="77">
        <f t="shared" si="154"/>
        <v>8246.4259043642342</v>
      </c>
    </row>
    <row r="122" spans="1:40" x14ac:dyDescent="0.25">
      <c r="C122" s="77">
        <v>750</v>
      </c>
      <c r="D122" s="77">
        <f t="shared" ref="D122:S133" si="155">D108*$C122</f>
        <v>770.11482715702414</v>
      </c>
      <c r="E122" s="77">
        <f t="shared" si="155"/>
        <v>790.846950656442</v>
      </c>
      <c r="F122" s="77">
        <f t="shared" si="155"/>
        <v>812.37704259846635</v>
      </c>
      <c r="G122" s="77">
        <f t="shared" si="155"/>
        <v>834.19319869916092</v>
      </c>
      <c r="H122" s="77">
        <f t="shared" si="155"/>
        <v>857.65045971012159</v>
      </c>
      <c r="I122" s="77">
        <f t="shared" si="155"/>
        <v>882.0261372304974</v>
      </c>
      <c r="J122" s="77">
        <f t="shared" si="155"/>
        <v>907.38045529369265</v>
      </c>
      <c r="K122" s="77">
        <f t="shared" si="155"/>
        <v>933.60802184124952</v>
      </c>
      <c r="L122" s="77">
        <f t="shared" si="155"/>
        <v>960.61850082306182</v>
      </c>
      <c r="M122" s="77">
        <f t="shared" si="155"/>
        <v>988.33661219737428</v>
      </c>
      <c r="N122" s="77">
        <f t="shared" si="155"/>
        <v>1016.6569639057293</v>
      </c>
      <c r="O122" s="77">
        <f t="shared" si="155"/>
        <v>1045.3687718312121</v>
      </c>
      <c r="P122" s="77">
        <f t="shared" si="155"/>
        <v>1074.5021479905249</v>
      </c>
      <c r="Q122" s="77">
        <f t="shared" si="155"/>
        <v>1104.7797807845184</v>
      </c>
      <c r="R122" s="77">
        <f t="shared" si="155"/>
        <v>1135.5542618540971</v>
      </c>
      <c r="S122" s="77">
        <f t="shared" si="155"/>
        <v>1166.8858152326654</v>
      </c>
      <c r="T122" s="77">
        <f t="shared" si="154"/>
        <v>1198.7593849118721</v>
      </c>
      <c r="U122" s="77">
        <f t="shared" si="154"/>
        <v>1231.2201389167703</v>
      </c>
      <c r="V122" s="77">
        <f t="shared" si="154"/>
        <v>1264.3132452724135</v>
      </c>
      <c r="W122" s="77">
        <f t="shared" si="154"/>
        <v>1298.008591962099</v>
      </c>
      <c r="X122" s="77">
        <f t="shared" si="154"/>
        <v>1332.3212349941784</v>
      </c>
      <c r="Y122" s="77">
        <f t="shared" si="154"/>
        <v>1367.2511743686514</v>
      </c>
      <c r="Z122" s="77">
        <f t="shared" si="154"/>
        <v>1402.6478500020075</v>
      </c>
      <c r="AA122" s="77">
        <f t="shared" si="154"/>
        <v>1438.646765969406</v>
      </c>
      <c r="AB122" s="77">
        <f t="shared" si="154"/>
        <v>1475.3232023126029</v>
      </c>
      <c r="AC122" s="77">
        <f t="shared" si="154"/>
        <v>1512.6470470148954</v>
      </c>
      <c r="AD122" s="77">
        <f t="shared" si="154"/>
        <v>1550.5279640261774</v>
      </c>
      <c r="AE122" s="77">
        <f t="shared" si="154"/>
        <v>1589.3724655719275</v>
      </c>
      <c r="AF122" s="77">
        <f t="shared" si="154"/>
        <v>1628.8493194684227</v>
      </c>
      <c r="AG122" s="77">
        <f t="shared" si="154"/>
        <v>1669.2596458826836</v>
      </c>
      <c r="AH122" s="77">
        <f t="shared" si="154"/>
        <v>1710.3173806560403</v>
      </c>
      <c r="AI122" s="77">
        <f t="shared" si="154"/>
        <v>1752.4290360139721</v>
      </c>
      <c r="AJ122" s="77">
        <f t="shared" si="154"/>
        <v>1794.6310274220098</v>
      </c>
      <c r="AK122" s="77">
        <f t="shared" si="154"/>
        <v>1838.0676115148351</v>
      </c>
      <c r="AL122" s="77">
        <f t="shared" si="154"/>
        <v>1882.1214919500542</v>
      </c>
      <c r="AM122" s="77">
        <f t="shared" si="154"/>
        <v>1927.6358051953268</v>
      </c>
      <c r="AN122" s="77">
        <f t="shared" si="154"/>
        <v>1975.9806480105992</v>
      </c>
    </row>
    <row r="123" spans="1:40" x14ac:dyDescent="0.25">
      <c r="C123" s="77">
        <v>1030</v>
      </c>
      <c r="D123" s="77">
        <f t="shared" si="155"/>
        <v>1057.6243626289797</v>
      </c>
      <c r="E123" s="77">
        <f t="shared" si="154"/>
        <v>1086.0964789015136</v>
      </c>
      <c r="F123" s="77">
        <f t="shared" si="154"/>
        <v>1115.664471835227</v>
      </c>
      <c r="G123" s="77">
        <f t="shared" si="154"/>
        <v>1145.6253262135142</v>
      </c>
      <c r="H123" s="77">
        <f t="shared" si="154"/>
        <v>1177.8399646685671</v>
      </c>
      <c r="I123" s="77">
        <f t="shared" si="154"/>
        <v>1211.3158951298831</v>
      </c>
      <c r="J123" s="77">
        <f t="shared" si="154"/>
        <v>1246.1358252700045</v>
      </c>
      <c r="K123" s="77">
        <f t="shared" si="154"/>
        <v>1282.1550166619827</v>
      </c>
      <c r="L123" s="77">
        <f t="shared" si="154"/>
        <v>1319.249407797005</v>
      </c>
      <c r="M123" s="77">
        <f t="shared" si="154"/>
        <v>1357.3156140843939</v>
      </c>
      <c r="N123" s="77">
        <f t="shared" si="154"/>
        <v>1396.2088970972015</v>
      </c>
      <c r="O123" s="77">
        <f t="shared" si="154"/>
        <v>1435.6397799815313</v>
      </c>
      <c r="P123" s="77">
        <f t="shared" si="154"/>
        <v>1475.6496165736542</v>
      </c>
      <c r="Q123" s="77">
        <f t="shared" si="154"/>
        <v>1517.2308989440719</v>
      </c>
      <c r="R123" s="77">
        <f t="shared" si="154"/>
        <v>1559.4945196129602</v>
      </c>
      <c r="S123" s="77">
        <f t="shared" si="154"/>
        <v>1602.5231862528606</v>
      </c>
      <c r="T123" s="77">
        <f t="shared" si="154"/>
        <v>1646.2962219456379</v>
      </c>
      <c r="U123" s="77">
        <f t="shared" si="154"/>
        <v>1690.8756574456979</v>
      </c>
      <c r="V123" s="77">
        <f t="shared" si="154"/>
        <v>1736.3235235074478</v>
      </c>
      <c r="W123" s="77">
        <f t="shared" si="154"/>
        <v>1782.5984662946159</v>
      </c>
      <c r="X123" s="77">
        <f t="shared" si="154"/>
        <v>1829.7211627253382</v>
      </c>
      <c r="Y123" s="77">
        <f t="shared" si="154"/>
        <v>1877.6916127996146</v>
      </c>
      <c r="Z123" s="77">
        <f t="shared" si="154"/>
        <v>1926.3030473360905</v>
      </c>
      <c r="AA123" s="77">
        <f t="shared" si="154"/>
        <v>1975.7415585979843</v>
      </c>
      <c r="AB123" s="77">
        <f t="shared" si="154"/>
        <v>2026.1105311759748</v>
      </c>
      <c r="AC123" s="77">
        <f t="shared" si="154"/>
        <v>2077.36861123379</v>
      </c>
      <c r="AD123" s="77">
        <f t="shared" si="154"/>
        <v>2129.391737262617</v>
      </c>
      <c r="AE123" s="77">
        <f t="shared" si="154"/>
        <v>2182.7381860521141</v>
      </c>
      <c r="AF123" s="77">
        <f t="shared" si="154"/>
        <v>2236.9530654033006</v>
      </c>
      <c r="AG123" s="77">
        <f t="shared" si="154"/>
        <v>2292.4499136788854</v>
      </c>
      <c r="AH123" s="77">
        <f t="shared" si="154"/>
        <v>2348.8358694342951</v>
      </c>
      <c r="AI123" s="77">
        <f t="shared" si="154"/>
        <v>2406.6692094591881</v>
      </c>
      <c r="AJ123" s="77">
        <f t="shared" si="154"/>
        <v>2464.6266109928933</v>
      </c>
      <c r="AK123" s="77">
        <f t="shared" si="154"/>
        <v>2524.2795198137069</v>
      </c>
      <c r="AL123" s="77">
        <f t="shared" si="154"/>
        <v>2584.7801822780743</v>
      </c>
      <c r="AM123" s="77">
        <f t="shared" si="154"/>
        <v>2647.2865058015823</v>
      </c>
      <c r="AN123" s="77">
        <f t="shared" si="154"/>
        <v>2713.6800899345562</v>
      </c>
    </row>
    <row r="124" spans="1:40" x14ac:dyDescent="0.25">
      <c r="C124" s="77">
        <v>4200</v>
      </c>
      <c r="D124" s="77">
        <f t="shared" si="155"/>
        <v>4296.9921973319906</v>
      </c>
      <c r="E124" s="77">
        <f t="shared" si="154"/>
        <v>4393.984394663983</v>
      </c>
      <c r="F124" s="77">
        <f t="shared" si="154"/>
        <v>4494.6765668260759</v>
      </c>
      <c r="G124" s="77">
        <f t="shared" si="154"/>
        <v>4594.5758872388633</v>
      </c>
      <c r="H124" s="77">
        <f t="shared" si="154"/>
        <v>4703.4608608104709</v>
      </c>
      <c r="I124" s="77">
        <f t="shared" si="154"/>
        <v>4813.9315378806941</v>
      </c>
      <c r="J124" s="77">
        <f t="shared" si="154"/>
        <v>4925.1950667002266</v>
      </c>
      <c r="K124" s="77">
        <f t="shared" si="154"/>
        <v>5042.5371255977843</v>
      </c>
      <c r="L124" s="77">
        <f t="shared" si="154"/>
        <v>5163.0505914925752</v>
      </c>
      <c r="M124" s="77">
        <f t="shared" si="154"/>
        <v>5289.1140196325196</v>
      </c>
      <c r="N124" s="77">
        <f t="shared" si="154"/>
        <v>5418.0845708532597</v>
      </c>
      <c r="O124" s="77">
        <f t="shared" si="154"/>
        <v>5551.5479486534105</v>
      </c>
      <c r="P124" s="77">
        <f t="shared" si="154"/>
        <v>5691.6184243644602</v>
      </c>
      <c r="Q124" s="77">
        <f t="shared" si="154"/>
        <v>5839.3531336521519</v>
      </c>
      <c r="R124" s="77">
        <f t="shared" si="154"/>
        <v>5989.9949660206394</v>
      </c>
      <c r="S124" s="77">
        <f t="shared" si="154"/>
        <v>6143.0153536370508</v>
      </c>
      <c r="T124" s="77">
        <f t="shared" si="154"/>
        <v>6300.7928517493083</v>
      </c>
      <c r="U124" s="77">
        <f t="shared" si="154"/>
        <v>6456.7203624465146</v>
      </c>
      <c r="V124" s="77">
        <f t="shared" si="154"/>
        <v>6615.8192801409514</v>
      </c>
      <c r="W124" s="77">
        <f t="shared" si="154"/>
        <v>6773.5967782532098</v>
      </c>
      <c r="X124" s="77">
        <f t="shared" si="154"/>
        <v>6931.3742763654673</v>
      </c>
      <c r="Y124" s="77">
        <f t="shared" si="154"/>
        <v>7091.2660458092132</v>
      </c>
      <c r="Z124" s="77">
        <f t="shared" si="154"/>
        <v>7250.8935313365218</v>
      </c>
      <c r="AA124" s="77">
        <f t="shared" si="154"/>
        <v>7413.6924238610618</v>
      </c>
      <c r="AB124" s="77">
        <f t="shared" si="154"/>
        <v>7577.2841681349109</v>
      </c>
      <c r="AC124" s="77">
        <f t="shared" si="154"/>
        <v>7740.8759124087592</v>
      </c>
      <c r="AD124" s="77">
        <f t="shared" si="154"/>
        <v>7901.0319657689406</v>
      </c>
      <c r="AE124" s="77">
        <f t="shared" si="154"/>
        <v>8068.5879687893284</v>
      </c>
      <c r="AF124" s="77">
        <f t="shared" si="154"/>
        <v>8238.2582431412029</v>
      </c>
      <c r="AG124" s="77">
        <f t="shared" si="154"/>
        <v>8410.0427888245649</v>
      </c>
      <c r="AH124" s="77">
        <f t="shared" si="154"/>
        <v>8583.6773219229817</v>
      </c>
      <c r="AI124" s="77">
        <f t="shared" si="154"/>
        <v>8759.6904102693188</v>
      </c>
      <c r="AJ124" s="77">
        <f t="shared" si="154"/>
        <v>8933.5892272841666</v>
      </c>
      <c r="AK124" s="77">
        <f t="shared" si="154"/>
        <v>9110.1308834633764</v>
      </c>
      <c r="AL124" s="77">
        <f t="shared" si="154"/>
        <v>9287.7296753083319</v>
      </c>
      <c r="AM124" s="77">
        <f t="shared" si="154"/>
        <v>9469.0284419833879</v>
      </c>
      <c r="AN124" s="77">
        <f t="shared" si="154"/>
        <v>9666.1842436446022</v>
      </c>
    </row>
    <row r="125" spans="1:40" x14ac:dyDescent="0.25">
      <c r="C125" s="77">
        <v>4100</v>
      </c>
      <c r="D125" s="77">
        <f t="shared" si="155"/>
        <v>4207.0308657761689</v>
      </c>
      <c r="E125" s="77">
        <f t="shared" si="154"/>
        <v>4317.3686384828752</v>
      </c>
      <c r="F125" s="77">
        <f t="shared" si="154"/>
        <v>4431.7123390973056</v>
      </c>
      <c r="G125" s="77">
        <f t="shared" si="154"/>
        <v>4547.5078525105082</v>
      </c>
      <c r="H125" s="77">
        <f t="shared" si="154"/>
        <v>4669.3525859185957</v>
      </c>
      <c r="I125" s="77">
        <f t="shared" si="154"/>
        <v>4795.6602994117993</v>
      </c>
      <c r="J125" s="77">
        <f t="shared" si="154"/>
        <v>4926.4309929901183</v>
      </c>
      <c r="K125" s="77">
        <f t="shared" si="154"/>
        <v>5060.8581039875671</v>
      </c>
      <c r="L125" s="77">
        <f t="shared" si="154"/>
        <v>5198.2157260047607</v>
      </c>
      <c r="M125" s="77">
        <f t="shared" si="154"/>
        <v>5337.6972963757144</v>
      </c>
      <c r="N125" s="77">
        <f t="shared" si="154"/>
        <v>5480.0018360776139</v>
      </c>
      <c r="O125" s="77">
        <f t="shared" si="154"/>
        <v>5623.3549072452934</v>
      </c>
      <c r="P125" s="77">
        <f t="shared" si="154"/>
        <v>5768.0791349451474</v>
      </c>
      <c r="Q125" s="77">
        <f t="shared" si="154"/>
        <v>5917.3738844189147</v>
      </c>
      <c r="R125" s="77">
        <f t="shared" si="154"/>
        <v>6068.9001239352383</v>
      </c>
      <c r="S125" s="77">
        <f t="shared" si="154"/>
        <v>6223.5450724267048</v>
      </c>
      <c r="T125" s="77">
        <f t="shared" si="154"/>
        <v>6380.2333130053312</v>
      </c>
      <c r="U125" s="77">
        <f t="shared" si="154"/>
        <v>6538.9917310933197</v>
      </c>
      <c r="V125" s="77">
        <f t="shared" si="154"/>
        <v>6701.003285267444</v>
      </c>
      <c r="W125" s="77">
        <f t="shared" si="154"/>
        <v>6867.2089653046914</v>
      </c>
      <c r="X125" s="77">
        <f t="shared" si="154"/>
        <v>7036.963521072269</v>
      </c>
      <c r="Y125" s="77">
        <f t="shared" si="154"/>
        <v>7208.9495668824065</v>
      </c>
      <c r="Z125" s="77">
        <f t="shared" si="154"/>
        <v>7383.9198945566859</v>
      </c>
      <c r="AA125" s="77">
        <f t="shared" si="154"/>
        <v>7560.4495767185354</v>
      </c>
      <c r="AB125" s="77">
        <f t="shared" si="154"/>
        <v>7741.8455202984942</v>
      </c>
      <c r="AC125" s="77">
        <f t="shared" si="154"/>
        <v>7926.521485386791</v>
      </c>
      <c r="AD125" s="77">
        <f t="shared" si="154"/>
        <v>8116.8165037147783</v>
      </c>
      <c r="AE125" s="77">
        <f t="shared" si="154"/>
        <v>8308.2675951973451</v>
      </c>
      <c r="AF125" s="77">
        <f t="shared" si="154"/>
        <v>8503.2406769880454</v>
      </c>
      <c r="AG125" s="77">
        <f t="shared" si="154"/>
        <v>8703.0800201968541</v>
      </c>
      <c r="AH125" s="77">
        <f t="shared" si="154"/>
        <v>8906.7908642023885</v>
      </c>
      <c r="AI125" s="77">
        <f t="shared" si="154"/>
        <v>9115.4486258926281</v>
      </c>
      <c r="AJ125" s="77">
        <f t="shared" si="154"/>
        <v>9330.2362638443537</v>
      </c>
      <c r="AK125" s="77">
        <f t="shared" si="154"/>
        <v>9550.884923835567</v>
      </c>
      <c r="AL125" s="77">
        <f t="shared" si="154"/>
        <v>9776.2385327116881</v>
      </c>
      <c r="AM125" s="77">
        <f t="shared" si="154"/>
        <v>10008.340382559887</v>
      </c>
      <c r="AN125" s="77">
        <f t="shared" si="154"/>
        <v>10253.535433019235</v>
      </c>
    </row>
    <row r="126" spans="1:40" x14ac:dyDescent="0.25">
      <c r="C126" s="77">
        <v>1990</v>
      </c>
      <c r="D126" s="77">
        <f t="shared" si="155"/>
        <v>2043.3713413899707</v>
      </c>
      <c r="E126" s="77">
        <f t="shared" si="154"/>
        <v>2098.3805757417595</v>
      </c>
      <c r="F126" s="77">
        <f t="shared" si="154"/>
        <v>2155.5070863612641</v>
      </c>
      <c r="G126" s="77">
        <f t="shared" si="154"/>
        <v>2213.3926205484399</v>
      </c>
      <c r="H126" s="77">
        <f t="shared" si="154"/>
        <v>2275.6325530975228</v>
      </c>
      <c r="I126" s="77">
        <f t="shared" si="154"/>
        <v>2340.3093507849198</v>
      </c>
      <c r="J126" s="77">
        <f t="shared" si="154"/>
        <v>2407.582808045931</v>
      </c>
      <c r="K126" s="77">
        <f t="shared" si="154"/>
        <v>2477.173284618782</v>
      </c>
      <c r="L126" s="77">
        <f t="shared" si="154"/>
        <v>2548.8410888505241</v>
      </c>
      <c r="M126" s="77">
        <f t="shared" si="154"/>
        <v>2622.3864776970331</v>
      </c>
      <c r="N126" s="77">
        <f t="shared" si="154"/>
        <v>2697.5298108965353</v>
      </c>
      <c r="O126" s="77">
        <f t="shared" si="154"/>
        <v>2773.7118079254828</v>
      </c>
      <c r="P126" s="77">
        <f t="shared" si="154"/>
        <v>2851.0123660015261</v>
      </c>
      <c r="Q126" s="77">
        <f t="shared" si="154"/>
        <v>2931.3490183482554</v>
      </c>
      <c r="R126" s="77">
        <f t="shared" si="154"/>
        <v>3013.0039747862043</v>
      </c>
      <c r="S126" s="77">
        <f t="shared" si="154"/>
        <v>3096.1370297506724</v>
      </c>
      <c r="T126" s="77">
        <f t="shared" si="154"/>
        <v>3180.7082346328343</v>
      </c>
      <c r="U126" s="77">
        <f t="shared" si="154"/>
        <v>3266.8374352591641</v>
      </c>
      <c r="V126" s="77">
        <f t="shared" si="154"/>
        <v>3354.6444774561373</v>
      </c>
      <c r="W126" s="77">
        <f t="shared" si="154"/>
        <v>3444.0494640061029</v>
      </c>
      <c r="X126" s="77">
        <f t="shared" si="154"/>
        <v>3535.0923435178865</v>
      </c>
      <c r="Y126" s="77">
        <f t="shared" si="154"/>
        <v>3627.7731159914883</v>
      </c>
      <c r="Z126" s="77">
        <f t="shared" si="154"/>
        <v>3721.6922953386602</v>
      </c>
      <c r="AA126" s="77">
        <f t="shared" si="154"/>
        <v>3817.2094190388243</v>
      </c>
      <c r="AB126" s="77">
        <f t="shared" si="154"/>
        <v>3914.5242301361063</v>
      </c>
      <c r="AC126" s="77">
        <f t="shared" si="154"/>
        <v>4013.5568314128559</v>
      </c>
      <c r="AD126" s="77">
        <f t="shared" si="154"/>
        <v>4114.0675312161238</v>
      </c>
      <c r="AE126" s="77">
        <f t="shared" si="154"/>
        <v>4217.1349419841808</v>
      </c>
      <c r="AF126" s="77">
        <f t="shared" si="154"/>
        <v>4321.8801943228818</v>
      </c>
      <c r="AG126" s="77">
        <f t="shared" si="154"/>
        <v>4429.1022604087202</v>
      </c>
      <c r="AH126" s="77">
        <f t="shared" si="154"/>
        <v>4538.0421166740271</v>
      </c>
      <c r="AI126" s="77">
        <f t="shared" si="154"/>
        <v>4649.7783755570726</v>
      </c>
      <c r="AJ126" s="77">
        <f t="shared" si="154"/>
        <v>4761.7543260930661</v>
      </c>
      <c r="AK126" s="77">
        <f t="shared" si="154"/>
        <v>4877.0060625526958</v>
      </c>
      <c r="AL126" s="77">
        <f t="shared" si="154"/>
        <v>4993.895691974144</v>
      </c>
      <c r="AM126" s="77">
        <f t="shared" si="154"/>
        <v>5114.6603364516004</v>
      </c>
      <c r="AN126" s="77">
        <f t="shared" si="154"/>
        <v>5242.9353193881234</v>
      </c>
    </row>
    <row r="127" spans="1:40" x14ac:dyDescent="0.25">
      <c r="C127" s="77">
        <v>1230</v>
      </c>
      <c r="D127" s="77">
        <f t="shared" si="155"/>
        <v>1262.1092597328507</v>
      </c>
      <c r="E127" s="77">
        <f t="shared" si="154"/>
        <v>1295.2105915448626</v>
      </c>
      <c r="F127" s="77">
        <f t="shared" si="154"/>
        <v>1329.5137017291918</v>
      </c>
      <c r="G127" s="77">
        <f t="shared" si="154"/>
        <v>1364.2523557531524</v>
      </c>
      <c r="H127" s="77">
        <f t="shared" si="154"/>
        <v>1400.8057757755789</v>
      </c>
      <c r="I127" s="77">
        <f t="shared" si="154"/>
        <v>1438.6980898235397</v>
      </c>
      <c r="J127" s="77">
        <f t="shared" si="154"/>
        <v>1477.9292978970354</v>
      </c>
      <c r="K127" s="77">
        <f t="shared" si="154"/>
        <v>1518.2574311962703</v>
      </c>
      <c r="L127" s="77">
        <f t="shared" si="154"/>
        <v>1559.4647178014284</v>
      </c>
      <c r="M127" s="77">
        <f t="shared" si="154"/>
        <v>1601.3091889127143</v>
      </c>
      <c r="N127" s="77">
        <f t="shared" si="154"/>
        <v>1644.0005508232844</v>
      </c>
      <c r="O127" s="77">
        <f t="shared" si="154"/>
        <v>1687.006472173588</v>
      </c>
      <c r="P127" s="77">
        <f t="shared" si="154"/>
        <v>1730.4237404835442</v>
      </c>
      <c r="Q127" s="77">
        <f t="shared" si="154"/>
        <v>1775.2121653256745</v>
      </c>
      <c r="R127" s="77">
        <f t="shared" si="154"/>
        <v>1820.6700371805716</v>
      </c>
      <c r="S127" s="77">
        <f t="shared" si="154"/>
        <v>1867.0635217280117</v>
      </c>
      <c r="T127" s="77">
        <f t="shared" si="154"/>
        <v>1914.0699939015994</v>
      </c>
      <c r="U127" s="77">
        <f t="shared" si="154"/>
        <v>1961.6975193279957</v>
      </c>
      <c r="V127" s="77">
        <f t="shared" si="154"/>
        <v>2010.3009855802331</v>
      </c>
      <c r="W127" s="77">
        <f t="shared" si="154"/>
        <v>2060.1626895914073</v>
      </c>
      <c r="X127" s="77">
        <f t="shared" si="154"/>
        <v>2111.0890563216808</v>
      </c>
      <c r="Y127" s="77">
        <f t="shared" si="154"/>
        <v>2162.684870064722</v>
      </c>
      <c r="Z127" s="77">
        <f t="shared" si="154"/>
        <v>2215.1759683670057</v>
      </c>
      <c r="AA127" s="77">
        <f t="shared" si="154"/>
        <v>2268.1348730155605</v>
      </c>
      <c r="AB127" s="77">
        <f t="shared" si="154"/>
        <v>2322.553656089548</v>
      </c>
      <c r="AC127" s="77">
        <f t="shared" si="154"/>
        <v>2377.9564456160374</v>
      </c>
      <c r="AD127" s="77">
        <f t="shared" si="154"/>
        <v>2435.0449511144334</v>
      </c>
      <c r="AE127" s="77">
        <f t="shared" si="154"/>
        <v>2492.4802785592033</v>
      </c>
      <c r="AF127" s="77">
        <f t="shared" si="154"/>
        <v>2550.9722030964135</v>
      </c>
      <c r="AG127" s="77">
        <f t="shared" si="154"/>
        <v>2610.9240060590564</v>
      </c>
      <c r="AH127" s="77">
        <f t="shared" si="154"/>
        <v>2672.0372592607164</v>
      </c>
      <c r="AI127" s="77">
        <f t="shared" si="154"/>
        <v>2734.6345877677886</v>
      </c>
      <c r="AJ127" s="77">
        <f t="shared" si="154"/>
        <v>2799.0708791533061</v>
      </c>
      <c r="AK127" s="77">
        <f t="shared" si="154"/>
        <v>2865.26547715067</v>
      </c>
      <c r="AL127" s="77">
        <f t="shared" si="154"/>
        <v>2932.8715598135068</v>
      </c>
      <c r="AM127" s="77">
        <f t="shared" si="154"/>
        <v>3002.5021147679658</v>
      </c>
      <c r="AN127" s="77">
        <f t="shared" si="154"/>
        <v>3076.0606299057704</v>
      </c>
    </row>
    <row r="128" spans="1:40" x14ac:dyDescent="0.25">
      <c r="C128" s="77">
        <v>0</v>
      </c>
      <c r="D128" s="77">
        <f t="shared" si="155"/>
        <v>0</v>
      </c>
      <c r="E128" s="77">
        <f t="shared" si="154"/>
        <v>0</v>
      </c>
      <c r="F128" s="77">
        <f t="shared" si="154"/>
        <v>0</v>
      </c>
      <c r="G128" s="77">
        <f t="shared" si="154"/>
        <v>0</v>
      </c>
      <c r="H128" s="77">
        <f t="shared" si="154"/>
        <v>0</v>
      </c>
      <c r="I128" s="77">
        <f t="shared" si="154"/>
        <v>0</v>
      </c>
      <c r="J128" s="77">
        <f t="shared" si="154"/>
        <v>0</v>
      </c>
      <c r="K128" s="77">
        <f t="shared" si="154"/>
        <v>0</v>
      </c>
      <c r="L128" s="77">
        <f t="shared" si="154"/>
        <v>0</v>
      </c>
      <c r="M128" s="77">
        <f t="shared" si="154"/>
        <v>0</v>
      </c>
      <c r="N128" s="77">
        <f t="shared" si="154"/>
        <v>0</v>
      </c>
      <c r="O128" s="77">
        <f t="shared" si="154"/>
        <v>0</v>
      </c>
      <c r="P128" s="77">
        <f t="shared" si="154"/>
        <v>0</v>
      </c>
      <c r="Q128" s="77">
        <f t="shared" si="154"/>
        <v>0</v>
      </c>
      <c r="R128" s="77">
        <f t="shared" si="154"/>
        <v>0</v>
      </c>
      <c r="S128" s="77">
        <f t="shared" si="154"/>
        <v>0</v>
      </c>
      <c r="T128" s="77">
        <f t="shared" si="154"/>
        <v>0</v>
      </c>
      <c r="U128" s="77">
        <f t="shared" si="154"/>
        <v>0</v>
      </c>
      <c r="V128" s="77">
        <f t="shared" si="154"/>
        <v>0</v>
      </c>
      <c r="W128" s="77">
        <f t="shared" ref="E128:AN133" si="156">W114*$C128</f>
        <v>0</v>
      </c>
      <c r="X128" s="77">
        <f t="shared" si="156"/>
        <v>0</v>
      </c>
      <c r="Y128" s="77">
        <f t="shared" si="156"/>
        <v>0</v>
      </c>
      <c r="Z128" s="77">
        <f t="shared" si="156"/>
        <v>0</v>
      </c>
      <c r="AA128" s="77">
        <f t="shared" si="156"/>
        <v>0</v>
      </c>
      <c r="AB128" s="77">
        <f t="shared" si="156"/>
        <v>0</v>
      </c>
      <c r="AC128" s="77">
        <f t="shared" si="156"/>
        <v>0</v>
      </c>
      <c r="AD128" s="77">
        <f t="shared" si="156"/>
        <v>0</v>
      </c>
      <c r="AE128" s="77">
        <f t="shared" si="156"/>
        <v>0</v>
      </c>
      <c r="AF128" s="77">
        <f t="shared" si="156"/>
        <v>0</v>
      </c>
      <c r="AG128" s="77">
        <f t="shared" si="156"/>
        <v>0</v>
      </c>
      <c r="AH128" s="77">
        <f t="shared" si="156"/>
        <v>0</v>
      </c>
      <c r="AI128" s="77">
        <f t="shared" si="156"/>
        <v>0</v>
      </c>
      <c r="AJ128" s="77">
        <f t="shared" si="156"/>
        <v>0</v>
      </c>
      <c r="AK128" s="77">
        <f t="shared" si="156"/>
        <v>0</v>
      </c>
      <c r="AL128" s="77">
        <f t="shared" si="156"/>
        <v>0</v>
      </c>
      <c r="AM128" s="77">
        <f t="shared" si="156"/>
        <v>0</v>
      </c>
      <c r="AN128" s="77">
        <f t="shared" si="156"/>
        <v>0</v>
      </c>
    </row>
    <row r="129" spans="3:40" x14ac:dyDescent="0.25">
      <c r="C129" s="77">
        <v>0</v>
      </c>
      <c r="D129" s="77">
        <f t="shared" si="155"/>
        <v>0</v>
      </c>
      <c r="E129" s="77">
        <f t="shared" si="156"/>
        <v>0</v>
      </c>
      <c r="F129" s="77">
        <f t="shared" si="156"/>
        <v>0</v>
      </c>
      <c r="G129" s="77">
        <f t="shared" si="156"/>
        <v>0</v>
      </c>
      <c r="H129" s="77">
        <f t="shared" si="156"/>
        <v>0</v>
      </c>
      <c r="I129" s="77">
        <f t="shared" si="156"/>
        <v>0</v>
      </c>
      <c r="J129" s="77">
        <f t="shared" si="156"/>
        <v>0</v>
      </c>
      <c r="K129" s="77">
        <f t="shared" si="156"/>
        <v>0</v>
      </c>
      <c r="L129" s="77">
        <f t="shared" si="156"/>
        <v>0</v>
      </c>
      <c r="M129" s="77">
        <f t="shared" si="156"/>
        <v>0</v>
      </c>
      <c r="N129" s="77">
        <f t="shared" si="156"/>
        <v>0</v>
      </c>
      <c r="O129" s="77">
        <f t="shared" si="156"/>
        <v>0</v>
      </c>
      <c r="P129" s="77">
        <f t="shared" si="156"/>
        <v>0</v>
      </c>
      <c r="Q129" s="77">
        <f t="shared" si="156"/>
        <v>0</v>
      </c>
      <c r="R129" s="77">
        <f t="shared" si="156"/>
        <v>0</v>
      </c>
      <c r="S129" s="77">
        <f t="shared" si="156"/>
        <v>0</v>
      </c>
      <c r="T129" s="77">
        <f t="shared" si="156"/>
        <v>0</v>
      </c>
      <c r="U129" s="77">
        <f t="shared" si="156"/>
        <v>0</v>
      </c>
      <c r="V129" s="77">
        <f t="shared" si="156"/>
        <v>0</v>
      </c>
      <c r="W129" s="77">
        <f t="shared" si="156"/>
        <v>0</v>
      </c>
      <c r="X129" s="77">
        <f t="shared" si="156"/>
        <v>0</v>
      </c>
      <c r="Y129" s="77">
        <f t="shared" si="156"/>
        <v>0</v>
      </c>
      <c r="Z129" s="77">
        <f t="shared" si="156"/>
        <v>0</v>
      </c>
      <c r="AA129" s="77">
        <f t="shared" si="156"/>
        <v>0</v>
      </c>
      <c r="AB129" s="77">
        <f t="shared" si="156"/>
        <v>0</v>
      </c>
      <c r="AC129" s="77">
        <f t="shared" si="156"/>
        <v>0</v>
      </c>
      <c r="AD129" s="77">
        <f t="shared" si="156"/>
        <v>0</v>
      </c>
      <c r="AE129" s="77">
        <f t="shared" si="156"/>
        <v>0</v>
      </c>
      <c r="AF129" s="77">
        <f t="shared" si="156"/>
        <v>0</v>
      </c>
      <c r="AG129" s="77">
        <f t="shared" si="156"/>
        <v>0</v>
      </c>
      <c r="AH129" s="77">
        <f t="shared" si="156"/>
        <v>0</v>
      </c>
      <c r="AI129" s="77">
        <f t="shared" si="156"/>
        <v>0</v>
      </c>
      <c r="AJ129" s="77">
        <f t="shared" si="156"/>
        <v>0</v>
      </c>
      <c r="AK129" s="77">
        <f t="shared" si="156"/>
        <v>0</v>
      </c>
      <c r="AL129" s="77">
        <f t="shared" si="156"/>
        <v>0</v>
      </c>
      <c r="AM129" s="77">
        <f t="shared" si="156"/>
        <v>0</v>
      </c>
      <c r="AN129" s="77">
        <f t="shared" si="156"/>
        <v>0</v>
      </c>
    </row>
    <row r="130" spans="3:40" x14ac:dyDescent="0.25">
      <c r="C130" s="77">
        <v>360</v>
      </c>
      <c r="D130" s="77">
        <f t="shared" si="155"/>
        <v>368.31361691417067</v>
      </c>
      <c r="E130" s="77">
        <f t="shared" si="156"/>
        <v>376.62723382834139</v>
      </c>
      <c r="F130" s="77">
        <f t="shared" si="156"/>
        <v>385.2579914422351</v>
      </c>
      <c r="G130" s="77">
        <f t="shared" si="156"/>
        <v>393.82079033475969</v>
      </c>
      <c r="H130" s="77">
        <f t="shared" si="156"/>
        <v>403.15378806946893</v>
      </c>
      <c r="I130" s="77">
        <f t="shared" si="156"/>
        <v>412.62270324691667</v>
      </c>
      <c r="J130" s="77">
        <f t="shared" si="156"/>
        <v>422.15957714573369</v>
      </c>
      <c r="K130" s="77">
        <f t="shared" si="156"/>
        <v>432.21746790838154</v>
      </c>
      <c r="L130" s="77">
        <f t="shared" si="156"/>
        <v>442.54719355650644</v>
      </c>
      <c r="M130" s="77">
        <f t="shared" si="156"/>
        <v>453.35263025421597</v>
      </c>
      <c r="N130" s="77">
        <f t="shared" si="156"/>
        <v>464.40724893027942</v>
      </c>
      <c r="O130" s="77">
        <f t="shared" si="156"/>
        <v>475.8469670274352</v>
      </c>
      <c r="P130" s="77">
        <f t="shared" si="156"/>
        <v>487.85300780266806</v>
      </c>
      <c r="Q130" s="77">
        <f t="shared" si="156"/>
        <v>500.51598288447013</v>
      </c>
      <c r="R130" s="77">
        <f t="shared" si="156"/>
        <v>513.4281399446262</v>
      </c>
      <c r="S130" s="77">
        <f t="shared" si="156"/>
        <v>526.5441731688901</v>
      </c>
      <c r="T130" s="77">
        <f t="shared" si="156"/>
        <v>540.06795872136934</v>
      </c>
      <c r="U130" s="77">
        <f t="shared" si="156"/>
        <v>553.43317392398694</v>
      </c>
      <c r="V130" s="77">
        <f t="shared" si="156"/>
        <v>567.07022401208155</v>
      </c>
      <c r="W130" s="77">
        <f t="shared" si="156"/>
        <v>580.59400956456079</v>
      </c>
      <c r="X130" s="77">
        <f t="shared" si="156"/>
        <v>594.11779511704003</v>
      </c>
      <c r="Y130" s="77">
        <f t="shared" si="156"/>
        <v>607.82280392650398</v>
      </c>
      <c r="Z130" s="77">
        <f t="shared" si="156"/>
        <v>621.50515982884474</v>
      </c>
      <c r="AA130" s="77">
        <f t="shared" si="156"/>
        <v>635.4593506166625</v>
      </c>
      <c r="AB130" s="77">
        <f t="shared" si="156"/>
        <v>649.48150012584949</v>
      </c>
      <c r="AC130" s="77">
        <f t="shared" si="156"/>
        <v>663.50364963503648</v>
      </c>
      <c r="AD130" s="77">
        <f t="shared" si="156"/>
        <v>677.2313113516235</v>
      </c>
      <c r="AE130" s="77">
        <f t="shared" si="156"/>
        <v>691.59325446765672</v>
      </c>
      <c r="AF130" s="77">
        <f t="shared" si="156"/>
        <v>706.13642084067465</v>
      </c>
      <c r="AG130" s="77">
        <f t="shared" si="156"/>
        <v>720.86081047067705</v>
      </c>
      <c r="AH130" s="77">
        <f t="shared" si="156"/>
        <v>735.74377045054121</v>
      </c>
      <c r="AI130" s="77">
        <f t="shared" si="156"/>
        <v>750.83060659451303</v>
      </c>
      <c r="AJ130" s="77">
        <f t="shared" si="156"/>
        <v>765.73621948150003</v>
      </c>
      <c r="AK130" s="77">
        <f t="shared" si="156"/>
        <v>780.868361439718</v>
      </c>
      <c r="AL130" s="77">
        <f t="shared" si="156"/>
        <v>796.0911150264285</v>
      </c>
      <c r="AM130" s="77">
        <f t="shared" si="156"/>
        <v>811.63100931286192</v>
      </c>
      <c r="AN130" s="77">
        <f t="shared" si="156"/>
        <v>828.53007802668026</v>
      </c>
    </row>
    <row r="131" spans="3:40" x14ac:dyDescent="0.25">
      <c r="C131" s="77">
        <v>0</v>
      </c>
      <c r="D131" s="77">
        <f t="shared" si="155"/>
        <v>0</v>
      </c>
      <c r="E131" s="77">
        <f t="shared" si="156"/>
        <v>0</v>
      </c>
      <c r="F131" s="77">
        <f t="shared" si="156"/>
        <v>0</v>
      </c>
      <c r="G131" s="77">
        <f t="shared" si="156"/>
        <v>0</v>
      </c>
      <c r="H131" s="77">
        <f t="shared" si="156"/>
        <v>0</v>
      </c>
      <c r="I131" s="77">
        <f t="shared" si="156"/>
        <v>0</v>
      </c>
      <c r="J131" s="77">
        <f t="shared" si="156"/>
        <v>0</v>
      </c>
      <c r="K131" s="77">
        <f t="shared" si="156"/>
        <v>0</v>
      </c>
      <c r="L131" s="77">
        <f t="shared" si="156"/>
        <v>0</v>
      </c>
      <c r="M131" s="77">
        <f t="shared" si="156"/>
        <v>0</v>
      </c>
      <c r="N131" s="77">
        <f t="shared" si="156"/>
        <v>0</v>
      </c>
      <c r="O131" s="77">
        <f t="shared" si="156"/>
        <v>0</v>
      </c>
      <c r="P131" s="77">
        <f t="shared" si="156"/>
        <v>0</v>
      </c>
      <c r="Q131" s="77">
        <f t="shared" si="156"/>
        <v>0</v>
      </c>
      <c r="R131" s="77">
        <f t="shared" si="156"/>
        <v>0</v>
      </c>
      <c r="S131" s="77">
        <f t="shared" si="156"/>
        <v>0</v>
      </c>
      <c r="T131" s="77">
        <f t="shared" si="156"/>
        <v>0</v>
      </c>
      <c r="U131" s="77">
        <f t="shared" si="156"/>
        <v>0</v>
      </c>
      <c r="V131" s="77">
        <f t="shared" si="156"/>
        <v>0</v>
      </c>
      <c r="W131" s="77">
        <f t="shared" si="156"/>
        <v>0</v>
      </c>
      <c r="X131" s="77">
        <f t="shared" si="156"/>
        <v>0</v>
      </c>
      <c r="Y131" s="77">
        <f t="shared" si="156"/>
        <v>0</v>
      </c>
      <c r="Z131" s="77">
        <f t="shared" si="156"/>
        <v>0</v>
      </c>
      <c r="AA131" s="77">
        <f t="shared" si="156"/>
        <v>0</v>
      </c>
      <c r="AB131" s="77">
        <f t="shared" si="156"/>
        <v>0</v>
      </c>
      <c r="AC131" s="77">
        <f t="shared" si="156"/>
        <v>0</v>
      </c>
      <c r="AD131" s="77">
        <f t="shared" si="156"/>
        <v>0</v>
      </c>
      <c r="AE131" s="77">
        <f t="shared" si="156"/>
        <v>0</v>
      </c>
      <c r="AF131" s="77">
        <f t="shared" si="156"/>
        <v>0</v>
      </c>
      <c r="AG131" s="77">
        <f t="shared" si="156"/>
        <v>0</v>
      </c>
      <c r="AH131" s="77">
        <f t="shared" si="156"/>
        <v>0</v>
      </c>
      <c r="AI131" s="77">
        <f t="shared" si="156"/>
        <v>0</v>
      </c>
      <c r="AJ131" s="77">
        <f t="shared" si="156"/>
        <v>0</v>
      </c>
      <c r="AK131" s="77">
        <f t="shared" si="156"/>
        <v>0</v>
      </c>
      <c r="AL131" s="77">
        <f t="shared" si="156"/>
        <v>0</v>
      </c>
      <c r="AM131" s="77">
        <f t="shared" si="156"/>
        <v>0</v>
      </c>
      <c r="AN131" s="77">
        <f t="shared" si="156"/>
        <v>0</v>
      </c>
    </row>
    <row r="132" spans="3:40" x14ac:dyDescent="0.25">
      <c r="C132" s="77">
        <v>0</v>
      </c>
      <c r="D132" s="77">
        <f t="shared" si="155"/>
        <v>0</v>
      </c>
      <c r="E132" s="77">
        <f t="shared" si="156"/>
        <v>0</v>
      </c>
      <c r="F132" s="77">
        <f t="shared" si="156"/>
        <v>0</v>
      </c>
      <c r="G132" s="77">
        <f t="shared" si="156"/>
        <v>0</v>
      </c>
      <c r="H132" s="77">
        <f t="shared" si="156"/>
        <v>0</v>
      </c>
      <c r="I132" s="77">
        <f t="shared" si="156"/>
        <v>0</v>
      </c>
      <c r="J132" s="77">
        <f t="shared" si="156"/>
        <v>0</v>
      </c>
      <c r="K132" s="77">
        <f t="shared" si="156"/>
        <v>0</v>
      </c>
      <c r="L132" s="77">
        <f t="shared" si="156"/>
        <v>0</v>
      </c>
      <c r="M132" s="77">
        <f t="shared" si="156"/>
        <v>0</v>
      </c>
      <c r="N132" s="77">
        <f t="shared" si="156"/>
        <v>0</v>
      </c>
      <c r="O132" s="77">
        <f t="shared" si="156"/>
        <v>0</v>
      </c>
      <c r="P132" s="77">
        <f t="shared" si="156"/>
        <v>0</v>
      </c>
      <c r="Q132" s="77">
        <f t="shared" si="156"/>
        <v>0</v>
      </c>
      <c r="R132" s="77">
        <f t="shared" si="156"/>
        <v>0</v>
      </c>
      <c r="S132" s="77">
        <f t="shared" si="156"/>
        <v>0</v>
      </c>
      <c r="T132" s="77">
        <f t="shared" si="156"/>
        <v>0</v>
      </c>
      <c r="U132" s="77">
        <f t="shared" si="156"/>
        <v>0</v>
      </c>
      <c r="V132" s="77">
        <f t="shared" si="156"/>
        <v>0</v>
      </c>
      <c r="W132" s="77">
        <f t="shared" si="156"/>
        <v>0</v>
      </c>
      <c r="X132" s="77">
        <f t="shared" si="156"/>
        <v>0</v>
      </c>
      <c r="Y132" s="77">
        <f t="shared" si="156"/>
        <v>0</v>
      </c>
      <c r="Z132" s="77">
        <f t="shared" si="156"/>
        <v>0</v>
      </c>
      <c r="AA132" s="77">
        <f t="shared" si="156"/>
        <v>0</v>
      </c>
      <c r="AB132" s="77">
        <f t="shared" si="156"/>
        <v>0</v>
      </c>
      <c r="AC132" s="77">
        <f t="shared" si="156"/>
        <v>0</v>
      </c>
      <c r="AD132" s="77">
        <f t="shared" si="156"/>
        <v>0</v>
      </c>
      <c r="AE132" s="77">
        <f t="shared" si="156"/>
        <v>0</v>
      </c>
      <c r="AF132" s="77">
        <f t="shared" si="156"/>
        <v>0</v>
      </c>
      <c r="AG132" s="77">
        <f t="shared" si="156"/>
        <v>0</v>
      </c>
      <c r="AH132" s="77">
        <f t="shared" si="156"/>
        <v>0</v>
      </c>
      <c r="AI132" s="77">
        <f t="shared" si="156"/>
        <v>0</v>
      </c>
      <c r="AJ132" s="77">
        <f t="shared" si="156"/>
        <v>0</v>
      </c>
      <c r="AK132" s="77">
        <f t="shared" si="156"/>
        <v>0</v>
      </c>
      <c r="AL132" s="77">
        <f t="shared" si="156"/>
        <v>0</v>
      </c>
      <c r="AM132" s="77">
        <f t="shared" si="156"/>
        <v>0</v>
      </c>
      <c r="AN132" s="77">
        <f t="shared" si="156"/>
        <v>0</v>
      </c>
    </row>
    <row r="133" spans="3:40" x14ac:dyDescent="0.25">
      <c r="C133" s="77">
        <v>5200</v>
      </c>
      <c r="D133" s="77">
        <f t="shared" si="155"/>
        <v>5351.8531752476856</v>
      </c>
      <c r="E133" s="77">
        <f t="shared" si="156"/>
        <v>5505.3954848140329</v>
      </c>
      <c r="F133" s="77">
        <f t="shared" si="156"/>
        <v>5663.4984570407669</v>
      </c>
      <c r="G133" s="77">
        <f t="shared" si="156"/>
        <v>5820.5879486763033</v>
      </c>
      <c r="H133" s="77">
        <f t="shared" si="156"/>
        <v>5987.643332791944</v>
      </c>
      <c r="I133" s="77">
        <f t="shared" si="156"/>
        <v>6157.2324183855771</v>
      </c>
      <c r="J133" s="77">
        <f t="shared" si="156"/>
        <v>6328.510638297872</v>
      </c>
      <c r="K133" s="77">
        <f t="shared" si="156"/>
        <v>6508.0656163716103</v>
      </c>
      <c r="L133" s="77">
        <f t="shared" si="156"/>
        <v>6692.519083969466</v>
      </c>
      <c r="M133" s="77">
        <f t="shared" si="156"/>
        <v>6883.8980022738342</v>
      </c>
      <c r="N133" s="77">
        <f t="shared" si="156"/>
        <v>7078.1484489199283</v>
      </c>
      <c r="O133" s="77">
        <f t="shared" si="156"/>
        <v>7279.6621731362675</v>
      </c>
      <c r="P133" s="77">
        <f t="shared" si="156"/>
        <v>7489.2837420821825</v>
      </c>
      <c r="Q133" s="77">
        <f t="shared" si="156"/>
        <v>7704.6483677115475</v>
      </c>
      <c r="R133" s="77">
        <f t="shared" si="156"/>
        <v>7922.8845216826385</v>
      </c>
      <c r="S133" s="77">
        <f t="shared" si="156"/>
        <v>8143.1476368361218</v>
      </c>
      <c r="T133" s="77">
        <f t="shared" si="156"/>
        <v>8368.1403280818577</v>
      </c>
      <c r="U133" s="77">
        <f t="shared" si="156"/>
        <v>8590.0925775540036</v>
      </c>
      <c r="V133" s="77">
        <f t="shared" si="156"/>
        <v>8812.8893941854803</v>
      </c>
      <c r="W133" s="77">
        <f t="shared" si="156"/>
        <v>9030.7877212928379</v>
      </c>
      <c r="X133" s="77">
        <f t="shared" si="156"/>
        <v>9246.9969140815338</v>
      </c>
      <c r="Y133" s="77">
        <f t="shared" si="156"/>
        <v>9466.7532889394188</v>
      </c>
      <c r="Z133" s="77">
        <f t="shared" si="156"/>
        <v>9684.8205294786421</v>
      </c>
      <c r="AA133" s="77">
        <f t="shared" si="156"/>
        <v>9905.2525580639922</v>
      </c>
      <c r="AB133" s="77">
        <f t="shared" si="156"/>
        <v>10125.515673217476</v>
      </c>
      <c r="AC133" s="77">
        <f t="shared" si="156"/>
        <v>10342.400519733637</v>
      </c>
      <c r="AD133" s="77">
        <f t="shared" si="156"/>
        <v>10551.008608088354</v>
      </c>
      <c r="AE133" s="77">
        <f t="shared" si="156"/>
        <v>10769.751502355042</v>
      </c>
      <c r="AF133" s="77">
        <f t="shared" si="156"/>
        <v>10988.832223485462</v>
      </c>
      <c r="AG133" s="77">
        <f t="shared" si="156"/>
        <v>11206.223810297222</v>
      </c>
      <c r="AH133" s="77">
        <f t="shared" si="156"/>
        <v>11423.615397108981</v>
      </c>
      <c r="AI133" s="77">
        <f t="shared" si="156"/>
        <v>11638.980022738348</v>
      </c>
      <c r="AJ133" s="77">
        <f t="shared" si="156"/>
        <v>11850.966379730387</v>
      </c>
      <c r="AK133" s="77">
        <f t="shared" si="156"/>
        <v>12061.601429267499</v>
      </c>
      <c r="AL133" s="77">
        <f t="shared" si="156"/>
        <v>12272.40539223648</v>
      </c>
      <c r="AM133" s="77">
        <f t="shared" si="156"/>
        <v>12483.547182069189</v>
      </c>
      <c r="AN133" s="77">
        <f t="shared" si="156"/>
        <v>12718.505765795031</v>
      </c>
    </row>
    <row r="135" spans="3:40" x14ac:dyDescent="0.25">
      <c r="C135" s="77">
        <v>5290</v>
      </c>
      <c r="D135" s="77">
        <f>$C135*D98</f>
        <v>5431.0181821108845</v>
      </c>
      <c r="E135" s="77">
        <f t="shared" ref="E135:AN142" si="157">$C135*E98</f>
        <v>5576.0911375672895</v>
      </c>
      <c r="F135" s="77">
        <f t="shared" si="157"/>
        <v>5726.4582646687804</v>
      </c>
      <c r="G135" s="77">
        <f t="shared" si="157"/>
        <v>5878.534724334173</v>
      </c>
      <c r="H135" s="77">
        <f t="shared" si="157"/>
        <v>6040.712845180803</v>
      </c>
      <c r="I135" s="77">
        <f t="shared" si="157"/>
        <v>6208.8726955343382</v>
      </c>
      <c r="J135" s="77">
        <f t="shared" si="157"/>
        <v>6383.2428295560157</v>
      </c>
      <c r="K135" s="77">
        <f t="shared" si="157"/>
        <v>6563.3407282008839</v>
      </c>
      <c r="L135" s="77">
        <f t="shared" si="157"/>
        <v>6748.3002988294884</v>
      </c>
      <c r="M135" s="77">
        <f t="shared" si="157"/>
        <v>6937.526603958715</v>
      </c>
      <c r="N135" s="77">
        <f t="shared" si="157"/>
        <v>7130.7135903283324</v>
      </c>
      <c r="O135" s="77">
        <f t="shared" si="157"/>
        <v>7326.4102606789747</v>
      </c>
      <c r="P135" s="77">
        <f t="shared" si="157"/>
        <v>7524.8917360479727</v>
      </c>
      <c r="Q135" s="77">
        <f t="shared" si="157"/>
        <v>7730.5400800765228</v>
      </c>
      <c r="R135" s="77">
        <f t="shared" si="157"/>
        <v>7939.4605474285636</v>
      </c>
      <c r="S135" s="77">
        <f t="shared" si="157"/>
        <v>8152.2408745628682</v>
      </c>
      <c r="T135" s="77">
        <f t="shared" si="157"/>
        <v>8368.4961019508883</v>
      </c>
      <c r="U135" s="77">
        <f t="shared" si="157"/>
        <v>8588.06413014998</v>
      </c>
      <c r="V135" s="77">
        <f t="shared" si="157"/>
        <v>8811.6905133533837</v>
      </c>
      <c r="W135" s="77">
        <f t="shared" si="157"/>
        <v>9039.4570125597093</v>
      </c>
      <c r="X135" s="77">
        <f t="shared" si="157"/>
        <v>9271.3456219746313</v>
      </c>
      <c r="Y135" s="77">
        <f t="shared" si="157"/>
        <v>9507.0733701552563</v>
      </c>
      <c r="Z135" s="77">
        <f t="shared" si="157"/>
        <v>9746.0575005158389</v>
      </c>
      <c r="AA135" s="77">
        <f t="shared" si="157"/>
        <v>9988.3767578826282</v>
      </c>
      <c r="AB135" s="77">
        <f t="shared" si="157"/>
        <v>10235.727223277354</v>
      </c>
      <c r="AC135" s="77">
        <f t="shared" si="157"/>
        <v>10487.117325737032</v>
      </c>
      <c r="AD135" s="77">
        <f t="shared" si="157"/>
        <v>10742.981210458935</v>
      </c>
      <c r="AE135" s="77">
        <f t="shared" si="157"/>
        <v>11003.954546415483</v>
      </c>
      <c r="AF135" s="77">
        <f t="shared" si="157"/>
        <v>11269.223164716363</v>
      </c>
      <c r="AG135" s="77">
        <f t="shared" si="157"/>
        <v>11540.523865329549</v>
      </c>
      <c r="AH135" s="77">
        <f t="shared" si="157"/>
        <v>11816.318971177197</v>
      </c>
      <c r="AI135" s="77">
        <f t="shared" si="157"/>
        <v>12098.660451979747</v>
      </c>
      <c r="AJ135" s="77">
        <f t="shared" si="157"/>
        <v>12383.893303126606</v>
      </c>
      <c r="AK135" s="77">
        <f t="shared" si="157"/>
        <v>12676.878914679583</v>
      </c>
      <c r="AL135" s="77">
        <f t="shared" si="157"/>
        <v>12974.61998263747</v>
      </c>
      <c r="AM135" s="77">
        <f t="shared" si="157"/>
        <v>13281.533039847558</v>
      </c>
      <c r="AN135" s="77">
        <f t="shared" si="157"/>
        <v>13606.649367680995</v>
      </c>
    </row>
    <row r="136" spans="3:40" x14ac:dyDescent="0.25">
      <c r="C136" s="77">
        <v>6300</v>
      </c>
      <c r="D136" s="77">
        <f t="shared" ref="D136:S142" si="158">$C136*D99</f>
        <v>6467.1256578494085</v>
      </c>
      <c r="E136" s="77">
        <f t="shared" si="158"/>
        <v>6636.2948132100673</v>
      </c>
      <c r="F136" s="77">
        <f t="shared" si="158"/>
        <v>6809.7612053328667</v>
      </c>
      <c r="G136" s="77">
        <f t="shared" si="158"/>
        <v>6983.5966677799333</v>
      </c>
      <c r="H136" s="77">
        <f t="shared" si="158"/>
        <v>7168.0953241340694</v>
      </c>
      <c r="I136" s="77">
        <f t="shared" si="158"/>
        <v>7359.0560467930345</v>
      </c>
      <c r="J136" s="77">
        <f t="shared" si="158"/>
        <v>7556.853828136017</v>
      </c>
      <c r="K136" s="77">
        <f t="shared" si="158"/>
        <v>7761.2388766715694</v>
      </c>
      <c r="L136" s="77">
        <f t="shared" si="158"/>
        <v>7970.7590587915602</v>
      </c>
      <c r="M136" s="77">
        <f t="shared" si="158"/>
        <v>8184.5950650339219</v>
      </c>
      <c r="N136" s="77">
        <f t="shared" si="158"/>
        <v>8402.9459457003886</v>
      </c>
      <c r="O136" s="77">
        <f t="shared" si="158"/>
        <v>8624.0617946962921</v>
      </c>
      <c r="P136" s="77">
        <f t="shared" si="158"/>
        <v>8848.6160098945566</v>
      </c>
      <c r="Q136" s="77">
        <f t="shared" si="158"/>
        <v>9080.9141872891487</v>
      </c>
      <c r="R136" s="77">
        <f t="shared" si="158"/>
        <v>9317.2703736732547</v>
      </c>
      <c r="S136" s="77">
        <f t="shared" si="158"/>
        <v>9558.4279952481429</v>
      </c>
      <c r="T136" s="77">
        <f t="shared" si="157"/>
        <v>9803.6462915479515</v>
      </c>
      <c r="U136" s="77">
        <f t="shared" si="157"/>
        <v>10053.529588178812</v>
      </c>
      <c r="V136" s="77">
        <f t="shared" si="157"/>
        <v>10308.012183455477</v>
      </c>
      <c r="W136" s="77">
        <f t="shared" si="157"/>
        <v>10568.070565302867</v>
      </c>
      <c r="X136" s="77">
        <f t="shared" si="157"/>
        <v>10833.535464080342</v>
      </c>
      <c r="Y136" s="77">
        <f t="shared" si="157"/>
        <v>11103.672493469761</v>
      </c>
      <c r="Z136" s="77">
        <f t="shared" si="157"/>
        <v>11378.659097652977</v>
      </c>
      <c r="AA136" s="77">
        <f t="shared" si="157"/>
        <v>11657.485055108997</v>
      </c>
      <c r="AB136" s="77">
        <f t="shared" si="157"/>
        <v>11943.255414226256</v>
      </c>
      <c r="AC136" s="77">
        <f t="shared" si="157"/>
        <v>12234.542295462517</v>
      </c>
      <c r="AD136" s="77">
        <f t="shared" si="157"/>
        <v>12533.110317482086</v>
      </c>
      <c r="AE136" s="77">
        <f t="shared" si="157"/>
        <v>12836.52408674885</v>
      </c>
      <c r="AF136" s="77">
        <f t="shared" si="157"/>
        <v>13145.921056618241</v>
      </c>
      <c r="AG136" s="77">
        <f t="shared" si="157"/>
        <v>13463.013867068708</v>
      </c>
      <c r="AH136" s="77">
        <f t="shared" si="157"/>
        <v>13786.367178517154</v>
      </c>
      <c r="AI136" s="77">
        <f t="shared" si="157"/>
        <v>14117.867781652008</v>
      </c>
      <c r="AJ136" s="77">
        <f t="shared" si="157"/>
        <v>14454.463819328594</v>
      </c>
      <c r="AK136" s="77">
        <f t="shared" si="157"/>
        <v>14800.612981079785</v>
      </c>
      <c r="AL136" s="77">
        <f t="shared" si="157"/>
        <v>15153.589963571349</v>
      </c>
      <c r="AM136" s="77">
        <f t="shared" si="157"/>
        <v>15517.456229976095</v>
      </c>
      <c r="AN136" s="77">
        <f t="shared" si="157"/>
        <v>15886.082428722701</v>
      </c>
    </row>
    <row r="137" spans="3:40" x14ac:dyDescent="0.25">
      <c r="C137" s="77">
        <v>840</v>
      </c>
      <c r="D137" s="77">
        <f t="shared" si="158"/>
        <v>862.15579740571877</v>
      </c>
      <c r="E137" s="77">
        <f t="shared" si="157"/>
        <v>884.83396009688136</v>
      </c>
      <c r="F137" s="77">
        <f t="shared" si="157"/>
        <v>908.24860819859259</v>
      </c>
      <c r="G137" s="77">
        <f t="shared" si="157"/>
        <v>931.83934222733069</v>
      </c>
      <c r="H137" s="77">
        <f t="shared" si="157"/>
        <v>956.71436481704995</v>
      </c>
      <c r="I137" s="77">
        <f t="shared" si="157"/>
        <v>982.42208219385134</v>
      </c>
      <c r="J137" s="77">
        <f t="shared" si="157"/>
        <v>1008.9579421544972</v>
      </c>
      <c r="K137" s="77">
        <f t="shared" si="157"/>
        <v>1036.3164954035246</v>
      </c>
      <c r="L137" s="77">
        <f t="shared" si="157"/>
        <v>1064.2976226500048</v>
      </c>
      <c r="M137" s="77">
        <f t="shared" si="157"/>
        <v>1092.7987438999171</v>
      </c>
      <c r="N137" s="77">
        <f t="shared" si="157"/>
        <v>1121.8671236853645</v>
      </c>
      <c r="O137" s="77">
        <f t="shared" si="157"/>
        <v>1151.2786688052108</v>
      </c>
      <c r="P137" s="77">
        <f t="shared" si="157"/>
        <v>1181.1082979862704</v>
      </c>
      <c r="Q137" s="77">
        <f t="shared" si="157"/>
        <v>1211.8846376129127</v>
      </c>
      <c r="R137" s="77">
        <f t="shared" si="157"/>
        <v>1243.1371222362557</v>
      </c>
      <c r="S137" s="77">
        <f t="shared" si="157"/>
        <v>1274.9945333205446</v>
      </c>
      <c r="T137" s="77">
        <f t="shared" si="157"/>
        <v>1307.3340000381745</v>
      </c>
      <c r="U137" s="77">
        <f t="shared" si="157"/>
        <v>1340.0376238459748</v>
      </c>
      <c r="V137" s="77">
        <f t="shared" si="157"/>
        <v>1373.3169449916095</v>
      </c>
      <c r="W137" s="77">
        <f t="shared" si="157"/>
        <v>1407.2501160663442</v>
      </c>
      <c r="X137" s="77">
        <f t="shared" si="157"/>
        <v>1441.8005646419858</v>
      </c>
      <c r="Y137" s="77">
        <f t="shared" si="157"/>
        <v>1476.8518888344104</v>
      </c>
      <c r="Z137" s="77">
        <f t="shared" si="157"/>
        <v>1512.4318207174504</v>
      </c>
      <c r="AA137" s="77">
        <f t="shared" si="157"/>
        <v>1548.3604479555916</v>
      </c>
      <c r="AB137" s="77">
        <f t="shared" si="157"/>
        <v>1585.1615990055848</v>
      </c>
      <c r="AC137" s="77">
        <f t="shared" si="157"/>
        <v>1622.5148104762238</v>
      </c>
      <c r="AD137" s="77">
        <f t="shared" si="157"/>
        <v>1660.7301422585435</v>
      </c>
      <c r="AE137" s="77">
        <f t="shared" si="157"/>
        <v>1699.3898386135047</v>
      </c>
      <c r="AF137" s="77">
        <f t="shared" si="157"/>
        <v>1738.7189528556564</v>
      </c>
      <c r="AG137" s="77">
        <f t="shared" si="157"/>
        <v>1778.910886087066</v>
      </c>
      <c r="AH137" s="77">
        <f t="shared" si="157"/>
        <v>1819.823562580601</v>
      </c>
      <c r="AI137" s="77">
        <f t="shared" si="157"/>
        <v>1861.6110978822114</v>
      </c>
      <c r="AJ137" s="77">
        <f t="shared" si="157"/>
        <v>1904.3584431442744</v>
      </c>
      <c r="AK137" s="77">
        <f t="shared" si="157"/>
        <v>1948.1567488920562</v>
      </c>
      <c r="AL137" s="77">
        <f t="shared" si="157"/>
        <v>1992.816011687396</v>
      </c>
      <c r="AM137" s="77">
        <f t="shared" si="157"/>
        <v>2038.7097434501111</v>
      </c>
      <c r="AN137" s="77">
        <f t="shared" si="157"/>
        <v>2086.8173599384259</v>
      </c>
    </row>
    <row r="138" spans="3:40" x14ac:dyDescent="0.25">
      <c r="C138" s="77">
        <v>8590</v>
      </c>
      <c r="D138" s="77">
        <f t="shared" si="158"/>
        <v>8813.8904707875936</v>
      </c>
      <c r="E138" s="77">
        <f t="shared" si="157"/>
        <v>9043.7070891872227</v>
      </c>
      <c r="F138" s="77">
        <f t="shared" si="157"/>
        <v>9281.4858716868184</v>
      </c>
      <c r="G138" s="77">
        <f t="shared" si="157"/>
        <v>9521.5207539048661</v>
      </c>
      <c r="H138" s="77">
        <f t="shared" si="157"/>
        <v>9774.6686592493479</v>
      </c>
      <c r="I138" s="77">
        <f t="shared" si="157"/>
        <v>10036.480231136738</v>
      </c>
      <c r="J138" s="77">
        <f t="shared" si="157"/>
        <v>10306.863814131517</v>
      </c>
      <c r="K138" s="77">
        <f t="shared" si="157"/>
        <v>10585.42917270318</v>
      </c>
      <c r="L138" s="77">
        <f t="shared" si="157"/>
        <v>10870.253064715984</v>
      </c>
      <c r="M138" s="77">
        <f t="shared" si="157"/>
        <v>11160.232345887713</v>
      </c>
      <c r="N138" s="77">
        <f t="shared" si="157"/>
        <v>11456.07320321543</v>
      </c>
      <c r="O138" s="77">
        <f t="shared" si="157"/>
        <v>11755.050704742671</v>
      </c>
      <c r="P138" s="77">
        <f t="shared" si="157"/>
        <v>12057.983287468483</v>
      </c>
      <c r="Q138" s="77">
        <f t="shared" si="157"/>
        <v>12370.824584831071</v>
      </c>
      <c r="R138" s="77">
        <f t="shared" si="157"/>
        <v>12688.488116372328</v>
      </c>
      <c r="S138" s="77">
        <f t="shared" si="157"/>
        <v>13012.423242216293</v>
      </c>
      <c r="T138" s="77">
        <f t="shared" si="157"/>
        <v>13341.204953946439</v>
      </c>
      <c r="U138" s="77">
        <f t="shared" si="157"/>
        <v>13673.642782615609</v>
      </c>
      <c r="V138" s="77">
        <f t="shared" si="157"/>
        <v>14012.320186313827</v>
      </c>
      <c r="W138" s="77">
        <f t="shared" si="157"/>
        <v>14358.187106369023</v>
      </c>
      <c r="X138" s="77">
        <f t="shared" si="157"/>
        <v>14710.582808304844</v>
      </c>
      <c r="Y138" s="77">
        <f t="shared" si="157"/>
        <v>15067.859627765511</v>
      </c>
      <c r="Z138" s="77">
        <f t="shared" si="157"/>
        <v>15430.637822516062</v>
      </c>
      <c r="AA138" s="77">
        <f t="shared" si="157"/>
        <v>15796.909068355908</v>
      </c>
      <c r="AB138" s="77">
        <f t="shared" si="157"/>
        <v>16172.307311284016</v>
      </c>
      <c r="AC138" s="77">
        <f t="shared" si="157"/>
        <v>16553.624971800538</v>
      </c>
      <c r="AD138" s="77">
        <f t="shared" si="157"/>
        <v>16944.37228391696</v>
      </c>
      <c r="AE138" s="77">
        <f t="shared" si="157"/>
        <v>17339.130253031155</v>
      </c>
      <c r="AF138" s="77">
        <f t="shared" si="157"/>
        <v>17740.82876019715</v>
      </c>
      <c r="AG138" s="77">
        <f t="shared" si="157"/>
        <v>18151.742402522839</v>
      </c>
      <c r="AH138" s="77">
        <f t="shared" si="157"/>
        <v>18570.169221595028</v>
      </c>
      <c r="AI138" s="77">
        <f t="shared" si="157"/>
        <v>18997.962518435597</v>
      </c>
      <c r="AJ138" s="77">
        <f t="shared" si="157"/>
        <v>19436.270449611056</v>
      </c>
      <c r="AK138" s="77">
        <f t="shared" si="157"/>
        <v>19885.737565728094</v>
      </c>
      <c r="AL138" s="77">
        <f t="shared" si="157"/>
        <v>20344.162968888504</v>
      </c>
      <c r="AM138" s="77">
        <f t="shared" si="157"/>
        <v>20815.622786419444</v>
      </c>
      <c r="AN138" s="77">
        <f t="shared" si="157"/>
        <v>21312.753368446698</v>
      </c>
    </row>
    <row r="139" spans="3:40" x14ac:dyDescent="0.25">
      <c r="C139" s="77">
        <v>90</v>
      </c>
      <c r="D139" s="77">
        <f t="shared" si="158"/>
        <v>92.414986165979798</v>
      </c>
      <c r="E139" s="77">
        <f t="shared" si="157"/>
        <v>94.899226696133965</v>
      </c>
      <c r="F139" s="77">
        <f t="shared" si="157"/>
        <v>97.475192478052563</v>
      </c>
      <c r="G139" s="77">
        <f t="shared" si="157"/>
        <v>100.0796824169748</v>
      </c>
      <c r="H139" s="77">
        <f t="shared" si="157"/>
        <v>102.85910041432591</v>
      </c>
      <c r="I139" s="77">
        <f t="shared" si="157"/>
        <v>105.73852076859156</v>
      </c>
      <c r="J139" s="77">
        <f t="shared" si="157"/>
        <v>108.72083207283323</v>
      </c>
      <c r="K139" s="77">
        <f t="shared" si="157"/>
        <v>111.80417536622744</v>
      </c>
      <c r="L139" s="77">
        <f t="shared" si="157"/>
        <v>114.97151330957017</v>
      </c>
      <c r="M139" s="77">
        <f t="shared" si="157"/>
        <v>118.21545577006088</v>
      </c>
      <c r="N139" s="77">
        <f t="shared" si="157"/>
        <v>121.52631765147706</v>
      </c>
      <c r="O139" s="77">
        <f t="shared" si="157"/>
        <v>124.88449265791004</v>
      </c>
      <c r="P139" s="77">
        <f t="shared" si="157"/>
        <v>128.29572702988312</v>
      </c>
      <c r="Q139" s="77">
        <f t="shared" si="157"/>
        <v>131.82926609734338</v>
      </c>
      <c r="R139" s="77">
        <f t="shared" si="157"/>
        <v>135.41820621555334</v>
      </c>
      <c r="S139" s="77">
        <f t="shared" si="157"/>
        <v>139.07139411792258</v>
      </c>
      <c r="T139" s="77">
        <f t="shared" si="157"/>
        <v>142.78508518463971</v>
      </c>
      <c r="U139" s="77">
        <f t="shared" si="157"/>
        <v>146.54959728594491</v>
      </c>
      <c r="V139" s="77">
        <f t="shared" si="157"/>
        <v>150.38265712652358</v>
      </c>
      <c r="W139" s="77">
        <f t="shared" si="157"/>
        <v>154.27874762509657</v>
      </c>
      <c r="X139" s="77">
        <f t="shared" si="157"/>
        <v>158.24002317520521</v>
      </c>
      <c r="Y139" s="77">
        <f t="shared" si="157"/>
        <v>162.26646294419103</v>
      </c>
      <c r="Z139" s="77">
        <f t="shared" si="157"/>
        <v>166.34351582569684</v>
      </c>
      <c r="AA139" s="77">
        <f t="shared" si="157"/>
        <v>170.47814815287387</v>
      </c>
      <c r="AB139" s="77">
        <f t="shared" si="157"/>
        <v>174.6936870423209</v>
      </c>
      <c r="AC139" s="77">
        <f t="shared" si="157"/>
        <v>178.97191443525676</v>
      </c>
      <c r="AD139" s="77">
        <f t="shared" si="157"/>
        <v>183.31381324213174</v>
      </c>
      <c r="AE139" s="77">
        <f t="shared" si="157"/>
        <v>187.74955299545806</v>
      </c>
      <c r="AF139" s="77">
        <f t="shared" si="157"/>
        <v>192.25479184613221</v>
      </c>
      <c r="AG139" s="77">
        <f t="shared" si="157"/>
        <v>196.85670151384141</v>
      </c>
      <c r="AH139" s="77">
        <f t="shared" si="157"/>
        <v>201.53096603861127</v>
      </c>
      <c r="AI139" s="77">
        <f t="shared" si="157"/>
        <v>206.31049791966427</v>
      </c>
      <c r="AJ139" s="77">
        <f t="shared" si="157"/>
        <v>211.13196911111973</v>
      </c>
      <c r="AK139" s="77">
        <f t="shared" si="157"/>
        <v>216.07892167510451</v>
      </c>
      <c r="AL139" s="77">
        <f t="shared" si="157"/>
        <v>221.10195477105171</v>
      </c>
      <c r="AM139" s="77">
        <f t="shared" si="157"/>
        <v>226.27544510261603</v>
      </c>
      <c r="AN139" s="77">
        <f t="shared" si="157"/>
        <v>231.77967910375057</v>
      </c>
    </row>
    <row r="140" spans="3:40" x14ac:dyDescent="0.25">
      <c r="C140" s="77">
        <v>8150</v>
      </c>
      <c r="D140" s="77">
        <f t="shared" si="158"/>
        <v>8364.1830427017048</v>
      </c>
      <c r="E140" s="77">
        <f t="shared" si="157"/>
        <v>8581.8248812885613</v>
      </c>
      <c r="F140" s="77">
        <f t="shared" si="157"/>
        <v>8805.3685235465528</v>
      </c>
      <c r="G140" s="77">
        <f t="shared" si="157"/>
        <v>9029.5523162046575</v>
      </c>
      <c r="H140" s="77">
        <f t="shared" si="157"/>
        <v>9266.390683042775</v>
      </c>
      <c r="I140" s="77">
        <f t="shared" si="157"/>
        <v>9511.080179851162</v>
      </c>
      <c r="J140" s="77">
        <f t="shared" si="157"/>
        <v>9763.8758294910094</v>
      </c>
      <c r="K140" s="77">
        <f t="shared" si="157"/>
        <v>10024.664052922628</v>
      </c>
      <c r="L140" s="77">
        <f t="shared" si="157"/>
        <v>10291.666485428399</v>
      </c>
      <c r="M140" s="77">
        <f t="shared" si="157"/>
        <v>10563.841630173856</v>
      </c>
      <c r="N140" s="77">
        <f t="shared" si="157"/>
        <v>10841.615941194175</v>
      </c>
      <c r="O140" s="77">
        <f t="shared" si="157"/>
        <v>11123.03016170756</v>
      </c>
      <c r="P140" s="77">
        <f t="shared" si="157"/>
        <v>11408.531473391959</v>
      </c>
      <c r="Q140" s="77">
        <f t="shared" si="157"/>
        <v>11703.492784075506</v>
      </c>
      <c r="R140" s="77">
        <f t="shared" si="157"/>
        <v>12003.426856850305</v>
      </c>
      <c r="S140" s="77">
        <f t="shared" si="157"/>
        <v>12309.234237914403</v>
      </c>
      <c r="T140" s="77">
        <f t="shared" si="157"/>
        <v>12620.157021451971</v>
      </c>
      <c r="U140" s="77">
        <f t="shared" si="157"/>
        <v>12935.736058745522</v>
      </c>
      <c r="V140" s="77">
        <f t="shared" si="157"/>
        <v>13256.068620463884</v>
      </c>
      <c r="W140" s="77">
        <f t="shared" si="157"/>
        <v>13582.406631284195</v>
      </c>
      <c r="X140" s="77">
        <f t="shared" si="157"/>
        <v>13914.889217067324</v>
      </c>
      <c r="Y140" s="77">
        <f t="shared" si="157"/>
        <v>14252.978188142681</v>
      </c>
      <c r="Z140" s="77">
        <f t="shared" si="157"/>
        <v>14596.538296235014</v>
      </c>
      <c r="AA140" s="77">
        <f t="shared" si="157"/>
        <v>14943.86905508915</v>
      </c>
      <c r="AB140" s="77">
        <f t="shared" si="157"/>
        <v>15299.4025759085</v>
      </c>
      <c r="AC140" s="77">
        <f t="shared" si="157"/>
        <v>15660.695929327605</v>
      </c>
      <c r="AD140" s="77">
        <f t="shared" si="157"/>
        <v>16030.177761886682</v>
      </c>
      <c r="AE140" s="77">
        <f t="shared" si="157"/>
        <v>16405.07231339825</v>
      </c>
      <c r="AF140" s="77">
        <f t="shared" si="157"/>
        <v>16786.842425901672</v>
      </c>
      <c r="AG140" s="77">
        <f t="shared" si="157"/>
        <v>17177.193936299616</v>
      </c>
      <c r="AH140" s="77">
        <f t="shared" si="157"/>
        <v>17574.801063438528</v>
      </c>
      <c r="AI140" s="77">
        <f t="shared" si="157"/>
        <v>17981.20641760567</v>
      </c>
      <c r="AJ140" s="77">
        <f t="shared" si="157"/>
        <v>18394.683083827327</v>
      </c>
      <c r="AK140" s="77">
        <f t="shared" si="157"/>
        <v>18818.658772478208</v>
      </c>
      <c r="AL140" s="77">
        <f t="shared" si="157"/>
        <v>19250.951196278049</v>
      </c>
      <c r="AM140" s="77">
        <f t="shared" si="157"/>
        <v>19695.391807886615</v>
      </c>
      <c r="AN140" s="77">
        <f t="shared" si="157"/>
        <v>20151.336445385881</v>
      </c>
    </row>
    <row r="141" spans="3:40" x14ac:dyDescent="0.25">
      <c r="C141" s="77">
        <v>2260</v>
      </c>
      <c r="D141" s="77">
        <f t="shared" si="158"/>
        <v>2320.0467912742479</v>
      </c>
      <c r="E141" s="77">
        <f t="shared" si="157"/>
        <v>2381.6418728866138</v>
      </c>
      <c r="F141" s="77">
        <f t="shared" si="157"/>
        <v>2445.367377885319</v>
      </c>
      <c r="G141" s="77">
        <f t="shared" si="157"/>
        <v>2509.7331316763375</v>
      </c>
      <c r="H141" s="77">
        <f t="shared" si="157"/>
        <v>2578.4782648058299</v>
      </c>
      <c r="I141" s="77">
        <f t="shared" si="157"/>
        <v>2649.8015494511733</v>
      </c>
      <c r="J141" s="77">
        <f t="shared" si="157"/>
        <v>2723.8451174922197</v>
      </c>
      <c r="K141" s="77">
        <f t="shared" si="157"/>
        <v>2800.3366008103299</v>
      </c>
      <c r="L141" s="77">
        <f t="shared" si="157"/>
        <v>2878.9305089242825</v>
      </c>
      <c r="M141" s="77">
        <f t="shared" si="157"/>
        <v>2959.3507740553873</v>
      </c>
      <c r="N141" s="77">
        <f t="shared" si="157"/>
        <v>3041.4915117487917</v>
      </c>
      <c r="O141" s="77">
        <f t="shared" si="157"/>
        <v>3124.6835555616367</v>
      </c>
      <c r="P141" s="77">
        <f t="shared" si="157"/>
        <v>3209.0451784065372</v>
      </c>
      <c r="Q141" s="77">
        <f t="shared" si="157"/>
        <v>3296.5363004128826</v>
      </c>
      <c r="R141" s="77">
        <f t="shared" si="157"/>
        <v>3385.4747991379609</v>
      </c>
      <c r="S141" s="77">
        <f t="shared" si="157"/>
        <v>3476.0967039231991</v>
      </c>
      <c r="T141" s="77">
        <f t="shared" si="157"/>
        <v>3568.2407644844106</v>
      </c>
      <c r="U141" s="77">
        <f t="shared" si="157"/>
        <v>3662.0155353897285</v>
      </c>
      <c r="V141" s="77">
        <f t="shared" si="157"/>
        <v>3757.5426525776693</v>
      </c>
      <c r="W141" s="77">
        <f t="shared" si="157"/>
        <v>3854.9507423691903</v>
      </c>
      <c r="X141" s="77">
        <f t="shared" si="157"/>
        <v>3954.2260697584297</v>
      </c>
      <c r="Y141" s="77">
        <f t="shared" si="157"/>
        <v>4055.2243971041048</v>
      </c>
      <c r="Z141" s="77">
        <f t="shared" si="157"/>
        <v>4157.7295620846917</v>
      </c>
      <c r="AA141" s="77">
        <f t="shared" si="157"/>
        <v>4261.7600108677389</v>
      </c>
      <c r="AB141" s="77">
        <f t="shared" si="157"/>
        <v>4368.0037628024711</v>
      </c>
      <c r="AC141" s="77">
        <f t="shared" si="157"/>
        <v>4476.145204134441</v>
      </c>
      <c r="AD141" s="77">
        <f t="shared" si="157"/>
        <v>4586.3654443130654</v>
      </c>
      <c r="AE141" s="77">
        <f t="shared" si="157"/>
        <v>4698.8507608045184</v>
      </c>
      <c r="AF141" s="77">
        <f t="shared" si="157"/>
        <v>4813.2880066805374</v>
      </c>
      <c r="AG141" s="77">
        <f t="shared" si="157"/>
        <v>4930.4617332757125</v>
      </c>
      <c r="AH141" s="77">
        <f t="shared" si="157"/>
        <v>5049.6657975988637</v>
      </c>
      <c r="AI141" s="77">
        <f t="shared" si="157"/>
        <v>5171.8593825606158</v>
      </c>
      <c r="AJ141" s="77">
        <f t="shared" si="157"/>
        <v>5295.1370001393889</v>
      </c>
      <c r="AK141" s="77">
        <f t="shared" si="157"/>
        <v>5421.9266648199082</v>
      </c>
      <c r="AL141" s="77">
        <f t="shared" si="157"/>
        <v>5550.8156601351175</v>
      </c>
      <c r="AM141" s="77">
        <f t="shared" si="157"/>
        <v>5683.8093135366034</v>
      </c>
      <c r="AN141" s="77">
        <f t="shared" si="157"/>
        <v>5823.2992652678777</v>
      </c>
    </row>
    <row r="142" spans="3:40" x14ac:dyDescent="0.25">
      <c r="C142" s="77">
        <v>4160</v>
      </c>
      <c r="D142" s="77">
        <f t="shared" si="158"/>
        <v>4260.4632677045838</v>
      </c>
      <c r="E142" s="77">
        <f t="shared" si="157"/>
        <v>4361.2216467812104</v>
      </c>
      <c r="F142" s="77">
        <f t="shared" si="157"/>
        <v>4464.5103237136136</v>
      </c>
      <c r="G142" s="77">
        <f t="shared" si="157"/>
        <v>4567.1214426981524</v>
      </c>
      <c r="H142" s="77">
        <f t="shared" si="157"/>
        <v>4676.612096765175</v>
      </c>
      <c r="I142" s="77">
        <f t="shared" si="157"/>
        <v>4788.8705411840319</v>
      </c>
      <c r="J142" s="77">
        <f t="shared" si="157"/>
        <v>4903.7997507983109</v>
      </c>
      <c r="K142" s="77">
        <f t="shared" si="157"/>
        <v>5023.1059460131464</v>
      </c>
      <c r="L142" s="77">
        <f t="shared" si="157"/>
        <v>5145.3502265016177</v>
      </c>
      <c r="M142" s="77">
        <f t="shared" si="157"/>
        <v>5270.9912029440857</v>
      </c>
      <c r="N142" s="77">
        <f t="shared" si="157"/>
        <v>5399.5062858933052</v>
      </c>
      <c r="O142" s="77">
        <f t="shared" si="157"/>
        <v>5530.7396577241034</v>
      </c>
      <c r="P142" s="77">
        <f t="shared" si="157"/>
        <v>5665.3514114882328</v>
      </c>
      <c r="Q142" s="77">
        <f t="shared" si="157"/>
        <v>5805.9191841589191</v>
      </c>
      <c r="R142" s="77">
        <f t="shared" si="157"/>
        <v>5949.3004959336959</v>
      </c>
      <c r="S142" s="77">
        <f t="shared" si="157"/>
        <v>6095.4254786497158</v>
      </c>
      <c r="T142" s="77">
        <f t="shared" si="157"/>
        <v>6245.144783837568</v>
      </c>
      <c r="U142" s="77">
        <f t="shared" si="157"/>
        <v>6396.0503112349197</v>
      </c>
      <c r="V142" s="77">
        <f t="shared" si="157"/>
        <v>6548.8639966952815</v>
      </c>
      <c r="W142" s="77">
        <f t="shared" ref="W142:AN142" si="159">$C142*W105</f>
        <v>6702.9523933211522</v>
      </c>
      <c r="X142" s="77">
        <f t="shared" si="159"/>
        <v>6859.0753366106519</v>
      </c>
      <c r="Y142" s="77">
        <f t="shared" si="159"/>
        <v>7017.973046450923</v>
      </c>
      <c r="Z142" s="77">
        <f t="shared" si="159"/>
        <v>7178.7130129234838</v>
      </c>
      <c r="AA142" s="77">
        <f t="shared" si="159"/>
        <v>7341.6018416980742</v>
      </c>
      <c r="AB142" s="77">
        <f t="shared" si="159"/>
        <v>7507.241972973874</v>
      </c>
      <c r="AC142" s="77">
        <f t="shared" si="159"/>
        <v>7674.871276179294</v>
      </c>
      <c r="AD142" s="77">
        <f t="shared" si="159"/>
        <v>7844.0955373799534</v>
      </c>
      <c r="AE142" s="77">
        <f t="shared" si="159"/>
        <v>8017.6472413797283</v>
      </c>
      <c r="AF142" s="77">
        <f t="shared" si="159"/>
        <v>8194.3633035525145</v>
      </c>
      <c r="AG142" s="77">
        <f t="shared" si="159"/>
        <v>8374.6862362287156</v>
      </c>
      <c r="AH142" s="77">
        <f t="shared" si="159"/>
        <v>8558.1642227643624</v>
      </c>
      <c r="AI142" s="77">
        <f t="shared" si="159"/>
        <v>8745.3585130270058</v>
      </c>
      <c r="AJ142" s="77">
        <f t="shared" si="159"/>
        <v>8933.3809169882516</v>
      </c>
      <c r="AK142" s="77">
        <f t="shared" si="159"/>
        <v>9125.6987845053409</v>
      </c>
      <c r="AL142" s="77">
        <f t="shared" si="159"/>
        <v>9321.157484503723</v>
      </c>
      <c r="AM142" s="77">
        <f t="shared" si="159"/>
        <v>9521.6474861717434</v>
      </c>
      <c r="AN142" s="77">
        <f t="shared" si="159"/>
        <v>9726.3209059101209</v>
      </c>
    </row>
  </sheetData>
  <mergeCells count="7">
    <mergeCell ref="A68:B68"/>
    <mergeCell ref="A22:B22"/>
    <mergeCell ref="AT34:AV34"/>
    <mergeCell ref="A1:B1"/>
    <mergeCell ref="A15:A21"/>
    <mergeCell ref="AT13:AV13"/>
    <mergeCell ref="A52:B5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2022-0FAE-4255-9768-AE435E6841A8}">
  <sheetPr codeName="Sheet13"/>
  <dimension ref="A1:AF62"/>
  <sheetViews>
    <sheetView topLeftCell="A21" zoomScale="70" zoomScaleNormal="70" workbookViewId="0">
      <selection activeCell="Y24" sqref="Y24"/>
    </sheetView>
  </sheetViews>
  <sheetFormatPr defaultColWidth="9.140625" defaultRowHeight="15" x14ac:dyDescent="0.25"/>
  <cols>
    <col min="1" max="1" width="17.140625" style="2" bestFit="1" customWidth="1"/>
    <col min="2" max="2" width="19.85546875" style="1" bestFit="1" customWidth="1"/>
    <col min="3" max="3" width="32.42578125" style="2" bestFit="1" customWidth="1"/>
    <col min="4" max="4" width="25.42578125" style="2" bestFit="1" customWidth="1"/>
    <col min="5" max="5" width="7.42578125" style="10" bestFit="1" customWidth="1"/>
    <col min="6" max="6" width="6.7109375" style="10" bestFit="1" customWidth="1"/>
    <col min="7" max="7" width="5.28515625" style="10" bestFit="1" customWidth="1"/>
    <col min="8" max="8" width="13.85546875" style="10" bestFit="1" customWidth="1"/>
    <col min="9" max="9" width="5.140625" style="10" bestFit="1" customWidth="1"/>
    <col min="10" max="10" width="6.28515625" style="10" bestFit="1" customWidth="1"/>
    <col min="11" max="11" width="14.85546875" style="10" bestFit="1" customWidth="1"/>
    <col min="12" max="12" width="13.42578125" style="10" bestFit="1" customWidth="1"/>
    <col min="13" max="13" width="9.140625" style="2"/>
    <col min="14" max="14" width="19.85546875" style="10" bestFit="1" customWidth="1"/>
    <col min="15" max="15" width="32.42578125" style="10" bestFit="1" customWidth="1"/>
    <col min="16" max="16" width="25.42578125" style="2" bestFit="1" customWidth="1"/>
    <col min="17" max="17" width="10.42578125" style="2" bestFit="1" customWidth="1"/>
    <col min="18" max="18" width="13.85546875" style="2" bestFit="1" customWidth="1"/>
    <col min="19" max="19" width="12.85546875" style="2" bestFit="1" customWidth="1"/>
    <col min="20" max="20" width="14" style="2" bestFit="1" customWidth="1"/>
    <col min="21" max="21" width="13.140625" style="2" customWidth="1"/>
    <col min="22" max="22" width="17.7109375" style="2" bestFit="1" customWidth="1"/>
    <col min="23" max="23" width="13.140625" style="2" bestFit="1" customWidth="1"/>
    <col min="24" max="24" width="17.7109375" style="2" bestFit="1" customWidth="1"/>
    <col min="25" max="28" width="9.140625" style="2"/>
    <col min="29" max="29" width="15" style="2" bestFit="1" customWidth="1"/>
    <col min="30" max="30" width="13.140625" style="2" bestFit="1" customWidth="1"/>
    <col min="31" max="31" width="14.85546875" style="2" bestFit="1" customWidth="1"/>
    <col min="32" max="16384" width="9.140625" style="2"/>
  </cols>
  <sheetData>
    <row r="1" spans="1:32" ht="15.75" thickBot="1" x14ac:dyDescent="0.3">
      <c r="A1" s="71" t="s">
        <v>37</v>
      </c>
      <c r="B1" s="71"/>
      <c r="C1" s="71"/>
      <c r="D1" s="28"/>
      <c r="E1" s="14" t="s">
        <v>22</v>
      </c>
      <c r="F1" s="14" t="s">
        <v>23</v>
      </c>
      <c r="G1" s="14" t="s">
        <v>24</v>
      </c>
      <c r="H1" s="14" t="s">
        <v>25</v>
      </c>
      <c r="I1" s="14" t="s">
        <v>26</v>
      </c>
      <c r="J1" s="14" t="s">
        <v>27</v>
      </c>
      <c r="K1" s="14" t="s">
        <v>28</v>
      </c>
      <c r="L1" s="14" t="s">
        <v>29</v>
      </c>
      <c r="N1" s="474" t="s">
        <v>36</v>
      </c>
      <c r="O1" s="475"/>
      <c r="P1" s="476"/>
      <c r="Q1" s="14" t="s">
        <v>22</v>
      </c>
      <c r="R1" s="14" t="s">
        <v>23</v>
      </c>
      <c r="S1" s="14" t="s">
        <v>24</v>
      </c>
      <c r="T1" s="14" t="s">
        <v>25</v>
      </c>
      <c r="U1" s="14" t="s">
        <v>26</v>
      </c>
      <c r="V1" s="14" t="s">
        <v>27</v>
      </c>
      <c r="W1" s="14" t="s">
        <v>28</v>
      </c>
      <c r="X1" s="14" t="s">
        <v>29</v>
      </c>
      <c r="AC1" s="18" t="s">
        <v>34</v>
      </c>
      <c r="AD1" s="19" t="s">
        <v>35</v>
      </c>
      <c r="AE1" s="15" t="s">
        <v>44</v>
      </c>
      <c r="AF1" s="41"/>
    </row>
    <row r="2" spans="1:32" ht="15.75" thickBot="1" x14ac:dyDescent="0.3">
      <c r="A2" s="503" t="s">
        <v>32</v>
      </c>
      <c r="B2" s="561" t="s">
        <v>10</v>
      </c>
      <c r="C2" s="73" t="s">
        <v>0</v>
      </c>
      <c r="D2" s="20" t="s">
        <v>13</v>
      </c>
      <c r="E2" s="21">
        <v>3130</v>
      </c>
      <c r="F2" s="21"/>
      <c r="G2" s="21"/>
      <c r="H2" s="21"/>
      <c r="I2" s="21"/>
      <c r="J2" s="21"/>
      <c r="K2" s="21"/>
      <c r="L2" s="21"/>
      <c r="N2" s="490" t="s">
        <v>10</v>
      </c>
      <c r="O2" s="3" t="s">
        <v>0</v>
      </c>
      <c r="P2" s="20" t="s">
        <v>13</v>
      </c>
      <c r="Q2" s="22">
        <f>E2/$E$21</f>
        <v>8.7724215246636775E-2</v>
      </c>
      <c r="R2" s="22">
        <f t="shared" ref="R2:R16" si="0">F2/$E$21</f>
        <v>0</v>
      </c>
      <c r="S2" s="22">
        <f t="shared" ref="S2:S16" si="1">G2/$E$21</f>
        <v>0</v>
      </c>
      <c r="T2" s="22">
        <f t="shared" ref="T2:T16" si="2">H2/$E$21</f>
        <v>0</v>
      </c>
      <c r="U2" s="22">
        <f t="shared" ref="U2:U16" si="3">I2/$E$21</f>
        <v>0</v>
      </c>
      <c r="V2" s="22">
        <f t="shared" ref="V2:V16" si="4">J2/$E$21</f>
        <v>0</v>
      </c>
      <c r="W2" s="22">
        <f t="shared" ref="W2:W16" si="5">K2/$E$21</f>
        <v>0</v>
      </c>
      <c r="X2" s="22">
        <f t="shared" ref="X2:X16" si="6">L2/$E$21</f>
        <v>0</v>
      </c>
      <c r="AC2" s="23"/>
      <c r="AD2" s="24">
        <f>1-AC2</f>
        <v>1</v>
      </c>
      <c r="AE2" s="42">
        <v>1</v>
      </c>
      <c r="AF2" s="28"/>
    </row>
    <row r="3" spans="1:32" x14ac:dyDescent="0.25">
      <c r="A3" s="504"/>
      <c r="B3" s="605"/>
      <c r="C3" s="103"/>
      <c r="D3" s="25" t="s">
        <v>14</v>
      </c>
      <c r="E3" s="26"/>
      <c r="F3" s="26">
        <v>750</v>
      </c>
      <c r="G3" s="26"/>
      <c r="H3" s="26"/>
      <c r="I3" s="26"/>
      <c r="J3" s="26"/>
      <c r="K3" s="26"/>
      <c r="L3" s="26"/>
      <c r="N3" s="491"/>
      <c r="O3" s="4"/>
      <c r="P3" s="25" t="s">
        <v>14</v>
      </c>
      <c r="Q3" s="27">
        <f t="shared" ref="Q3:Q16" si="7">E3/$E$21</f>
        <v>0</v>
      </c>
      <c r="R3" s="27">
        <f t="shared" si="0"/>
        <v>2.1020179372197311E-2</v>
      </c>
      <c r="S3" s="27">
        <f t="shared" si="1"/>
        <v>0</v>
      </c>
      <c r="T3" s="27">
        <f t="shared" si="2"/>
        <v>0</v>
      </c>
      <c r="U3" s="27">
        <f t="shared" si="3"/>
        <v>0</v>
      </c>
      <c r="V3" s="27">
        <f t="shared" si="4"/>
        <v>0</v>
      </c>
      <c r="W3" s="27">
        <f t="shared" si="5"/>
        <v>0</v>
      </c>
      <c r="X3" s="27">
        <f t="shared" si="6"/>
        <v>0</v>
      </c>
      <c r="AC3" s="10"/>
      <c r="AD3" s="10"/>
      <c r="AE3" s="10"/>
    </row>
    <row r="4" spans="1:32" x14ac:dyDescent="0.25">
      <c r="A4" s="504"/>
      <c r="B4" s="605"/>
      <c r="C4" s="103" t="s">
        <v>1</v>
      </c>
      <c r="D4" s="25" t="s">
        <v>15</v>
      </c>
      <c r="E4" s="26"/>
      <c r="F4" s="26"/>
      <c r="G4" s="26"/>
      <c r="H4" s="26">
        <v>20</v>
      </c>
      <c r="I4" s="26">
        <v>30</v>
      </c>
      <c r="J4" s="26">
        <v>160</v>
      </c>
      <c r="K4" s="26">
        <v>820</v>
      </c>
      <c r="L4" s="26"/>
      <c r="N4" s="491"/>
      <c r="O4" s="4" t="s">
        <v>1</v>
      </c>
      <c r="P4" s="25" t="s">
        <v>15</v>
      </c>
      <c r="Q4" s="27">
        <f t="shared" si="7"/>
        <v>0</v>
      </c>
      <c r="R4" s="27">
        <f t="shared" si="0"/>
        <v>0</v>
      </c>
      <c r="S4" s="27">
        <f t="shared" si="1"/>
        <v>0</v>
      </c>
      <c r="T4" s="27">
        <f t="shared" si="2"/>
        <v>5.6053811659192824E-4</v>
      </c>
      <c r="U4" s="27">
        <f t="shared" si="3"/>
        <v>8.4080717488789242E-4</v>
      </c>
      <c r="V4" s="27">
        <f t="shared" si="4"/>
        <v>4.4843049327354259E-3</v>
      </c>
      <c r="W4" s="27">
        <f t="shared" si="5"/>
        <v>2.2982062780269059E-2</v>
      </c>
      <c r="X4" s="27">
        <f t="shared" si="6"/>
        <v>0</v>
      </c>
      <c r="AC4" s="10"/>
      <c r="AD4" s="10"/>
      <c r="AE4" s="10"/>
    </row>
    <row r="5" spans="1:32" x14ac:dyDescent="0.25">
      <c r="A5" s="504"/>
      <c r="B5" s="605"/>
      <c r="C5" s="103" t="s">
        <v>2</v>
      </c>
      <c r="D5" s="25" t="s">
        <v>18</v>
      </c>
      <c r="E5" s="26"/>
      <c r="F5" s="26">
        <v>640</v>
      </c>
      <c r="G5" s="26">
        <v>70</v>
      </c>
      <c r="H5" s="26">
        <v>2780</v>
      </c>
      <c r="I5" s="26"/>
      <c r="J5" s="26">
        <v>570</v>
      </c>
      <c r="K5" s="26">
        <v>140</v>
      </c>
      <c r="L5" s="26"/>
      <c r="N5" s="491"/>
      <c r="O5" s="4" t="s">
        <v>2</v>
      </c>
      <c r="P5" s="25" t="s">
        <v>18</v>
      </c>
      <c r="Q5" s="27">
        <f t="shared" si="7"/>
        <v>0</v>
      </c>
      <c r="R5" s="27">
        <f t="shared" si="0"/>
        <v>1.7937219730941704E-2</v>
      </c>
      <c r="S5" s="27">
        <f t="shared" si="1"/>
        <v>1.9618834080717489E-3</v>
      </c>
      <c r="T5" s="27">
        <f t="shared" si="2"/>
        <v>7.791479820627803E-2</v>
      </c>
      <c r="U5" s="27">
        <f t="shared" si="3"/>
        <v>0</v>
      </c>
      <c r="V5" s="27">
        <f t="shared" si="4"/>
        <v>1.5975336322869956E-2</v>
      </c>
      <c r="W5" s="27">
        <f t="shared" si="5"/>
        <v>3.9237668161434978E-3</v>
      </c>
      <c r="X5" s="27">
        <f t="shared" si="6"/>
        <v>0</v>
      </c>
    </row>
    <row r="6" spans="1:32" ht="15.75" thickBot="1" x14ac:dyDescent="0.3">
      <c r="A6" s="504"/>
      <c r="B6" s="562"/>
      <c r="C6" s="103"/>
      <c r="D6" s="25" t="s">
        <v>19</v>
      </c>
      <c r="E6" s="26">
        <v>730</v>
      </c>
      <c r="F6" s="26">
        <v>800</v>
      </c>
      <c r="G6" s="26">
        <v>300</v>
      </c>
      <c r="H6" s="26">
        <v>910</v>
      </c>
      <c r="I6" s="26">
        <v>20</v>
      </c>
      <c r="J6" s="26">
        <v>1010</v>
      </c>
      <c r="K6" s="26">
        <v>330</v>
      </c>
      <c r="L6" s="26"/>
      <c r="N6" s="492"/>
      <c r="O6" s="4"/>
      <c r="P6" s="25" t="s">
        <v>19</v>
      </c>
      <c r="Q6" s="27">
        <f>E6/$E$21</f>
        <v>2.0459641255605381E-2</v>
      </c>
      <c r="R6" s="27">
        <f t="shared" si="0"/>
        <v>2.2421524663677129E-2</v>
      </c>
      <c r="S6" s="27">
        <f t="shared" si="1"/>
        <v>8.4080717488789238E-3</v>
      </c>
      <c r="T6" s="27">
        <f t="shared" si="2"/>
        <v>2.5504484304932736E-2</v>
      </c>
      <c r="U6" s="27">
        <f t="shared" si="3"/>
        <v>5.6053811659192824E-4</v>
      </c>
      <c r="V6" s="27">
        <f t="shared" si="4"/>
        <v>2.8307174887892375E-2</v>
      </c>
      <c r="W6" s="27">
        <f t="shared" si="5"/>
        <v>9.2488789237668168E-3</v>
      </c>
      <c r="X6" s="27">
        <f t="shared" si="6"/>
        <v>0</v>
      </c>
    </row>
    <row r="7" spans="1:32" x14ac:dyDescent="0.25">
      <c r="A7" s="504"/>
      <c r="B7" s="606" t="s">
        <v>11</v>
      </c>
      <c r="C7" s="103" t="s">
        <v>3</v>
      </c>
      <c r="D7" s="25" t="s">
        <v>20</v>
      </c>
      <c r="E7" s="26"/>
      <c r="F7" s="26">
        <v>1600</v>
      </c>
      <c r="G7" s="26">
        <v>20</v>
      </c>
      <c r="H7" s="26">
        <v>40</v>
      </c>
      <c r="I7" s="26"/>
      <c r="J7" s="26">
        <v>250</v>
      </c>
      <c r="K7" s="26">
        <v>80</v>
      </c>
      <c r="L7" s="26"/>
      <c r="N7" s="602" t="s">
        <v>11</v>
      </c>
      <c r="O7" s="4" t="s">
        <v>3</v>
      </c>
      <c r="P7" s="25" t="s">
        <v>20</v>
      </c>
      <c r="Q7" s="27">
        <f t="shared" si="7"/>
        <v>0</v>
      </c>
      <c r="R7" s="27">
        <f t="shared" si="0"/>
        <v>4.4843049327354258E-2</v>
      </c>
      <c r="S7" s="27">
        <f t="shared" si="1"/>
        <v>5.6053811659192824E-4</v>
      </c>
      <c r="T7" s="27">
        <f t="shared" si="2"/>
        <v>1.1210762331838565E-3</v>
      </c>
      <c r="U7" s="27">
        <f t="shared" si="3"/>
        <v>0</v>
      </c>
      <c r="V7" s="27">
        <f t="shared" si="4"/>
        <v>7.0067264573991034E-3</v>
      </c>
      <c r="W7" s="27">
        <f t="shared" si="5"/>
        <v>2.242152466367713E-3</v>
      </c>
      <c r="X7" s="27">
        <f t="shared" si="6"/>
        <v>0</v>
      </c>
    </row>
    <row r="8" spans="1:32" x14ac:dyDescent="0.25">
      <c r="A8" s="504"/>
      <c r="B8" s="607"/>
      <c r="C8" s="103" t="s">
        <v>4</v>
      </c>
      <c r="D8" s="25" t="s">
        <v>16</v>
      </c>
      <c r="E8" s="26"/>
      <c r="F8" s="26">
        <v>230</v>
      </c>
      <c r="G8" s="26"/>
      <c r="H8" s="26">
        <v>1000</v>
      </c>
      <c r="I8" s="26"/>
      <c r="J8" s="26"/>
      <c r="K8" s="26"/>
      <c r="L8" s="26"/>
      <c r="N8" s="603"/>
      <c r="O8" s="4" t="s">
        <v>4</v>
      </c>
      <c r="P8" s="25" t="s">
        <v>16</v>
      </c>
      <c r="Q8" s="27">
        <f t="shared" si="7"/>
        <v>0</v>
      </c>
      <c r="R8" s="27">
        <f t="shared" si="0"/>
        <v>6.4461883408071753E-3</v>
      </c>
      <c r="S8" s="27">
        <f t="shared" si="1"/>
        <v>0</v>
      </c>
      <c r="T8" s="27">
        <f t="shared" si="2"/>
        <v>2.8026905829596414E-2</v>
      </c>
      <c r="U8" s="27">
        <f t="shared" si="3"/>
        <v>0</v>
      </c>
      <c r="V8" s="27">
        <f t="shared" si="4"/>
        <v>0</v>
      </c>
      <c r="W8" s="27">
        <f t="shared" si="5"/>
        <v>0</v>
      </c>
      <c r="X8" s="27">
        <f t="shared" si="6"/>
        <v>0</v>
      </c>
    </row>
    <row r="9" spans="1:32" ht="15.75" thickBot="1" x14ac:dyDescent="0.3">
      <c r="A9" s="504"/>
      <c r="B9" s="608"/>
      <c r="C9" s="104" t="s">
        <v>5</v>
      </c>
      <c r="D9" s="28"/>
      <c r="E9" s="26"/>
      <c r="F9" s="26"/>
      <c r="G9" s="26"/>
      <c r="H9" s="26"/>
      <c r="I9" s="26"/>
      <c r="J9" s="26"/>
      <c r="K9" s="26"/>
      <c r="L9" s="26"/>
      <c r="N9" s="604"/>
      <c r="O9" s="5" t="s">
        <v>5</v>
      </c>
      <c r="P9" s="28"/>
      <c r="Q9" s="27">
        <f t="shared" si="7"/>
        <v>0</v>
      </c>
      <c r="R9" s="27">
        <f t="shared" si="0"/>
        <v>0</v>
      </c>
      <c r="S9" s="27">
        <f t="shared" si="1"/>
        <v>0</v>
      </c>
      <c r="T9" s="27">
        <f t="shared" si="2"/>
        <v>0</v>
      </c>
      <c r="U9" s="27">
        <f t="shared" si="3"/>
        <v>0</v>
      </c>
      <c r="V9" s="27">
        <f t="shared" si="4"/>
        <v>0</v>
      </c>
      <c r="W9" s="27">
        <f t="shared" si="5"/>
        <v>0</v>
      </c>
      <c r="X9" s="27">
        <f t="shared" si="6"/>
        <v>0</v>
      </c>
    </row>
    <row r="10" spans="1:32" ht="15.75" thickBot="1" x14ac:dyDescent="0.3">
      <c r="A10" s="504"/>
      <c r="B10" s="36" t="s">
        <v>21</v>
      </c>
      <c r="C10" s="618" t="s">
        <v>40</v>
      </c>
      <c r="D10" s="618"/>
      <c r="E10" s="26">
        <f>E17*$E$22</f>
        <v>229.88764044943821</v>
      </c>
      <c r="F10" s="26">
        <f t="shared" ref="F10:K10" si="8">F17*$E$22</f>
        <v>553.82022471910113</v>
      </c>
      <c r="G10" s="26">
        <f t="shared" si="8"/>
        <v>62.696629213483149</v>
      </c>
      <c r="H10" s="26">
        <f t="shared" si="8"/>
        <v>741.91011235955057</v>
      </c>
      <c r="I10" s="26">
        <f t="shared" si="8"/>
        <v>0</v>
      </c>
      <c r="J10" s="26">
        <f t="shared" si="8"/>
        <v>1598.7640449438204</v>
      </c>
      <c r="K10" s="26">
        <f t="shared" si="8"/>
        <v>264.71910112359552</v>
      </c>
      <c r="L10" s="26">
        <f>L17*0</f>
        <v>0</v>
      </c>
      <c r="N10" s="36" t="s">
        <v>21</v>
      </c>
      <c r="O10" s="618" t="s">
        <v>40</v>
      </c>
      <c r="P10" s="618"/>
      <c r="Q10" s="27">
        <f t="shared" si="7"/>
        <v>6.4430392502645237E-3</v>
      </c>
      <c r="R10" s="27">
        <f t="shared" si="0"/>
        <v>1.5521867284728172E-2</v>
      </c>
      <c r="S10" s="27">
        <f t="shared" si="1"/>
        <v>1.7571925227994156E-3</v>
      </c>
      <c r="T10" s="27">
        <f t="shared" si="2"/>
        <v>2.0793444853126418E-2</v>
      </c>
      <c r="U10" s="27">
        <f t="shared" si="3"/>
        <v>0</v>
      </c>
      <c r="V10" s="27">
        <f t="shared" si="4"/>
        <v>4.48084093313851E-2</v>
      </c>
      <c r="W10" s="27">
        <f t="shared" si="5"/>
        <v>7.4192573184864215E-3</v>
      </c>
      <c r="X10" s="27">
        <f t="shared" si="6"/>
        <v>0</v>
      </c>
    </row>
    <row r="11" spans="1:32" ht="15.75" thickBot="1" x14ac:dyDescent="0.3">
      <c r="A11" s="504"/>
      <c r="B11" s="456" t="s">
        <v>30</v>
      </c>
      <c r="C11" s="456"/>
      <c r="D11" s="456"/>
      <c r="E11" s="29">
        <f>SUM(E2:E10)</f>
        <v>4089.8876404494381</v>
      </c>
      <c r="F11" s="29">
        <f t="shared" ref="F11:L11" si="9">SUM(F2:F10)</f>
        <v>4573.8202247191011</v>
      </c>
      <c r="G11" s="29">
        <f t="shared" si="9"/>
        <v>452.69662921348316</v>
      </c>
      <c r="H11" s="29">
        <f t="shared" si="9"/>
        <v>5491.9101123595501</v>
      </c>
      <c r="I11" s="29">
        <f t="shared" si="9"/>
        <v>50</v>
      </c>
      <c r="J11" s="29">
        <f t="shared" si="9"/>
        <v>3588.7640449438204</v>
      </c>
      <c r="K11" s="29">
        <f t="shared" si="9"/>
        <v>1634.7191011235955</v>
      </c>
      <c r="L11" s="29">
        <f t="shared" si="9"/>
        <v>0</v>
      </c>
      <c r="N11" s="611" t="s">
        <v>30</v>
      </c>
      <c r="O11" s="609"/>
      <c r="P11" s="610"/>
      <c r="Q11" s="30">
        <f t="shared" si="7"/>
        <v>0.11462689575250667</v>
      </c>
      <c r="R11" s="30">
        <f t="shared" si="0"/>
        <v>0.12819002871970575</v>
      </c>
      <c r="S11" s="30">
        <f t="shared" si="1"/>
        <v>1.2687685796342017E-2</v>
      </c>
      <c r="T11" s="30">
        <f t="shared" si="2"/>
        <v>0.15392124754370937</v>
      </c>
      <c r="U11" s="30">
        <f t="shared" si="3"/>
        <v>1.4013452914798206E-3</v>
      </c>
      <c r="V11" s="30">
        <f t="shared" si="4"/>
        <v>0.10058195193228196</v>
      </c>
      <c r="W11" s="30">
        <f t="shared" si="5"/>
        <v>4.5816118305033508E-2</v>
      </c>
      <c r="X11" s="30">
        <f t="shared" si="6"/>
        <v>0</v>
      </c>
      <c r="Y11" s="35">
        <f>SUM(Q11:X11)</f>
        <v>0.55722527334105909</v>
      </c>
    </row>
    <row r="12" spans="1:32" ht="30" customHeight="1" x14ac:dyDescent="0.25">
      <c r="A12" s="504"/>
      <c r="B12" s="616" t="s">
        <v>12</v>
      </c>
      <c r="C12" s="51" t="s">
        <v>6</v>
      </c>
      <c r="E12" s="26"/>
      <c r="F12" s="26"/>
      <c r="G12" s="26"/>
      <c r="H12" s="26"/>
      <c r="I12" s="26"/>
      <c r="J12" s="26"/>
      <c r="K12" s="26"/>
      <c r="L12" s="26"/>
      <c r="N12" s="612" t="s">
        <v>12</v>
      </c>
      <c r="O12" s="2" t="s">
        <v>6</v>
      </c>
      <c r="Q12" s="27">
        <f t="shared" si="7"/>
        <v>0</v>
      </c>
      <c r="R12" s="27">
        <f t="shared" si="0"/>
        <v>0</v>
      </c>
      <c r="S12" s="27">
        <f t="shared" si="1"/>
        <v>0</v>
      </c>
      <c r="T12" s="27">
        <f t="shared" si="2"/>
        <v>0</v>
      </c>
      <c r="U12" s="27">
        <f t="shared" si="3"/>
        <v>0</v>
      </c>
      <c r="V12" s="27">
        <f t="shared" si="4"/>
        <v>0</v>
      </c>
      <c r="W12" s="27">
        <f t="shared" si="5"/>
        <v>0</v>
      </c>
      <c r="X12" s="27">
        <f t="shared" si="6"/>
        <v>0</v>
      </c>
    </row>
    <row r="13" spans="1:32" x14ac:dyDescent="0.25">
      <c r="A13" s="504"/>
      <c r="B13" s="617"/>
      <c r="C13" s="51" t="s">
        <v>7</v>
      </c>
      <c r="D13" s="2" t="s">
        <v>19</v>
      </c>
      <c r="E13" s="26"/>
      <c r="F13" s="26"/>
      <c r="G13" s="26"/>
      <c r="H13" s="26"/>
      <c r="I13" s="26"/>
      <c r="J13" s="26"/>
      <c r="K13" s="26"/>
      <c r="L13" s="26">
        <v>360</v>
      </c>
      <c r="N13" s="613"/>
      <c r="O13" s="2" t="s">
        <v>7</v>
      </c>
      <c r="P13" s="2" t="s">
        <v>19</v>
      </c>
      <c r="Q13" s="27">
        <f t="shared" si="7"/>
        <v>0</v>
      </c>
      <c r="R13" s="27">
        <f t="shared" si="0"/>
        <v>0</v>
      </c>
      <c r="S13" s="27">
        <f t="shared" si="1"/>
        <v>0</v>
      </c>
      <c r="T13" s="27">
        <f t="shared" si="2"/>
        <v>0</v>
      </c>
      <c r="U13" s="27">
        <f t="shared" si="3"/>
        <v>0</v>
      </c>
      <c r="V13" s="27">
        <f t="shared" si="4"/>
        <v>0</v>
      </c>
      <c r="W13" s="27">
        <f t="shared" si="5"/>
        <v>0</v>
      </c>
      <c r="X13" s="27">
        <f t="shared" si="6"/>
        <v>1.0089686098654708E-2</v>
      </c>
    </row>
    <row r="14" spans="1:32" x14ac:dyDescent="0.25">
      <c r="A14" s="504"/>
      <c r="B14" s="617"/>
      <c r="C14" s="51" t="s">
        <v>8</v>
      </c>
      <c r="E14" s="26"/>
      <c r="F14" s="26"/>
      <c r="G14" s="26"/>
      <c r="H14" s="26"/>
      <c r="I14" s="26"/>
      <c r="J14" s="26"/>
      <c r="K14" s="26"/>
      <c r="L14" s="26"/>
      <c r="N14" s="613"/>
      <c r="O14" s="2" t="s">
        <v>8</v>
      </c>
      <c r="Q14" s="27">
        <f t="shared" si="7"/>
        <v>0</v>
      </c>
      <c r="R14" s="27">
        <f t="shared" si="0"/>
        <v>0</v>
      </c>
      <c r="S14" s="27">
        <f t="shared" si="1"/>
        <v>0</v>
      </c>
      <c r="T14" s="27">
        <f t="shared" si="2"/>
        <v>0</v>
      </c>
      <c r="U14" s="27">
        <f t="shared" si="3"/>
        <v>0</v>
      </c>
      <c r="V14" s="27">
        <f t="shared" si="4"/>
        <v>0</v>
      </c>
      <c r="W14" s="27">
        <f t="shared" si="5"/>
        <v>0</v>
      </c>
      <c r="X14" s="27">
        <f t="shared" si="6"/>
        <v>0</v>
      </c>
    </row>
    <row r="15" spans="1:32" x14ac:dyDescent="0.25">
      <c r="A15" s="504"/>
      <c r="B15" s="617"/>
      <c r="C15" s="51" t="s">
        <v>3</v>
      </c>
      <c r="E15" s="26"/>
      <c r="F15" s="26"/>
      <c r="G15" s="26"/>
      <c r="H15" s="26"/>
      <c r="I15" s="26"/>
      <c r="J15" s="26"/>
      <c r="K15" s="26"/>
      <c r="L15" s="26"/>
      <c r="N15" s="613"/>
      <c r="O15" s="2" t="s">
        <v>3</v>
      </c>
      <c r="Q15" s="27">
        <f t="shared" si="7"/>
        <v>0</v>
      </c>
      <c r="R15" s="27">
        <f t="shared" si="0"/>
        <v>0</v>
      </c>
      <c r="S15" s="27">
        <f t="shared" si="1"/>
        <v>0</v>
      </c>
      <c r="T15" s="27">
        <f t="shared" si="2"/>
        <v>0</v>
      </c>
      <c r="U15" s="27">
        <f t="shared" si="3"/>
        <v>0</v>
      </c>
      <c r="V15" s="27">
        <f t="shared" si="4"/>
        <v>0</v>
      </c>
      <c r="W15" s="27">
        <f t="shared" si="5"/>
        <v>0</v>
      </c>
      <c r="X15" s="27">
        <f t="shared" si="6"/>
        <v>0</v>
      </c>
    </row>
    <row r="16" spans="1:32" ht="16.5" customHeight="1" thickBot="1" x14ac:dyDescent="0.3">
      <c r="A16" s="504"/>
      <c r="B16" s="617"/>
      <c r="C16" s="51" t="s">
        <v>9</v>
      </c>
      <c r="D16" s="2" t="s">
        <v>17</v>
      </c>
      <c r="E16" s="26">
        <v>770</v>
      </c>
      <c r="F16" s="26">
        <v>690</v>
      </c>
      <c r="G16" s="26">
        <v>270</v>
      </c>
      <c r="H16" s="26">
        <v>1710</v>
      </c>
      <c r="I16" s="26">
        <v>40</v>
      </c>
      <c r="J16" s="26">
        <v>1570</v>
      </c>
      <c r="K16" s="26">
        <v>130</v>
      </c>
      <c r="L16" s="26">
        <v>20</v>
      </c>
      <c r="N16" s="613"/>
      <c r="O16" s="2" t="s">
        <v>9</v>
      </c>
      <c r="P16" s="2" t="s">
        <v>17</v>
      </c>
      <c r="Q16" s="27">
        <f t="shared" si="7"/>
        <v>2.1580717488789238E-2</v>
      </c>
      <c r="R16" s="27">
        <f t="shared" si="0"/>
        <v>1.9338565022421525E-2</v>
      </c>
      <c r="S16" s="27">
        <f t="shared" si="1"/>
        <v>7.5672645739910315E-3</v>
      </c>
      <c r="T16" s="27">
        <f t="shared" si="2"/>
        <v>4.7926008968609865E-2</v>
      </c>
      <c r="U16" s="27">
        <f t="shared" si="3"/>
        <v>1.1210762331838565E-3</v>
      </c>
      <c r="V16" s="27">
        <f t="shared" si="4"/>
        <v>4.400224215246637E-2</v>
      </c>
      <c r="W16" s="27">
        <f t="shared" si="5"/>
        <v>3.6434977578475337E-3</v>
      </c>
      <c r="X16" s="27">
        <f t="shared" si="6"/>
        <v>5.6053811659192824E-4</v>
      </c>
    </row>
    <row r="17" spans="1:25" ht="16.5" customHeight="1" thickBot="1" x14ac:dyDescent="0.3">
      <c r="A17" s="504"/>
      <c r="B17" s="38" t="s">
        <v>21</v>
      </c>
      <c r="C17" s="594" t="s">
        <v>21</v>
      </c>
      <c r="D17" s="595"/>
      <c r="E17" s="39">
        <v>660</v>
      </c>
      <c r="F17" s="39">
        <v>1590</v>
      </c>
      <c r="G17" s="39">
        <v>180</v>
      </c>
      <c r="H17" s="39">
        <v>2130</v>
      </c>
      <c r="I17" s="39"/>
      <c r="J17" s="39">
        <v>4590</v>
      </c>
      <c r="K17" s="39">
        <v>760</v>
      </c>
      <c r="L17" s="39">
        <v>3780</v>
      </c>
      <c r="N17" s="611" t="s">
        <v>30</v>
      </c>
      <c r="O17" s="609"/>
      <c r="P17" s="610"/>
      <c r="Q17" s="30">
        <f t="shared" ref="Q17:X18" si="10">E18/$E$21</f>
        <v>2.1580717488789238E-2</v>
      </c>
      <c r="R17" s="30">
        <f t="shared" si="10"/>
        <v>1.9338565022421525E-2</v>
      </c>
      <c r="S17" s="30">
        <f t="shared" si="10"/>
        <v>7.5672645739910315E-3</v>
      </c>
      <c r="T17" s="30">
        <f t="shared" si="10"/>
        <v>4.7926008968609865E-2</v>
      </c>
      <c r="U17" s="30">
        <f t="shared" si="10"/>
        <v>1.1210762331838565E-3</v>
      </c>
      <c r="V17" s="30">
        <f t="shared" si="10"/>
        <v>4.400224215246637E-2</v>
      </c>
      <c r="W17" s="30">
        <f t="shared" si="10"/>
        <v>3.6434977578475337E-3</v>
      </c>
      <c r="X17" s="30">
        <f t="shared" si="10"/>
        <v>1.0650224215246636E-2</v>
      </c>
      <c r="Y17" s="35">
        <f>SUM(Q17:X17)</f>
        <v>0.15582959641255606</v>
      </c>
    </row>
    <row r="18" spans="1:25" ht="15.75" thickBot="1" x14ac:dyDescent="0.3">
      <c r="A18" s="504"/>
      <c r="B18" s="611" t="s">
        <v>30</v>
      </c>
      <c r="C18" s="609"/>
      <c r="D18" s="610"/>
      <c r="E18" s="29">
        <f>SUM(E12:E16)</f>
        <v>770</v>
      </c>
      <c r="F18" s="29">
        <f t="shared" ref="F18:L18" si="11">SUM(F12:F16)</f>
        <v>690</v>
      </c>
      <c r="G18" s="29">
        <f t="shared" si="11"/>
        <v>270</v>
      </c>
      <c r="H18" s="29">
        <f t="shared" si="11"/>
        <v>1710</v>
      </c>
      <c r="I18" s="29">
        <f t="shared" si="11"/>
        <v>40</v>
      </c>
      <c r="J18" s="29">
        <f t="shared" si="11"/>
        <v>1570</v>
      </c>
      <c r="K18" s="29">
        <f t="shared" si="11"/>
        <v>130</v>
      </c>
      <c r="L18" s="29">
        <f t="shared" si="11"/>
        <v>380</v>
      </c>
      <c r="N18" s="11" t="s">
        <v>21</v>
      </c>
      <c r="O18" s="614" t="s">
        <v>41</v>
      </c>
      <c r="P18" s="615"/>
      <c r="Q18" s="27">
        <f t="shared" si="10"/>
        <v>1.2054718597269108E-2</v>
      </c>
      <c r="R18" s="27">
        <f t="shared" si="10"/>
        <v>2.9040912984330126E-2</v>
      </c>
      <c r="S18" s="27">
        <f t="shared" si="10"/>
        <v>3.2876505265279385E-3</v>
      </c>
      <c r="T18" s="27">
        <f t="shared" si="10"/>
        <v>3.890386456391394E-2</v>
      </c>
      <c r="U18" s="27">
        <f t="shared" si="10"/>
        <v>0</v>
      </c>
      <c r="V18" s="27">
        <f t="shared" si="10"/>
        <v>8.3835088426462437E-2</v>
      </c>
      <c r="W18" s="27">
        <f t="shared" si="10"/>
        <v>1.3881191112006853E-2</v>
      </c>
      <c r="X18" s="27">
        <f t="shared" si="10"/>
        <v>0.10594170403587444</v>
      </c>
    </row>
    <row r="19" spans="1:25" ht="15.75" thickBot="1" x14ac:dyDescent="0.3">
      <c r="A19" s="504"/>
      <c r="B19" s="6" t="s">
        <v>21</v>
      </c>
      <c r="C19" s="614" t="s">
        <v>41</v>
      </c>
      <c r="D19" s="615"/>
      <c r="E19" s="26">
        <f>E17-E10</f>
        <v>430.11235955056179</v>
      </c>
      <c r="F19" s="26">
        <f t="shared" ref="F19:K19" si="12">F17-F10</f>
        <v>1036.1797752808989</v>
      </c>
      <c r="G19" s="26">
        <f t="shared" si="12"/>
        <v>117.30337078651685</v>
      </c>
      <c r="H19" s="26">
        <f t="shared" si="12"/>
        <v>1388.0898876404494</v>
      </c>
      <c r="I19" s="26">
        <f t="shared" si="12"/>
        <v>0</v>
      </c>
      <c r="J19" s="26">
        <f t="shared" si="12"/>
        <v>2991.2359550561796</v>
      </c>
      <c r="K19" s="26">
        <f t="shared" si="12"/>
        <v>495.28089887640448</v>
      </c>
      <c r="L19" s="26">
        <f>L17-L10</f>
        <v>3780</v>
      </c>
      <c r="N19" s="611" t="s">
        <v>30</v>
      </c>
      <c r="O19" s="609"/>
      <c r="P19" s="610"/>
      <c r="Q19" s="30">
        <f>E20/$E$21</f>
        <v>1.2054718597269108E-2</v>
      </c>
      <c r="R19" s="30">
        <f t="shared" ref="R19" si="13">F20/$E$21</f>
        <v>2.9040912984330126E-2</v>
      </c>
      <c r="S19" s="30">
        <f t="shared" ref="S19" si="14">G20/$E$21</f>
        <v>3.2876505265279385E-3</v>
      </c>
      <c r="T19" s="30">
        <f t="shared" ref="T19" si="15">H20/$E$21</f>
        <v>3.890386456391394E-2</v>
      </c>
      <c r="U19" s="30">
        <f t="shared" ref="U19" si="16">I20/$E$21</f>
        <v>0</v>
      </c>
      <c r="V19" s="30">
        <f t="shared" ref="V19" si="17">J20/$E$21</f>
        <v>8.3835088426462437E-2</v>
      </c>
      <c r="W19" s="30">
        <f t="shared" ref="W19" si="18">K20/$E$21</f>
        <v>1.3881191112006853E-2</v>
      </c>
      <c r="X19" s="30">
        <f t="shared" ref="X19" si="19">L20/$E$21</f>
        <v>0.10594170403587444</v>
      </c>
      <c r="Y19" s="35">
        <f>SUM(Q19:X19)</f>
        <v>0.28694513024638485</v>
      </c>
    </row>
    <row r="20" spans="1:25" ht="15.75" thickBot="1" x14ac:dyDescent="0.3">
      <c r="A20" s="478"/>
      <c r="B20" s="609" t="s">
        <v>30</v>
      </c>
      <c r="C20" s="609"/>
      <c r="D20" s="610"/>
      <c r="E20" s="29">
        <f>E19</f>
        <v>430.11235955056179</v>
      </c>
      <c r="F20" s="29">
        <f t="shared" ref="F20:K20" si="20">F19</f>
        <v>1036.1797752808989</v>
      </c>
      <c r="G20" s="29">
        <f t="shared" si="20"/>
        <v>117.30337078651685</v>
      </c>
      <c r="H20" s="29">
        <f t="shared" si="20"/>
        <v>1388.0898876404494</v>
      </c>
      <c r="I20" s="29">
        <f t="shared" si="20"/>
        <v>0</v>
      </c>
      <c r="J20" s="29">
        <f t="shared" si="20"/>
        <v>2991.2359550561796</v>
      </c>
      <c r="K20" s="29">
        <f t="shared" si="20"/>
        <v>495.28089887640448</v>
      </c>
      <c r="L20" s="29">
        <f>L19</f>
        <v>3780</v>
      </c>
      <c r="P20" s="31" t="s">
        <v>31</v>
      </c>
      <c r="Q20" s="33">
        <f>SUM(Q11:X11)+SUM(Q17:X17)+SUM(Q19:X19)</f>
        <v>1</v>
      </c>
    </row>
    <row r="21" spans="1:25" ht="15.75" thickBot="1" x14ac:dyDescent="0.3">
      <c r="B21" s="7"/>
      <c r="D21" s="31" t="s">
        <v>31</v>
      </c>
      <c r="E21" s="32">
        <f>SUM(E11:L11)+SUM(E18:L18)+SUM(E20:L20)</f>
        <v>35680</v>
      </c>
      <c r="P21" s="31" t="s">
        <v>38</v>
      </c>
      <c r="Q21" s="33">
        <f>E21*AC2</f>
        <v>0</v>
      </c>
    </row>
    <row r="22" spans="1:25" ht="15.75" thickBot="1" x14ac:dyDescent="0.3">
      <c r="A22" s="1"/>
      <c r="D22" s="37" t="s">
        <v>39</v>
      </c>
      <c r="E22" s="10">
        <f>930/(930+1740)</f>
        <v>0.34831460674157305</v>
      </c>
      <c r="P22" s="10"/>
      <c r="Q22" s="34"/>
    </row>
    <row r="23" spans="1:25" ht="15.75" thickBot="1" x14ac:dyDescent="0.3">
      <c r="A23" s="1"/>
      <c r="Q23" s="474" t="s">
        <v>823</v>
      </c>
      <c r="R23" s="476"/>
      <c r="S23" s="224" t="s">
        <v>819</v>
      </c>
      <c r="T23" s="369" t="s">
        <v>828</v>
      </c>
      <c r="U23" s="438" t="s">
        <v>827</v>
      </c>
      <c r="V23" s="369" t="s">
        <v>829</v>
      </c>
      <c r="W23" s="442" t="s">
        <v>821</v>
      </c>
      <c r="X23" s="346" t="s">
        <v>826</v>
      </c>
    </row>
    <row r="24" spans="1:25" ht="19.5" thickBot="1" x14ac:dyDescent="0.3">
      <c r="A24" s="1"/>
      <c r="E24" s="14" t="s">
        <v>22</v>
      </c>
      <c r="F24" s="14" t="s">
        <v>23</v>
      </c>
      <c r="G24" s="14" t="s">
        <v>24</v>
      </c>
      <c r="H24" s="14" t="s">
        <v>25</v>
      </c>
      <c r="I24" s="14" t="s">
        <v>26</v>
      </c>
      <c r="J24" s="14" t="s">
        <v>27</v>
      </c>
      <c r="K24" s="14" t="s">
        <v>28</v>
      </c>
      <c r="L24" s="14" t="s">
        <v>29</v>
      </c>
      <c r="N24" s="619" t="s">
        <v>146</v>
      </c>
      <c r="O24" s="620"/>
      <c r="P24" s="621"/>
      <c r="Q24" s="21">
        <v>1</v>
      </c>
      <c r="R24" s="269" t="s">
        <v>22</v>
      </c>
      <c r="S24" s="367"/>
      <c r="T24" s="135"/>
      <c r="U24" s="439"/>
      <c r="V24" s="135"/>
      <c r="W24" s="439">
        <v>3</v>
      </c>
      <c r="X24" s="135">
        <v>10</v>
      </c>
      <c r="Y24" s="48" t="s">
        <v>873</v>
      </c>
    </row>
    <row r="25" spans="1:25" ht="30.75" customHeight="1" thickBot="1" x14ac:dyDescent="0.3">
      <c r="A25" s="490" t="s">
        <v>33</v>
      </c>
      <c r="B25" s="490" t="s">
        <v>10</v>
      </c>
      <c r="C25" s="3" t="s">
        <v>0</v>
      </c>
      <c r="D25" s="20" t="s">
        <v>13</v>
      </c>
      <c r="E25" s="18">
        <f>E2*(1-$AC$2)</f>
        <v>3130</v>
      </c>
      <c r="F25" s="43">
        <f t="shared" ref="F25:L25" si="21">F2*(1-$AC$2)</f>
        <v>0</v>
      </c>
      <c r="G25" s="43">
        <f t="shared" si="21"/>
        <v>0</v>
      </c>
      <c r="H25" s="43">
        <f t="shared" si="21"/>
        <v>0</v>
      </c>
      <c r="I25" s="43">
        <f t="shared" si="21"/>
        <v>0</v>
      </c>
      <c r="J25" s="43">
        <f t="shared" si="21"/>
        <v>0</v>
      </c>
      <c r="K25" s="43">
        <f t="shared" si="21"/>
        <v>0</v>
      </c>
      <c r="L25" s="19">
        <f t="shared" si="21"/>
        <v>0</v>
      </c>
      <c r="M25" s="2">
        <f>SUM(E25:L25)</f>
        <v>3130</v>
      </c>
      <c r="N25" s="3"/>
      <c r="O25" s="70" t="s">
        <v>211</v>
      </c>
      <c r="P25" s="20" t="s">
        <v>212</v>
      </c>
      <c r="Q25" s="26">
        <v>2</v>
      </c>
      <c r="R25" s="356" t="s">
        <v>23</v>
      </c>
      <c r="S25" s="368" t="s">
        <v>89</v>
      </c>
      <c r="T25" s="26">
        <v>5</v>
      </c>
      <c r="U25" s="440">
        <v>8</v>
      </c>
      <c r="V25" s="26">
        <v>10</v>
      </c>
      <c r="W25" s="440">
        <v>3</v>
      </c>
      <c r="X25" s="136">
        <v>10</v>
      </c>
    </row>
    <row r="26" spans="1:25" ht="19.5" thickBot="1" x14ac:dyDescent="0.3">
      <c r="A26" s="491"/>
      <c r="B26" s="491"/>
      <c r="C26" s="4"/>
      <c r="D26" s="25" t="s">
        <v>14</v>
      </c>
      <c r="E26" s="45">
        <f t="shared" ref="E26:L32" si="22">E3*(1-$AC$2)</f>
        <v>0</v>
      </c>
      <c r="F26" s="10">
        <f t="shared" si="22"/>
        <v>750</v>
      </c>
      <c r="G26" s="10">
        <f t="shared" si="22"/>
        <v>0</v>
      </c>
      <c r="H26" s="10">
        <f t="shared" si="22"/>
        <v>0</v>
      </c>
      <c r="I26" s="10">
        <f t="shared" si="22"/>
        <v>0</v>
      </c>
      <c r="J26" s="10">
        <f t="shared" si="22"/>
        <v>0</v>
      </c>
      <c r="K26" s="10">
        <f t="shared" si="22"/>
        <v>0</v>
      </c>
      <c r="L26" s="44">
        <f t="shared" si="22"/>
        <v>0</v>
      </c>
      <c r="M26" s="2">
        <f t="shared" ref="M26:M38" si="23">SUM(E26:L26)</f>
        <v>750</v>
      </c>
      <c r="N26" s="4" t="s">
        <v>205</v>
      </c>
      <c r="O26" s="2">
        <v>6530</v>
      </c>
      <c r="P26" s="25">
        <f>O26/$O$32</f>
        <v>0.12846744048790085</v>
      </c>
      <c r="Q26" s="26">
        <v>3</v>
      </c>
      <c r="R26" s="356" t="s">
        <v>24</v>
      </c>
      <c r="S26" s="368"/>
      <c r="T26" s="26"/>
      <c r="U26" s="440"/>
      <c r="V26" s="26"/>
      <c r="W26" s="440"/>
      <c r="X26" s="136"/>
    </row>
    <row r="27" spans="1:25" ht="19.5" thickBot="1" x14ac:dyDescent="0.3">
      <c r="A27" s="491"/>
      <c r="B27" s="491"/>
      <c r="C27" s="4" t="s">
        <v>1</v>
      </c>
      <c r="D27" s="25" t="s">
        <v>15</v>
      </c>
      <c r="E27" s="45">
        <f t="shared" si="22"/>
        <v>0</v>
      </c>
      <c r="F27" s="10">
        <f t="shared" si="22"/>
        <v>0</v>
      </c>
      <c r="G27" s="10">
        <f t="shared" si="22"/>
        <v>0</v>
      </c>
      <c r="H27" s="10">
        <f t="shared" si="22"/>
        <v>20</v>
      </c>
      <c r="I27" s="10">
        <f t="shared" si="22"/>
        <v>30</v>
      </c>
      <c r="J27" s="10">
        <f t="shared" si="22"/>
        <v>160</v>
      </c>
      <c r="K27" s="10">
        <f t="shared" si="22"/>
        <v>820</v>
      </c>
      <c r="L27" s="44">
        <f t="shared" si="22"/>
        <v>0</v>
      </c>
      <c r="M27" s="2">
        <f t="shared" si="23"/>
        <v>1030</v>
      </c>
      <c r="N27" s="4" t="s">
        <v>206</v>
      </c>
      <c r="O27" s="2">
        <v>5250</v>
      </c>
      <c r="P27" s="25">
        <f t="shared" ref="P27:P31" si="24">O27/$O$32</f>
        <v>0.10328546134172732</v>
      </c>
      <c r="Q27" s="26">
        <v>4</v>
      </c>
      <c r="R27" s="356" t="s">
        <v>25</v>
      </c>
      <c r="S27" s="368" t="s">
        <v>89</v>
      </c>
      <c r="T27" s="26">
        <v>5</v>
      </c>
      <c r="U27" s="440">
        <v>8</v>
      </c>
      <c r="V27" s="26">
        <v>10</v>
      </c>
      <c r="W27" s="440"/>
      <c r="X27" s="136"/>
    </row>
    <row r="28" spans="1:25" ht="19.5" thickBot="1" x14ac:dyDescent="0.3">
      <c r="A28" s="491"/>
      <c r="B28" s="491"/>
      <c r="C28" s="4" t="s">
        <v>2</v>
      </c>
      <c r="D28" s="25" t="s">
        <v>18</v>
      </c>
      <c r="E28" s="45">
        <f t="shared" si="22"/>
        <v>0</v>
      </c>
      <c r="F28" s="10">
        <f t="shared" si="22"/>
        <v>640</v>
      </c>
      <c r="G28" s="10">
        <f t="shared" si="22"/>
        <v>70</v>
      </c>
      <c r="H28" s="10">
        <f t="shared" si="22"/>
        <v>2780</v>
      </c>
      <c r="I28" s="10">
        <f t="shared" si="22"/>
        <v>0</v>
      </c>
      <c r="J28" s="10">
        <f t="shared" si="22"/>
        <v>570</v>
      </c>
      <c r="K28" s="10">
        <f t="shared" si="22"/>
        <v>140</v>
      </c>
      <c r="L28" s="44">
        <f t="shared" si="22"/>
        <v>0</v>
      </c>
      <c r="M28" s="2">
        <f t="shared" si="23"/>
        <v>4200</v>
      </c>
      <c r="N28" s="4" t="s">
        <v>207</v>
      </c>
      <c r="O28" s="2">
        <v>2160</v>
      </c>
      <c r="P28" s="25">
        <f t="shared" si="24"/>
        <v>4.2494589809167815E-2</v>
      </c>
      <c r="Q28" s="26">
        <v>7</v>
      </c>
      <c r="R28" s="356" t="s">
        <v>26</v>
      </c>
      <c r="S28" s="368"/>
      <c r="T28" s="26"/>
      <c r="U28" s="440"/>
      <c r="V28" s="26"/>
      <c r="W28" s="440"/>
      <c r="X28" s="136"/>
    </row>
    <row r="29" spans="1:25" ht="19.5" thickBot="1" x14ac:dyDescent="0.3">
      <c r="A29" s="491"/>
      <c r="B29" s="492"/>
      <c r="C29" s="4"/>
      <c r="D29" s="25" t="s">
        <v>19</v>
      </c>
      <c r="E29" s="45">
        <f t="shared" si="22"/>
        <v>730</v>
      </c>
      <c r="F29" s="10">
        <f t="shared" si="22"/>
        <v>800</v>
      </c>
      <c r="G29" s="10">
        <f t="shared" si="22"/>
        <v>300</v>
      </c>
      <c r="H29" s="10">
        <f t="shared" si="22"/>
        <v>910</v>
      </c>
      <c r="I29" s="10">
        <f t="shared" si="22"/>
        <v>20</v>
      </c>
      <c r="J29" s="10">
        <f t="shared" si="22"/>
        <v>1010</v>
      </c>
      <c r="K29" s="10">
        <f t="shared" si="22"/>
        <v>330</v>
      </c>
      <c r="L29" s="44">
        <f t="shared" si="22"/>
        <v>0</v>
      </c>
      <c r="M29" s="2">
        <f t="shared" si="23"/>
        <v>4100</v>
      </c>
      <c r="N29" s="4" t="s">
        <v>208</v>
      </c>
      <c r="O29" s="2">
        <v>12080</v>
      </c>
      <c r="P29" s="25">
        <f t="shared" si="24"/>
        <v>0.23765492819201259</v>
      </c>
      <c r="Q29" s="26">
        <v>5</v>
      </c>
      <c r="R29" s="356" t="s">
        <v>27</v>
      </c>
      <c r="S29" s="368" t="s">
        <v>89</v>
      </c>
      <c r="T29" s="26">
        <v>10</v>
      </c>
      <c r="U29" s="440">
        <v>15</v>
      </c>
      <c r="V29" s="26">
        <v>20</v>
      </c>
      <c r="W29" s="440">
        <v>3</v>
      </c>
      <c r="X29" s="136">
        <v>10</v>
      </c>
    </row>
    <row r="30" spans="1:25" ht="15.75" thickBot="1" x14ac:dyDescent="0.3">
      <c r="A30" s="491"/>
      <c r="B30" s="602" t="s">
        <v>11</v>
      </c>
      <c r="C30" s="3" t="s">
        <v>3</v>
      </c>
      <c r="D30" s="20" t="s">
        <v>20</v>
      </c>
      <c r="E30" s="45">
        <f t="shared" si="22"/>
        <v>0</v>
      </c>
      <c r="F30" s="10">
        <f t="shared" si="22"/>
        <v>1600</v>
      </c>
      <c r="G30" s="10">
        <f t="shared" si="22"/>
        <v>20</v>
      </c>
      <c r="H30" s="10">
        <f t="shared" si="22"/>
        <v>40</v>
      </c>
      <c r="I30" s="10">
        <f t="shared" si="22"/>
        <v>0</v>
      </c>
      <c r="J30" s="10">
        <f t="shared" si="22"/>
        <v>250</v>
      </c>
      <c r="K30" s="10">
        <f t="shared" si="22"/>
        <v>80</v>
      </c>
      <c r="L30" s="44">
        <f t="shared" si="22"/>
        <v>0</v>
      </c>
      <c r="M30" s="2">
        <f t="shared" si="23"/>
        <v>1990</v>
      </c>
      <c r="N30" s="4" t="s">
        <v>209</v>
      </c>
      <c r="O30" s="2">
        <v>2700</v>
      </c>
      <c r="P30" s="25">
        <f t="shared" si="24"/>
        <v>5.3118237261459769E-2</v>
      </c>
      <c r="Q30" s="26">
        <v>5</v>
      </c>
      <c r="R30" s="356" t="s">
        <v>28</v>
      </c>
      <c r="S30" s="26"/>
      <c r="T30" s="136"/>
      <c r="U30" s="440"/>
      <c r="V30" s="136"/>
      <c r="W30" s="440"/>
      <c r="X30" s="136"/>
    </row>
    <row r="31" spans="1:25" ht="15.75" thickBot="1" x14ac:dyDescent="0.3">
      <c r="A31" s="491"/>
      <c r="B31" s="603"/>
      <c r="C31" s="4" t="s">
        <v>4</v>
      </c>
      <c r="D31" s="25" t="s">
        <v>16</v>
      </c>
      <c r="E31" s="45">
        <f t="shared" si="22"/>
        <v>0</v>
      </c>
      <c r="F31" s="10">
        <f t="shared" si="22"/>
        <v>230</v>
      </c>
      <c r="G31" s="10">
        <f t="shared" si="22"/>
        <v>0</v>
      </c>
      <c r="H31" s="10">
        <f t="shared" si="22"/>
        <v>1000</v>
      </c>
      <c r="I31" s="10">
        <f t="shared" si="22"/>
        <v>0</v>
      </c>
      <c r="J31" s="10">
        <f t="shared" si="22"/>
        <v>0</v>
      </c>
      <c r="K31" s="10">
        <f t="shared" si="22"/>
        <v>0</v>
      </c>
      <c r="L31" s="44">
        <f t="shared" si="22"/>
        <v>0</v>
      </c>
      <c r="M31" s="2">
        <f t="shared" si="23"/>
        <v>1230</v>
      </c>
      <c r="N31" s="5" t="s">
        <v>210</v>
      </c>
      <c r="O31" s="71">
        <v>22110</v>
      </c>
      <c r="P31" s="28">
        <f t="shared" si="24"/>
        <v>0.43497934290773166</v>
      </c>
      <c r="Q31" s="198">
        <v>7</v>
      </c>
      <c r="R31" s="356" t="s">
        <v>29</v>
      </c>
      <c r="S31" s="198"/>
      <c r="T31" s="137"/>
      <c r="U31" s="441"/>
      <c r="V31" s="137"/>
      <c r="W31" s="441"/>
      <c r="X31" s="137"/>
    </row>
    <row r="32" spans="1:25" ht="15.75" thickBot="1" x14ac:dyDescent="0.3">
      <c r="A32" s="491"/>
      <c r="B32" s="604"/>
      <c r="C32" s="5" t="s">
        <v>5</v>
      </c>
      <c r="D32" s="28"/>
      <c r="E32" s="45">
        <f>E9*(1-$AC$2)</f>
        <v>0</v>
      </c>
      <c r="F32" s="10">
        <f t="shared" si="22"/>
        <v>0</v>
      </c>
      <c r="G32" s="10">
        <f t="shared" si="22"/>
        <v>0</v>
      </c>
      <c r="H32" s="10">
        <f t="shared" si="22"/>
        <v>0</v>
      </c>
      <c r="I32" s="10">
        <f t="shared" si="22"/>
        <v>0</v>
      </c>
      <c r="J32" s="10">
        <f t="shared" si="22"/>
        <v>0</v>
      </c>
      <c r="K32" s="10">
        <f t="shared" si="22"/>
        <v>0</v>
      </c>
      <c r="L32" s="44">
        <f t="shared" si="22"/>
        <v>0</v>
      </c>
      <c r="M32" s="2">
        <f t="shared" si="23"/>
        <v>0</v>
      </c>
      <c r="N32" s="2" t="s">
        <v>66</v>
      </c>
      <c r="O32" s="2">
        <f>SUM(O26:O31)</f>
        <v>50830</v>
      </c>
      <c r="Q32" s="10"/>
      <c r="T32" s="76" t="s">
        <v>817</v>
      </c>
      <c r="W32" s="76" t="s">
        <v>822</v>
      </c>
    </row>
    <row r="33" spans="1:23" x14ac:dyDescent="0.25">
      <c r="A33" s="491"/>
      <c r="B33" s="612" t="s">
        <v>12</v>
      </c>
      <c r="C33" s="2" t="s">
        <v>6</v>
      </c>
      <c r="D33" s="25"/>
      <c r="E33" s="45">
        <f>E12*(1-$AC$2)</f>
        <v>0</v>
      </c>
      <c r="F33" s="10">
        <f t="shared" ref="F33:L33" si="25">F12*(1-$AC$2)</f>
        <v>0</v>
      </c>
      <c r="G33" s="10">
        <f t="shared" si="25"/>
        <v>0</v>
      </c>
      <c r="H33" s="10">
        <f t="shared" si="25"/>
        <v>0</v>
      </c>
      <c r="I33" s="10">
        <f t="shared" si="25"/>
        <v>0</v>
      </c>
      <c r="J33" s="10">
        <f t="shared" si="25"/>
        <v>0</v>
      </c>
      <c r="K33" s="10">
        <f t="shared" si="25"/>
        <v>0</v>
      </c>
      <c r="L33" s="44">
        <f t="shared" si="25"/>
        <v>0</v>
      </c>
      <c r="M33" s="2">
        <f t="shared" si="23"/>
        <v>0</v>
      </c>
      <c r="T33" s="76" t="s">
        <v>818</v>
      </c>
      <c r="W33" s="76" t="s">
        <v>824</v>
      </c>
    </row>
    <row r="34" spans="1:23" x14ac:dyDescent="0.25">
      <c r="A34" s="491"/>
      <c r="B34" s="613"/>
      <c r="C34" s="2" t="s">
        <v>7</v>
      </c>
      <c r="D34" s="25" t="s">
        <v>19</v>
      </c>
      <c r="E34" s="45">
        <f t="shared" ref="E34:L38" si="26">E13*(1-$AC$2)</f>
        <v>0</v>
      </c>
      <c r="F34" s="10">
        <f t="shared" si="26"/>
        <v>0</v>
      </c>
      <c r="G34" s="10">
        <f t="shared" si="26"/>
        <v>0</v>
      </c>
      <c r="H34" s="10">
        <f t="shared" si="26"/>
        <v>0</v>
      </c>
      <c r="I34" s="10">
        <f t="shared" si="26"/>
        <v>0</v>
      </c>
      <c r="J34" s="10">
        <f t="shared" si="26"/>
        <v>0</v>
      </c>
      <c r="K34" s="10">
        <f t="shared" si="26"/>
        <v>0</v>
      </c>
      <c r="L34" s="44">
        <f t="shared" si="26"/>
        <v>360</v>
      </c>
      <c r="M34" s="2">
        <f t="shared" si="23"/>
        <v>360</v>
      </c>
      <c r="T34" s="76" t="s">
        <v>820</v>
      </c>
      <c r="W34" s="76" t="s">
        <v>825</v>
      </c>
    </row>
    <row r="35" spans="1:23" x14ac:dyDescent="0.25">
      <c r="A35" s="491"/>
      <c r="B35" s="613"/>
      <c r="C35" s="2" t="s">
        <v>8</v>
      </c>
      <c r="D35" s="25"/>
      <c r="E35" s="45">
        <f t="shared" si="26"/>
        <v>0</v>
      </c>
      <c r="F35" s="10">
        <f t="shared" si="26"/>
        <v>0</v>
      </c>
      <c r="G35" s="10">
        <f t="shared" si="26"/>
        <v>0</v>
      </c>
      <c r="H35" s="10">
        <f t="shared" si="26"/>
        <v>0</v>
      </c>
      <c r="I35" s="10">
        <f t="shared" si="26"/>
        <v>0</v>
      </c>
      <c r="J35" s="10">
        <f t="shared" si="26"/>
        <v>0</v>
      </c>
      <c r="K35" s="10">
        <f t="shared" si="26"/>
        <v>0</v>
      </c>
      <c r="L35" s="44">
        <f t="shared" si="26"/>
        <v>0</v>
      </c>
      <c r="M35" s="2">
        <f t="shared" si="23"/>
        <v>0</v>
      </c>
    </row>
    <row r="36" spans="1:23" x14ac:dyDescent="0.25">
      <c r="A36" s="491"/>
      <c r="B36" s="613"/>
      <c r="C36" s="2" t="s">
        <v>3</v>
      </c>
      <c r="D36" s="25"/>
      <c r="E36" s="45">
        <f t="shared" si="26"/>
        <v>0</v>
      </c>
      <c r="F36" s="10">
        <f t="shared" si="26"/>
        <v>0</v>
      </c>
      <c r="G36" s="10">
        <f t="shared" si="26"/>
        <v>0</v>
      </c>
      <c r="H36" s="10">
        <f t="shared" si="26"/>
        <v>0</v>
      </c>
      <c r="I36" s="10">
        <f t="shared" si="26"/>
        <v>0</v>
      </c>
      <c r="J36" s="10">
        <f t="shared" si="26"/>
        <v>0</v>
      </c>
      <c r="K36" s="10">
        <f t="shared" si="26"/>
        <v>0</v>
      </c>
      <c r="L36" s="44">
        <f t="shared" si="26"/>
        <v>0</v>
      </c>
      <c r="M36" s="2">
        <f t="shared" si="23"/>
        <v>0</v>
      </c>
    </row>
    <row r="37" spans="1:23" ht="15.75" thickBot="1" x14ac:dyDescent="0.3">
      <c r="A37" s="491"/>
      <c r="B37" s="613"/>
      <c r="C37" s="2" t="s">
        <v>9</v>
      </c>
      <c r="D37" s="25" t="s">
        <v>17</v>
      </c>
      <c r="E37" s="45">
        <f>E16*(1-$AC$2)</f>
        <v>770</v>
      </c>
      <c r="F37" s="10">
        <f t="shared" si="26"/>
        <v>690</v>
      </c>
      <c r="G37" s="10">
        <f t="shared" si="26"/>
        <v>270</v>
      </c>
      <c r="H37" s="10">
        <f t="shared" si="26"/>
        <v>1710</v>
      </c>
      <c r="I37" s="10">
        <f t="shared" si="26"/>
        <v>40</v>
      </c>
      <c r="J37" s="10">
        <f t="shared" si="26"/>
        <v>1570</v>
      </c>
      <c r="K37" s="10">
        <f t="shared" si="26"/>
        <v>130</v>
      </c>
      <c r="L37" s="44">
        <f t="shared" si="26"/>
        <v>20</v>
      </c>
      <c r="M37" s="2">
        <f t="shared" si="23"/>
        <v>5200</v>
      </c>
    </row>
    <row r="38" spans="1:23" ht="15.75" thickBot="1" x14ac:dyDescent="0.3">
      <c r="A38" s="491"/>
      <c r="B38" s="38" t="s">
        <v>21</v>
      </c>
      <c r="C38" s="594" t="s">
        <v>21</v>
      </c>
      <c r="D38" s="595"/>
      <c r="E38" s="45">
        <f>E17*(1-$AC$2)</f>
        <v>660</v>
      </c>
      <c r="F38" s="10">
        <f t="shared" ref="F38:K38" si="27">F17*(1-$AC$2)</f>
        <v>1590</v>
      </c>
      <c r="G38" s="10">
        <f t="shared" si="27"/>
        <v>180</v>
      </c>
      <c r="H38" s="10">
        <f>H17*(1-$AC$2)</f>
        <v>2130</v>
      </c>
      <c r="I38" s="10">
        <f t="shared" si="27"/>
        <v>0</v>
      </c>
      <c r="J38" s="10">
        <f t="shared" si="27"/>
        <v>4590</v>
      </c>
      <c r="K38" s="10">
        <f t="shared" si="27"/>
        <v>760</v>
      </c>
      <c r="L38" s="44">
        <f t="shared" si="26"/>
        <v>3780</v>
      </c>
      <c r="M38" s="2">
        <f t="shared" si="23"/>
        <v>13690</v>
      </c>
    </row>
    <row r="39" spans="1:23" ht="15.75" thickBot="1" x14ac:dyDescent="0.3">
      <c r="A39" s="492"/>
      <c r="B39" s="611" t="s">
        <v>30</v>
      </c>
      <c r="C39" s="609"/>
      <c r="D39" s="610"/>
      <c r="E39" s="46">
        <f>SUM(E25:E38)</f>
        <v>5290</v>
      </c>
      <c r="F39" s="12">
        <f t="shared" ref="F39:L39" si="28">SUM(F25:F38)</f>
        <v>6300</v>
      </c>
      <c r="G39" s="12">
        <f t="shared" si="28"/>
        <v>840</v>
      </c>
      <c r="H39" s="12">
        <f t="shared" si="28"/>
        <v>8590</v>
      </c>
      <c r="I39" s="12">
        <f t="shared" si="28"/>
        <v>90</v>
      </c>
      <c r="J39" s="12">
        <f t="shared" si="28"/>
        <v>8150</v>
      </c>
      <c r="K39" s="12">
        <f t="shared" si="28"/>
        <v>2260</v>
      </c>
      <c r="L39" s="13">
        <f t="shared" si="28"/>
        <v>4160</v>
      </c>
      <c r="M39" s="2">
        <f>SUM(E39:L39)</f>
        <v>35680</v>
      </c>
    </row>
    <row r="40" spans="1:23" ht="15.75" thickBot="1" x14ac:dyDescent="0.3">
      <c r="A40" s="1"/>
      <c r="C40" s="1"/>
      <c r="D40" s="1"/>
    </row>
    <row r="41" spans="1:23" ht="15.75" thickBot="1" x14ac:dyDescent="0.3">
      <c r="A41" s="1"/>
      <c r="E41" s="14" t="s">
        <v>22</v>
      </c>
      <c r="F41" s="14" t="s">
        <v>23</v>
      </c>
      <c r="G41" s="14" t="s">
        <v>24</v>
      </c>
      <c r="H41" s="14" t="s">
        <v>25</v>
      </c>
      <c r="I41" s="14" t="s">
        <v>26</v>
      </c>
      <c r="J41" s="14" t="s">
        <v>27</v>
      </c>
      <c r="K41" s="14" t="s">
        <v>28</v>
      </c>
      <c r="L41" s="14" t="s">
        <v>29</v>
      </c>
    </row>
    <row r="42" spans="1:23" ht="30" customHeight="1" x14ac:dyDescent="0.25">
      <c r="A42" s="490" t="s">
        <v>42</v>
      </c>
      <c r="B42" s="490" t="s">
        <v>10</v>
      </c>
      <c r="C42" s="3" t="s">
        <v>0</v>
      </c>
      <c r="D42" s="20" t="s">
        <v>13</v>
      </c>
      <c r="E42" s="43">
        <f>E2*$AC$2*$AE$2</f>
        <v>0</v>
      </c>
      <c r="F42" s="43">
        <f t="shared" ref="F42:L42" si="29">F2*$AC$2*$AE$2</f>
        <v>0</v>
      </c>
      <c r="G42" s="43">
        <f t="shared" si="29"/>
        <v>0</v>
      </c>
      <c r="H42" s="43">
        <f t="shared" si="29"/>
        <v>0</v>
      </c>
      <c r="I42" s="43">
        <f t="shared" si="29"/>
        <v>0</v>
      </c>
      <c r="J42" s="43">
        <f t="shared" si="29"/>
        <v>0</v>
      </c>
      <c r="K42" s="43">
        <f t="shared" si="29"/>
        <v>0</v>
      </c>
      <c r="L42" s="19">
        <f t="shared" si="29"/>
        <v>0</v>
      </c>
    </row>
    <row r="43" spans="1:23" x14ac:dyDescent="0.25">
      <c r="A43" s="491"/>
      <c r="B43" s="491"/>
      <c r="C43" s="4"/>
      <c r="D43" s="25" t="s">
        <v>14</v>
      </c>
      <c r="E43" s="10">
        <f t="shared" ref="E43:L50" si="30">E3*$AC$2*$AE$2</f>
        <v>0</v>
      </c>
      <c r="F43" s="10">
        <f t="shared" si="30"/>
        <v>0</v>
      </c>
      <c r="G43" s="10">
        <f t="shared" si="30"/>
        <v>0</v>
      </c>
      <c r="H43" s="10">
        <f t="shared" si="30"/>
        <v>0</v>
      </c>
      <c r="I43" s="10">
        <f t="shared" si="30"/>
        <v>0</v>
      </c>
      <c r="J43" s="10">
        <f t="shared" si="30"/>
        <v>0</v>
      </c>
      <c r="K43" s="10">
        <f t="shared" si="30"/>
        <v>0</v>
      </c>
      <c r="L43" s="44">
        <f t="shared" si="30"/>
        <v>0</v>
      </c>
    </row>
    <row r="44" spans="1:23" x14ac:dyDescent="0.25">
      <c r="A44" s="491"/>
      <c r="B44" s="491"/>
      <c r="C44" s="4" t="s">
        <v>1</v>
      </c>
      <c r="D44" s="25" t="s">
        <v>15</v>
      </c>
      <c r="E44" s="10">
        <f t="shared" si="30"/>
        <v>0</v>
      </c>
      <c r="F44" s="10">
        <f t="shared" si="30"/>
        <v>0</v>
      </c>
      <c r="G44" s="10">
        <f t="shared" si="30"/>
        <v>0</v>
      </c>
      <c r="H44" s="10">
        <f t="shared" si="30"/>
        <v>0</v>
      </c>
      <c r="I44" s="10">
        <f t="shared" si="30"/>
        <v>0</v>
      </c>
      <c r="J44" s="10">
        <f t="shared" si="30"/>
        <v>0</v>
      </c>
      <c r="K44" s="10">
        <f t="shared" si="30"/>
        <v>0</v>
      </c>
      <c r="L44" s="44">
        <f t="shared" si="30"/>
        <v>0</v>
      </c>
    </row>
    <row r="45" spans="1:23" x14ac:dyDescent="0.25">
      <c r="A45" s="491"/>
      <c r="B45" s="491"/>
      <c r="C45" s="4" t="s">
        <v>2</v>
      </c>
      <c r="D45" s="25" t="s">
        <v>18</v>
      </c>
      <c r="E45" s="10">
        <f t="shared" si="30"/>
        <v>0</v>
      </c>
      <c r="F45" s="10">
        <f t="shared" si="30"/>
        <v>0</v>
      </c>
      <c r="G45" s="10">
        <f t="shared" si="30"/>
        <v>0</v>
      </c>
      <c r="H45" s="10">
        <f t="shared" si="30"/>
        <v>0</v>
      </c>
      <c r="I45" s="10">
        <f t="shared" si="30"/>
        <v>0</v>
      </c>
      <c r="J45" s="10">
        <f t="shared" si="30"/>
        <v>0</v>
      </c>
      <c r="K45" s="10">
        <f t="shared" si="30"/>
        <v>0</v>
      </c>
      <c r="L45" s="44">
        <f t="shared" si="30"/>
        <v>0</v>
      </c>
    </row>
    <row r="46" spans="1:23" ht="15.75" thickBot="1" x14ac:dyDescent="0.3">
      <c r="A46" s="491"/>
      <c r="B46" s="492"/>
      <c r="C46" s="4"/>
      <c r="D46" s="25" t="s">
        <v>19</v>
      </c>
      <c r="E46" s="10">
        <f t="shared" si="30"/>
        <v>0</v>
      </c>
      <c r="F46" s="10">
        <f t="shared" si="30"/>
        <v>0</v>
      </c>
      <c r="G46" s="10">
        <f t="shared" si="30"/>
        <v>0</v>
      </c>
      <c r="H46" s="10">
        <f t="shared" si="30"/>
        <v>0</v>
      </c>
      <c r="I46" s="10">
        <f t="shared" si="30"/>
        <v>0</v>
      </c>
      <c r="J46" s="10">
        <f t="shared" si="30"/>
        <v>0</v>
      </c>
      <c r="K46" s="10">
        <f t="shared" si="30"/>
        <v>0</v>
      </c>
      <c r="L46" s="44">
        <f t="shared" si="30"/>
        <v>0</v>
      </c>
    </row>
    <row r="47" spans="1:23" x14ac:dyDescent="0.25">
      <c r="A47" s="491"/>
      <c r="B47" s="602" t="s">
        <v>11</v>
      </c>
      <c r="C47" s="4" t="s">
        <v>3</v>
      </c>
      <c r="D47" s="25" t="s">
        <v>20</v>
      </c>
      <c r="E47" s="10">
        <f t="shared" si="30"/>
        <v>0</v>
      </c>
      <c r="F47" s="10">
        <f t="shared" si="30"/>
        <v>0</v>
      </c>
      <c r="G47" s="10">
        <f t="shared" si="30"/>
        <v>0</v>
      </c>
      <c r="H47" s="10">
        <f t="shared" si="30"/>
        <v>0</v>
      </c>
      <c r="I47" s="10">
        <f t="shared" si="30"/>
        <v>0</v>
      </c>
      <c r="J47" s="10">
        <f t="shared" si="30"/>
        <v>0</v>
      </c>
      <c r="K47" s="10">
        <f t="shared" si="30"/>
        <v>0</v>
      </c>
      <c r="L47" s="44">
        <f t="shared" si="30"/>
        <v>0</v>
      </c>
    </row>
    <row r="48" spans="1:23" x14ac:dyDescent="0.25">
      <c r="A48" s="491"/>
      <c r="B48" s="603"/>
      <c r="C48" s="4" t="s">
        <v>4</v>
      </c>
      <c r="D48" s="25" t="s">
        <v>16</v>
      </c>
      <c r="E48" s="10">
        <f t="shared" si="30"/>
        <v>0</v>
      </c>
      <c r="F48" s="10">
        <f t="shared" si="30"/>
        <v>0</v>
      </c>
      <c r="G48" s="10">
        <f t="shared" si="30"/>
        <v>0</v>
      </c>
      <c r="H48" s="10">
        <f t="shared" si="30"/>
        <v>0</v>
      </c>
      <c r="I48" s="10">
        <f t="shared" si="30"/>
        <v>0</v>
      </c>
      <c r="J48" s="10">
        <f t="shared" si="30"/>
        <v>0</v>
      </c>
      <c r="K48" s="10">
        <f t="shared" si="30"/>
        <v>0</v>
      </c>
      <c r="L48" s="44">
        <f t="shared" si="30"/>
        <v>0</v>
      </c>
    </row>
    <row r="49" spans="1:16" ht="15.75" thickBot="1" x14ac:dyDescent="0.3">
      <c r="A49" s="491"/>
      <c r="B49" s="604"/>
      <c r="C49" s="5" t="s">
        <v>5</v>
      </c>
      <c r="D49" s="28"/>
      <c r="E49" s="10">
        <f t="shared" si="30"/>
        <v>0</v>
      </c>
      <c r="F49" s="10">
        <f t="shared" si="30"/>
        <v>0</v>
      </c>
      <c r="G49" s="10">
        <f t="shared" si="30"/>
        <v>0</v>
      </c>
      <c r="H49" s="10">
        <f t="shared" si="30"/>
        <v>0</v>
      </c>
      <c r="I49" s="10">
        <f t="shared" si="30"/>
        <v>0</v>
      </c>
      <c r="J49" s="10">
        <f t="shared" si="30"/>
        <v>0</v>
      </c>
      <c r="K49" s="10">
        <f t="shared" si="30"/>
        <v>0</v>
      </c>
      <c r="L49" s="44">
        <f t="shared" si="30"/>
        <v>0</v>
      </c>
    </row>
    <row r="50" spans="1:16" ht="15.75" thickBot="1" x14ac:dyDescent="0.3">
      <c r="A50" s="492"/>
      <c r="B50" s="36" t="s">
        <v>21</v>
      </c>
      <c r="C50" s="614" t="s">
        <v>40</v>
      </c>
      <c r="D50" s="615"/>
      <c r="E50" s="12">
        <f t="shared" si="30"/>
        <v>0</v>
      </c>
      <c r="F50" s="12">
        <f t="shared" si="30"/>
        <v>0</v>
      </c>
      <c r="G50" s="12">
        <f t="shared" si="30"/>
        <v>0</v>
      </c>
      <c r="H50" s="12">
        <f t="shared" si="30"/>
        <v>0</v>
      </c>
      <c r="I50" s="12">
        <f t="shared" si="30"/>
        <v>0</v>
      </c>
      <c r="J50" s="12">
        <f t="shared" si="30"/>
        <v>0</v>
      </c>
      <c r="K50" s="12">
        <f t="shared" si="30"/>
        <v>0</v>
      </c>
      <c r="L50" s="13">
        <f t="shared" si="30"/>
        <v>0</v>
      </c>
      <c r="M50" s="10"/>
      <c r="N50" s="2"/>
      <c r="P50" s="10"/>
    </row>
    <row r="51" spans="1:16" ht="30.75" thickBot="1" x14ac:dyDescent="0.3">
      <c r="A51" s="40" t="s">
        <v>43</v>
      </c>
      <c r="B51" s="530" t="s">
        <v>45</v>
      </c>
      <c r="C51" s="622"/>
      <c r="D51" s="531"/>
      <c r="E51" s="16">
        <f>(E18+E19)*$AC$2*$AE$2+SUM(E42:E50)*(1-$AE$2)+E39</f>
        <v>5290</v>
      </c>
      <c r="F51" s="16">
        <f t="shared" ref="F51:L51" si="31">(F18+F19)*$AC$2*$AE$2+SUM(F42:F50)*(1-$AE$2)+F39</f>
        <v>6300</v>
      </c>
      <c r="G51" s="16">
        <f t="shared" si="31"/>
        <v>840</v>
      </c>
      <c r="H51" s="16">
        <f t="shared" si="31"/>
        <v>8590</v>
      </c>
      <c r="I51" s="16">
        <f t="shared" si="31"/>
        <v>90</v>
      </c>
      <c r="J51" s="16">
        <f t="shared" si="31"/>
        <v>8150</v>
      </c>
      <c r="K51" s="16">
        <f t="shared" si="31"/>
        <v>2260</v>
      </c>
      <c r="L51" s="17">
        <f t="shared" si="31"/>
        <v>4160</v>
      </c>
      <c r="M51" s="2">
        <f>SUM(E51:L51)</f>
        <v>35680</v>
      </c>
    </row>
    <row r="53" spans="1:16" x14ac:dyDescent="0.25">
      <c r="B53" s="8"/>
    </row>
    <row r="54" spans="1:16" x14ac:dyDescent="0.25">
      <c r="B54" s="9"/>
    </row>
    <row r="57" spans="1:16" x14ac:dyDescent="0.25">
      <c r="B57" s="8"/>
    </row>
    <row r="58" spans="1:16" x14ac:dyDescent="0.25">
      <c r="B58" s="9"/>
    </row>
    <row r="61" spans="1:16" x14ac:dyDescent="0.25">
      <c r="B61" s="8"/>
    </row>
    <row r="62" spans="1:16" x14ac:dyDescent="0.25">
      <c r="B62" s="9"/>
    </row>
  </sheetData>
  <mergeCells count="31">
    <mergeCell ref="A42:A50"/>
    <mergeCell ref="B51:D51"/>
    <mergeCell ref="B25:B29"/>
    <mergeCell ref="B30:B32"/>
    <mergeCell ref="B33:B37"/>
    <mergeCell ref="C38:D38"/>
    <mergeCell ref="B39:D39"/>
    <mergeCell ref="C50:D50"/>
    <mergeCell ref="B42:B46"/>
    <mergeCell ref="B47:B49"/>
    <mergeCell ref="Q23:R23"/>
    <mergeCell ref="C10:D10"/>
    <mergeCell ref="O10:P10"/>
    <mergeCell ref="N24:P24"/>
    <mergeCell ref="A25:A39"/>
    <mergeCell ref="N1:P1"/>
    <mergeCell ref="N2:N6"/>
    <mergeCell ref="N7:N9"/>
    <mergeCell ref="A2:A20"/>
    <mergeCell ref="B2:B6"/>
    <mergeCell ref="B7:B9"/>
    <mergeCell ref="B20:D20"/>
    <mergeCell ref="N11:P11"/>
    <mergeCell ref="N12:N16"/>
    <mergeCell ref="N17:P17"/>
    <mergeCell ref="O18:P18"/>
    <mergeCell ref="C19:D19"/>
    <mergeCell ref="N19:P19"/>
    <mergeCell ref="C17:D17"/>
    <mergeCell ref="B18:D18"/>
    <mergeCell ref="B12:B16"/>
  </mergeCells>
  <hyperlinks>
    <hyperlink ref="T32" r:id="rId1" location="plastics" xr:uid="{14AAAFE0-88DA-425D-AB41-2BA695038D0F}"/>
    <hyperlink ref="T33" r:id="rId2" display="https://www.sciencedirect.com/science/article/pii/S2352550923000325" xr:uid="{6232BF93-EDB9-41BB-880C-A98450983FF5}"/>
    <hyperlink ref="T34" r:id="rId3" location=":~:text=A%20report%20produced%20for%20the,bag%20five%20to%2010%20times." display="https://www.cnn.com/2023/03/13/world/reusable-grocery-bags-cotton-plastic-scn/index.html - :~:text=A%20report%20produced%20for%20the,bag%20five%20to%2010%20times." xr:uid="{B12ADDC2-2EFD-472F-A019-794ABB953B40}"/>
    <hyperlink ref="W32" r:id="rId4" display="https://microdyneplastics.com/2018/02/hdpe-can-recycled-least-10-times/" xr:uid="{0DF5719A-D383-4B4D-80EB-59336F4E4F4B}"/>
    <hyperlink ref="W33" r:id="rId5" display="https://www.slrecyclingltd.co.uk/what-plastics-can-and-cannot-be-recycled/" xr:uid="{52E7FFD2-9898-417F-8FC3-598033822BAB}"/>
    <hyperlink ref="W34" r:id="rId6" display="https://www.repetco.com/main-types-of-plastics-by-use-and-recycling-tolerance/" xr:uid="{F7881D9F-EB4B-46C0-B534-9CAFB79C5BF8}"/>
    <hyperlink ref="Y24" r:id="rId7" display="https://www.epa.gov/sites/default/files/2021-01/documents/2018_tables_and_figures_dec_2020_fnl_508.pdf" xr:uid="{7948E605-9839-443F-8140-CB3317292AB5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F19D8-CEE2-4DD4-8BE2-A4573C352FC4}">
  <sheetPr codeName="Sheet14"/>
  <dimension ref="A1:Y117"/>
  <sheetViews>
    <sheetView topLeftCell="A60" zoomScale="55" zoomScaleNormal="55" workbookViewId="0">
      <selection activeCell="C58" sqref="C58"/>
    </sheetView>
  </sheetViews>
  <sheetFormatPr defaultColWidth="9.140625" defaultRowHeight="15" x14ac:dyDescent="0.25"/>
  <cols>
    <col min="1" max="1" width="10.7109375" style="1" customWidth="1"/>
    <col min="2" max="2" width="32.140625" style="2" bestFit="1" customWidth="1"/>
    <col min="3" max="3" width="32.140625" style="2" customWidth="1"/>
    <col min="4" max="4" width="26.28515625" style="2" bestFit="1" customWidth="1"/>
    <col min="5" max="5" width="15" style="2" bestFit="1" customWidth="1"/>
    <col min="6" max="6" width="12.85546875" style="2" bestFit="1" customWidth="1"/>
    <col min="7" max="7" width="13" style="2" bestFit="1" customWidth="1"/>
    <col min="8" max="8" width="10.140625" style="2" bestFit="1" customWidth="1"/>
    <col min="9" max="9" width="21.7109375" style="2" bestFit="1" customWidth="1"/>
    <col min="10" max="10" width="15.7109375" style="2" bestFit="1" customWidth="1"/>
    <col min="11" max="11" width="20.85546875" style="2" bestFit="1" customWidth="1"/>
    <col min="12" max="12" width="30.85546875" style="2" bestFit="1" customWidth="1"/>
    <col min="13" max="13" width="22.28515625" style="2" bestFit="1" customWidth="1"/>
    <col min="14" max="14" width="10.5703125" style="2" bestFit="1" customWidth="1"/>
    <col min="15" max="16384" width="9.140625" style="2"/>
  </cols>
  <sheetData>
    <row r="1" spans="1:14" ht="15.75" thickBot="1" x14ac:dyDescent="0.3">
      <c r="A1" s="530" t="s">
        <v>46</v>
      </c>
      <c r="B1" s="622"/>
      <c r="C1" s="622"/>
      <c r="D1" s="531"/>
      <c r="E1" s="2" t="s">
        <v>48</v>
      </c>
      <c r="F1" s="2" t="s">
        <v>49</v>
      </c>
      <c r="G1" s="2" t="s">
        <v>50</v>
      </c>
      <c r="H1" s="2" t="s">
        <v>52</v>
      </c>
      <c r="I1" s="2" t="s">
        <v>51</v>
      </c>
      <c r="J1" s="2" t="s">
        <v>53</v>
      </c>
      <c r="K1" s="2" t="s">
        <v>60</v>
      </c>
    </row>
    <row r="2" spans="1:14" x14ac:dyDescent="0.25">
      <c r="A2" s="490" t="s">
        <v>47</v>
      </c>
      <c r="B2" s="490" t="s">
        <v>10</v>
      </c>
      <c r="C2" s="3" t="s">
        <v>0</v>
      </c>
      <c r="D2" s="20" t="s">
        <v>13</v>
      </c>
      <c r="H2" s="47">
        <v>0.47</v>
      </c>
      <c r="I2" s="35">
        <v>0.33300000000000002</v>
      </c>
      <c r="J2" s="35">
        <v>9.1600000000000001E-2</v>
      </c>
      <c r="K2" s="35">
        <v>0.22500000000000001</v>
      </c>
    </row>
    <row r="3" spans="1:14" x14ac:dyDescent="0.25">
      <c r="A3" s="491"/>
      <c r="B3" s="491"/>
      <c r="C3" s="4"/>
      <c r="D3" s="25" t="s">
        <v>14</v>
      </c>
      <c r="I3" s="35">
        <v>7.5999999999999998E-2</v>
      </c>
      <c r="J3" s="47">
        <v>0.18</v>
      </c>
      <c r="K3" s="47">
        <v>0.28000000000000003</v>
      </c>
    </row>
    <row r="4" spans="1:14" x14ac:dyDescent="0.25">
      <c r="A4" s="491"/>
      <c r="B4" s="491"/>
      <c r="C4" s="4" t="s">
        <v>1</v>
      </c>
      <c r="D4" s="25" t="s">
        <v>15</v>
      </c>
      <c r="E4" s="49">
        <v>0.04</v>
      </c>
      <c r="F4" s="49">
        <v>0.04</v>
      </c>
      <c r="G4" s="49">
        <v>0.09</v>
      </c>
      <c r="H4" s="47">
        <f t="shared" ref="H4:H12" si="0">SUM(E4:G4)</f>
        <v>0.16999999999999998</v>
      </c>
      <c r="M4" s="51"/>
      <c r="N4" s="2" t="s">
        <v>61</v>
      </c>
    </row>
    <row r="5" spans="1:14" x14ac:dyDescent="0.25">
      <c r="A5" s="491"/>
      <c r="B5" s="491"/>
      <c r="C5" s="4" t="s">
        <v>2</v>
      </c>
      <c r="D5" s="25" t="s">
        <v>18</v>
      </c>
      <c r="E5" s="49">
        <v>0.03</v>
      </c>
      <c r="F5" s="49">
        <v>0</v>
      </c>
      <c r="G5" s="49">
        <v>0.1</v>
      </c>
      <c r="H5" s="47">
        <f t="shared" si="0"/>
        <v>0.13</v>
      </c>
    </row>
    <row r="6" spans="1:14" ht="15.75" thickBot="1" x14ac:dyDescent="0.3">
      <c r="A6" s="491"/>
      <c r="B6" s="492"/>
      <c r="C6" s="4"/>
      <c r="D6" s="25" t="s">
        <v>19</v>
      </c>
      <c r="E6" s="49">
        <v>0.02</v>
      </c>
      <c r="F6" s="49">
        <v>0.03</v>
      </c>
      <c r="G6" s="49">
        <v>0.02</v>
      </c>
      <c r="H6" s="47">
        <f t="shared" si="0"/>
        <v>7.0000000000000007E-2</v>
      </c>
    </row>
    <row r="7" spans="1:14" x14ac:dyDescent="0.25">
      <c r="A7" s="491"/>
      <c r="B7" s="602" t="s">
        <v>11</v>
      </c>
      <c r="C7" s="4" t="s">
        <v>3</v>
      </c>
      <c r="D7" s="25" t="s">
        <v>20</v>
      </c>
      <c r="E7" s="50">
        <v>5.5E-2</v>
      </c>
      <c r="F7" s="50">
        <v>6.5000000000000002E-2</v>
      </c>
      <c r="G7" s="49">
        <v>0</v>
      </c>
      <c r="H7" s="47">
        <f t="shared" si="0"/>
        <v>0.12</v>
      </c>
    </row>
    <row r="8" spans="1:14" x14ac:dyDescent="0.25">
      <c r="A8" s="491"/>
      <c r="B8" s="603"/>
      <c r="C8" s="4" t="s">
        <v>4</v>
      </c>
      <c r="D8" s="25" t="s">
        <v>16</v>
      </c>
      <c r="E8" s="49">
        <v>0.03</v>
      </c>
      <c r="F8" s="49">
        <v>0</v>
      </c>
      <c r="G8" s="49">
        <v>0.1</v>
      </c>
      <c r="H8" s="47">
        <f t="shared" si="0"/>
        <v>0.13</v>
      </c>
    </row>
    <row r="9" spans="1:14" ht="15.75" thickBot="1" x14ac:dyDescent="0.3">
      <c r="A9" s="491"/>
      <c r="B9" s="604"/>
      <c r="C9" s="5" t="s">
        <v>5</v>
      </c>
      <c r="D9" s="28"/>
      <c r="E9" s="51"/>
      <c r="F9" s="51"/>
      <c r="G9" s="51"/>
      <c r="H9" s="47">
        <f t="shared" si="0"/>
        <v>0</v>
      </c>
    </row>
    <row r="10" spans="1:14" ht="15.75" thickBot="1" x14ac:dyDescent="0.3">
      <c r="A10" s="491"/>
      <c r="B10" s="611" t="s">
        <v>30</v>
      </c>
      <c r="C10" s="609"/>
      <c r="D10" s="610"/>
      <c r="E10" s="51"/>
      <c r="F10" s="51"/>
      <c r="G10" s="51"/>
      <c r="H10" s="47">
        <f t="shared" si="0"/>
        <v>0</v>
      </c>
    </row>
    <row r="11" spans="1:14" x14ac:dyDescent="0.25">
      <c r="A11" s="491"/>
      <c r="B11" s="612" t="s">
        <v>12</v>
      </c>
      <c r="C11" s="2" t="s">
        <v>6</v>
      </c>
      <c r="D11" s="25"/>
      <c r="E11" s="51"/>
      <c r="F11" s="51"/>
      <c r="G11" s="51"/>
      <c r="H11" s="47">
        <f t="shared" si="0"/>
        <v>0</v>
      </c>
    </row>
    <row r="12" spans="1:14" x14ac:dyDescent="0.25">
      <c r="A12" s="491"/>
      <c r="B12" s="613"/>
      <c r="C12" s="2" t="s">
        <v>7</v>
      </c>
      <c r="D12" s="25" t="s">
        <v>19</v>
      </c>
      <c r="E12" s="49">
        <v>0.02</v>
      </c>
      <c r="F12" s="49">
        <v>0.03</v>
      </c>
      <c r="G12" s="49">
        <v>0.02</v>
      </c>
      <c r="H12" s="47">
        <f t="shared" si="0"/>
        <v>7.0000000000000007E-2</v>
      </c>
    </row>
    <row r="13" spans="1:14" x14ac:dyDescent="0.25">
      <c r="A13" s="491"/>
      <c r="B13" s="613"/>
      <c r="C13" s="2" t="s">
        <v>8</v>
      </c>
      <c r="D13" s="25"/>
    </row>
    <row r="14" spans="1:14" x14ac:dyDescent="0.25">
      <c r="A14" s="491"/>
      <c r="B14" s="613"/>
      <c r="C14" s="2" t="s">
        <v>3</v>
      </c>
      <c r="D14" s="25"/>
    </row>
    <row r="15" spans="1:14" ht="15.75" thickBot="1" x14ac:dyDescent="0.3">
      <c r="A15" s="491"/>
      <c r="B15" s="613"/>
      <c r="C15" s="2" t="s">
        <v>9</v>
      </c>
      <c r="D15" s="25" t="s">
        <v>17</v>
      </c>
    </row>
    <row r="16" spans="1:14" ht="15.75" thickBot="1" x14ac:dyDescent="0.3">
      <c r="A16" s="492"/>
      <c r="B16" s="38" t="s">
        <v>21</v>
      </c>
      <c r="C16" s="594" t="s">
        <v>21</v>
      </c>
      <c r="D16" s="595"/>
    </row>
    <row r="18" spans="1:25" x14ac:dyDescent="0.25">
      <c r="B18" s="2" t="s">
        <v>54</v>
      </c>
      <c r="C18" s="48" t="s">
        <v>55</v>
      </c>
    </row>
    <row r="19" spans="1:25" x14ac:dyDescent="0.25">
      <c r="C19" s="48" t="s">
        <v>56</v>
      </c>
    </row>
    <row r="20" spans="1:25" x14ac:dyDescent="0.25">
      <c r="C20" s="2" t="s">
        <v>57</v>
      </c>
    </row>
    <row r="21" spans="1:25" x14ac:dyDescent="0.25">
      <c r="C21" s="48" t="s">
        <v>58</v>
      </c>
    </row>
    <row r="22" spans="1:25" ht="15.75" thickBot="1" x14ac:dyDescent="0.3">
      <c r="C22" s="48" t="s">
        <v>59</v>
      </c>
    </row>
    <row r="23" spans="1:25" ht="15" customHeight="1" thickBot="1" x14ac:dyDescent="0.3">
      <c r="K23" s="474" t="s">
        <v>50</v>
      </c>
      <c r="L23" s="475"/>
      <c r="M23" s="476"/>
    </row>
    <row r="24" spans="1:25" ht="15" customHeight="1" thickBot="1" x14ac:dyDescent="0.3">
      <c r="B24" s="69" t="s">
        <v>65</v>
      </c>
      <c r="C24" s="72"/>
      <c r="D24" s="52" t="s">
        <v>69</v>
      </c>
      <c r="E24" s="366">
        <v>6</v>
      </c>
      <c r="F24" s="365" t="s">
        <v>816</v>
      </c>
      <c r="G24" s="363"/>
      <c r="H24" s="364"/>
      <c r="I24" s="474" t="s">
        <v>68</v>
      </c>
      <c r="J24" s="475"/>
      <c r="K24" s="475"/>
      <c r="L24" s="475"/>
      <c r="M24" s="475"/>
      <c r="N24" s="475"/>
      <c r="O24" s="476"/>
      <c r="P24" s="468" t="s">
        <v>66</v>
      </c>
    </row>
    <row r="25" spans="1:25" ht="15" customHeight="1" thickBot="1" x14ac:dyDescent="0.3">
      <c r="A25" s="530" t="s">
        <v>46</v>
      </c>
      <c r="B25" s="622"/>
      <c r="C25" s="622"/>
      <c r="D25" s="622"/>
      <c r="E25" s="2" t="s">
        <v>62</v>
      </c>
      <c r="F25" s="2" t="s">
        <v>51</v>
      </c>
      <c r="G25" s="2" t="s">
        <v>53</v>
      </c>
      <c r="H25" s="2" t="s">
        <v>52</v>
      </c>
      <c r="I25" s="2" t="s">
        <v>70</v>
      </c>
      <c r="J25" s="2" t="s">
        <v>71</v>
      </c>
      <c r="K25" s="2" t="s">
        <v>74</v>
      </c>
      <c r="L25" s="2" t="s">
        <v>75</v>
      </c>
      <c r="M25" s="2" t="s">
        <v>76</v>
      </c>
      <c r="N25" s="2" t="s">
        <v>63</v>
      </c>
      <c r="O25" s="2" t="s">
        <v>64</v>
      </c>
      <c r="P25" s="470"/>
    </row>
    <row r="26" spans="1:25" x14ac:dyDescent="0.25">
      <c r="A26" s="490" t="s">
        <v>47</v>
      </c>
      <c r="B26" s="490" t="s">
        <v>10</v>
      </c>
      <c r="C26" s="3" t="s">
        <v>0</v>
      </c>
      <c r="D26" s="70" t="s">
        <v>13</v>
      </c>
      <c r="E26" s="56">
        <v>3.3979612232660403E-3</v>
      </c>
      <c r="F26" s="56">
        <v>6.8159104537277637E-2</v>
      </c>
      <c r="G26" s="56">
        <v>0</v>
      </c>
      <c r="H26" s="54">
        <v>0.82150709574255443</v>
      </c>
      <c r="I26" s="63">
        <f>J26</f>
        <v>5.3467919248450929E-2</v>
      </c>
      <c r="J26" s="60">
        <v>5.3467919248450929E-2</v>
      </c>
      <c r="K26" s="63"/>
      <c r="L26" s="60"/>
      <c r="M26" s="64"/>
      <c r="N26" s="60">
        <v>0</v>
      </c>
      <c r="O26" s="64">
        <v>0</v>
      </c>
      <c r="P26" s="56">
        <f t="shared" ref="P26:P32" si="1">SUM(E26:O26)</f>
        <v>1</v>
      </c>
      <c r="Q26" s="35"/>
      <c r="R26" s="35"/>
      <c r="S26" s="35"/>
      <c r="T26" s="35"/>
      <c r="U26" s="35"/>
      <c r="V26" s="35"/>
      <c r="W26" s="35"/>
      <c r="X26" s="35"/>
      <c r="Y26" s="35"/>
    </row>
    <row r="27" spans="1:25" x14ac:dyDescent="0.25">
      <c r="A27" s="491"/>
      <c r="B27" s="491"/>
      <c r="C27" s="4"/>
      <c r="D27" s="2" t="s">
        <v>14</v>
      </c>
      <c r="E27" s="57">
        <v>0</v>
      </c>
      <c r="F27" s="57">
        <v>0.33300000000000002</v>
      </c>
      <c r="G27" s="57">
        <v>9.1600000000000001E-2</v>
      </c>
      <c r="H27" s="35">
        <f>1-SUM(F27:G27)-SUM(I27:O27)</f>
        <v>0.35039999999999993</v>
      </c>
      <c r="I27" s="65">
        <f>J27</f>
        <v>0.1125</v>
      </c>
      <c r="J27" s="50">
        <v>0.1125</v>
      </c>
      <c r="K27" s="65"/>
      <c r="L27" s="50"/>
      <c r="M27" s="66"/>
      <c r="N27" s="50">
        <v>0</v>
      </c>
      <c r="O27" s="66">
        <v>0</v>
      </c>
      <c r="P27" s="57">
        <f t="shared" si="1"/>
        <v>1</v>
      </c>
      <c r="Q27" s="35"/>
      <c r="R27" s="35"/>
      <c r="S27" s="35"/>
      <c r="T27" s="35"/>
      <c r="U27" s="35"/>
      <c r="V27" s="35"/>
      <c r="W27" s="35"/>
      <c r="X27" s="35"/>
      <c r="Y27" s="35"/>
    </row>
    <row r="28" spans="1:25" x14ac:dyDescent="0.25">
      <c r="A28" s="491"/>
      <c r="B28" s="491"/>
      <c r="C28" s="4" t="s">
        <v>1</v>
      </c>
      <c r="D28" s="2" t="s">
        <v>15</v>
      </c>
      <c r="E28" s="57">
        <v>6.8992989165073293E-2</v>
      </c>
      <c r="F28" s="57">
        <v>8.4608030592734224E-2</v>
      </c>
      <c r="G28" s="57">
        <v>0</v>
      </c>
      <c r="H28" s="35">
        <v>0.82217973231357555</v>
      </c>
      <c r="I28" s="65">
        <v>5.6986465714392847E-3</v>
      </c>
      <c r="J28" s="50">
        <v>5.6986465714392847E-3</v>
      </c>
      <c r="K28" s="65">
        <v>4.2739849285794631E-3</v>
      </c>
      <c r="L28" s="50">
        <v>4.2739849285794631E-3</v>
      </c>
      <c r="M28" s="66">
        <v>4.2739849285794631E-3</v>
      </c>
      <c r="N28" s="50">
        <v>0</v>
      </c>
      <c r="O28" s="66">
        <v>0</v>
      </c>
      <c r="P28" s="57">
        <f t="shared" si="1"/>
        <v>0.99999999999999989</v>
      </c>
      <c r="Q28" s="35"/>
      <c r="R28" s="35"/>
      <c r="S28" s="35"/>
      <c r="T28" s="35"/>
      <c r="U28" s="35"/>
      <c r="V28" s="35"/>
      <c r="W28" s="35"/>
      <c r="X28" s="35"/>
      <c r="Y28" s="35"/>
    </row>
    <row r="29" spans="1:25" x14ac:dyDescent="0.25">
      <c r="A29" s="491"/>
      <c r="B29" s="491"/>
      <c r="C29" s="4" t="s">
        <v>2</v>
      </c>
      <c r="D29" s="2" t="s">
        <v>18</v>
      </c>
      <c r="E29" s="57">
        <v>0</v>
      </c>
      <c r="F29" s="57">
        <v>0</v>
      </c>
      <c r="G29" s="57">
        <v>0</v>
      </c>
      <c r="H29" s="35">
        <v>0</v>
      </c>
      <c r="I29" s="65">
        <v>0.16176923076923075</v>
      </c>
      <c r="J29" s="50">
        <v>0</v>
      </c>
      <c r="K29" s="65">
        <v>0.17974358974358973</v>
      </c>
      <c r="L29" s="50">
        <v>0.17974358974358973</v>
      </c>
      <c r="M29" s="66">
        <v>0.17974358974358973</v>
      </c>
      <c r="N29" s="50">
        <v>0.29899999999999999</v>
      </c>
      <c r="O29" s="66">
        <v>0</v>
      </c>
      <c r="P29" s="57">
        <f t="shared" si="1"/>
        <v>1</v>
      </c>
      <c r="Q29" s="35"/>
      <c r="R29" s="35"/>
      <c r="S29" s="35"/>
      <c r="T29" s="35"/>
      <c r="U29" s="35"/>
      <c r="V29" s="35"/>
      <c r="W29" s="35"/>
      <c r="X29" s="35"/>
      <c r="Y29" s="35"/>
    </row>
    <row r="30" spans="1:25" ht="15.75" thickBot="1" x14ac:dyDescent="0.3">
      <c r="A30" s="491"/>
      <c r="B30" s="492"/>
      <c r="C30" s="4"/>
      <c r="D30" s="2" t="s">
        <v>19</v>
      </c>
      <c r="E30" s="57">
        <v>0.26190476190476192</v>
      </c>
      <c r="F30" s="57">
        <v>0.44775132275132273</v>
      </c>
      <c r="G30" s="57">
        <v>0</v>
      </c>
      <c r="H30" s="35">
        <v>0</v>
      </c>
      <c r="I30" s="65">
        <v>8.1821617535903252E-2</v>
      </c>
      <c r="J30" s="50">
        <v>0.12273242630385488</v>
      </c>
      <c r="K30" s="65">
        <v>2.7273872511967751E-2</v>
      </c>
      <c r="L30" s="50">
        <v>2.7273872511967751E-2</v>
      </c>
      <c r="M30" s="66">
        <v>2.7273872511967751E-2</v>
      </c>
      <c r="N30" s="50">
        <v>0</v>
      </c>
      <c r="O30" s="66">
        <v>3.968253968253968E-3</v>
      </c>
      <c r="P30" s="57">
        <f t="shared" si="1"/>
        <v>1</v>
      </c>
      <c r="Q30" s="35"/>
      <c r="R30" s="35"/>
      <c r="S30" s="35"/>
      <c r="T30" s="35"/>
      <c r="U30" s="35"/>
      <c r="V30" s="35"/>
      <c r="W30" s="35"/>
      <c r="X30" s="35"/>
      <c r="Y30" s="35"/>
    </row>
    <row r="31" spans="1:25" x14ac:dyDescent="0.25">
      <c r="A31" s="491"/>
      <c r="B31" s="602" t="s">
        <v>11</v>
      </c>
      <c r="C31" s="4" t="s">
        <v>3</v>
      </c>
      <c r="D31" s="2" t="s">
        <v>20</v>
      </c>
      <c r="E31" s="57">
        <v>2.4604920984196837E-2</v>
      </c>
      <c r="F31" s="57">
        <v>9.0218043608721751E-2</v>
      </c>
      <c r="G31" s="57">
        <v>0</v>
      </c>
      <c r="H31" s="35">
        <v>0</v>
      </c>
      <c r="I31" s="65">
        <v>0.40570614122824566</v>
      </c>
      <c r="J31" s="50">
        <v>0.47947089417883582</v>
      </c>
      <c r="K31" s="65">
        <v>0</v>
      </c>
      <c r="L31" s="50">
        <v>0</v>
      </c>
      <c r="M31" s="66">
        <v>0</v>
      </c>
      <c r="N31" s="50">
        <v>0</v>
      </c>
      <c r="O31" s="66">
        <v>0</v>
      </c>
      <c r="P31" s="57">
        <f t="shared" si="1"/>
        <v>1</v>
      </c>
      <c r="Q31" s="35"/>
      <c r="R31" s="35"/>
      <c r="S31" s="35"/>
      <c r="T31" s="35"/>
      <c r="U31" s="35"/>
      <c r="V31" s="35"/>
      <c r="W31" s="35"/>
      <c r="X31" s="35"/>
      <c r="Y31" s="35"/>
    </row>
    <row r="32" spans="1:25" x14ac:dyDescent="0.25">
      <c r="A32" s="491"/>
      <c r="B32" s="603"/>
      <c r="C32" s="4" t="s">
        <v>4</v>
      </c>
      <c r="D32" s="2" t="s">
        <v>16</v>
      </c>
      <c r="E32" s="57">
        <v>0</v>
      </c>
      <c r="F32" s="57">
        <v>0</v>
      </c>
      <c r="G32" s="57">
        <v>0</v>
      </c>
      <c r="H32" s="35">
        <v>0</v>
      </c>
      <c r="I32" s="65">
        <v>0.16176923076923075</v>
      </c>
      <c r="J32" s="50">
        <v>0</v>
      </c>
      <c r="K32" s="65">
        <v>0.17974358974358973</v>
      </c>
      <c r="L32" s="50">
        <v>0.17974358974358973</v>
      </c>
      <c r="M32" s="66">
        <v>0.17974358974358973</v>
      </c>
      <c r="N32" s="50">
        <v>0.29899999999999999</v>
      </c>
      <c r="O32" s="66">
        <v>0</v>
      </c>
      <c r="P32" s="57">
        <f t="shared" si="1"/>
        <v>1</v>
      </c>
      <c r="Q32" s="35"/>
      <c r="R32" s="35"/>
      <c r="S32" s="35"/>
      <c r="T32" s="35"/>
    </row>
    <row r="33" spans="1:22" ht="15.75" thickBot="1" x14ac:dyDescent="0.3">
      <c r="A33" s="491"/>
      <c r="B33" s="604"/>
      <c r="C33" s="5" t="s">
        <v>5</v>
      </c>
      <c r="D33" s="71"/>
      <c r="E33" s="57"/>
      <c r="F33" s="57"/>
      <c r="G33" s="57"/>
      <c r="H33" s="35"/>
      <c r="I33" s="65"/>
      <c r="J33" s="50"/>
      <c r="K33" s="65"/>
      <c r="L33" s="50"/>
      <c r="M33" s="66"/>
      <c r="N33" s="50"/>
      <c r="O33" s="66"/>
      <c r="P33" s="57"/>
    </row>
    <row r="34" spans="1:22" ht="15.75" thickBot="1" x14ac:dyDescent="0.3">
      <c r="A34" s="491"/>
      <c r="B34" s="611" t="s">
        <v>30</v>
      </c>
      <c r="C34" s="609"/>
      <c r="D34" s="609"/>
      <c r="E34" s="57"/>
      <c r="F34" s="57"/>
      <c r="G34" s="57"/>
      <c r="H34" s="35"/>
      <c r="I34" s="65"/>
      <c r="J34" s="50"/>
      <c r="K34" s="65"/>
      <c r="L34" s="50"/>
      <c r="M34" s="66"/>
      <c r="N34" s="50"/>
      <c r="O34" s="66"/>
      <c r="P34" s="57"/>
    </row>
    <row r="35" spans="1:22" x14ac:dyDescent="0.25">
      <c r="A35" s="491"/>
      <c r="B35" s="612" t="s">
        <v>12</v>
      </c>
      <c r="C35" s="2" t="s">
        <v>6</v>
      </c>
      <c r="E35" s="57"/>
      <c r="F35" s="57"/>
      <c r="G35" s="57"/>
      <c r="H35" s="35"/>
      <c r="I35" s="65"/>
      <c r="J35" s="50"/>
      <c r="K35" s="65"/>
      <c r="L35" s="50"/>
      <c r="M35" s="66"/>
      <c r="N35" s="50"/>
      <c r="O35" s="66"/>
      <c r="P35" s="57"/>
    </row>
    <row r="36" spans="1:22" x14ac:dyDescent="0.25">
      <c r="A36" s="491"/>
      <c r="B36" s="613"/>
      <c r="C36" s="2" t="s">
        <v>7</v>
      </c>
      <c r="D36" s="2" t="s">
        <v>19</v>
      </c>
      <c r="E36" s="57">
        <v>0.17025627044711014</v>
      </c>
      <c r="F36" s="57">
        <v>0</v>
      </c>
      <c r="G36" s="57">
        <v>0.10353053435114504</v>
      </c>
      <c r="H36" s="35">
        <v>0</v>
      </c>
      <c r="I36" s="65">
        <v>0.20748948434335565</v>
      </c>
      <c r="J36" s="50">
        <v>0.31123422651503346</v>
      </c>
      <c r="K36" s="65">
        <v>6.9163161447785212E-2</v>
      </c>
      <c r="L36" s="50">
        <v>6.9163161447785212E-2</v>
      </c>
      <c r="M36" s="66">
        <v>6.9163161447785212E-2</v>
      </c>
      <c r="N36" s="50">
        <v>0</v>
      </c>
      <c r="O36" s="66">
        <v>0</v>
      </c>
      <c r="P36" s="57">
        <v>1</v>
      </c>
      <c r="Q36" s="35"/>
      <c r="R36" s="35"/>
      <c r="S36" s="35"/>
      <c r="T36" s="35"/>
    </row>
    <row r="37" spans="1:22" x14ac:dyDescent="0.25">
      <c r="A37" s="491"/>
      <c r="B37" s="613"/>
      <c r="C37" s="2" t="s">
        <v>8</v>
      </c>
      <c r="E37" s="57"/>
      <c r="F37" s="57"/>
      <c r="G37" s="57"/>
      <c r="H37" s="35"/>
      <c r="I37" s="65"/>
      <c r="J37" s="50"/>
      <c r="K37" s="65"/>
      <c r="L37" s="50"/>
      <c r="M37" s="66"/>
      <c r="N37" s="50"/>
      <c r="O37" s="66"/>
      <c r="P37" s="57"/>
    </row>
    <row r="38" spans="1:22" x14ac:dyDescent="0.25">
      <c r="A38" s="491"/>
      <c r="B38" s="613"/>
      <c r="C38" s="2" t="s">
        <v>3</v>
      </c>
      <c r="E38" s="57"/>
      <c r="F38" s="57"/>
      <c r="G38" s="57"/>
      <c r="H38" s="35"/>
      <c r="I38" s="65"/>
      <c r="J38" s="50"/>
      <c r="K38" s="65"/>
      <c r="L38" s="50"/>
      <c r="M38" s="66"/>
      <c r="N38" s="50"/>
      <c r="O38" s="66"/>
      <c r="P38" s="57"/>
    </row>
    <row r="39" spans="1:22" ht="15.75" thickBot="1" x14ac:dyDescent="0.3">
      <c r="A39" s="491"/>
      <c r="B39" s="613"/>
      <c r="C39" s="2" t="s">
        <v>9</v>
      </c>
      <c r="D39" s="2" t="s">
        <v>17</v>
      </c>
      <c r="E39" s="58">
        <v>0.20419457643938094</v>
      </c>
      <c r="F39" s="58">
        <v>0</v>
      </c>
      <c r="G39" s="58">
        <v>5.7269899429400209E-2</v>
      </c>
      <c r="H39" s="55">
        <v>0</v>
      </c>
      <c r="I39" s="67">
        <f>J39</f>
        <v>0.36926776206560946</v>
      </c>
      <c r="J39" s="61">
        <v>0.36926776206560946</v>
      </c>
      <c r="K39" s="67"/>
      <c r="L39" s="61"/>
      <c r="M39" s="68"/>
      <c r="N39" s="61">
        <v>0</v>
      </c>
      <c r="O39" s="68">
        <v>0</v>
      </c>
      <c r="P39" s="58">
        <v>1</v>
      </c>
      <c r="Q39" s="35"/>
    </row>
    <row r="40" spans="1:22" ht="15" customHeight="1" thickBot="1" x14ac:dyDescent="0.3">
      <c r="A40" s="492"/>
      <c r="B40" s="38" t="s">
        <v>21</v>
      </c>
      <c r="C40" s="594" t="s">
        <v>21</v>
      </c>
      <c r="D40" s="595"/>
      <c r="E40" s="474" t="s">
        <v>67</v>
      </c>
      <c r="F40" s="475"/>
      <c r="G40" s="475"/>
      <c r="H40" s="475"/>
      <c r="I40" s="475"/>
      <c r="J40" s="475"/>
      <c r="K40" s="475"/>
      <c r="L40" s="475"/>
      <c r="M40" s="475"/>
      <c r="N40" s="475"/>
      <c r="O40" s="475"/>
      <c r="P40" s="476"/>
    </row>
    <row r="41" spans="1:22" ht="56.1" customHeight="1" x14ac:dyDescent="0.25">
      <c r="C41" s="623" t="s">
        <v>73</v>
      </c>
      <c r="D41" s="76" t="s">
        <v>56</v>
      </c>
    </row>
    <row r="42" spans="1:22" x14ac:dyDescent="0.25">
      <c r="C42" s="576"/>
      <c r="D42" s="2" t="s">
        <v>72</v>
      </c>
    </row>
    <row r="44" spans="1:22" x14ac:dyDescent="0.25">
      <c r="E44" s="2">
        <f t="shared" ref="E44:M44" si="2">E45/$N$45</f>
        <v>0.20419457643938094</v>
      </c>
      <c r="F44" s="2">
        <f t="shared" si="2"/>
        <v>0</v>
      </c>
      <c r="G44" s="2">
        <f t="shared" si="2"/>
        <v>5.7269899429400209E-2</v>
      </c>
      <c r="H44" s="2">
        <f t="shared" si="2"/>
        <v>0</v>
      </c>
      <c r="I44" s="2">
        <f t="shared" si="2"/>
        <v>0.73853552413121892</v>
      </c>
      <c r="J44" s="2">
        <f t="shared" si="2"/>
        <v>0</v>
      </c>
      <c r="K44" s="2">
        <f t="shared" si="2"/>
        <v>0</v>
      </c>
      <c r="L44" s="2">
        <f t="shared" si="2"/>
        <v>0</v>
      </c>
      <c r="M44" s="2">
        <f t="shared" si="2"/>
        <v>0</v>
      </c>
    </row>
    <row r="45" spans="1:22" x14ac:dyDescent="0.25">
      <c r="E45" s="2">
        <v>107</v>
      </c>
      <c r="F45" s="2">
        <v>0</v>
      </c>
      <c r="G45" s="2">
        <v>30.01</v>
      </c>
      <c r="H45" s="2">
        <v>0</v>
      </c>
      <c r="I45" s="2">
        <v>387</v>
      </c>
      <c r="J45" s="2">
        <v>0</v>
      </c>
      <c r="K45" s="2">
        <v>0</v>
      </c>
      <c r="M45" s="2">
        <v>0</v>
      </c>
      <c r="N45" s="2">
        <f>SUM(E45:I45)</f>
        <v>524.01</v>
      </c>
    </row>
    <row r="47" spans="1:22" x14ac:dyDescent="0.25">
      <c r="C47" s="2" t="s">
        <v>22</v>
      </c>
      <c r="D47" s="2" t="s">
        <v>23</v>
      </c>
      <c r="E47" s="2" t="s">
        <v>24</v>
      </c>
      <c r="F47" s="2" t="s">
        <v>25</v>
      </c>
      <c r="G47" s="2" t="s">
        <v>26</v>
      </c>
      <c r="H47" s="2" t="s">
        <v>27</v>
      </c>
      <c r="I47" s="2" t="s">
        <v>28</v>
      </c>
      <c r="J47" s="2" t="s">
        <v>29</v>
      </c>
    </row>
    <row r="48" spans="1:22" x14ac:dyDescent="0.25">
      <c r="A48" s="1" t="s">
        <v>0</v>
      </c>
      <c r="B48" s="2" t="s">
        <v>13</v>
      </c>
      <c r="C48" s="2">
        <v>1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L48" s="2">
        <v>3.3979612232660403E-3</v>
      </c>
      <c r="M48" s="2">
        <v>6.8159104537277637E-2</v>
      </c>
      <c r="N48" s="2">
        <v>0</v>
      </c>
      <c r="O48" s="2">
        <v>0.82150709574255443</v>
      </c>
      <c r="P48" s="2">
        <v>5.3467919248450929E-2</v>
      </c>
      <c r="Q48" s="2">
        <v>5.3467919248450929E-2</v>
      </c>
      <c r="R48" s="2">
        <v>0</v>
      </c>
      <c r="S48" s="2">
        <v>0</v>
      </c>
      <c r="T48" s="2">
        <v>0</v>
      </c>
      <c r="U48" s="2">
        <v>0</v>
      </c>
      <c r="V48" s="2">
        <v>0</v>
      </c>
    </row>
    <row r="49" spans="1:22" x14ac:dyDescent="0.25">
      <c r="B49" s="2" t="s">
        <v>14</v>
      </c>
      <c r="C49" s="2">
        <v>0</v>
      </c>
      <c r="D49" s="2">
        <v>1</v>
      </c>
      <c r="E49" s="2">
        <v>0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L49" s="2">
        <v>0</v>
      </c>
      <c r="M49" s="2">
        <v>0.33300000000000002</v>
      </c>
      <c r="N49" s="2">
        <v>9.1600000000000001E-2</v>
      </c>
      <c r="O49" s="2">
        <v>0.35039999999999993</v>
      </c>
      <c r="P49" s="2">
        <v>0.1125</v>
      </c>
      <c r="Q49" s="2">
        <v>0.1125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</row>
    <row r="50" spans="1:22" ht="45" x14ac:dyDescent="0.25">
      <c r="A50" s="1" t="s">
        <v>1</v>
      </c>
      <c r="B50" s="2" t="s">
        <v>15</v>
      </c>
      <c r="C50" s="2">
        <v>0</v>
      </c>
      <c r="D50" s="2">
        <v>0</v>
      </c>
      <c r="E50" s="2">
        <v>0</v>
      </c>
      <c r="F50" s="2">
        <v>1.9417475728155338E-2</v>
      </c>
      <c r="G50" s="2">
        <v>2.9126213592233011E-2</v>
      </c>
      <c r="H50" s="2">
        <v>0.1553398058252427</v>
      </c>
      <c r="I50" s="2">
        <v>0.79611650485436891</v>
      </c>
      <c r="J50" s="2">
        <v>0</v>
      </c>
      <c r="L50" s="2">
        <v>6.8992989165073293E-2</v>
      </c>
      <c r="M50" s="2">
        <v>8.4608030592734224E-2</v>
      </c>
      <c r="N50" s="2">
        <v>0</v>
      </c>
      <c r="O50" s="2">
        <v>0.82217973231357555</v>
      </c>
      <c r="P50" s="2">
        <v>5.6986465714392847E-3</v>
      </c>
      <c r="Q50" s="2">
        <v>5.6986465714392847E-3</v>
      </c>
      <c r="R50" s="2">
        <v>4.2739849285794631E-3</v>
      </c>
      <c r="S50" s="2">
        <v>4.2739849285794631E-3</v>
      </c>
      <c r="T50" s="2">
        <v>4.2739849285794631E-3</v>
      </c>
      <c r="U50" s="2">
        <v>0</v>
      </c>
      <c r="V50" s="2">
        <v>0</v>
      </c>
    </row>
    <row r="51" spans="1:22" ht="30" x14ac:dyDescent="0.25">
      <c r="A51" s="1" t="s">
        <v>2</v>
      </c>
      <c r="B51" s="2" t="s">
        <v>18</v>
      </c>
      <c r="C51" s="2">
        <v>0</v>
      </c>
      <c r="D51" s="2">
        <v>0.15238095238095239</v>
      </c>
      <c r="E51" s="2">
        <v>1.6666666666666666E-2</v>
      </c>
      <c r="F51" s="2">
        <v>0.66190476190476188</v>
      </c>
      <c r="G51" s="2">
        <v>0</v>
      </c>
      <c r="H51" s="2">
        <v>0.1357142857142857</v>
      </c>
      <c r="I51" s="2">
        <v>3.3333333333333333E-2</v>
      </c>
      <c r="J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0.16176923076923075</v>
      </c>
      <c r="Q51" s="2">
        <v>0</v>
      </c>
      <c r="R51" s="2">
        <v>0.17974358974358973</v>
      </c>
      <c r="S51" s="2">
        <v>0.17974358974358973</v>
      </c>
      <c r="T51" s="2">
        <v>0.17974358974358973</v>
      </c>
      <c r="U51" s="2">
        <v>0.29899999999999999</v>
      </c>
      <c r="V51" s="2">
        <v>0</v>
      </c>
    </row>
    <row r="52" spans="1:22" x14ac:dyDescent="0.25">
      <c r="B52" s="2" t="s">
        <v>19</v>
      </c>
      <c r="C52" s="2">
        <v>0.17804878048780487</v>
      </c>
      <c r="D52" s="2">
        <v>0.1951219512195122</v>
      </c>
      <c r="E52" s="2">
        <v>7.3170731707317069E-2</v>
      </c>
      <c r="F52" s="2">
        <v>0.22195121951219512</v>
      </c>
      <c r="G52" s="2">
        <v>4.8780487804878049E-3</v>
      </c>
      <c r="H52" s="2">
        <v>0.24634146341463414</v>
      </c>
      <c r="I52" s="2">
        <v>8.0487804878048783E-2</v>
      </c>
      <c r="J52" s="2">
        <v>0</v>
      </c>
      <c r="L52" s="2">
        <v>0.26190476190476192</v>
      </c>
      <c r="M52" s="2">
        <v>0.44775132275132273</v>
      </c>
      <c r="N52" s="2">
        <v>0</v>
      </c>
      <c r="O52" s="2">
        <v>0</v>
      </c>
      <c r="P52" s="2">
        <v>8.1821617535903252E-2</v>
      </c>
      <c r="Q52" s="2">
        <v>0.12273242630385488</v>
      </c>
      <c r="R52" s="2">
        <v>2.7273872511967751E-2</v>
      </c>
      <c r="S52" s="2">
        <v>2.7273872511967751E-2</v>
      </c>
      <c r="T52" s="2">
        <v>2.7273872511967751E-2</v>
      </c>
      <c r="U52" s="2">
        <v>0</v>
      </c>
      <c r="V52" s="2">
        <v>3.968253968253968E-3</v>
      </c>
    </row>
    <row r="53" spans="1:22" ht="30" x14ac:dyDescent="0.25">
      <c r="A53" s="1" t="s">
        <v>3</v>
      </c>
      <c r="B53" s="2" t="s">
        <v>20</v>
      </c>
      <c r="C53" s="2">
        <v>0</v>
      </c>
      <c r="D53" s="2">
        <v>0.8040201005025126</v>
      </c>
      <c r="E53" s="2">
        <v>1.0050251256281407E-2</v>
      </c>
      <c r="F53" s="2">
        <v>2.0100502512562814E-2</v>
      </c>
      <c r="G53" s="2">
        <v>0</v>
      </c>
      <c r="H53" s="2">
        <v>0.12562814070351758</v>
      </c>
      <c r="I53" s="2">
        <v>4.0201005025125629E-2</v>
      </c>
      <c r="J53" s="2">
        <v>0</v>
      </c>
      <c r="L53" s="2">
        <v>2.4604920984196837E-2</v>
      </c>
      <c r="M53" s="2">
        <v>9.0218043608721751E-2</v>
      </c>
      <c r="N53" s="2">
        <v>0</v>
      </c>
      <c r="O53" s="2">
        <v>0</v>
      </c>
      <c r="P53" s="2">
        <v>0.40570614122824566</v>
      </c>
      <c r="Q53" s="2">
        <v>0.47947089417883582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</row>
    <row r="54" spans="1:22" ht="30" x14ac:dyDescent="0.25">
      <c r="A54" s="1" t="s">
        <v>4</v>
      </c>
      <c r="B54" s="2" t="s">
        <v>16</v>
      </c>
      <c r="C54" s="2">
        <v>0</v>
      </c>
      <c r="D54" s="2">
        <v>0.18699186991869918</v>
      </c>
      <c r="E54" s="2">
        <v>0</v>
      </c>
      <c r="F54" s="2">
        <v>0.81300813008130079</v>
      </c>
      <c r="G54" s="2">
        <v>0</v>
      </c>
      <c r="H54" s="2">
        <v>0</v>
      </c>
      <c r="I54" s="2">
        <v>0</v>
      </c>
      <c r="J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0.16176923076923075</v>
      </c>
      <c r="Q54" s="2">
        <v>0</v>
      </c>
      <c r="R54" s="2">
        <v>0.17974358974358973</v>
      </c>
      <c r="S54" s="2">
        <v>0.17974358974358973</v>
      </c>
      <c r="T54" s="2">
        <v>0.17974358974358973</v>
      </c>
      <c r="U54" s="2">
        <v>0.29899999999999999</v>
      </c>
      <c r="V54" s="2">
        <v>0</v>
      </c>
    </row>
    <row r="55" spans="1:22" x14ac:dyDescent="0.25">
      <c r="A55" s="1" t="s">
        <v>5</v>
      </c>
      <c r="C55" s="2">
        <v>0.17804878048780487</v>
      </c>
      <c r="D55" s="2">
        <v>0.1951219512195122</v>
      </c>
      <c r="E55" s="2">
        <v>7.3170731707317069E-2</v>
      </c>
      <c r="F55" s="2">
        <v>0.22195121951219512</v>
      </c>
      <c r="G55" s="2">
        <v>4.8780487804878049E-3</v>
      </c>
      <c r="H55" s="2">
        <v>0.24634146341463414</v>
      </c>
      <c r="I55" s="2">
        <v>8.0487804878048783E-2</v>
      </c>
      <c r="J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</row>
    <row r="56" spans="1:22" x14ac:dyDescent="0.25">
      <c r="A56" s="1" t="s">
        <v>6</v>
      </c>
      <c r="C56" s="2">
        <v>0.17804878048780487</v>
      </c>
      <c r="D56" s="2">
        <v>0.1951219512195122</v>
      </c>
      <c r="E56" s="2">
        <v>7.3170731707317069E-2</v>
      </c>
      <c r="F56" s="2">
        <v>0.22195121951219512</v>
      </c>
      <c r="G56" s="2">
        <v>4.8780487804878049E-3</v>
      </c>
      <c r="H56" s="2">
        <v>0.24634146341463414</v>
      </c>
      <c r="I56" s="2">
        <v>8.0487804878048783E-2</v>
      </c>
      <c r="J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</row>
    <row r="57" spans="1:22" ht="60" x14ac:dyDescent="0.25">
      <c r="A57" s="1" t="s">
        <v>7</v>
      </c>
      <c r="B57" s="2" t="s">
        <v>19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1</v>
      </c>
      <c r="L57" s="2">
        <v>0.17025627044711014</v>
      </c>
      <c r="M57" s="2">
        <v>0</v>
      </c>
      <c r="N57" s="2">
        <v>0.10353053435114504</v>
      </c>
      <c r="O57" s="2">
        <v>0</v>
      </c>
      <c r="P57" s="2">
        <v>0.20748948434335565</v>
      </c>
      <c r="Q57" s="2">
        <v>0.31123422651503346</v>
      </c>
      <c r="R57" s="2">
        <v>6.9163161447785212E-2</v>
      </c>
      <c r="S57" s="2">
        <v>6.9163161447785212E-2</v>
      </c>
      <c r="T57" s="2">
        <v>6.9163161447785212E-2</v>
      </c>
      <c r="U57" s="2">
        <v>0</v>
      </c>
      <c r="V57" s="2">
        <v>0</v>
      </c>
    </row>
    <row r="58" spans="1:22" ht="45" x14ac:dyDescent="0.25">
      <c r="A58" s="1" t="s">
        <v>8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</row>
    <row r="59" spans="1:22" ht="30" x14ac:dyDescent="0.25">
      <c r="A59" s="1" t="s">
        <v>3</v>
      </c>
      <c r="C59" s="2">
        <v>0</v>
      </c>
      <c r="D59" s="2">
        <v>0.8040201005025126</v>
      </c>
      <c r="E59" s="2">
        <v>1.0050251256281407E-2</v>
      </c>
      <c r="F59" s="2">
        <v>2.0100502512562814E-2</v>
      </c>
      <c r="G59" s="2">
        <v>0</v>
      </c>
      <c r="H59" s="2">
        <v>0.12562814070351758</v>
      </c>
      <c r="I59" s="2">
        <v>4.0201005025125629E-2</v>
      </c>
      <c r="J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0</v>
      </c>
      <c r="V59" s="2">
        <v>0</v>
      </c>
    </row>
    <row r="60" spans="1:22" ht="75" x14ac:dyDescent="0.25">
      <c r="A60" s="1" t="s">
        <v>9</v>
      </c>
      <c r="B60" s="2" t="s">
        <v>17</v>
      </c>
      <c r="C60" s="2">
        <v>0.14807692307692308</v>
      </c>
      <c r="D60" s="2">
        <v>0.13269230769230769</v>
      </c>
      <c r="E60" s="2">
        <v>5.1923076923076926E-2</v>
      </c>
      <c r="F60" s="2">
        <v>0.32884615384615384</v>
      </c>
      <c r="G60" s="2">
        <v>7.6923076923076927E-3</v>
      </c>
      <c r="H60" s="2">
        <v>0.30192307692307691</v>
      </c>
      <c r="I60" s="2">
        <v>2.5000000000000001E-2</v>
      </c>
      <c r="J60" s="2">
        <v>3.8461538461538464E-3</v>
      </c>
      <c r="L60" s="2">
        <v>0.20419457643938094</v>
      </c>
      <c r="M60" s="2">
        <v>0</v>
      </c>
      <c r="N60" s="2">
        <v>5.7269899429400209E-2</v>
      </c>
      <c r="O60" s="2">
        <v>0</v>
      </c>
      <c r="P60" s="2">
        <v>0.36926776206560946</v>
      </c>
      <c r="Q60" s="2">
        <v>0.36926776206560946</v>
      </c>
      <c r="R60" s="2">
        <v>0</v>
      </c>
      <c r="S60" s="2">
        <v>0</v>
      </c>
      <c r="T60" s="2">
        <v>0</v>
      </c>
      <c r="U60" s="2">
        <v>0</v>
      </c>
      <c r="V60" s="2">
        <v>0</v>
      </c>
    </row>
    <row r="62" spans="1:22" x14ac:dyDescent="0.25">
      <c r="A62" s="2"/>
      <c r="B62" s="2" t="s">
        <v>871</v>
      </c>
      <c r="C62" s="2" t="s">
        <v>62</v>
      </c>
      <c r="D62" s="2" t="s">
        <v>51</v>
      </c>
      <c r="E62" s="2" t="s">
        <v>53</v>
      </c>
      <c r="F62" s="2" t="s">
        <v>52</v>
      </c>
      <c r="G62" s="2" t="s">
        <v>70</v>
      </c>
      <c r="H62" s="2" t="s">
        <v>71</v>
      </c>
      <c r="I62" s="2" t="s">
        <v>74</v>
      </c>
      <c r="J62" s="2" t="s">
        <v>75</v>
      </c>
      <c r="K62" s="2" t="s">
        <v>76</v>
      </c>
      <c r="L62" s="2" t="s">
        <v>63</v>
      </c>
      <c r="M62" s="2" t="s">
        <v>64</v>
      </c>
    </row>
    <row r="63" spans="1:22" x14ac:dyDescent="0.25">
      <c r="A63" s="2" t="s">
        <v>0</v>
      </c>
      <c r="B63" s="2" t="s">
        <v>13</v>
      </c>
      <c r="C63" s="51">
        <f>C105*L48</f>
        <v>2.7258370252573723E-2</v>
      </c>
      <c r="D63" s="51">
        <f t="shared" ref="D63:M75" si="3">D105*M48</f>
        <v>0.20223031016554902</v>
      </c>
      <c r="E63" s="51">
        <f t="shared" si="3"/>
        <v>0</v>
      </c>
      <c r="F63" s="51">
        <f t="shared" si="3"/>
        <v>2.2568876256663581</v>
      </c>
      <c r="G63" s="51">
        <f t="shared" si="3"/>
        <v>2.9377977609038968E-2</v>
      </c>
      <c r="H63" s="51">
        <f t="shared" si="3"/>
        <v>4.1129168652654549E-2</v>
      </c>
      <c r="I63" s="51">
        <f t="shared" si="3"/>
        <v>0</v>
      </c>
      <c r="J63" s="51">
        <f t="shared" si="3"/>
        <v>0</v>
      </c>
      <c r="K63" s="51">
        <f t="shared" si="3"/>
        <v>0</v>
      </c>
      <c r="L63" s="51">
        <f t="shared" si="3"/>
        <v>0</v>
      </c>
      <c r="M63" s="51">
        <f t="shared" si="3"/>
        <v>0</v>
      </c>
    </row>
    <row r="64" spans="1:22" x14ac:dyDescent="0.25">
      <c r="A64" s="2"/>
      <c r="B64" s="2" t="s">
        <v>14</v>
      </c>
      <c r="C64" s="51">
        <f t="shared" ref="C64:C75" si="4">C106*L49</f>
        <v>0</v>
      </c>
      <c r="D64" s="51">
        <f t="shared" si="3"/>
        <v>0.96677419354838723</v>
      </c>
      <c r="E64" s="51">
        <f t="shared" si="3"/>
        <v>0.77318279569892467</v>
      </c>
      <c r="F64" s="51">
        <f t="shared" si="3"/>
        <v>0.94193548387096748</v>
      </c>
      <c r="G64" s="51">
        <f t="shared" si="3"/>
        <v>6.048387096774193E-2</v>
      </c>
      <c r="H64" s="51">
        <f t="shared" si="3"/>
        <v>8.4677419354838704E-2</v>
      </c>
      <c r="I64" s="51">
        <f t="shared" si="3"/>
        <v>0</v>
      </c>
      <c r="J64" s="51">
        <f t="shared" si="3"/>
        <v>0</v>
      </c>
      <c r="K64" s="51">
        <f t="shared" si="3"/>
        <v>0</v>
      </c>
      <c r="L64" s="51">
        <f t="shared" si="3"/>
        <v>0</v>
      </c>
      <c r="M64" s="51">
        <f t="shared" si="3"/>
        <v>0</v>
      </c>
    </row>
    <row r="65" spans="1:13" x14ac:dyDescent="0.25">
      <c r="A65" s="2" t="s">
        <v>1</v>
      </c>
      <c r="B65" s="2" t="s">
        <v>15</v>
      </c>
      <c r="C65" s="51">
        <f t="shared" si="4"/>
        <v>0.47069983262152809</v>
      </c>
      <c r="D65" s="51">
        <f t="shared" si="3"/>
        <v>0.21349689962652563</v>
      </c>
      <c r="E65" s="51">
        <f t="shared" si="3"/>
        <v>0</v>
      </c>
      <c r="F65" s="51">
        <f t="shared" si="3"/>
        <v>1.9209806829756439</v>
      </c>
      <c r="G65" s="51">
        <f t="shared" si="3"/>
        <v>2.6629189586164881E-3</v>
      </c>
      <c r="H65" s="51">
        <f t="shared" si="3"/>
        <v>3.728086542063083E-3</v>
      </c>
      <c r="I65" s="51">
        <f t="shared" si="3"/>
        <v>5.9915676568870974E-3</v>
      </c>
      <c r="J65" s="51">
        <f t="shared" si="3"/>
        <v>3.1955027503397858E-3</v>
      </c>
      <c r="K65" s="51">
        <f t="shared" si="3"/>
        <v>3.1955027503397858E-3</v>
      </c>
      <c r="L65" s="51">
        <f t="shared" si="3"/>
        <v>0</v>
      </c>
      <c r="M65" s="51">
        <f t="shared" si="3"/>
        <v>0</v>
      </c>
    </row>
    <row r="66" spans="1:13" x14ac:dyDescent="0.25">
      <c r="A66" s="2" t="s">
        <v>2</v>
      </c>
      <c r="B66" s="2" t="s">
        <v>18</v>
      </c>
      <c r="C66" s="51">
        <f t="shared" si="4"/>
        <v>0</v>
      </c>
      <c r="D66" s="51">
        <f t="shared" si="3"/>
        <v>0</v>
      </c>
      <c r="E66" s="51">
        <f t="shared" si="3"/>
        <v>0</v>
      </c>
      <c r="F66" s="51">
        <f t="shared" si="3"/>
        <v>0</v>
      </c>
      <c r="G66" s="51">
        <f t="shared" si="3"/>
        <v>8.8884192730346548E-2</v>
      </c>
      <c r="H66" s="51">
        <f t="shared" si="3"/>
        <v>0</v>
      </c>
      <c r="I66" s="51">
        <f t="shared" si="3"/>
        <v>0.29628064243448854</v>
      </c>
      <c r="J66" s="51">
        <f t="shared" si="3"/>
        <v>0.15801634263172723</v>
      </c>
      <c r="K66" s="51">
        <f t="shared" si="3"/>
        <v>0.15801634263172723</v>
      </c>
      <c r="L66" s="51">
        <f t="shared" si="3"/>
        <v>0.30228571428571427</v>
      </c>
      <c r="M66" s="51">
        <f t="shared" si="3"/>
        <v>0</v>
      </c>
    </row>
    <row r="67" spans="1:13" x14ac:dyDescent="0.25">
      <c r="A67" s="2"/>
      <c r="B67" s="2" t="s">
        <v>19</v>
      </c>
      <c r="C67" s="51">
        <f t="shared" si="4"/>
        <v>2.0781573498964803</v>
      </c>
      <c r="D67" s="51">
        <f t="shared" si="3"/>
        <v>1.3140527950310559</v>
      </c>
      <c r="E67" s="51">
        <f t="shared" si="3"/>
        <v>0</v>
      </c>
      <c r="F67" s="51">
        <f t="shared" si="3"/>
        <v>0</v>
      </c>
      <c r="G67" s="51">
        <f t="shared" si="3"/>
        <v>4.446827039994742E-2</v>
      </c>
      <c r="H67" s="51">
        <f t="shared" si="3"/>
        <v>9.3383367839889569E-2</v>
      </c>
      <c r="I67" s="51">
        <f t="shared" si="3"/>
        <v>4.446827039994742E-2</v>
      </c>
      <c r="J67" s="51">
        <f t="shared" si="3"/>
        <v>2.3716410879971957E-2</v>
      </c>
      <c r="K67" s="51">
        <f t="shared" si="3"/>
        <v>2.3716410879971957E-2</v>
      </c>
      <c r="L67" s="51">
        <f t="shared" si="3"/>
        <v>0</v>
      </c>
      <c r="M67" s="51">
        <f t="shared" si="3"/>
        <v>2.5879917184265006E-3</v>
      </c>
    </row>
    <row r="68" spans="1:13" x14ac:dyDescent="0.25">
      <c r="A68" s="2" t="s">
        <v>3</v>
      </c>
      <c r="B68" s="2" t="s">
        <v>20</v>
      </c>
      <c r="C68" s="51">
        <f>C110*L53</f>
        <v>0.18906939282593357</v>
      </c>
      <c r="D68" s="51">
        <f t="shared" si="3"/>
        <v>0.25640917657215656</v>
      </c>
      <c r="E68" s="51">
        <f t="shared" si="3"/>
        <v>0</v>
      </c>
      <c r="F68" s="51">
        <f t="shared" si="3"/>
        <v>0</v>
      </c>
      <c r="G68" s="51">
        <f t="shared" si="3"/>
        <v>0.21352954801486612</v>
      </c>
      <c r="H68" s="51">
        <f t="shared" si="3"/>
        <v>0.35329434307914215</v>
      </c>
      <c r="I68" s="51">
        <f t="shared" si="3"/>
        <v>0</v>
      </c>
      <c r="J68" s="51">
        <f t="shared" si="3"/>
        <v>0</v>
      </c>
      <c r="K68" s="51">
        <f t="shared" si="3"/>
        <v>0</v>
      </c>
      <c r="L68" s="51">
        <f t="shared" si="3"/>
        <v>0</v>
      </c>
      <c r="M68" s="51">
        <f t="shared" si="3"/>
        <v>0</v>
      </c>
    </row>
    <row r="69" spans="1:13" x14ac:dyDescent="0.25">
      <c r="A69" s="2" t="s">
        <v>4</v>
      </c>
      <c r="B69" s="2" t="s">
        <v>16</v>
      </c>
      <c r="C69" s="51">
        <f t="shared" si="4"/>
        <v>0</v>
      </c>
      <c r="D69" s="51">
        <f t="shared" si="3"/>
        <v>0</v>
      </c>
      <c r="E69" s="51">
        <f t="shared" si="3"/>
        <v>0</v>
      </c>
      <c r="F69" s="51">
        <f t="shared" si="3"/>
        <v>0</v>
      </c>
      <c r="G69" s="51">
        <f t="shared" si="3"/>
        <v>8.6972704714640178E-2</v>
      </c>
      <c r="H69" s="51">
        <f t="shared" si="3"/>
        <v>0</v>
      </c>
      <c r="I69" s="51">
        <f t="shared" si="3"/>
        <v>0.28990901571546729</v>
      </c>
      <c r="J69" s="51">
        <f t="shared" si="3"/>
        <v>0.15461814171491589</v>
      </c>
      <c r="K69" s="51">
        <f t="shared" si="3"/>
        <v>0.15461814171491589</v>
      </c>
      <c r="L69" s="51">
        <f t="shared" si="3"/>
        <v>0.29578494623655915</v>
      </c>
      <c r="M69" s="51">
        <f t="shared" si="3"/>
        <v>0</v>
      </c>
    </row>
    <row r="70" spans="1:13" x14ac:dyDescent="0.25">
      <c r="A70" s="2" t="s">
        <v>5</v>
      </c>
      <c r="C70" s="51">
        <f t="shared" si="4"/>
        <v>0</v>
      </c>
      <c r="D70" s="51">
        <f t="shared" si="3"/>
        <v>0</v>
      </c>
      <c r="E70" s="51">
        <f t="shared" si="3"/>
        <v>0</v>
      </c>
      <c r="F70" s="51">
        <f t="shared" si="3"/>
        <v>0</v>
      </c>
      <c r="G70" s="51">
        <f t="shared" si="3"/>
        <v>0</v>
      </c>
      <c r="H70" s="51">
        <f t="shared" si="3"/>
        <v>0</v>
      </c>
      <c r="I70" s="51">
        <f t="shared" si="3"/>
        <v>0</v>
      </c>
      <c r="J70" s="51">
        <f t="shared" si="3"/>
        <v>0</v>
      </c>
      <c r="K70" s="51">
        <f t="shared" si="3"/>
        <v>0</v>
      </c>
      <c r="L70" s="51">
        <f t="shared" si="3"/>
        <v>0</v>
      </c>
      <c r="M70" s="51">
        <f t="shared" si="3"/>
        <v>0</v>
      </c>
    </row>
    <row r="71" spans="1:13" x14ac:dyDescent="0.25">
      <c r="A71" s="2" t="s">
        <v>6</v>
      </c>
      <c r="C71" s="51">
        <f t="shared" si="4"/>
        <v>0</v>
      </c>
      <c r="D71" s="51">
        <f t="shared" si="3"/>
        <v>0</v>
      </c>
      <c r="E71" s="51">
        <f t="shared" si="3"/>
        <v>0</v>
      </c>
      <c r="F71" s="51">
        <f t="shared" si="3"/>
        <v>0</v>
      </c>
      <c r="G71" s="51">
        <f t="shared" si="3"/>
        <v>0</v>
      </c>
      <c r="H71" s="51">
        <f t="shared" si="3"/>
        <v>0</v>
      </c>
      <c r="I71" s="51">
        <f t="shared" si="3"/>
        <v>0</v>
      </c>
      <c r="J71" s="51">
        <f t="shared" si="3"/>
        <v>0</v>
      </c>
      <c r="K71" s="51">
        <f t="shared" si="3"/>
        <v>0</v>
      </c>
      <c r="L71" s="51">
        <f t="shared" si="3"/>
        <v>0</v>
      </c>
      <c r="M71" s="51">
        <f t="shared" si="3"/>
        <v>0</v>
      </c>
    </row>
    <row r="72" spans="1:13" x14ac:dyDescent="0.25">
      <c r="A72" s="2" t="s">
        <v>7</v>
      </c>
      <c r="B72" s="2" t="s">
        <v>19</v>
      </c>
      <c r="C72" s="51">
        <f t="shared" si="4"/>
        <v>1.350946493765113</v>
      </c>
      <c r="D72" s="51">
        <f t="shared" si="3"/>
        <v>0</v>
      </c>
      <c r="E72" s="51">
        <f t="shared" si="3"/>
        <v>0.8833855376700962</v>
      </c>
      <c r="F72" s="51">
        <f t="shared" si="3"/>
        <v>0</v>
      </c>
      <c r="G72" s="51">
        <f t="shared" si="3"/>
        <v>0.11276602409964981</v>
      </c>
      <c r="H72" s="51">
        <f t="shared" si="3"/>
        <v>0.23680865060926456</v>
      </c>
      <c r="I72" s="51">
        <f t="shared" si="3"/>
        <v>0.11276602409964979</v>
      </c>
      <c r="J72" s="51">
        <f t="shared" si="3"/>
        <v>6.0141879519813229E-2</v>
      </c>
      <c r="K72" s="51">
        <f t="shared" si="3"/>
        <v>6.0141879519813229E-2</v>
      </c>
      <c r="L72" s="51">
        <f t="shared" si="3"/>
        <v>0</v>
      </c>
      <c r="M72" s="51">
        <f t="shared" si="3"/>
        <v>0</v>
      </c>
    </row>
    <row r="73" spans="1:13" x14ac:dyDescent="0.25">
      <c r="A73" s="2" t="s">
        <v>8</v>
      </c>
      <c r="C73" s="51">
        <f t="shared" si="4"/>
        <v>0</v>
      </c>
      <c r="D73" s="51">
        <f t="shared" si="3"/>
        <v>0</v>
      </c>
      <c r="E73" s="51">
        <f t="shared" si="3"/>
        <v>0</v>
      </c>
      <c r="F73" s="51">
        <f t="shared" si="3"/>
        <v>0</v>
      </c>
      <c r="G73" s="51">
        <f t="shared" si="3"/>
        <v>0</v>
      </c>
      <c r="H73" s="51">
        <f t="shared" si="3"/>
        <v>0</v>
      </c>
      <c r="I73" s="51">
        <f t="shared" si="3"/>
        <v>0</v>
      </c>
      <c r="J73" s="51">
        <f t="shared" si="3"/>
        <v>0</v>
      </c>
      <c r="K73" s="51">
        <f t="shared" si="3"/>
        <v>0</v>
      </c>
      <c r="L73" s="51">
        <f t="shared" si="3"/>
        <v>0</v>
      </c>
      <c r="M73" s="51">
        <f t="shared" si="3"/>
        <v>0</v>
      </c>
    </row>
    <row r="74" spans="1:13" x14ac:dyDescent="0.25">
      <c r="A74" s="2" t="s">
        <v>3</v>
      </c>
      <c r="C74" s="51">
        <f t="shared" si="4"/>
        <v>0</v>
      </c>
      <c r="D74" s="51">
        <f t="shared" si="3"/>
        <v>0</v>
      </c>
      <c r="E74" s="51">
        <f t="shared" si="3"/>
        <v>0</v>
      </c>
      <c r="F74" s="51">
        <f t="shared" si="3"/>
        <v>0</v>
      </c>
      <c r="G74" s="51">
        <f t="shared" si="3"/>
        <v>0</v>
      </c>
      <c r="H74" s="51">
        <f t="shared" si="3"/>
        <v>0</v>
      </c>
      <c r="I74" s="51">
        <f t="shared" si="3"/>
        <v>0</v>
      </c>
      <c r="J74" s="51">
        <f t="shared" si="3"/>
        <v>0</v>
      </c>
      <c r="K74" s="51">
        <f t="shared" si="3"/>
        <v>0</v>
      </c>
      <c r="L74" s="51">
        <f t="shared" si="3"/>
        <v>0</v>
      </c>
      <c r="M74" s="51">
        <f t="shared" si="3"/>
        <v>0</v>
      </c>
    </row>
    <row r="75" spans="1:13" x14ac:dyDescent="0.25">
      <c r="A75" s="2" t="s">
        <v>9</v>
      </c>
      <c r="B75" s="2" t="s">
        <v>17</v>
      </c>
      <c r="C75" s="51">
        <f t="shared" si="4"/>
        <v>1.4613925568700792</v>
      </c>
      <c r="D75" s="51">
        <f t="shared" si="3"/>
        <v>0</v>
      </c>
      <c r="E75" s="51">
        <f t="shared" si="3"/>
        <v>0.44075363776548199</v>
      </c>
      <c r="F75" s="51">
        <f t="shared" si="3"/>
        <v>0</v>
      </c>
      <c r="G75" s="51">
        <f t="shared" si="3"/>
        <v>0.1810136088556909</v>
      </c>
      <c r="H75" s="51">
        <f t="shared" si="3"/>
        <v>0.25341905239796725</v>
      </c>
      <c r="I75" s="51">
        <f t="shared" si="3"/>
        <v>0</v>
      </c>
      <c r="J75" s="51">
        <f t="shared" si="3"/>
        <v>0</v>
      </c>
      <c r="K75" s="51">
        <f t="shared" si="3"/>
        <v>0</v>
      </c>
      <c r="L75" s="51">
        <f t="shared" si="3"/>
        <v>0</v>
      </c>
      <c r="M75" s="51">
        <f t="shared" si="3"/>
        <v>0</v>
      </c>
    </row>
    <row r="77" spans="1:13" x14ac:dyDescent="0.25">
      <c r="C77" s="2" t="s">
        <v>872</v>
      </c>
    </row>
    <row r="78" spans="1:13" x14ac:dyDescent="0.25">
      <c r="A78" s="2" t="s">
        <v>0</v>
      </c>
      <c r="B78" s="2" t="s">
        <v>13</v>
      </c>
      <c r="C78" s="2">
        <v>0.91</v>
      </c>
      <c r="D78" s="2">
        <f>1/C78</f>
        <v>1.0989010989010988</v>
      </c>
    </row>
    <row r="79" spans="1:13" x14ac:dyDescent="0.25">
      <c r="A79" s="2"/>
      <c r="B79" s="2" t="s">
        <v>14</v>
      </c>
      <c r="C79" s="2">
        <v>0.93</v>
      </c>
      <c r="D79" s="2">
        <f t="shared" ref="D79:D90" si="5">1/C79</f>
        <v>1.075268817204301</v>
      </c>
    </row>
    <row r="80" spans="1:13" x14ac:dyDescent="0.25">
      <c r="A80" s="2" t="s">
        <v>1</v>
      </c>
      <c r="B80" s="2" t="s">
        <v>15</v>
      </c>
      <c r="C80" s="2">
        <v>1.07</v>
      </c>
      <c r="D80" s="2">
        <f t="shared" si="5"/>
        <v>0.93457943925233644</v>
      </c>
    </row>
    <row r="81" spans="1:4" x14ac:dyDescent="0.25">
      <c r="A81" s="2" t="s">
        <v>2</v>
      </c>
      <c r="B81" s="2" t="s">
        <v>18</v>
      </c>
      <c r="C81" s="2">
        <v>0.91</v>
      </c>
      <c r="D81" s="2">
        <f t="shared" si="5"/>
        <v>1.0989010989010988</v>
      </c>
    </row>
    <row r="82" spans="1:4" x14ac:dyDescent="0.25">
      <c r="A82" s="2"/>
      <c r="B82" s="2" t="s">
        <v>19</v>
      </c>
      <c r="C82" s="2">
        <v>0.92</v>
      </c>
      <c r="D82" s="2">
        <f t="shared" si="5"/>
        <v>1.0869565217391304</v>
      </c>
    </row>
    <row r="83" spans="1:4" x14ac:dyDescent="0.25">
      <c r="A83" s="2" t="s">
        <v>3</v>
      </c>
      <c r="B83" s="2" t="s">
        <v>20</v>
      </c>
      <c r="C83" s="2">
        <v>0.95</v>
      </c>
      <c r="D83" s="2">
        <f t="shared" si="5"/>
        <v>1.0526315789473684</v>
      </c>
    </row>
    <row r="84" spans="1:4" x14ac:dyDescent="0.25">
      <c r="A84" s="2" t="s">
        <v>4</v>
      </c>
      <c r="B84" s="2" t="s">
        <v>16</v>
      </c>
      <c r="C84" s="2">
        <v>0.93</v>
      </c>
      <c r="D84" s="2">
        <f t="shared" si="5"/>
        <v>1.075268817204301</v>
      </c>
    </row>
    <row r="85" spans="1:4" x14ac:dyDescent="0.25">
      <c r="A85" s="2" t="s">
        <v>5</v>
      </c>
      <c r="C85" s="2">
        <v>0.92</v>
      </c>
      <c r="D85" s="2">
        <f t="shared" si="5"/>
        <v>1.0869565217391304</v>
      </c>
    </row>
    <row r="86" spans="1:4" x14ac:dyDescent="0.25">
      <c r="A86" s="2" t="s">
        <v>6</v>
      </c>
      <c r="C86" s="2">
        <v>0.92</v>
      </c>
      <c r="D86" s="2">
        <f t="shared" si="5"/>
        <v>1.0869565217391304</v>
      </c>
    </row>
    <row r="87" spans="1:4" x14ac:dyDescent="0.25">
      <c r="A87" s="2" t="s">
        <v>7</v>
      </c>
      <c r="B87" s="2" t="s">
        <v>19</v>
      </c>
      <c r="C87" s="2">
        <v>0.92</v>
      </c>
      <c r="D87" s="2">
        <f t="shared" si="5"/>
        <v>1.0869565217391304</v>
      </c>
    </row>
    <row r="88" spans="1:4" x14ac:dyDescent="0.25">
      <c r="A88" s="2" t="s">
        <v>8</v>
      </c>
      <c r="C88" s="2">
        <v>1</v>
      </c>
      <c r="D88" s="2">
        <f t="shared" si="5"/>
        <v>1</v>
      </c>
    </row>
    <row r="89" spans="1:4" x14ac:dyDescent="0.25">
      <c r="A89" s="2" t="s">
        <v>3</v>
      </c>
      <c r="C89" s="2">
        <v>0.95</v>
      </c>
      <c r="D89" s="2">
        <f>1/C89</f>
        <v>1.0526315789473684</v>
      </c>
    </row>
    <row r="90" spans="1:4" x14ac:dyDescent="0.25">
      <c r="A90" s="2" t="s">
        <v>9</v>
      </c>
      <c r="B90" s="2" t="s">
        <v>17</v>
      </c>
      <c r="C90" s="2">
        <v>1.02</v>
      </c>
      <c r="D90" s="2">
        <f t="shared" si="5"/>
        <v>0.98039215686274506</v>
      </c>
    </row>
    <row r="92" spans="1:4" x14ac:dyDescent="0.25">
      <c r="C92" s="2" t="s">
        <v>872</v>
      </c>
    </row>
    <row r="93" spans="1:4" x14ac:dyDescent="0.25">
      <c r="A93" s="2"/>
      <c r="B93" s="2" t="s">
        <v>62</v>
      </c>
      <c r="C93" s="2">
        <v>7.3</v>
      </c>
    </row>
    <row r="94" spans="1:4" x14ac:dyDescent="0.25">
      <c r="A94" s="2"/>
      <c r="B94" s="2" t="s">
        <v>51</v>
      </c>
      <c r="C94" s="2">
        <v>2.7</v>
      </c>
    </row>
    <row r="95" spans="1:4" x14ac:dyDescent="0.25">
      <c r="A95" s="2"/>
      <c r="B95" s="2" t="s">
        <v>53</v>
      </c>
      <c r="C95" s="2">
        <v>7.85</v>
      </c>
    </row>
    <row r="96" spans="1:4" x14ac:dyDescent="0.25">
      <c r="A96" s="2"/>
      <c r="B96" s="2" t="s">
        <v>52</v>
      </c>
      <c r="C96" s="2">
        <v>2.5</v>
      </c>
    </row>
    <row r="97" spans="1:13" x14ac:dyDescent="0.25">
      <c r="A97" s="2"/>
      <c r="B97" s="2" t="s">
        <v>70</v>
      </c>
      <c r="C97" s="2">
        <v>0.5</v>
      </c>
    </row>
    <row r="98" spans="1:13" x14ac:dyDescent="0.25">
      <c r="A98" s="2"/>
      <c r="B98" s="2" t="s">
        <v>71</v>
      </c>
      <c r="C98" s="2">
        <v>0.7</v>
      </c>
    </row>
    <row r="99" spans="1:13" x14ac:dyDescent="0.25">
      <c r="A99" s="2"/>
      <c r="B99" s="2" t="s">
        <v>74</v>
      </c>
      <c r="C99" s="2">
        <v>1.5</v>
      </c>
    </row>
    <row r="100" spans="1:13" x14ac:dyDescent="0.25">
      <c r="A100" s="2"/>
      <c r="B100" s="2" t="s">
        <v>75</v>
      </c>
      <c r="C100" s="2">
        <v>0.8</v>
      </c>
    </row>
    <row r="101" spans="1:13" x14ac:dyDescent="0.25">
      <c r="A101" s="2"/>
      <c r="B101" s="2" t="s">
        <v>76</v>
      </c>
      <c r="C101" s="2">
        <v>0.8</v>
      </c>
    </row>
    <row r="102" spans="1:13" x14ac:dyDescent="0.25">
      <c r="A102" s="2"/>
      <c r="B102" s="2" t="s">
        <v>63</v>
      </c>
      <c r="C102" s="2">
        <v>0.92</v>
      </c>
    </row>
    <row r="103" spans="1:13" x14ac:dyDescent="0.25">
      <c r="A103" s="2"/>
      <c r="B103" s="2" t="s">
        <v>64</v>
      </c>
      <c r="C103" s="2">
        <v>0.6</v>
      </c>
    </row>
    <row r="104" spans="1:13" x14ac:dyDescent="0.25">
      <c r="C104" s="2" t="s">
        <v>62</v>
      </c>
      <c r="D104" s="2" t="s">
        <v>51</v>
      </c>
      <c r="E104" s="2" t="s">
        <v>53</v>
      </c>
      <c r="F104" s="2" t="s">
        <v>52</v>
      </c>
      <c r="G104" s="2" t="s">
        <v>70</v>
      </c>
      <c r="H104" s="2" t="s">
        <v>71</v>
      </c>
      <c r="I104" s="2" t="s">
        <v>74</v>
      </c>
      <c r="J104" s="2" t="s">
        <v>75</v>
      </c>
      <c r="K104" s="2" t="s">
        <v>76</v>
      </c>
      <c r="L104" s="2" t="s">
        <v>63</v>
      </c>
      <c r="M104" s="2" t="s">
        <v>64</v>
      </c>
    </row>
    <row r="105" spans="1:13" x14ac:dyDescent="0.25">
      <c r="B105" s="2" t="s">
        <v>13</v>
      </c>
      <c r="C105" s="2">
        <f t="array" ref="C105:M117">MMULT(D78:D90,TRANSPOSE(C93:C103))</f>
        <v>8.0219780219780201</v>
      </c>
      <c r="D105" s="2">
        <v>2.9670329670329667</v>
      </c>
      <c r="E105" s="2">
        <v>8.6263736263736241</v>
      </c>
      <c r="F105" s="2">
        <v>2.7472527472527468</v>
      </c>
      <c r="G105" s="2">
        <v>0.54945054945054939</v>
      </c>
      <c r="H105" s="2">
        <v>0.76923076923076905</v>
      </c>
      <c r="I105" s="2">
        <v>1.6483516483516483</v>
      </c>
      <c r="J105" s="2">
        <v>0.87912087912087911</v>
      </c>
      <c r="K105" s="2">
        <v>0.87912087912087911</v>
      </c>
      <c r="L105" s="2">
        <v>1.0109890109890109</v>
      </c>
      <c r="M105" s="2">
        <v>0.65934065934065922</v>
      </c>
    </row>
    <row r="106" spans="1:13" x14ac:dyDescent="0.25">
      <c r="B106" s="2" t="s">
        <v>14</v>
      </c>
      <c r="C106" s="2">
        <v>7.8494623655913971</v>
      </c>
      <c r="D106" s="2">
        <v>2.903225806451613</v>
      </c>
      <c r="E106" s="2">
        <v>8.4408602150537622</v>
      </c>
      <c r="F106" s="2">
        <v>2.6881720430107525</v>
      </c>
      <c r="G106" s="2">
        <v>0.5376344086021505</v>
      </c>
      <c r="H106" s="2">
        <v>0.75268817204301064</v>
      </c>
      <c r="I106" s="2">
        <v>1.6129032258064515</v>
      </c>
      <c r="J106" s="2">
        <v>0.86021505376344087</v>
      </c>
      <c r="K106" s="2">
        <v>0.86021505376344087</v>
      </c>
      <c r="L106" s="2">
        <v>0.989247311827957</v>
      </c>
      <c r="M106" s="2">
        <v>0.64516129032258063</v>
      </c>
    </row>
    <row r="107" spans="1:13" x14ac:dyDescent="0.25">
      <c r="B107" s="2" t="s">
        <v>15</v>
      </c>
      <c r="C107" s="2">
        <v>6.8224299065420562</v>
      </c>
      <c r="D107" s="2">
        <v>2.5233644859813085</v>
      </c>
      <c r="E107" s="2">
        <v>7.3364485981308407</v>
      </c>
      <c r="F107" s="2">
        <v>2.3364485981308412</v>
      </c>
      <c r="G107" s="2">
        <v>0.46728971962616822</v>
      </c>
      <c r="H107" s="2">
        <v>0.65420560747663548</v>
      </c>
      <c r="I107" s="2">
        <v>1.4018691588785046</v>
      </c>
      <c r="J107" s="2">
        <v>0.74766355140186924</v>
      </c>
      <c r="K107" s="2">
        <v>0.74766355140186924</v>
      </c>
      <c r="L107" s="2">
        <v>0.85981308411214952</v>
      </c>
      <c r="M107" s="2">
        <v>0.56074766355140182</v>
      </c>
    </row>
    <row r="108" spans="1:13" x14ac:dyDescent="0.25">
      <c r="B108" s="2" t="s">
        <v>18</v>
      </c>
      <c r="C108" s="2">
        <v>8.0219780219780201</v>
      </c>
      <c r="D108" s="2">
        <v>2.9670329670329667</v>
      </c>
      <c r="E108" s="2">
        <v>8.6263736263736241</v>
      </c>
      <c r="F108" s="2">
        <v>2.7472527472527468</v>
      </c>
      <c r="G108" s="2">
        <v>0.54945054945054939</v>
      </c>
      <c r="H108" s="2">
        <v>0.76923076923076905</v>
      </c>
      <c r="I108" s="2">
        <v>1.6483516483516483</v>
      </c>
      <c r="J108" s="2">
        <v>0.87912087912087911</v>
      </c>
      <c r="K108" s="2">
        <v>0.87912087912087911</v>
      </c>
      <c r="L108" s="2">
        <v>1.0109890109890109</v>
      </c>
      <c r="M108" s="2">
        <v>0.65934065934065922</v>
      </c>
    </row>
    <row r="109" spans="1:13" x14ac:dyDescent="0.25">
      <c r="B109" s="2" t="s">
        <v>19</v>
      </c>
      <c r="C109" s="2">
        <v>7.9347826086956514</v>
      </c>
      <c r="D109" s="2">
        <v>2.9347826086956523</v>
      </c>
      <c r="E109" s="2">
        <v>8.5326086956521738</v>
      </c>
      <c r="F109" s="2">
        <v>2.7173913043478262</v>
      </c>
      <c r="G109" s="2">
        <v>0.54347826086956519</v>
      </c>
      <c r="H109" s="2">
        <v>0.76086956521739124</v>
      </c>
      <c r="I109" s="2">
        <v>1.6304347826086956</v>
      </c>
      <c r="J109" s="2">
        <v>0.86956521739130432</v>
      </c>
      <c r="K109" s="2">
        <v>0.86956521739130432</v>
      </c>
      <c r="L109" s="2">
        <v>1</v>
      </c>
      <c r="M109" s="2">
        <v>0.65217391304347816</v>
      </c>
    </row>
    <row r="110" spans="1:13" x14ac:dyDescent="0.25">
      <c r="B110" s="2" t="s">
        <v>20</v>
      </c>
      <c r="C110" s="2">
        <v>7.6842105263157885</v>
      </c>
      <c r="D110" s="2">
        <v>2.8421052631578947</v>
      </c>
      <c r="E110" s="2">
        <v>8.2631578947368407</v>
      </c>
      <c r="F110" s="2">
        <v>2.6315789473684208</v>
      </c>
      <c r="G110" s="2">
        <v>0.52631578947368418</v>
      </c>
      <c r="H110" s="2">
        <v>0.73684210526315785</v>
      </c>
      <c r="I110" s="2">
        <v>1.5789473684210527</v>
      </c>
      <c r="J110" s="2">
        <v>0.84210526315789469</v>
      </c>
      <c r="K110" s="2">
        <v>0.84210526315789469</v>
      </c>
      <c r="L110" s="2">
        <v>0.96842105263157896</v>
      </c>
      <c r="M110" s="2">
        <v>0.63157894736842102</v>
      </c>
    </row>
    <row r="111" spans="1:13" x14ac:dyDescent="0.25">
      <c r="B111" s="2" t="s">
        <v>16</v>
      </c>
      <c r="C111" s="2">
        <v>7.8494623655913971</v>
      </c>
      <c r="D111" s="2">
        <v>2.903225806451613</v>
      </c>
      <c r="E111" s="2">
        <v>8.4408602150537622</v>
      </c>
      <c r="F111" s="2">
        <v>2.6881720430107525</v>
      </c>
      <c r="G111" s="2">
        <v>0.5376344086021505</v>
      </c>
      <c r="H111" s="2">
        <v>0.75268817204301064</v>
      </c>
      <c r="I111" s="2">
        <v>1.6129032258064515</v>
      </c>
      <c r="J111" s="2">
        <v>0.86021505376344087</v>
      </c>
      <c r="K111" s="2">
        <v>0.86021505376344087</v>
      </c>
      <c r="L111" s="2">
        <v>0.989247311827957</v>
      </c>
      <c r="M111" s="2">
        <v>0.64516129032258063</v>
      </c>
    </row>
    <row r="112" spans="1:13" x14ac:dyDescent="0.25">
      <c r="C112" s="2">
        <v>7.9347826086956514</v>
      </c>
      <c r="D112" s="2">
        <v>2.9347826086956523</v>
      </c>
      <c r="E112" s="2">
        <v>8.5326086956521738</v>
      </c>
      <c r="F112" s="2">
        <v>2.7173913043478262</v>
      </c>
      <c r="G112" s="2">
        <v>0.54347826086956519</v>
      </c>
      <c r="H112" s="2">
        <v>0.76086956521739124</v>
      </c>
      <c r="I112" s="2">
        <v>1.6304347826086956</v>
      </c>
      <c r="J112" s="2">
        <v>0.86956521739130432</v>
      </c>
      <c r="K112" s="2">
        <v>0.86956521739130432</v>
      </c>
      <c r="L112" s="2">
        <v>1</v>
      </c>
      <c r="M112" s="2">
        <v>0.65217391304347816</v>
      </c>
    </row>
    <row r="113" spans="2:13" x14ac:dyDescent="0.25">
      <c r="C113" s="2">
        <v>7.9347826086956514</v>
      </c>
      <c r="D113" s="2">
        <v>2.9347826086956523</v>
      </c>
      <c r="E113" s="2">
        <v>8.5326086956521738</v>
      </c>
      <c r="F113" s="2">
        <v>2.7173913043478262</v>
      </c>
      <c r="G113" s="2">
        <v>0.54347826086956519</v>
      </c>
      <c r="H113" s="2">
        <v>0.76086956521739124</v>
      </c>
      <c r="I113" s="2">
        <v>1.6304347826086956</v>
      </c>
      <c r="J113" s="2">
        <v>0.86956521739130432</v>
      </c>
      <c r="K113" s="2">
        <v>0.86956521739130432</v>
      </c>
      <c r="L113" s="2">
        <v>1</v>
      </c>
      <c r="M113" s="2">
        <v>0.65217391304347816</v>
      </c>
    </row>
    <row r="114" spans="2:13" x14ac:dyDescent="0.25">
      <c r="B114" s="2" t="s">
        <v>19</v>
      </c>
      <c r="C114" s="2">
        <v>7.9347826086956514</v>
      </c>
      <c r="D114" s="2">
        <v>2.9347826086956523</v>
      </c>
      <c r="E114" s="2">
        <v>8.5326086956521738</v>
      </c>
      <c r="F114" s="2">
        <v>2.7173913043478262</v>
      </c>
      <c r="G114" s="2">
        <v>0.54347826086956519</v>
      </c>
      <c r="H114" s="2">
        <v>0.76086956521739124</v>
      </c>
      <c r="I114" s="2">
        <v>1.6304347826086956</v>
      </c>
      <c r="J114" s="2">
        <v>0.86956521739130432</v>
      </c>
      <c r="K114" s="2">
        <v>0.86956521739130432</v>
      </c>
      <c r="L114" s="2">
        <v>1</v>
      </c>
      <c r="M114" s="2">
        <v>0.65217391304347816</v>
      </c>
    </row>
    <row r="115" spans="2:13" x14ac:dyDescent="0.25">
      <c r="C115" s="2">
        <v>7.3</v>
      </c>
      <c r="D115" s="2">
        <v>2.7</v>
      </c>
      <c r="E115" s="2">
        <v>7.85</v>
      </c>
      <c r="F115" s="2">
        <v>2.5</v>
      </c>
      <c r="G115" s="2">
        <v>0.5</v>
      </c>
      <c r="H115" s="2">
        <v>0.7</v>
      </c>
      <c r="I115" s="2">
        <v>1.5</v>
      </c>
      <c r="J115" s="2">
        <v>0.8</v>
      </c>
      <c r="K115" s="2">
        <v>0.8</v>
      </c>
      <c r="L115" s="2">
        <v>0.92</v>
      </c>
      <c r="M115" s="2">
        <v>0.6</v>
      </c>
    </row>
    <row r="116" spans="2:13" x14ac:dyDescent="0.25">
      <c r="C116" s="2">
        <v>7.6842105263157885</v>
      </c>
      <c r="D116" s="2">
        <v>2.8421052631578947</v>
      </c>
      <c r="E116" s="2">
        <v>8.2631578947368407</v>
      </c>
      <c r="F116" s="2">
        <v>2.6315789473684208</v>
      </c>
      <c r="G116" s="2">
        <v>0.52631578947368418</v>
      </c>
      <c r="H116" s="2">
        <v>0.73684210526315785</v>
      </c>
      <c r="I116" s="2">
        <v>1.5789473684210527</v>
      </c>
      <c r="J116" s="2">
        <v>0.84210526315789469</v>
      </c>
      <c r="K116" s="2">
        <v>0.84210526315789469</v>
      </c>
      <c r="L116" s="2">
        <v>0.96842105263157896</v>
      </c>
      <c r="M116" s="2">
        <v>0.63157894736842102</v>
      </c>
    </row>
    <row r="117" spans="2:13" x14ac:dyDescent="0.25">
      <c r="B117" s="2" t="s">
        <v>17</v>
      </c>
      <c r="C117" s="2">
        <v>7.1568627450980387</v>
      </c>
      <c r="D117" s="2">
        <v>2.6470588235294117</v>
      </c>
      <c r="E117" s="2">
        <v>7.6960784313725483</v>
      </c>
      <c r="F117" s="2">
        <v>2.4509803921568625</v>
      </c>
      <c r="G117" s="2">
        <v>0.49019607843137253</v>
      </c>
      <c r="H117" s="2">
        <v>0.68627450980392146</v>
      </c>
      <c r="I117" s="2">
        <v>1.4705882352941175</v>
      </c>
      <c r="J117" s="2">
        <v>0.78431372549019607</v>
      </c>
      <c r="K117" s="2">
        <v>0.78431372549019607</v>
      </c>
      <c r="L117" s="2">
        <v>0.90196078431372551</v>
      </c>
      <c r="M117" s="2">
        <v>0.58823529411764697</v>
      </c>
    </row>
  </sheetData>
  <mergeCells count="19">
    <mergeCell ref="C41:C42"/>
    <mergeCell ref="I24:O24"/>
    <mergeCell ref="E40:P40"/>
    <mergeCell ref="P24:P25"/>
    <mergeCell ref="K23:M23"/>
    <mergeCell ref="A25:D25"/>
    <mergeCell ref="A26:A40"/>
    <mergeCell ref="B26:B30"/>
    <mergeCell ref="B31:B33"/>
    <mergeCell ref="B34:D34"/>
    <mergeCell ref="B35:B39"/>
    <mergeCell ref="C40:D40"/>
    <mergeCell ref="A2:A16"/>
    <mergeCell ref="A1:D1"/>
    <mergeCell ref="B2:B6"/>
    <mergeCell ref="B7:B9"/>
    <mergeCell ref="B10:D10"/>
    <mergeCell ref="B11:B15"/>
    <mergeCell ref="C16:D16"/>
  </mergeCells>
  <hyperlinks>
    <hyperlink ref="C18" r:id="rId1" display="https://www.doi.gov/pressreleases/interior-department-announces-progress-phase-out-single-use-plastics-across-public" xr:uid="{F1F2A6F9-F0E2-4F9E-87E2-33024125663B}"/>
    <hyperlink ref="C19" r:id="rId2" display="https://unctad.org/system/files/official-document/ditctedinf2021d5_en.pdf" xr:uid="{04B30469-0C0D-430B-9956-3994BDF70DD1}"/>
    <hyperlink ref="C21" r:id="rId3" display="http://www.plasticsmarkets.org/jsfcode/srvyfiles/wd_151/napcor_2017ratereport_final_1.pdf" xr:uid="{082C1CE0-9DE1-4E76-9400-975939B9FDCF}"/>
    <hyperlink ref="C22" r:id="rId4" display="https://plasticsrecycling.org/images/library/2017-postconsumer-bottle-recycling-report.pdf" xr:uid="{48D49E0A-414A-42B4-B4F1-454D105FB69E}"/>
    <hyperlink ref="D41" r:id="rId5" display="https://unctad.org/system/files/official-document/ditctedinf2021d5_en.pdf" xr:uid="{58F0E88C-6E4E-4B7D-90DB-65CA3318A0DC}"/>
    <hyperlink ref="F24" r:id="rId6" location=":~:text=These%20natural%20elements%20maintain%20their,to%20six%20times%20per%20year." display="https://www.crowncork.com/sustainability/environment/sustainable-packaging - :~:text=These%20natural%20elements%20maintain%20their,to%20six%20times%20per%20year." xr:uid="{1394A60C-442E-40E7-A885-6271E6C95F15}"/>
  </hyperlinks>
  <pageMargins left="0.7" right="0.7" top="0.75" bottom="0.75" header="0.3" footer="0.3"/>
  <pageSetup orientation="portrait" r:id="rId7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79D04-9F83-44C2-AC39-FEBB1FA37827}">
  <sheetPr codeName="Sheet15"/>
  <dimension ref="A1:L17"/>
  <sheetViews>
    <sheetView zoomScale="70" zoomScaleNormal="70" workbookViewId="0">
      <selection activeCell="L32" sqref="L32"/>
    </sheetView>
  </sheetViews>
  <sheetFormatPr defaultColWidth="9.140625" defaultRowHeight="15" x14ac:dyDescent="0.25"/>
  <cols>
    <col min="1" max="1" width="18.7109375" style="1" customWidth="1"/>
    <col min="2" max="2" width="13.5703125" style="1" customWidth="1"/>
    <col min="3" max="3" width="14.140625" style="1" bestFit="1" customWidth="1"/>
    <col min="4" max="4" width="12" style="1" bestFit="1" customWidth="1"/>
    <col min="5" max="5" width="11.140625" style="1" customWidth="1"/>
    <col min="6" max="6" width="10.85546875" style="1" bestFit="1" customWidth="1"/>
    <col min="7" max="7" width="10.7109375" style="1" customWidth="1"/>
    <col min="8" max="9" width="7.42578125" style="1" bestFit="1" customWidth="1"/>
    <col min="10" max="10" width="10.85546875" style="1" bestFit="1" customWidth="1"/>
    <col min="11" max="11" width="18.7109375" style="1" bestFit="1" customWidth="1"/>
    <col min="12" max="12" width="28.42578125" style="1" bestFit="1" customWidth="1"/>
    <col min="13" max="16384" width="9.140625" style="1"/>
  </cols>
  <sheetData>
    <row r="1" spans="1:12" ht="14.45" customHeight="1" thickBot="1" x14ac:dyDescent="0.3">
      <c r="A1" s="554" t="s">
        <v>130</v>
      </c>
      <c r="B1" s="533" t="s">
        <v>128</v>
      </c>
      <c r="C1" s="624"/>
      <c r="D1" s="624"/>
      <c r="E1" s="624"/>
      <c r="F1" s="624"/>
      <c r="G1" s="624"/>
      <c r="H1" s="555"/>
      <c r="I1" s="530" t="s">
        <v>129</v>
      </c>
      <c r="J1" s="622"/>
      <c r="K1" s="531"/>
    </row>
    <row r="2" spans="1:12" ht="45.75" thickBot="1" x14ac:dyDescent="0.3">
      <c r="A2" s="555"/>
      <c r="B2" s="106" t="s">
        <v>125</v>
      </c>
      <c r="C2" s="107" t="s">
        <v>214</v>
      </c>
      <c r="D2" s="107" t="s">
        <v>122</v>
      </c>
      <c r="E2" s="107" t="s">
        <v>123</v>
      </c>
      <c r="F2" s="107" t="s">
        <v>124</v>
      </c>
      <c r="G2" s="107" t="s">
        <v>126</v>
      </c>
      <c r="H2" s="108" t="s">
        <v>127</v>
      </c>
      <c r="I2" s="106" t="s">
        <v>131</v>
      </c>
      <c r="J2" s="107" t="s">
        <v>136</v>
      </c>
      <c r="K2" s="108" t="s">
        <v>144</v>
      </c>
    </row>
    <row r="3" spans="1:12" x14ac:dyDescent="0.25">
      <c r="A3" s="109"/>
      <c r="B3" s="125"/>
      <c r="C3" s="126"/>
      <c r="D3" s="126"/>
      <c r="E3" s="126"/>
      <c r="F3" s="126"/>
      <c r="G3" s="126"/>
      <c r="H3" s="127"/>
    </row>
    <row r="4" spans="1:12" x14ac:dyDescent="0.25">
      <c r="A4" s="110"/>
      <c r="B4" s="128"/>
      <c r="H4" s="129"/>
    </row>
    <row r="5" spans="1:12" x14ac:dyDescent="0.25">
      <c r="A5" s="110"/>
      <c r="B5" s="128"/>
      <c r="H5" s="129"/>
    </row>
    <row r="6" spans="1:12" x14ac:dyDescent="0.25">
      <c r="A6" s="110"/>
      <c r="B6" s="128"/>
      <c r="H6" s="129"/>
    </row>
    <row r="7" spans="1:12" ht="15.75" thickBot="1" x14ac:dyDescent="0.3">
      <c r="A7" s="111"/>
      <c r="B7" s="130"/>
      <c r="C7" s="131"/>
      <c r="D7" s="131"/>
      <c r="E7" s="131"/>
      <c r="F7" s="131"/>
      <c r="G7" s="131"/>
      <c r="H7" s="132"/>
    </row>
    <row r="8" spans="1:12" ht="15.75" thickBot="1" x14ac:dyDescent="0.3"/>
    <row r="9" spans="1:12" ht="15.75" thickBot="1" x14ac:dyDescent="0.3">
      <c r="A9" s="503" t="s">
        <v>130</v>
      </c>
      <c r="B9" s="530" t="s">
        <v>132</v>
      </c>
      <c r="C9" s="622"/>
      <c r="D9" s="622"/>
      <c r="E9" s="622"/>
      <c r="F9" s="531"/>
      <c r="L9" s="1" t="s">
        <v>83</v>
      </c>
    </row>
    <row r="10" spans="1:12" ht="60.75" thickBot="1" x14ac:dyDescent="0.3">
      <c r="A10" s="478"/>
      <c r="B10" s="105" t="s">
        <v>133</v>
      </c>
      <c r="C10" s="106" t="s">
        <v>135</v>
      </c>
      <c r="D10" s="105" t="s">
        <v>136</v>
      </c>
      <c r="E10" s="107" t="s">
        <v>142</v>
      </c>
      <c r="F10" s="105" t="s">
        <v>143</v>
      </c>
      <c r="L10" s="112" t="s">
        <v>134</v>
      </c>
    </row>
    <row r="11" spans="1:12" x14ac:dyDescent="0.25">
      <c r="A11" s="109"/>
      <c r="B11" s="558" t="s">
        <v>140</v>
      </c>
      <c r="C11" s="558" t="s">
        <v>138</v>
      </c>
      <c r="D11" s="503" t="s">
        <v>139</v>
      </c>
      <c r="E11" s="558" t="s">
        <v>138</v>
      </c>
      <c r="F11" s="553"/>
      <c r="L11" s="113" t="s">
        <v>137</v>
      </c>
    </row>
    <row r="12" spans="1:12" ht="45" x14ac:dyDescent="0.25">
      <c r="A12" s="110"/>
      <c r="B12" s="532"/>
      <c r="C12" s="532"/>
      <c r="D12" s="504"/>
      <c r="E12" s="532"/>
      <c r="F12" s="554"/>
      <c r="L12" s="1" t="s">
        <v>141</v>
      </c>
    </row>
    <row r="13" spans="1:12" x14ac:dyDescent="0.25">
      <c r="A13" s="110"/>
      <c r="B13" s="532"/>
      <c r="C13" s="532"/>
      <c r="D13" s="504"/>
      <c r="E13" s="532"/>
      <c r="F13" s="554"/>
    </row>
    <row r="14" spans="1:12" x14ac:dyDescent="0.25">
      <c r="A14" s="110"/>
      <c r="B14" s="532"/>
      <c r="C14" s="532"/>
      <c r="D14" s="504"/>
      <c r="E14" s="532"/>
      <c r="F14" s="554"/>
    </row>
    <row r="15" spans="1:12" ht="15.75" thickBot="1" x14ac:dyDescent="0.3">
      <c r="A15" s="111"/>
      <c r="B15" s="533"/>
      <c r="C15" s="533"/>
      <c r="D15" s="478"/>
      <c r="E15" s="533"/>
      <c r="F15" s="555"/>
    </row>
    <row r="16" spans="1:12" ht="45" x14ac:dyDescent="0.25">
      <c r="L16" s="114" t="s">
        <v>145</v>
      </c>
    </row>
    <row r="17" spans="12:12" ht="45" x14ac:dyDescent="0.25">
      <c r="L17" s="114" t="s">
        <v>215</v>
      </c>
    </row>
  </sheetData>
  <mergeCells count="9">
    <mergeCell ref="I1:K1"/>
    <mergeCell ref="B1:H1"/>
    <mergeCell ref="A1:A2"/>
    <mergeCell ref="A9:A10"/>
    <mergeCell ref="B11:B15"/>
    <mergeCell ref="C11:C15"/>
    <mergeCell ref="D11:D15"/>
    <mergeCell ref="E11:F15"/>
    <mergeCell ref="B9:F9"/>
  </mergeCells>
  <hyperlinks>
    <hyperlink ref="L10" r:id="rId1" display="https://www.apec.org/docs/default-source/Publications/2020/3/Update-of-2009-APEC-Report-on-Economic-Costs-of-Marine-Debris-to-APEC-Economies/220_OFWG_Update-of-2009-APEC-Report-on-Economic-Costs-of-Marine-Debris-to-APEC-Economies.pdf" xr:uid="{DC403B50-6CB6-4F56-922A-F0DDD0760F88}"/>
    <hyperlink ref="L11" r:id="rId2" display="https://www.env.go.jp/content/000086490.pdf" xr:uid="{EFC4218A-2C12-4ACD-BE34-D95E8ADDA46F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4361F-02E0-4C45-9A7C-2BB3B76BF7EE}">
  <sheetPr codeName="Sheet16"/>
  <dimension ref="A1:AY166"/>
  <sheetViews>
    <sheetView topLeftCell="A47" zoomScaleNormal="100" workbookViewId="0">
      <selection activeCell="H166" sqref="H72:H166"/>
    </sheetView>
  </sheetViews>
  <sheetFormatPr defaultRowHeight="15" x14ac:dyDescent="0.25"/>
  <cols>
    <col min="1" max="1" width="23.42578125" bestFit="1" customWidth="1"/>
    <col min="2" max="2" width="21.42578125" bestFit="1" customWidth="1"/>
    <col min="3" max="3" width="22.28515625" bestFit="1" customWidth="1"/>
    <col min="4" max="4" width="20.5703125" bestFit="1" customWidth="1"/>
    <col min="5" max="6" width="14.85546875" bestFit="1" customWidth="1"/>
    <col min="8" max="8" width="71.5703125" bestFit="1" customWidth="1"/>
    <col min="20" max="20" width="15.7109375" bestFit="1" customWidth="1"/>
    <col min="23" max="23" width="14.85546875" bestFit="1" customWidth="1"/>
    <col min="26" max="26" width="21" bestFit="1" customWidth="1"/>
    <col min="36" max="36" width="39.7109375" customWidth="1"/>
    <col min="40" max="40" width="10.140625" style="186" bestFit="1" customWidth="1"/>
  </cols>
  <sheetData>
    <row r="1" spans="1:41" ht="15.75" thickBot="1" x14ac:dyDescent="0.3">
      <c r="A1" s="626" t="s">
        <v>22</v>
      </c>
      <c r="B1" s="626"/>
      <c r="C1" s="626"/>
      <c r="D1" s="626" t="s">
        <v>399</v>
      </c>
      <c r="E1" s="626"/>
      <c r="F1" s="626"/>
      <c r="G1" s="200"/>
      <c r="H1" s="626" t="s">
        <v>110</v>
      </c>
      <c r="I1" s="626"/>
      <c r="J1" s="626"/>
      <c r="K1" s="626" t="s">
        <v>398</v>
      </c>
      <c r="L1" s="626"/>
      <c r="M1" s="626"/>
      <c r="N1" s="626" t="s">
        <v>397</v>
      </c>
      <c r="O1" s="626"/>
      <c r="P1" s="626"/>
      <c r="Q1" s="626" t="s">
        <v>24</v>
      </c>
      <c r="R1" s="626"/>
      <c r="S1" s="626"/>
      <c r="AH1" s="627" t="s">
        <v>404</v>
      </c>
      <c r="AI1" s="627" t="s">
        <v>405</v>
      </c>
      <c r="AJ1" s="627" t="s">
        <v>406</v>
      </c>
      <c r="AK1" s="629" t="s">
        <v>407</v>
      </c>
      <c r="AL1" s="629"/>
      <c r="AM1" s="629"/>
      <c r="AN1" s="629"/>
      <c r="AO1" s="629"/>
    </row>
    <row r="2" spans="1:41" ht="30.75" thickBot="1" x14ac:dyDescent="0.3">
      <c r="A2" t="s">
        <v>395</v>
      </c>
      <c r="B2">
        <v>0.20699999999999999</v>
      </c>
      <c r="C2">
        <v>9.2950530391771296E-3</v>
      </c>
      <c r="D2" t="s">
        <v>392</v>
      </c>
      <c r="E2">
        <v>8.5078665196913511E-2</v>
      </c>
      <c r="F2">
        <v>1.6902626656216668E-3</v>
      </c>
      <c r="G2">
        <v>3.2065592112613749E-2</v>
      </c>
      <c r="H2" t="s">
        <v>392</v>
      </c>
      <c r="I2">
        <v>7.3043176949713337E-2</v>
      </c>
      <c r="J2">
        <v>5.521248840310502E-3</v>
      </c>
      <c r="K2" t="s">
        <v>396</v>
      </c>
      <c r="L2">
        <v>2.4045783132530104E-3</v>
      </c>
      <c r="M2">
        <v>1.4050143729442824E-3</v>
      </c>
      <c r="N2" t="s">
        <v>312</v>
      </c>
      <c r="O2">
        <v>0.16</v>
      </c>
      <c r="P2">
        <v>2.7804404936993926E-4</v>
      </c>
      <c r="AH2" s="628"/>
      <c r="AI2" s="628"/>
      <c r="AJ2" s="628"/>
      <c r="AK2" s="184" t="s">
        <v>408</v>
      </c>
      <c r="AL2" s="184" t="s">
        <v>24</v>
      </c>
      <c r="AM2" s="184" t="s">
        <v>409</v>
      </c>
      <c r="AN2" s="189" t="s">
        <v>410</v>
      </c>
      <c r="AO2" s="184" t="s">
        <v>411</v>
      </c>
    </row>
    <row r="3" spans="1:41" ht="15" customHeight="1" x14ac:dyDescent="0.25">
      <c r="A3" t="s">
        <v>312</v>
      </c>
      <c r="B3">
        <v>0.24400000000000005</v>
      </c>
      <c r="C3">
        <v>1.0956487640382706E-2</v>
      </c>
      <c r="D3" t="s">
        <v>390</v>
      </c>
      <c r="E3">
        <v>3.5173865116745161E-2</v>
      </c>
      <c r="F3">
        <v>6.9880117271284455E-4</v>
      </c>
      <c r="G3">
        <v>2.9266215023417311E-2</v>
      </c>
      <c r="H3" t="s">
        <v>91</v>
      </c>
      <c r="I3">
        <v>0.26694599992706752</v>
      </c>
      <c r="J3">
        <v>2.0178137836714578E-2</v>
      </c>
      <c r="K3" t="s">
        <v>395</v>
      </c>
      <c r="L3">
        <v>7.0046411733892039E-3</v>
      </c>
      <c r="M3">
        <v>4.0928679559681267E-3</v>
      </c>
      <c r="N3" t="s">
        <v>395</v>
      </c>
      <c r="O3">
        <v>0.12</v>
      </c>
      <c r="P3">
        <v>2.0853303702745443E-4</v>
      </c>
      <c r="AH3" s="625" t="s">
        <v>412</v>
      </c>
      <c r="AI3" s="625"/>
      <c r="AJ3" s="625"/>
      <c r="AK3" s="625"/>
      <c r="AL3" s="625"/>
      <c r="AM3" s="625"/>
      <c r="AN3" s="625"/>
      <c r="AO3" s="625"/>
    </row>
    <row r="4" spans="1:41" x14ac:dyDescent="0.25">
      <c r="A4" t="s">
        <v>392</v>
      </c>
      <c r="B4">
        <v>2.810000000000001E-2</v>
      </c>
      <c r="C4">
        <v>1.2617922241588283E-3</v>
      </c>
      <c r="D4" t="s">
        <v>91</v>
      </c>
      <c r="E4">
        <v>8.4076560777633036E-2</v>
      </c>
      <c r="F4">
        <v>1.6703538003022128E-3</v>
      </c>
      <c r="G4">
        <v>1.476035192485395E-2</v>
      </c>
      <c r="H4" t="s">
        <v>92</v>
      </c>
      <c r="I4">
        <v>0.14641864355473291</v>
      </c>
      <c r="J4">
        <v>1.1067615069412428E-2</v>
      </c>
      <c r="K4" t="s">
        <v>312</v>
      </c>
      <c r="L4">
        <v>3.0318596123624916E-2</v>
      </c>
      <c r="M4">
        <v>1.7715398615384431E-2</v>
      </c>
      <c r="N4" t="s">
        <v>392</v>
      </c>
      <c r="O4">
        <v>7.0000000000000007E-2</v>
      </c>
      <c r="P4">
        <v>1.2164427159934843E-4</v>
      </c>
      <c r="AH4" s="182">
        <v>1</v>
      </c>
      <c r="AI4" s="182">
        <v>3.46</v>
      </c>
      <c r="AJ4" s="182" t="s">
        <v>344</v>
      </c>
      <c r="AK4" s="182"/>
      <c r="AL4" s="182">
        <v>21.76</v>
      </c>
      <c r="AM4" s="182"/>
      <c r="AN4" s="188"/>
      <c r="AO4" s="182"/>
    </row>
    <row r="5" spans="1:41" x14ac:dyDescent="0.25">
      <c r="A5" t="s">
        <v>91</v>
      </c>
      <c r="B5">
        <v>1.1200000000000003E-2</v>
      </c>
      <c r="C5">
        <v>5.0292074414871445E-4</v>
      </c>
      <c r="D5" t="s">
        <v>382</v>
      </c>
      <c r="E5">
        <v>1.7637037779336607E-2</v>
      </c>
      <c r="F5">
        <v>3.5039602962239503E-4</v>
      </c>
      <c r="G5">
        <v>3.6900879812134878E-2</v>
      </c>
      <c r="H5" t="s">
        <v>382</v>
      </c>
      <c r="I5">
        <v>3.4268583360233251E-2</v>
      </c>
      <c r="J5">
        <v>2.5903223824318357E-3</v>
      </c>
      <c r="K5" t="s">
        <v>394</v>
      </c>
      <c r="L5">
        <v>5.2273441592456749E-3</v>
      </c>
      <c r="M5">
        <v>3.0543790716180052E-3</v>
      </c>
      <c r="N5" t="s">
        <v>390</v>
      </c>
      <c r="O5">
        <v>4.1999999999999997E-3</v>
      </c>
      <c r="P5">
        <v>7.2986562959609052E-6</v>
      </c>
      <c r="AH5" s="182">
        <v>2</v>
      </c>
      <c r="AI5" s="182">
        <v>5.08</v>
      </c>
      <c r="AJ5" s="182" t="s">
        <v>342</v>
      </c>
      <c r="AK5" s="182">
        <v>3.76</v>
      </c>
      <c r="AL5" s="182">
        <v>15.03</v>
      </c>
      <c r="AM5" s="182"/>
      <c r="AN5" s="188"/>
      <c r="AO5" s="182">
        <v>19.39</v>
      </c>
    </row>
    <row r="6" spans="1:41" x14ac:dyDescent="0.25">
      <c r="A6" t="s">
        <v>386</v>
      </c>
      <c r="B6">
        <v>1.4000000000000004E-3</v>
      </c>
      <c r="C6">
        <v>6.2865093018589307E-5</v>
      </c>
      <c r="D6" t="s">
        <v>92</v>
      </c>
      <c r="E6">
        <v>7.1249624210842771E-2</v>
      </c>
      <c r="F6">
        <v>1.4155203242131981E-3</v>
      </c>
      <c r="G6">
        <v>3.3083547417776097E-3</v>
      </c>
      <c r="H6" t="s">
        <v>393</v>
      </c>
      <c r="I6">
        <v>0.28220305499956355</v>
      </c>
      <c r="J6">
        <v>2.1331400894858476E-2</v>
      </c>
      <c r="K6" t="s">
        <v>392</v>
      </c>
      <c r="L6">
        <v>3.4500471451021454E-2</v>
      </c>
      <c r="M6">
        <v>2.0158901872678835E-2</v>
      </c>
      <c r="N6" t="s">
        <v>91</v>
      </c>
      <c r="O6">
        <v>0.14000000000000001</v>
      </c>
      <c r="P6">
        <v>2.4328854319869686E-4</v>
      </c>
      <c r="AH6" s="182">
        <v>3</v>
      </c>
      <c r="AI6" s="182">
        <v>7.37</v>
      </c>
      <c r="AJ6" s="182" t="s">
        <v>355</v>
      </c>
      <c r="AK6" s="182"/>
      <c r="AL6" s="182">
        <v>3.2</v>
      </c>
      <c r="AM6" s="182"/>
      <c r="AN6" s="188"/>
      <c r="AO6" s="182">
        <v>2.52</v>
      </c>
    </row>
    <row r="7" spans="1:41" x14ac:dyDescent="0.25">
      <c r="A7" t="s">
        <v>344</v>
      </c>
      <c r="B7">
        <v>0.10700000000000001</v>
      </c>
      <c r="C7">
        <v>4.8046892521350386E-3</v>
      </c>
      <c r="D7" t="s">
        <v>391</v>
      </c>
      <c r="E7">
        <v>2.6054714901292712E-3</v>
      </c>
      <c r="F7">
        <v>5.176304983058108E-5</v>
      </c>
      <c r="G7">
        <v>1.476035192485395E-2</v>
      </c>
      <c r="H7" t="s">
        <v>389</v>
      </c>
      <c r="I7">
        <v>3.1357359961840275E-2</v>
      </c>
      <c r="J7">
        <v>2.3702663897505766E-3</v>
      </c>
      <c r="K7" t="s">
        <v>390</v>
      </c>
      <c r="L7">
        <v>1.2545625982189619E-2</v>
      </c>
      <c r="M7">
        <v>7.3305097718832125E-3</v>
      </c>
      <c r="N7" t="s">
        <v>379</v>
      </c>
      <c r="O7">
        <v>1.2E-2</v>
      </c>
      <c r="P7">
        <v>2.0853303702745442E-5</v>
      </c>
      <c r="AH7" s="182">
        <v>4</v>
      </c>
      <c r="AI7" s="182">
        <v>7.65</v>
      </c>
      <c r="AJ7" s="182" t="s">
        <v>345</v>
      </c>
      <c r="AK7" s="182"/>
      <c r="AL7" s="182">
        <v>3.47</v>
      </c>
      <c r="AM7" s="182"/>
      <c r="AN7" s="188"/>
      <c r="AO7" s="182"/>
    </row>
    <row r="8" spans="1:41" x14ac:dyDescent="0.25">
      <c r="A8" t="s">
        <v>342</v>
      </c>
      <c r="B8">
        <v>2.5300000000000003E-2</v>
      </c>
      <c r="C8">
        <v>1.1360620381216495E-3</v>
      </c>
      <c r="D8" t="s">
        <v>389</v>
      </c>
      <c r="E8">
        <v>1.1724621705581721E-2</v>
      </c>
      <c r="F8">
        <v>2.3293372423761487E-4</v>
      </c>
      <c r="G8">
        <v>4.5807988732305361E-3</v>
      </c>
      <c r="H8" t="s">
        <v>388</v>
      </c>
      <c r="I8">
        <v>4.1250837261532607E-2</v>
      </c>
      <c r="J8">
        <v>3.1181028386658635E-3</v>
      </c>
      <c r="K8" t="s">
        <v>387</v>
      </c>
      <c r="L8">
        <v>2.6136720796228374E-2</v>
      </c>
      <c r="M8">
        <v>1.5271895358090027E-2</v>
      </c>
      <c r="N8" t="s">
        <v>386</v>
      </c>
      <c r="O8">
        <v>8.0999999999999996E-3</v>
      </c>
      <c r="P8">
        <v>1.4075979999353174E-5</v>
      </c>
      <c r="AH8" s="182">
        <v>5</v>
      </c>
      <c r="AI8" s="182">
        <v>8.27</v>
      </c>
      <c r="AJ8" s="182" t="s">
        <v>351</v>
      </c>
      <c r="AK8" s="182">
        <v>28.03</v>
      </c>
      <c r="AL8" s="182"/>
      <c r="AM8" s="182"/>
      <c r="AN8" s="188"/>
      <c r="AO8" s="182"/>
    </row>
    <row r="9" spans="1:41" x14ac:dyDescent="0.25">
      <c r="A9" t="s">
        <v>385</v>
      </c>
      <c r="B9">
        <v>7.6000000000000037E-4</v>
      </c>
      <c r="C9">
        <v>3.4126764781519917E-5</v>
      </c>
      <c r="D9" t="s">
        <v>384</v>
      </c>
      <c r="E9">
        <v>7.1550255536626903E-2</v>
      </c>
      <c r="F9">
        <v>1.4214929838090341E-3</v>
      </c>
      <c r="G9">
        <v>4.0718212206493657E-3</v>
      </c>
      <c r="H9" t="s">
        <v>383</v>
      </c>
      <c r="I9">
        <v>1.1098401889355101E-2</v>
      </c>
      <c r="J9">
        <v>8.3891529804471648E-4</v>
      </c>
      <c r="K9" t="s">
        <v>382</v>
      </c>
      <c r="L9">
        <v>7.1091880565741167E-3</v>
      </c>
      <c r="M9">
        <v>4.1539555374004869E-3</v>
      </c>
      <c r="N9" t="s">
        <v>362</v>
      </c>
      <c r="O9">
        <v>1.2999999999999999E-2</v>
      </c>
      <c r="P9">
        <v>2.2591079011307562E-5</v>
      </c>
      <c r="AH9" s="182">
        <v>6</v>
      </c>
      <c r="AI9" s="182">
        <v>8.2899999999999991</v>
      </c>
      <c r="AJ9" s="182" t="s">
        <v>343</v>
      </c>
      <c r="AK9" s="182"/>
      <c r="AL9" s="182">
        <v>4.26</v>
      </c>
      <c r="AM9" s="182"/>
      <c r="AN9" s="188"/>
      <c r="AO9" s="182"/>
    </row>
    <row r="10" spans="1:41" x14ac:dyDescent="0.25">
      <c r="A10" t="s">
        <v>351</v>
      </c>
      <c r="B10">
        <v>4.6000000000000017E-3</v>
      </c>
      <c r="C10">
        <v>2.065567342039363E-4</v>
      </c>
      <c r="D10" t="s">
        <v>381</v>
      </c>
      <c r="E10">
        <v>1.0321675518589037E-2</v>
      </c>
      <c r="F10">
        <v>2.0506131279037892E-4</v>
      </c>
      <c r="G10">
        <v>3.3083547417776097E-3</v>
      </c>
      <c r="H10" t="s">
        <v>380</v>
      </c>
      <c r="I10">
        <v>2.0875212083221656E-2</v>
      </c>
      <c r="J10">
        <v>1.5779330160443641E-3</v>
      </c>
      <c r="K10" t="s">
        <v>379</v>
      </c>
      <c r="L10">
        <v>3.0318596123624916E-2</v>
      </c>
      <c r="M10">
        <v>1.7715398615384431E-2</v>
      </c>
      <c r="N10" t="s">
        <v>378</v>
      </c>
      <c r="O10">
        <v>7.3000000000000001E-3</v>
      </c>
      <c r="P10">
        <v>1.2685759752503478E-5</v>
      </c>
      <c r="AH10" s="182">
        <v>7</v>
      </c>
      <c r="AI10" s="182">
        <v>9.89</v>
      </c>
      <c r="AJ10" s="182" t="s">
        <v>413</v>
      </c>
      <c r="AK10" s="182"/>
      <c r="AL10" s="182">
        <v>0.57999999999999996</v>
      </c>
      <c r="AM10" s="182"/>
      <c r="AN10" s="188"/>
      <c r="AO10" s="182"/>
    </row>
    <row r="11" spans="1:41" x14ac:dyDescent="0.25">
      <c r="A11" t="s">
        <v>348</v>
      </c>
      <c r="B11">
        <v>1.7000000000000003E-3</v>
      </c>
      <c r="C11">
        <v>7.6336184379715579E-5</v>
      </c>
      <c r="D11" t="s">
        <v>377</v>
      </c>
      <c r="E11">
        <v>8.1170457961719615E-3</v>
      </c>
      <c r="F11">
        <v>1.6126180908757954E-4</v>
      </c>
      <c r="G11">
        <v>2.5448882629058533E-3</v>
      </c>
      <c r="H11" t="s">
        <v>376</v>
      </c>
      <c r="I11">
        <v>3.9510649583647094E-3</v>
      </c>
      <c r="J11">
        <v>2.9865640748869736E-4</v>
      </c>
      <c r="K11" t="s">
        <v>375</v>
      </c>
      <c r="L11">
        <v>3.8682346778417995E-3</v>
      </c>
      <c r="M11">
        <v>2.260240512997324E-3</v>
      </c>
      <c r="N11" t="s">
        <v>344</v>
      </c>
      <c r="O11">
        <v>7.8E-2</v>
      </c>
      <c r="P11">
        <v>1.3554647406784537E-4</v>
      </c>
      <c r="AH11" s="182">
        <v>8</v>
      </c>
      <c r="AI11" s="182">
        <v>10.89</v>
      </c>
      <c r="AJ11" s="182" t="s">
        <v>414</v>
      </c>
      <c r="AK11" s="182"/>
      <c r="AL11" s="182">
        <v>1.63</v>
      </c>
      <c r="AM11" s="182"/>
      <c r="AN11" s="188"/>
      <c r="AO11" s="182"/>
    </row>
    <row r="12" spans="1:41" x14ac:dyDescent="0.25">
      <c r="A12" t="s">
        <v>350</v>
      </c>
      <c r="B12">
        <v>1.1000000000000003E-3</v>
      </c>
      <c r="C12">
        <v>4.9394001657463021E-5</v>
      </c>
      <c r="D12" t="s">
        <v>374</v>
      </c>
      <c r="E12">
        <v>1.6835354243912214E-2</v>
      </c>
      <c r="F12">
        <v>3.344689373668316E-4</v>
      </c>
      <c r="G12">
        <v>7.6346647887175591E-4</v>
      </c>
      <c r="H12" t="s">
        <v>373</v>
      </c>
      <c r="I12">
        <v>5.4897918699042267E-3</v>
      </c>
      <c r="J12">
        <v>4.1496698611729384E-4</v>
      </c>
      <c r="K12" t="s">
        <v>372</v>
      </c>
      <c r="L12">
        <v>4.6000628601361943E-3</v>
      </c>
      <c r="M12">
        <v>2.6878535830238449E-3</v>
      </c>
      <c r="N12" t="s">
        <v>342</v>
      </c>
      <c r="O12">
        <v>4.0000000000000001E-3</v>
      </c>
      <c r="P12">
        <v>6.9511012342484816E-6</v>
      </c>
      <c r="AH12" s="182">
        <v>9</v>
      </c>
      <c r="AI12" s="182">
        <v>11.01</v>
      </c>
      <c r="AJ12" s="182" t="s">
        <v>415</v>
      </c>
      <c r="AK12" s="182">
        <v>1.1100000000000001</v>
      </c>
      <c r="AL12" s="182"/>
      <c r="AM12" s="182"/>
      <c r="AN12" s="188"/>
      <c r="AO12" s="182"/>
    </row>
    <row r="13" spans="1:41" x14ac:dyDescent="0.25">
      <c r="A13" t="s">
        <v>371</v>
      </c>
      <c r="B13">
        <v>8.0000000000000036E-3</v>
      </c>
      <c r="C13">
        <v>3.5922910296336751E-4</v>
      </c>
      <c r="D13" t="s">
        <v>370</v>
      </c>
      <c r="E13">
        <v>2.3449243411163442E-2</v>
      </c>
      <c r="F13">
        <v>4.6586744847522973E-4</v>
      </c>
      <c r="G13">
        <v>7.6346647887175591E-4</v>
      </c>
      <c r="H13" t="s">
        <v>344</v>
      </c>
      <c r="I13">
        <v>3.7117842741180219E-2</v>
      </c>
      <c r="J13">
        <v>2.8056945870612651E-3</v>
      </c>
      <c r="K13" t="s">
        <v>369</v>
      </c>
      <c r="L13">
        <v>2.09093766369827E-2</v>
      </c>
      <c r="M13">
        <v>1.2217516286472021E-2</v>
      </c>
      <c r="N13" t="s">
        <v>368</v>
      </c>
      <c r="O13">
        <v>2.9000000000000001E-2</v>
      </c>
      <c r="P13">
        <v>5.0395483948301492E-5</v>
      </c>
      <c r="AH13" s="182">
        <v>10</v>
      </c>
      <c r="AI13" s="182">
        <v>12.65</v>
      </c>
      <c r="AJ13" s="182" t="s">
        <v>354</v>
      </c>
      <c r="AK13" s="182"/>
      <c r="AL13" s="182">
        <v>2.1</v>
      </c>
      <c r="AM13" s="182"/>
      <c r="AN13" s="188"/>
      <c r="AO13" s="182"/>
    </row>
    <row r="14" spans="1:41" x14ac:dyDescent="0.25">
      <c r="D14" t="s">
        <v>367</v>
      </c>
      <c r="E14">
        <v>5.3111534221865916E-2</v>
      </c>
      <c r="F14">
        <v>1.0551698619310759E-3</v>
      </c>
      <c r="G14">
        <v>5.0134298779245308E-2</v>
      </c>
      <c r="H14" t="s">
        <v>366</v>
      </c>
      <c r="I14">
        <v>4.4775801254346602E-3</v>
      </c>
      <c r="J14">
        <v>3.3845507694679332E-4</v>
      </c>
      <c r="K14" t="s">
        <v>365</v>
      </c>
      <c r="L14">
        <v>1.5682032477737024E-3</v>
      </c>
      <c r="M14">
        <v>9.1631372148540157E-4</v>
      </c>
      <c r="N14" t="s">
        <v>364</v>
      </c>
      <c r="O14">
        <v>6.0999999999999999E-2</v>
      </c>
      <c r="P14">
        <v>1.0600429382228933E-4</v>
      </c>
      <c r="AH14" s="182">
        <v>11</v>
      </c>
      <c r="AI14" s="182">
        <v>12.97</v>
      </c>
      <c r="AJ14" s="182" t="s">
        <v>416</v>
      </c>
      <c r="AK14" s="182"/>
      <c r="AL14" s="182">
        <v>5.42</v>
      </c>
      <c r="AM14" s="182"/>
      <c r="AN14" s="188"/>
      <c r="AO14" s="182"/>
    </row>
    <row r="15" spans="1:41" x14ac:dyDescent="0.25">
      <c r="D15" t="s">
        <v>363</v>
      </c>
      <c r="E15">
        <v>0.14690850786651968</v>
      </c>
      <c r="F15">
        <v>2.9186396558319948E-3</v>
      </c>
      <c r="G15">
        <v>1.0943019530495169E-2</v>
      </c>
      <c r="H15" t="s">
        <v>342</v>
      </c>
      <c r="I15">
        <v>1.5084533736209488E-2</v>
      </c>
      <c r="J15">
        <v>1.1402223708726314E-3</v>
      </c>
      <c r="K15" t="s">
        <v>362</v>
      </c>
      <c r="L15">
        <v>4.9137035096909346E-3</v>
      </c>
      <c r="M15">
        <v>2.8711163273209251E-3</v>
      </c>
      <c r="N15" t="s">
        <v>361</v>
      </c>
      <c r="O15">
        <v>1.4999999999999999E-2</v>
      </c>
      <c r="P15">
        <v>2.6066629628431804E-5</v>
      </c>
      <c r="AH15" s="182">
        <v>12</v>
      </c>
      <c r="AI15" s="182">
        <v>13.28</v>
      </c>
      <c r="AJ15" s="182" t="s">
        <v>417</v>
      </c>
      <c r="AK15" s="182"/>
      <c r="AL15" s="182">
        <v>0.78</v>
      </c>
      <c r="AM15" s="182"/>
      <c r="AN15" s="188"/>
      <c r="AO15" s="182"/>
    </row>
    <row r="16" spans="1:41" x14ac:dyDescent="0.25">
      <c r="D16" t="s">
        <v>357</v>
      </c>
      <c r="E16">
        <v>0.3621605371279687</v>
      </c>
      <c r="F16">
        <v>7.1950639264507701E-3</v>
      </c>
      <c r="G16">
        <v>9.6705753990422427E-3</v>
      </c>
      <c r="H16" t="s">
        <v>360</v>
      </c>
      <c r="I16">
        <v>2.4327218907681612E-3</v>
      </c>
      <c r="J16">
        <v>1.838866199295894E-4</v>
      </c>
      <c r="K16" t="s">
        <v>359</v>
      </c>
      <c r="L16">
        <v>8.9073944473546302E-2</v>
      </c>
      <c r="M16">
        <v>5.2046619380370814E-2</v>
      </c>
      <c r="N16" t="s">
        <v>358</v>
      </c>
      <c r="O16">
        <v>1.5E-3</v>
      </c>
      <c r="P16">
        <v>2.6066629628431803E-6</v>
      </c>
      <c r="AH16" s="182">
        <v>13</v>
      </c>
      <c r="AI16" s="182">
        <v>15.85</v>
      </c>
      <c r="AJ16" s="182" t="s">
        <v>418</v>
      </c>
      <c r="AK16" s="182"/>
      <c r="AL16" s="182">
        <v>1.05</v>
      </c>
      <c r="AM16" s="182"/>
      <c r="AN16" s="188"/>
      <c r="AO16" s="182"/>
    </row>
    <row r="17" spans="1:51" x14ac:dyDescent="0.25">
      <c r="G17">
        <v>4.0718212206493657E-3</v>
      </c>
      <c r="H17" t="s">
        <v>351</v>
      </c>
      <c r="I17">
        <v>1.4349495453908952E-2</v>
      </c>
      <c r="J17">
        <v>1.0846616815213231E-3</v>
      </c>
      <c r="K17" t="s">
        <v>357</v>
      </c>
      <c r="L17">
        <v>0.23000314300680971</v>
      </c>
      <c r="M17">
        <v>0.13439267915119224</v>
      </c>
      <c r="N17" t="s">
        <v>356</v>
      </c>
      <c r="O17">
        <v>2E-3</v>
      </c>
      <c r="P17">
        <v>3.4755506171242408E-6</v>
      </c>
      <c r="AH17" s="182">
        <v>14</v>
      </c>
      <c r="AI17" s="182">
        <v>16.18</v>
      </c>
      <c r="AJ17" s="182" t="s">
        <v>419</v>
      </c>
      <c r="AK17" s="182"/>
      <c r="AL17" s="182">
        <v>5.09</v>
      </c>
      <c r="AM17" s="182"/>
      <c r="AN17" s="188"/>
      <c r="AO17" s="182"/>
    </row>
    <row r="18" spans="1:51" x14ac:dyDescent="0.25">
      <c r="G18">
        <v>1.0179553051623414E-3</v>
      </c>
      <c r="H18" t="s">
        <v>354</v>
      </c>
      <c r="I18">
        <v>2.9354037351978033E-3</v>
      </c>
      <c r="J18">
        <v>2.2188375623313566E-4</v>
      </c>
      <c r="K18" t="s">
        <v>353</v>
      </c>
      <c r="L18">
        <v>3.2409533787323183E-2</v>
      </c>
      <c r="M18">
        <v>1.8937150244031632E-2</v>
      </c>
      <c r="N18" t="s">
        <v>352</v>
      </c>
      <c r="O18">
        <v>2.1000000000000001E-2</v>
      </c>
      <c r="P18">
        <v>3.649328147980453E-5</v>
      </c>
      <c r="AH18" s="182">
        <v>15</v>
      </c>
      <c r="AI18" s="182">
        <v>19.36</v>
      </c>
      <c r="AJ18" s="182" t="s">
        <v>420</v>
      </c>
      <c r="AK18" s="182"/>
      <c r="AL18" s="182">
        <v>0.66</v>
      </c>
      <c r="AM18" s="182"/>
      <c r="AN18" s="188"/>
      <c r="AO18" s="182"/>
    </row>
    <row r="19" spans="1:51" x14ac:dyDescent="0.25">
      <c r="G19">
        <v>1.7814217840340972E-3</v>
      </c>
      <c r="H19" t="s">
        <v>350</v>
      </c>
      <c r="I19">
        <v>1.5361610051682988E-3</v>
      </c>
      <c r="J19">
        <v>1.1611662474860318E-4</v>
      </c>
      <c r="K19" t="s">
        <v>349</v>
      </c>
      <c r="L19">
        <v>1.6727501309586159E-3</v>
      </c>
      <c r="M19">
        <v>9.7740130291776176E-4</v>
      </c>
      <c r="N19" t="s">
        <v>119</v>
      </c>
      <c r="O19">
        <v>0.25390000000000013</v>
      </c>
      <c r="P19">
        <v>4.4122115084392258E-4</v>
      </c>
      <c r="AH19" s="182">
        <v>16</v>
      </c>
      <c r="AI19" s="182">
        <v>24.27</v>
      </c>
      <c r="AJ19" s="182" t="s">
        <v>421</v>
      </c>
      <c r="AK19" s="182"/>
      <c r="AL19" s="182"/>
      <c r="AM19" s="182">
        <v>3.31</v>
      </c>
      <c r="AN19" s="188"/>
      <c r="AO19" s="182"/>
    </row>
    <row r="20" spans="1:51" x14ac:dyDescent="0.25">
      <c r="G20">
        <v>7.6346647887175591E-4</v>
      </c>
      <c r="H20" t="s">
        <v>347</v>
      </c>
      <c r="I20">
        <v>1.7213781655343926E-3</v>
      </c>
      <c r="J20">
        <v>1.3011697460442789E-4</v>
      </c>
      <c r="K20" t="s">
        <v>346</v>
      </c>
      <c r="L20">
        <v>9.0955788370874729E-2</v>
      </c>
      <c r="M20">
        <v>5.3146195846153287E-2</v>
      </c>
      <c r="AH20" s="182">
        <v>17</v>
      </c>
      <c r="AI20" s="182">
        <v>26.11</v>
      </c>
      <c r="AJ20" s="182" t="s">
        <v>422</v>
      </c>
      <c r="AK20" s="182"/>
      <c r="AL20" s="182"/>
      <c r="AM20" s="182">
        <v>0.84</v>
      </c>
      <c r="AN20" s="188"/>
      <c r="AO20" s="182"/>
    </row>
    <row r="21" spans="1:51" x14ac:dyDescent="0.25">
      <c r="G21">
        <v>7.380175962426975E-3</v>
      </c>
      <c r="H21" t="s">
        <v>345</v>
      </c>
      <c r="I21">
        <v>1.7213781655343926E-3</v>
      </c>
      <c r="J21">
        <v>1.3011697460442789E-4</v>
      </c>
      <c r="K21" t="s">
        <v>344</v>
      </c>
      <c r="L21">
        <v>8.2592037716081677E-3</v>
      </c>
      <c r="M21">
        <v>4.825918933156449E-3</v>
      </c>
      <c r="AH21" s="630"/>
      <c r="AI21" s="630"/>
      <c r="AJ21" s="630"/>
      <c r="AK21" s="630"/>
      <c r="AL21" s="630"/>
      <c r="AM21" s="630"/>
      <c r="AN21" s="630"/>
      <c r="AO21" s="630"/>
    </row>
    <row r="22" spans="1:51" x14ac:dyDescent="0.25">
      <c r="A22" t="s">
        <v>119</v>
      </c>
      <c r="B22">
        <v>0.35983999999999983</v>
      </c>
      <c r="C22">
        <v>1.6158125051292254E-2</v>
      </c>
      <c r="G22">
        <v>1.8068706666631556E-2</v>
      </c>
      <c r="H22" t="s">
        <v>343</v>
      </c>
      <c r="I22">
        <v>1.7213781655343926E-3</v>
      </c>
      <c r="J22">
        <v>1.3011697460442789E-4</v>
      </c>
      <c r="K22" t="s">
        <v>342</v>
      </c>
      <c r="L22">
        <v>5.540984808800415E-2</v>
      </c>
      <c r="M22">
        <v>3.2376418159150856E-2</v>
      </c>
      <c r="AH22" s="631" t="s">
        <v>423</v>
      </c>
      <c r="AI22" s="631"/>
      <c r="AJ22" s="631"/>
      <c r="AK22" s="631"/>
      <c r="AL22" s="631"/>
      <c r="AM22" s="631"/>
      <c r="AN22" s="631"/>
      <c r="AO22" s="631"/>
    </row>
    <row r="23" spans="1:51" x14ac:dyDescent="0.25">
      <c r="K23" t="s">
        <v>341</v>
      </c>
      <c r="L23">
        <v>3.1364064955474023E-2</v>
      </c>
      <c r="M23">
        <v>1.8326274429708016E-2</v>
      </c>
      <c r="AH23" s="182">
        <v>18</v>
      </c>
      <c r="AI23" s="182">
        <v>14.33</v>
      </c>
      <c r="AJ23" s="182" t="s">
        <v>424</v>
      </c>
      <c r="AK23" s="182"/>
      <c r="AL23" s="182"/>
      <c r="AM23" s="182">
        <v>2.77</v>
      </c>
      <c r="AN23" s="188"/>
      <c r="AO23" s="182"/>
    </row>
    <row r="24" spans="1:51" x14ac:dyDescent="0.25">
      <c r="K24" t="s">
        <v>340</v>
      </c>
      <c r="L24">
        <v>3.1364064955474023E-2</v>
      </c>
      <c r="M24">
        <v>1.8326274429708016E-2</v>
      </c>
      <c r="AH24" s="182">
        <v>19</v>
      </c>
      <c r="AI24" s="182">
        <v>21.84</v>
      </c>
      <c r="AJ24" s="182" t="s">
        <v>425</v>
      </c>
      <c r="AK24" s="182"/>
      <c r="AL24" s="182"/>
      <c r="AM24" s="182">
        <v>6.64</v>
      </c>
      <c r="AN24" s="188"/>
      <c r="AO24" s="182"/>
    </row>
    <row r="25" spans="1:51" x14ac:dyDescent="0.25">
      <c r="K25" t="s">
        <v>339</v>
      </c>
      <c r="L25">
        <v>3.6591409114719725E-2</v>
      </c>
      <c r="M25">
        <v>2.1380653501326039E-2</v>
      </c>
      <c r="AH25" s="182">
        <v>20</v>
      </c>
      <c r="AI25" s="182">
        <v>24.45</v>
      </c>
      <c r="AJ25" s="182" t="s">
        <v>426</v>
      </c>
      <c r="AK25" s="182"/>
      <c r="AL25" s="182"/>
      <c r="AM25" s="182">
        <v>2.08</v>
      </c>
      <c r="AN25" s="188"/>
      <c r="AO25" s="182"/>
    </row>
    <row r="26" spans="1:51" x14ac:dyDescent="0.25">
      <c r="B26">
        <f>SUM(B2:B22)</f>
        <v>1</v>
      </c>
      <c r="E26">
        <f>SUM(E2:E22)</f>
        <v>0.99999999999999989</v>
      </c>
      <c r="K26" t="s">
        <v>338</v>
      </c>
      <c r="L26">
        <v>2.4045783132530103E-2</v>
      </c>
      <c r="M26">
        <v>1.4050143729442823E-2</v>
      </c>
      <c r="AH26" s="182">
        <v>21</v>
      </c>
      <c r="AI26" s="182">
        <v>24.46</v>
      </c>
      <c r="AJ26" s="182" t="s">
        <v>427</v>
      </c>
      <c r="AK26" s="182">
        <v>1.25</v>
      </c>
      <c r="AL26" s="182"/>
      <c r="AM26" s="182"/>
      <c r="AN26" s="188"/>
      <c r="AO26" s="182"/>
    </row>
    <row r="27" spans="1:51" x14ac:dyDescent="0.25">
      <c r="K27" t="s">
        <v>337</v>
      </c>
      <c r="L27">
        <v>2.4045783132530104E-3</v>
      </c>
      <c r="M27">
        <v>1.4050143729442824E-3</v>
      </c>
      <c r="AH27" s="182">
        <v>22</v>
      </c>
      <c r="AI27" s="182">
        <v>30.3</v>
      </c>
      <c r="AJ27" s="182" t="s">
        <v>428</v>
      </c>
      <c r="AK27" s="182">
        <v>0.78</v>
      </c>
      <c r="AL27" s="182"/>
      <c r="AM27" s="182">
        <v>4.12</v>
      </c>
      <c r="AN27" s="188"/>
      <c r="AO27" s="182"/>
    </row>
    <row r="28" spans="1:51" ht="30" x14ac:dyDescent="0.25">
      <c r="K28" t="s">
        <v>336</v>
      </c>
      <c r="L28">
        <v>4.7046097433211071E-3</v>
      </c>
      <c r="M28">
        <v>2.7489411644562047E-3</v>
      </c>
      <c r="AH28" s="182">
        <v>23</v>
      </c>
      <c r="AI28" s="182">
        <v>31.49</v>
      </c>
      <c r="AJ28" s="182" t="s">
        <v>429</v>
      </c>
      <c r="AK28" s="182"/>
      <c r="AL28" s="182"/>
      <c r="AM28" s="182">
        <v>1.82</v>
      </c>
      <c r="AN28" s="188"/>
      <c r="AO28" s="182"/>
    </row>
    <row r="29" spans="1:51" x14ac:dyDescent="0.25">
      <c r="K29" t="s">
        <v>335</v>
      </c>
      <c r="L29">
        <v>2.7182189628077555E-3</v>
      </c>
      <c r="M29">
        <v>1.5882771172413654E-3</v>
      </c>
      <c r="AH29" s="630"/>
      <c r="AI29" s="630"/>
      <c r="AJ29" s="630"/>
      <c r="AK29" s="630"/>
      <c r="AL29" s="630"/>
      <c r="AM29" s="630"/>
      <c r="AN29" s="630"/>
      <c r="AO29" s="630"/>
      <c r="AU29" s="256"/>
      <c r="AV29" s="256"/>
      <c r="AW29" s="256"/>
      <c r="AX29" s="257" t="s">
        <v>191</v>
      </c>
      <c r="AY29" s="259"/>
    </row>
    <row r="30" spans="1:51" x14ac:dyDescent="0.25">
      <c r="K30" t="s">
        <v>334</v>
      </c>
      <c r="L30">
        <v>2.7182189628077555E-3</v>
      </c>
      <c r="M30">
        <v>1.5882771172413654E-3</v>
      </c>
      <c r="AH30" s="631" t="s">
        <v>430</v>
      </c>
      <c r="AI30" s="631"/>
      <c r="AJ30" s="631"/>
      <c r="AK30" s="631"/>
      <c r="AL30" s="631"/>
      <c r="AM30" s="631"/>
      <c r="AN30" s="631"/>
      <c r="AO30" s="631"/>
      <c r="AU30" s="256"/>
      <c r="AV30" s="256"/>
    </row>
    <row r="31" spans="1:51" x14ac:dyDescent="0.25">
      <c r="K31" t="s">
        <v>333</v>
      </c>
      <c r="L31">
        <v>1.6727501309586159E-3</v>
      </c>
      <c r="M31">
        <v>9.7740130291776176E-4</v>
      </c>
      <c r="AH31" s="182">
        <v>24</v>
      </c>
      <c r="AI31" s="182">
        <v>2.76</v>
      </c>
      <c r="AJ31" s="182" t="s">
        <v>431</v>
      </c>
      <c r="AK31" s="182">
        <v>5.74</v>
      </c>
      <c r="AL31" s="182"/>
      <c r="AM31" s="182">
        <v>7.25</v>
      </c>
      <c r="AN31" s="188">
        <v>10.72</v>
      </c>
      <c r="AO31" s="182"/>
      <c r="AU31" s="257"/>
      <c r="AV31" s="257"/>
    </row>
    <row r="32" spans="1:51" x14ac:dyDescent="0.25">
      <c r="K32" t="s">
        <v>330</v>
      </c>
      <c r="L32">
        <v>2.1954845468831834E-3</v>
      </c>
      <c r="M32">
        <v>1.2828392100795623E-3</v>
      </c>
      <c r="AH32" s="182">
        <v>25</v>
      </c>
      <c r="AI32" s="182">
        <v>14.59</v>
      </c>
      <c r="AJ32" s="182" t="s">
        <v>432</v>
      </c>
      <c r="AK32" s="182"/>
      <c r="AL32" s="182"/>
      <c r="AM32" s="182"/>
      <c r="AN32" s="188">
        <v>0.79</v>
      </c>
      <c r="AO32" s="182"/>
      <c r="AU32" s="260"/>
    </row>
    <row r="33" spans="1:47" x14ac:dyDescent="0.25">
      <c r="K33" t="s">
        <v>332</v>
      </c>
      <c r="L33">
        <v>0.1463656364588789</v>
      </c>
      <c r="M33">
        <v>8.5522614005304157E-2</v>
      </c>
      <c r="AH33" s="182">
        <v>26</v>
      </c>
      <c r="AI33" s="182">
        <v>14.61</v>
      </c>
      <c r="AJ33" s="182" t="s">
        <v>433</v>
      </c>
      <c r="AK33" s="182"/>
      <c r="AL33" s="182"/>
      <c r="AM33" s="182">
        <v>0.82</v>
      </c>
      <c r="AN33" s="188"/>
      <c r="AO33" s="182"/>
      <c r="AU33" s="260"/>
    </row>
    <row r="34" spans="1:47" ht="15.75" thickBot="1" x14ac:dyDescent="0.3">
      <c r="K34" t="s">
        <v>331</v>
      </c>
      <c r="L34">
        <v>1.2545625982189619E-2</v>
      </c>
      <c r="M34">
        <v>7.3305097718832125E-3</v>
      </c>
      <c r="AH34" s="182">
        <v>27</v>
      </c>
      <c r="AI34" s="182">
        <v>30.44</v>
      </c>
      <c r="AJ34" s="182" t="s">
        <v>434</v>
      </c>
      <c r="AK34" s="182"/>
      <c r="AL34" s="182"/>
      <c r="AM34" s="182"/>
      <c r="AN34" s="188">
        <v>0.25</v>
      </c>
      <c r="AO34" s="182"/>
      <c r="AU34" s="260"/>
    </row>
    <row r="35" spans="1:47" ht="15.75" thickBot="1" x14ac:dyDescent="0.3">
      <c r="B35" s="18" t="s">
        <v>22</v>
      </c>
      <c r="C35" s="45" t="s">
        <v>110</v>
      </c>
      <c r="D35" s="45" t="s">
        <v>24</v>
      </c>
      <c r="E35" s="45" t="s">
        <v>26</v>
      </c>
      <c r="F35" s="45" t="s">
        <v>27</v>
      </c>
      <c r="K35" t="s">
        <v>330</v>
      </c>
      <c r="L35">
        <v>2.0999999999999999E-3</v>
      </c>
      <c r="M35">
        <v>1.2270468243520823E-3</v>
      </c>
      <c r="AH35" s="630"/>
      <c r="AI35" s="630"/>
      <c r="AJ35" s="630"/>
      <c r="AK35" s="630"/>
      <c r="AL35" s="630"/>
      <c r="AM35" s="630"/>
      <c r="AN35" s="630"/>
      <c r="AO35" s="630"/>
      <c r="AU35" s="260"/>
    </row>
    <row r="36" spans="1:47" ht="15.75" thickBot="1" x14ac:dyDescent="0.3">
      <c r="A36" s="73" t="s">
        <v>91</v>
      </c>
      <c r="B36">
        <v>1.2600000000000004E-2</v>
      </c>
      <c r="C36">
        <v>0.26694599992706752</v>
      </c>
      <c r="D36">
        <v>0.15</v>
      </c>
      <c r="E36">
        <v>0.16871607400022154</v>
      </c>
      <c r="F36">
        <v>0.17545638945233269</v>
      </c>
      <c r="AH36" s="631" t="s">
        <v>435</v>
      </c>
      <c r="AI36" s="631"/>
      <c r="AJ36" s="631"/>
      <c r="AK36" s="631"/>
      <c r="AL36" s="631"/>
      <c r="AM36" s="631"/>
      <c r="AN36" s="631"/>
      <c r="AO36" s="631"/>
      <c r="AU36" s="260"/>
    </row>
    <row r="37" spans="1:47" ht="15.75" thickBot="1" x14ac:dyDescent="0.3">
      <c r="A37" s="74" t="s">
        <v>92</v>
      </c>
      <c r="C37">
        <v>0.18068722691496616</v>
      </c>
      <c r="D37">
        <v>0</v>
      </c>
      <c r="E37">
        <v>1.32934529744101E-2</v>
      </c>
      <c r="F37">
        <v>0.16024340770791079</v>
      </c>
      <c r="AH37" s="182">
        <v>28</v>
      </c>
      <c r="AI37" s="182">
        <v>2.94</v>
      </c>
      <c r="AJ37" s="182" t="s">
        <v>436</v>
      </c>
      <c r="AK37" s="182"/>
      <c r="AL37" s="182"/>
      <c r="AM37" s="182"/>
      <c r="AN37" s="188">
        <v>4.88</v>
      </c>
      <c r="AO37" s="182"/>
      <c r="AU37" s="260"/>
    </row>
    <row r="38" spans="1:47" ht="15.75" thickBot="1" x14ac:dyDescent="0.3">
      <c r="A38" s="96" t="s">
        <v>94</v>
      </c>
      <c r="C38">
        <v>0.31356041496140385</v>
      </c>
      <c r="D38">
        <v>0</v>
      </c>
      <c r="E38">
        <v>1.4401240722277608E-2</v>
      </c>
      <c r="F38">
        <v>9.3306288032454374E-2</v>
      </c>
      <c r="AH38" s="182">
        <v>29</v>
      </c>
      <c r="AI38" s="182">
        <v>3.82</v>
      </c>
      <c r="AJ38" s="182" t="s">
        <v>437</v>
      </c>
      <c r="AK38" s="182"/>
      <c r="AL38" s="182"/>
      <c r="AM38" s="182"/>
      <c r="AN38" s="188">
        <v>0.99</v>
      </c>
      <c r="AO38" s="182"/>
      <c r="AU38" s="260"/>
    </row>
    <row r="39" spans="1:47" ht="15.75" thickBot="1" x14ac:dyDescent="0.3">
      <c r="A39" s="96" t="s">
        <v>98</v>
      </c>
      <c r="D39">
        <v>0</v>
      </c>
      <c r="E39">
        <v>0</v>
      </c>
      <c r="AH39" s="182">
        <v>30</v>
      </c>
      <c r="AI39" s="182">
        <v>4.79</v>
      </c>
      <c r="AJ39" s="182" t="s">
        <v>438</v>
      </c>
      <c r="AK39" s="182"/>
      <c r="AL39" s="182"/>
      <c r="AM39" s="182">
        <v>2.4</v>
      </c>
      <c r="AN39" s="188"/>
      <c r="AO39" s="182"/>
      <c r="AU39" s="260"/>
    </row>
    <row r="40" spans="1:47" ht="15.75" thickBot="1" x14ac:dyDescent="0.3">
      <c r="A40" s="74" t="s">
        <v>93</v>
      </c>
      <c r="B40">
        <v>0.14846000000000004</v>
      </c>
      <c r="C40">
        <v>7.6187571168267937E-2</v>
      </c>
      <c r="D40">
        <v>6.3E-2</v>
      </c>
      <c r="E40">
        <v>9.083859532513569E-2</v>
      </c>
      <c r="F40">
        <v>0.14198782961460449</v>
      </c>
      <c r="AH40" s="182">
        <v>31</v>
      </c>
      <c r="AI40" s="182">
        <v>5.18</v>
      </c>
      <c r="AJ40" s="182" t="s">
        <v>439</v>
      </c>
      <c r="AK40" s="182"/>
      <c r="AL40" s="182"/>
      <c r="AM40" s="182"/>
      <c r="AN40" s="188">
        <v>1.19</v>
      </c>
      <c r="AO40" s="182"/>
      <c r="AU40" s="260"/>
    </row>
    <row r="41" spans="1:47" ht="15.75" thickBot="1" x14ac:dyDescent="0.3">
      <c r="A41" s="97" t="s">
        <v>95</v>
      </c>
      <c r="B41">
        <v>0.2351</v>
      </c>
      <c r="C41">
        <v>7.3043176949713337E-2</v>
      </c>
      <c r="D41">
        <v>0.13600000000000001</v>
      </c>
      <c r="E41">
        <v>0.2104796720948266</v>
      </c>
      <c r="F41">
        <v>0.12778904665314403</v>
      </c>
      <c r="AH41" s="182">
        <v>32</v>
      </c>
      <c r="AI41" s="182">
        <v>5.34</v>
      </c>
      <c r="AJ41" s="182" t="s">
        <v>440</v>
      </c>
      <c r="AK41" s="182"/>
      <c r="AL41" s="182"/>
      <c r="AM41" s="182"/>
      <c r="AN41" s="188">
        <v>5.88</v>
      </c>
      <c r="AO41" s="182"/>
      <c r="AU41" s="260"/>
    </row>
    <row r="42" spans="1:47" ht="15.75" thickBot="1" x14ac:dyDescent="0.3">
      <c r="A42" s="91" t="s">
        <v>118</v>
      </c>
      <c r="C42">
        <v>8.9575610078581128E-2</v>
      </c>
      <c r="D42">
        <v>0</v>
      </c>
      <c r="E42">
        <v>4.3757616040766591E-2</v>
      </c>
      <c r="F42">
        <v>0.2292089249492901</v>
      </c>
      <c r="AH42" s="182">
        <v>33</v>
      </c>
      <c r="AI42" s="182">
        <v>9.3000000000000007</v>
      </c>
      <c r="AJ42" s="182" t="s">
        <v>441</v>
      </c>
      <c r="AK42" s="182"/>
      <c r="AL42" s="182"/>
      <c r="AM42" s="182">
        <v>4.83</v>
      </c>
      <c r="AN42" s="188">
        <v>6.07</v>
      </c>
      <c r="AO42" s="182"/>
      <c r="AU42" s="260"/>
    </row>
    <row r="43" spans="1:47" ht="15.75" thickBot="1" x14ac:dyDescent="0.3">
      <c r="A43" s="98" t="s">
        <v>117</v>
      </c>
      <c r="D43">
        <v>0</v>
      </c>
      <c r="E43">
        <v>0</v>
      </c>
      <c r="AH43" s="182">
        <v>34</v>
      </c>
      <c r="AI43" s="182">
        <v>12.4</v>
      </c>
      <c r="AJ43" s="182" t="s">
        <v>442</v>
      </c>
      <c r="AK43" s="182"/>
      <c r="AL43" s="182"/>
      <c r="AM43" s="182">
        <v>2.0099999999999998</v>
      </c>
      <c r="AN43" s="188">
        <v>1.22</v>
      </c>
      <c r="AO43" s="182"/>
      <c r="AU43" s="263"/>
    </row>
    <row r="44" spans="1:47" x14ac:dyDescent="0.25">
      <c r="A44" s="99" t="s">
        <v>119</v>
      </c>
      <c r="B44">
        <v>0.35983999999999983</v>
      </c>
      <c r="D44">
        <v>9.0999999999999998E-2</v>
      </c>
      <c r="E44">
        <v>0.28126730918356052</v>
      </c>
      <c r="F44">
        <v>7.2008113590263698E-2</v>
      </c>
      <c r="AH44" s="182">
        <v>35</v>
      </c>
      <c r="AI44" s="182">
        <v>18.989999999999998</v>
      </c>
      <c r="AJ44" s="182" t="s">
        <v>443</v>
      </c>
      <c r="AK44" s="182"/>
      <c r="AL44" s="182"/>
      <c r="AM44" s="182"/>
      <c r="AN44" s="188">
        <v>3.96</v>
      </c>
      <c r="AO44" s="182"/>
      <c r="AU44" s="260"/>
    </row>
    <row r="45" spans="1:47" x14ac:dyDescent="0.25">
      <c r="A45" s="168" t="s">
        <v>312</v>
      </c>
      <c r="B45">
        <v>0.24400000000000005</v>
      </c>
      <c r="D45">
        <v>0</v>
      </c>
      <c r="E45">
        <v>0.17724603965880134</v>
      </c>
      <c r="J45">
        <f>3.28/3.6/5.59/F74*F71</f>
        <v>7.9712849664319532E-2</v>
      </c>
      <c r="AH45" s="182">
        <v>36</v>
      </c>
      <c r="AI45" s="182">
        <v>20.9</v>
      </c>
      <c r="AJ45" s="182" t="s">
        <v>444</v>
      </c>
      <c r="AK45" s="182">
        <v>1.31</v>
      </c>
      <c r="AL45" s="182"/>
      <c r="AM45" s="182"/>
      <c r="AN45" s="188"/>
      <c r="AO45" s="182"/>
      <c r="AU45" s="258"/>
    </row>
    <row r="46" spans="1:47" x14ac:dyDescent="0.25">
      <c r="A46" s="168" t="s">
        <v>401</v>
      </c>
      <c r="D46">
        <v>0.56000000000000005</v>
      </c>
      <c r="AH46" s="182">
        <v>37</v>
      </c>
      <c r="AI46" s="182">
        <v>20.9</v>
      </c>
      <c r="AJ46" s="182" t="s">
        <v>445</v>
      </c>
      <c r="AK46" s="182"/>
      <c r="AL46" s="182"/>
      <c r="AM46" s="182">
        <v>3.72</v>
      </c>
      <c r="AN46" s="188"/>
      <c r="AO46" s="182"/>
      <c r="AU46" s="260"/>
    </row>
    <row r="47" spans="1:47" x14ac:dyDescent="0.25">
      <c r="AH47" s="182">
        <v>38</v>
      </c>
      <c r="AI47" s="182">
        <v>27.19</v>
      </c>
      <c r="AJ47" s="182" t="s">
        <v>446</v>
      </c>
      <c r="AK47" s="182"/>
      <c r="AL47" s="182"/>
      <c r="AM47" s="182">
        <v>6.74</v>
      </c>
      <c r="AN47" s="188"/>
      <c r="AO47" s="182"/>
      <c r="AU47" s="260"/>
    </row>
    <row r="48" spans="1:47" x14ac:dyDescent="0.25">
      <c r="AH48" s="182">
        <v>39</v>
      </c>
      <c r="AI48" s="182">
        <v>29.5</v>
      </c>
      <c r="AJ48" s="182" t="s">
        <v>447</v>
      </c>
      <c r="AK48" s="182"/>
      <c r="AL48" s="182"/>
      <c r="AM48" s="182">
        <v>1.77</v>
      </c>
      <c r="AN48" s="188"/>
      <c r="AO48" s="182"/>
      <c r="AU48" s="260"/>
    </row>
    <row r="49" spans="1:47" ht="30" x14ac:dyDescent="0.25">
      <c r="B49">
        <f t="shared" ref="B49:F49" si="0">SUM(B36:B46)</f>
        <v>1</v>
      </c>
      <c r="C49">
        <f t="shared" si="0"/>
        <v>0.99999999999999989</v>
      </c>
      <c r="D49">
        <f t="shared" si="0"/>
        <v>1</v>
      </c>
      <c r="E49">
        <f t="shared" si="0"/>
        <v>1</v>
      </c>
      <c r="F49">
        <f t="shared" si="0"/>
        <v>1.0000000000000002</v>
      </c>
      <c r="AH49" s="182">
        <v>40</v>
      </c>
      <c r="AI49" s="182">
        <v>31.04</v>
      </c>
      <c r="AJ49" s="182" t="s">
        <v>448</v>
      </c>
      <c r="AK49" s="182"/>
      <c r="AL49" s="182"/>
      <c r="AM49" s="182">
        <v>1.22</v>
      </c>
      <c r="AN49" s="188"/>
      <c r="AO49" s="182"/>
      <c r="AU49" s="260"/>
    </row>
    <row r="50" spans="1:47" ht="15.75" thickBot="1" x14ac:dyDescent="0.3">
      <c r="AH50" s="182">
        <v>41</v>
      </c>
      <c r="AI50" s="182">
        <v>36.299999999999997</v>
      </c>
      <c r="AJ50" s="182" t="s">
        <v>449</v>
      </c>
      <c r="AK50" s="182"/>
      <c r="AL50" s="182"/>
      <c r="AM50" s="182">
        <v>1.4</v>
      </c>
      <c r="AN50" s="188"/>
      <c r="AO50" s="182"/>
      <c r="AU50" s="260"/>
    </row>
    <row r="51" spans="1:47" ht="15.75" thickBot="1" x14ac:dyDescent="0.3">
      <c r="A51" s="632" t="s">
        <v>515</v>
      </c>
      <c r="B51" s="633"/>
      <c r="C51" s="634"/>
      <c r="AH51" s="630"/>
      <c r="AI51" s="630"/>
      <c r="AJ51" s="630"/>
      <c r="AK51" s="630"/>
      <c r="AL51" s="630"/>
      <c r="AM51" s="630"/>
      <c r="AN51" s="630"/>
      <c r="AO51" s="630"/>
      <c r="AU51" s="260"/>
    </row>
    <row r="52" spans="1:47" x14ac:dyDescent="0.25">
      <c r="B52" t="s">
        <v>499</v>
      </c>
      <c r="C52" t="s">
        <v>500</v>
      </c>
      <c r="AH52" s="631" t="s">
        <v>450</v>
      </c>
      <c r="AI52" s="631"/>
      <c r="AJ52" s="631"/>
      <c r="AK52" s="631"/>
      <c r="AL52" s="631"/>
      <c r="AM52" s="631"/>
      <c r="AN52" s="631"/>
      <c r="AO52" s="631"/>
      <c r="AU52" s="260"/>
    </row>
    <row r="53" spans="1:47" x14ac:dyDescent="0.25">
      <c r="A53" t="s">
        <v>501</v>
      </c>
      <c r="B53">
        <v>19589430.59</v>
      </c>
      <c r="C53">
        <v>2142450.1088207732</v>
      </c>
      <c r="AH53" s="182">
        <v>42</v>
      </c>
      <c r="AI53" s="182">
        <v>16.5</v>
      </c>
      <c r="AJ53" s="182" t="s">
        <v>451</v>
      </c>
      <c r="AK53" s="182"/>
      <c r="AL53" s="182">
        <v>0.69</v>
      </c>
      <c r="AM53" s="182"/>
      <c r="AN53" s="188"/>
      <c r="AO53" s="182"/>
      <c r="AU53" s="260"/>
    </row>
    <row r="54" spans="1:47" x14ac:dyDescent="0.25">
      <c r="A54" t="s">
        <v>219</v>
      </c>
      <c r="B54">
        <v>6440562.5473129814</v>
      </c>
      <c r="C54">
        <v>1074029.651777039</v>
      </c>
      <c r="AH54" s="182">
        <v>43</v>
      </c>
      <c r="AI54" s="182">
        <v>16.63</v>
      </c>
      <c r="AJ54" s="182" t="s">
        <v>452</v>
      </c>
      <c r="AK54" s="182"/>
      <c r="AL54" s="182">
        <v>0.94</v>
      </c>
      <c r="AM54" s="182"/>
      <c r="AN54" s="188"/>
      <c r="AO54" s="182"/>
      <c r="AU54" s="260"/>
    </row>
    <row r="55" spans="1:47" x14ac:dyDescent="0.25">
      <c r="A55" t="s">
        <v>502</v>
      </c>
      <c r="B55">
        <v>19864926.757099375</v>
      </c>
      <c r="C55">
        <v>3312679.6317512761</v>
      </c>
      <c r="AH55" s="182">
        <v>44</v>
      </c>
      <c r="AI55" s="182">
        <v>17.28</v>
      </c>
      <c r="AJ55" s="182" t="s">
        <v>350</v>
      </c>
      <c r="AK55" s="182"/>
      <c r="AL55" s="182">
        <v>9.7100000000000009</v>
      </c>
      <c r="AM55" s="182"/>
      <c r="AN55" s="188"/>
      <c r="AO55" s="182"/>
      <c r="AU55" s="260"/>
    </row>
    <row r="56" spans="1:47" x14ac:dyDescent="0.25">
      <c r="A56" t="s">
        <v>503</v>
      </c>
      <c r="B56">
        <v>4036527.0195696331</v>
      </c>
      <c r="C56">
        <v>673132.1491514279</v>
      </c>
      <c r="AH56" s="182">
        <v>45</v>
      </c>
      <c r="AI56" s="182">
        <v>19.52</v>
      </c>
      <c r="AJ56" s="182" t="s">
        <v>453</v>
      </c>
      <c r="AK56" s="182"/>
      <c r="AL56" s="182">
        <v>0.28999999999999998</v>
      </c>
      <c r="AM56" s="182"/>
      <c r="AN56" s="188"/>
      <c r="AO56" s="182"/>
      <c r="AU56" s="260"/>
    </row>
    <row r="57" spans="1:47" x14ac:dyDescent="0.25">
      <c r="A57" t="s">
        <v>504</v>
      </c>
      <c r="B57">
        <v>0</v>
      </c>
      <c r="C57">
        <v>527055.61467469565</v>
      </c>
      <c r="AH57" s="182">
        <v>46</v>
      </c>
      <c r="AI57" s="182">
        <v>20.43</v>
      </c>
      <c r="AJ57" s="182" t="s">
        <v>454</v>
      </c>
      <c r="AK57" s="182"/>
      <c r="AL57" s="182">
        <v>7.75</v>
      </c>
      <c r="AM57" s="182"/>
      <c r="AN57" s="188"/>
      <c r="AO57" s="182"/>
      <c r="AU57" s="260"/>
    </row>
    <row r="58" spans="1:47" x14ac:dyDescent="0.25">
      <c r="A58" t="s">
        <v>505</v>
      </c>
      <c r="B58">
        <v>1047564.6114085286</v>
      </c>
      <c r="C58">
        <v>174692.10904169423</v>
      </c>
      <c r="AH58" s="182">
        <v>47</v>
      </c>
      <c r="AI58" s="182">
        <v>23.07</v>
      </c>
      <c r="AJ58" s="182" t="s">
        <v>455</v>
      </c>
      <c r="AK58" s="182"/>
      <c r="AL58" s="182">
        <v>1.4</v>
      </c>
      <c r="AM58" s="182"/>
      <c r="AN58" s="188"/>
      <c r="AO58" s="182"/>
      <c r="AU58" s="260"/>
    </row>
    <row r="59" spans="1:47" x14ac:dyDescent="0.25">
      <c r="A59" t="s">
        <v>506</v>
      </c>
      <c r="B59">
        <v>0</v>
      </c>
      <c r="C59">
        <v>70224.694299492752</v>
      </c>
      <c r="E59" s="256"/>
      <c r="F59" s="258"/>
      <c r="AH59" s="182">
        <v>48</v>
      </c>
      <c r="AI59" s="182">
        <v>23.38</v>
      </c>
      <c r="AJ59" s="182" t="s">
        <v>456</v>
      </c>
      <c r="AK59" s="182"/>
      <c r="AL59" s="182">
        <v>0.56000000000000005</v>
      </c>
      <c r="AM59" s="182"/>
      <c r="AN59" s="188"/>
      <c r="AO59" s="182"/>
      <c r="AU59" s="260"/>
    </row>
    <row r="60" spans="1:47" x14ac:dyDescent="0.25">
      <c r="A60" t="s">
        <v>507</v>
      </c>
      <c r="B60">
        <v>0</v>
      </c>
      <c r="C60">
        <v>674930.80563925824</v>
      </c>
      <c r="E60" s="257"/>
      <c r="F60" s="258"/>
      <c r="AH60" s="182">
        <v>49</v>
      </c>
      <c r="AI60" s="182">
        <v>23.69</v>
      </c>
      <c r="AJ60" s="182" t="s">
        <v>457</v>
      </c>
      <c r="AK60" s="182"/>
      <c r="AL60" s="182">
        <v>0.62</v>
      </c>
      <c r="AM60" s="182"/>
      <c r="AN60" s="188"/>
      <c r="AO60" s="182"/>
      <c r="AU60" s="260"/>
    </row>
    <row r="61" spans="1:47" x14ac:dyDescent="0.25">
      <c r="A61" t="s">
        <v>508</v>
      </c>
      <c r="B61">
        <v>0</v>
      </c>
      <c r="C61">
        <v>291846.9149729163</v>
      </c>
      <c r="AH61" s="182">
        <v>50</v>
      </c>
      <c r="AI61" s="182">
        <v>24.25</v>
      </c>
      <c r="AJ61" s="182" t="s">
        <v>458</v>
      </c>
      <c r="AK61" s="182"/>
      <c r="AL61" s="182">
        <v>0.73</v>
      </c>
      <c r="AM61" s="182"/>
      <c r="AN61" s="188"/>
      <c r="AO61" s="182"/>
      <c r="AU61" s="260"/>
    </row>
    <row r="62" spans="1:47" x14ac:dyDescent="0.25">
      <c r="A62" t="s">
        <v>509</v>
      </c>
      <c r="B62">
        <v>1772919.8357024181</v>
      </c>
      <c r="C62">
        <v>295652.50857822929</v>
      </c>
      <c r="AH62" s="182">
        <v>51</v>
      </c>
      <c r="AI62" s="182">
        <v>25.32</v>
      </c>
      <c r="AJ62" s="182" t="s">
        <v>459</v>
      </c>
      <c r="AK62" s="182"/>
      <c r="AL62" s="182">
        <v>0.64</v>
      </c>
      <c r="AM62" s="182"/>
      <c r="AN62" s="188"/>
      <c r="AO62" s="182"/>
      <c r="AU62" s="260"/>
    </row>
    <row r="63" spans="1:47" x14ac:dyDescent="0.25">
      <c r="A63" t="s">
        <v>510</v>
      </c>
      <c r="B63">
        <v>0</v>
      </c>
      <c r="C63">
        <v>66068.253392238679</v>
      </c>
      <c r="AH63" s="182">
        <v>52</v>
      </c>
      <c r="AI63" s="182">
        <v>32.270000000000003</v>
      </c>
      <c r="AJ63" s="182" t="s">
        <v>460</v>
      </c>
      <c r="AK63" s="182"/>
      <c r="AL63" s="182">
        <v>1.46</v>
      </c>
      <c r="AM63" s="182"/>
      <c r="AN63" s="188"/>
      <c r="AO63" s="182"/>
      <c r="AU63" s="260"/>
    </row>
    <row r="64" spans="1:47" x14ac:dyDescent="0.25">
      <c r="A64" t="s">
        <v>511</v>
      </c>
      <c r="B64">
        <v>0</v>
      </c>
      <c r="C64">
        <v>1049210.547762065</v>
      </c>
      <c r="AH64" s="630"/>
      <c r="AI64" s="630"/>
      <c r="AJ64" s="630"/>
      <c r="AK64" s="630"/>
      <c r="AL64" s="630"/>
      <c r="AM64" s="630"/>
      <c r="AN64" s="630"/>
      <c r="AO64" s="630"/>
      <c r="AU64" s="260"/>
    </row>
    <row r="65" spans="1:47" x14ac:dyDescent="0.25">
      <c r="A65" t="s">
        <v>512</v>
      </c>
      <c r="B65">
        <v>8272936.9017387154</v>
      </c>
      <c r="C65">
        <v>1379596.8092033903</v>
      </c>
      <c r="AH65" s="631" t="s">
        <v>461</v>
      </c>
      <c r="AI65" s="631"/>
      <c r="AJ65" s="631"/>
      <c r="AK65" s="631"/>
      <c r="AL65" s="631"/>
      <c r="AM65" s="631"/>
      <c r="AN65" s="631"/>
      <c r="AO65" s="631"/>
      <c r="AU65" s="260"/>
    </row>
    <row r="66" spans="1:47" x14ac:dyDescent="0.25">
      <c r="A66" t="s">
        <v>513</v>
      </c>
      <c r="B66">
        <f>SUM(B54:B65)</f>
        <v>41435437.672831655</v>
      </c>
      <c r="C66">
        <v>9589119.6902437229</v>
      </c>
      <c r="F66">
        <f>3.28/5.59/3.6/F74*F71</f>
        <v>7.9712849664319532E-2</v>
      </c>
      <c r="G66">
        <f>3.28/3.6/F66</f>
        <v>11.429915188679244</v>
      </c>
      <c r="AH66" s="182">
        <v>53</v>
      </c>
      <c r="AI66" s="182">
        <v>12.47</v>
      </c>
      <c r="AJ66" s="182" t="s">
        <v>462</v>
      </c>
      <c r="AK66" s="182">
        <v>0.33</v>
      </c>
      <c r="AL66" s="182"/>
      <c r="AM66" s="182"/>
      <c r="AN66" s="188"/>
      <c r="AO66" s="182">
        <v>7.01</v>
      </c>
      <c r="AU66" s="260"/>
    </row>
    <row r="67" spans="1:47" x14ac:dyDescent="0.25">
      <c r="A67" t="s">
        <v>514</v>
      </c>
      <c r="C67">
        <v>11731569.799064497</v>
      </c>
      <c r="AH67" s="630"/>
      <c r="AI67" s="630"/>
      <c r="AJ67" s="630"/>
      <c r="AK67" s="630"/>
      <c r="AL67" s="630"/>
      <c r="AM67" s="630"/>
      <c r="AN67" s="630"/>
      <c r="AO67" s="630"/>
      <c r="AU67" s="260"/>
    </row>
    <row r="68" spans="1:47" x14ac:dyDescent="0.25">
      <c r="AH68" s="631" t="s">
        <v>463</v>
      </c>
      <c r="AI68" s="631"/>
      <c r="AJ68" s="631"/>
      <c r="AK68" s="631"/>
      <c r="AL68" s="631"/>
      <c r="AM68" s="631"/>
      <c r="AN68" s="631"/>
      <c r="AO68" s="631"/>
      <c r="AU68" s="260"/>
    </row>
    <row r="69" spans="1:47" x14ac:dyDescent="0.25">
      <c r="AH69" s="182">
        <v>54</v>
      </c>
      <c r="AI69" s="182">
        <v>25.42</v>
      </c>
      <c r="AJ69" s="182" t="s">
        <v>464</v>
      </c>
      <c r="AK69" s="182"/>
      <c r="AL69" s="182"/>
      <c r="AM69" s="182"/>
      <c r="AN69" s="188"/>
      <c r="AO69" s="182">
        <v>1.52</v>
      </c>
      <c r="AU69" s="260"/>
    </row>
    <row r="70" spans="1:47" x14ac:dyDescent="0.25">
      <c r="AH70" s="182">
        <v>55</v>
      </c>
      <c r="AI70" s="182">
        <v>41.47</v>
      </c>
      <c r="AJ70" s="182" t="s">
        <v>465</v>
      </c>
      <c r="AK70" s="182">
        <v>0.23</v>
      </c>
      <c r="AL70" s="182"/>
      <c r="AM70" s="182"/>
      <c r="AN70" s="188"/>
      <c r="AO70" s="182"/>
      <c r="AU70" s="260"/>
    </row>
    <row r="71" spans="1:47" ht="15.75" thickBot="1" x14ac:dyDescent="0.3">
      <c r="A71" s="262">
        <v>-1</v>
      </c>
      <c r="B71" s="261" t="s">
        <v>671</v>
      </c>
      <c r="C71" s="186">
        <v>41</v>
      </c>
      <c r="D71" s="247">
        <f>A71</f>
        <v>-1</v>
      </c>
      <c r="E71" s="237">
        <v>1</v>
      </c>
      <c r="F71">
        <f>E71*A98</f>
        <v>1060</v>
      </c>
      <c r="S71" t="s">
        <v>679</v>
      </c>
      <c r="T71" t="s">
        <v>684</v>
      </c>
      <c r="U71" t="s">
        <v>689</v>
      </c>
      <c r="W71" t="s">
        <v>685</v>
      </c>
      <c r="Y71" t="s">
        <v>686</v>
      </c>
      <c r="Z71" t="s">
        <v>688</v>
      </c>
      <c r="AA71" t="s">
        <v>687</v>
      </c>
      <c r="AH71" s="182">
        <v>56</v>
      </c>
      <c r="AI71" s="182">
        <v>43.09</v>
      </c>
      <c r="AJ71" s="182" t="s">
        <v>466</v>
      </c>
      <c r="AK71" s="182"/>
      <c r="AL71" s="182">
        <v>0.69</v>
      </c>
      <c r="AM71" s="182"/>
      <c r="AN71" s="188"/>
      <c r="AO71" s="182"/>
      <c r="AU71" s="260"/>
    </row>
    <row r="72" spans="1:47" ht="15.75" thickBot="1" x14ac:dyDescent="0.3">
      <c r="A72" s="262">
        <v>0.5</v>
      </c>
      <c r="B72" s="261" t="s">
        <v>672</v>
      </c>
      <c r="C72" s="249">
        <v>5</v>
      </c>
      <c r="D72" s="247">
        <f t="shared" ref="D72:D79" si="1">A72</f>
        <v>0.5</v>
      </c>
      <c r="E72" s="236">
        <v>0.87</v>
      </c>
      <c r="F72">
        <f>E72*B98</f>
        <v>867.39</v>
      </c>
      <c r="H72" s="282" t="s">
        <v>567</v>
      </c>
      <c r="I72" s="77">
        <v>1</v>
      </c>
      <c r="J72">
        <f>IFERROR(VLOOKUP(I72,$C$71:$D$75,2,0),0)</f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s="264">
        <v>0</v>
      </c>
      <c r="T72" s="231">
        <f>S72</f>
        <v>0</v>
      </c>
      <c r="U72">
        <f>(T72-S72)*0.47/(1/5.59)*28/46</f>
        <v>0</v>
      </c>
      <c r="V72">
        <v>0</v>
      </c>
      <c r="W72">
        <f>T72/2.25</f>
        <v>0</v>
      </c>
      <c r="X72">
        <v>0</v>
      </c>
      <c r="Y72">
        <f>S72*$F$72/$F$71</f>
        <v>0</v>
      </c>
      <c r="Z72">
        <f>U72</f>
        <v>0</v>
      </c>
      <c r="AB72">
        <v>0</v>
      </c>
      <c r="AC72">
        <v>0</v>
      </c>
      <c r="AH72" s="182">
        <v>57</v>
      </c>
      <c r="AI72" s="182">
        <v>46.19</v>
      </c>
      <c r="AJ72" s="182" t="s">
        <v>467</v>
      </c>
      <c r="AK72" s="182"/>
      <c r="AL72" s="182">
        <v>0.9</v>
      </c>
      <c r="AM72" s="182"/>
      <c r="AN72" s="188"/>
      <c r="AO72" s="182"/>
      <c r="AU72" s="260"/>
    </row>
    <row r="73" spans="1:47" ht="15.75" thickBot="1" x14ac:dyDescent="0.3">
      <c r="A73" s="262">
        <v>5.4</v>
      </c>
      <c r="B73" s="261" t="s">
        <v>673</v>
      </c>
      <c r="C73" s="250">
        <v>26</v>
      </c>
      <c r="D73" s="247">
        <f t="shared" si="1"/>
        <v>5.4</v>
      </c>
      <c r="E73" s="235">
        <v>0.3</v>
      </c>
      <c r="F73">
        <f>E73*C98</f>
        <v>240</v>
      </c>
      <c r="H73" s="199" t="s">
        <v>584</v>
      </c>
      <c r="I73" s="77">
        <v>2</v>
      </c>
      <c r="J73">
        <f t="shared" ref="J73:J136" si="2">IFERROR(VLOOKUP(I73,$C$71:$D$75,2,0),0)</f>
        <v>0</v>
      </c>
      <c r="K73">
        <v>0</v>
      </c>
      <c r="L73">
        <v>0</v>
      </c>
      <c r="M73">
        <v>0.8737373737373737</v>
      </c>
      <c r="N73">
        <v>8.0000000000000002E-3</v>
      </c>
      <c r="O73">
        <v>0</v>
      </c>
      <c r="P73">
        <v>1.5815035314362434E-2</v>
      </c>
      <c r="Q73">
        <v>0</v>
      </c>
      <c r="R73">
        <v>0</v>
      </c>
      <c r="S73" s="264">
        <v>0</v>
      </c>
      <c r="T73" s="231">
        <f t="shared" ref="T73:T136" si="3">S73</f>
        <v>0</v>
      </c>
      <c r="U73">
        <f t="shared" ref="U73:U136" si="4">(T73-S73)*0.47/(1/5.59)*28/46</f>
        <v>0</v>
      </c>
      <c r="V73">
        <v>0</v>
      </c>
      <c r="W73">
        <f t="shared" ref="W73:W136" si="5">T73/2.25</f>
        <v>0</v>
      </c>
      <c r="X73">
        <v>0</v>
      </c>
      <c r="Y73">
        <f t="shared" ref="Y73:Y136" si="6">S73*$F$72/$F$71</f>
        <v>0</v>
      </c>
      <c r="Z73">
        <f t="shared" ref="Z73:Z136" si="7">U73</f>
        <v>0</v>
      </c>
      <c r="AB73">
        <v>0</v>
      </c>
      <c r="AC73">
        <v>0</v>
      </c>
      <c r="AH73" s="182">
        <v>58</v>
      </c>
      <c r="AI73" s="182">
        <v>47.65</v>
      </c>
      <c r="AJ73" s="182" t="s">
        <v>468</v>
      </c>
      <c r="AK73" s="182"/>
      <c r="AL73" s="182">
        <v>0.66</v>
      </c>
      <c r="AM73" s="182"/>
      <c r="AN73" s="188"/>
      <c r="AO73" s="182"/>
      <c r="AU73" s="260"/>
    </row>
    <row r="74" spans="1:47" ht="15.75" thickBot="1" x14ac:dyDescent="0.3">
      <c r="A74" s="262">
        <f>5.3/1000</f>
        <v>5.3E-3</v>
      </c>
      <c r="B74" s="224" t="s">
        <v>599</v>
      </c>
      <c r="C74" s="249">
        <v>28</v>
      </c>
      <c r="D74" s="247">
        <f t="shared" si="1"/>
        <v>5.3E-3</v>
      </c>
      <c r="E74" s="234"/>
      <c r="F74">
        <f>SUM(F71:F73)</f>
        <v>2167.39</v>
      </c>
      <c r="H74" s="220" t="s">
        <v>585</v>
      </c>
      <c r="I74" s="77">
        <v>3</v>
      </c>
      <c r="J74">
        <f t="shared" si="2"/>
        <v>0</v>
      </c>
      <c r="K74">
        <v>0</v>
      </c>
      <c r="L74">
        <v>0</v>
      </c>
      <c r="M74">
        <v>0</v>
      </c>
      <c r="N74">
        <v>0</v>
      </c>
      <c r="O74">
        <v>0.13782426778242676</v>
      </c>
      <c r="P74">
        <v>1.5758305414868908E-3</v>
      </c>
      <c r="Q74">
        <v>0</v>
      </c>
      <c r="R74">
        <v>0</v>
      </c>
      <c r="S74" s="264">
        <v>0</v>
      </c>
      <c r="T74" s="231">
        <f t="shared" si="3"/>
        <v>0</v>
      </c>
      <c r="U74">
        <f t="shared" si="4"/>
        <v>0</v>
      </c>
      <c r="V74">
        <v>0</v>
      </c>
      <c r="W74">
        <f t="shared" si="5"/>
        <v>0</v>
      </c>
      <c r="X74">
        <v>0</v>
      </c>
      <c r="Y74">
        <f t="shared" si="6"/>
        <v>0</v>
      </c>
      <c r="Z74">
        <f t="shared" si="7"/>
        <v>0</v>
      </c>
      <c r="AB74">
        <v>0</v>
      </c>
      <c r="AC74">
        <v>0</v>
      </c>
      <c r="AH74" s="630"/>
      <c r="AI74" s="630"/>
      <c r="AJ74" s="630"/>
      <c r="AK74" s="630"/>
      <c r="AL74" s="630"/>
      <c r="AM74" s="630"/>
      <c r="AN74" s="630"/>
      <c r="AO74" s="630"/>
      <c r="AU74" s="260"/>
    </row>
    <row r="75" spans="1:47" ht="15.75" thickBot="1" x14ac:dyDescent="0.3">
      <c r="A75" s="262">
        <f>-A74</f>
        <v>-5.3E-3</v>
      </c>
      <c r="B75" s="199" t="s">
        <v>715</v>
      </c>
      <c r="C75" s="249">
        <v>95</v>
      </c>
      <c r="D75" s="247">
        <f t="shared" si="1"/>
        <v>-5.3E-3</v>
      </c>
      <c r="E75" s="233"/>
      <c r="H75" s="218" t="s">
        <v>568</v>
      </c>
      <c r="I75" s="77">
        <v>4</v>
      </c>
      <c r="J75">
        <f t="shared" si="2"/>
        <v>0</v>
      </c>
      <c r="K75">
        <v>0</v>
      </c>
      <c r="L75">
        <v>0</v>
      </c>
      <c r="M75">
        <v>0</v>
      </c>
      <c r="N75">
        <v>0</v>
      </c>
      <c r="O75">
        <v>8.6400000000000018E-4</v>
      </c>
      <c r="P75">
        <v>0</v>
      </c>
      <c r="Q75">
        <v>0</v>
      </c>
      <c r="R75">
        <v>0</v>
      </c>
      <c r="S75" s="264">
        <v>0</v>
      </c>
      <c r="T75" s="231">
        <f t="shared" si="3"/>
        <v>0</v>
      </c>
      <c r="U75">
        <f t="shared" si="4"/>
        <v>0</v>
      </c>
      <c r="V75">
        <v>0</v>
      </c>
      <c r="W75">
        <f t="shared" si="5"/>
        <v>0</v>
      </c>
      <c r="X75">
        <v>0</v>
      </c>
      <c r="Y75">
        <f t="shared" si="6"/>
        <v>0</v>
      </c>
      <c r="Z75">
        <f t="shared" si="7"/>
        <v>0</v>
      </c>
      <c r="AB75">
        <v>0</v>
      </c>
      <c r="AC75">
        <v>0</v>
      </c>
      <c r="AH75" s="631" t="s">
        <v>469</v>
      </c>
      <c r="AI75" s="631"/>
      <c r="AJ75" s="631"/>
      <c r="AK75" s="631"/>
      <c r="AL75" s="631"/>
      <c r="AM75" s="631"/>
      <c r="AN75" s="631"/>
      <c r="AO75" s="631"/>
      <c r="AU75" s="260"/>
    </row>
    <row r="76" spans="1:47" ht="15.75" thickBot="1" x14ac:dyDescent="0.3">
      <c r="A76" s="262"/>
      <c r="B76" s="220" t="s">
        <v>585</v>
      </c>
      <c r="C76" s="249">
        <v>3</v>
      </c>
      <c r="D76" s="247">
        <f t="shared" si="1"/>
        <v>0</v>
      </c>
      <c r="E76" s="233"/>
      <c r="H76" s="224" t="s">
        <v>594</v>
      </c>
      <c r="I76" s="77">
        <v>5</v>
      </c>
      <c r="J76">
        <f t="shared" si="2"/>
        <v>0.5</v>
      </c>
      <c r="K76">
        <v>0.5</v>
      </c>
      <c r="L76">
        <v>0.24720363250905752</v>
      </c>
      <c r="M76">
        <v>1.7525252525252526</v>
      </c>
      <c r="N76">
        <v>72.222222222222214</v>
      </c>
      <c r="O76">
        <v>5.6081974895397492E-2</v>
      </c>
      <c r="P76">
        <v>6.4340854916754371E-5</v>
      </c>
      <c r="Q76">
        <v>8.077027027027027</v>
      </c>
      <c r="R76">
        <v>2.9301814183617374</v>
      </c>
      <c r="S76" s="264">
        <v>7.9712849664319532E-2</v>
      </c>
      <c r="T76" s="231">
        <f>S76+165/1000/0.47*(1/5.59)</f>
        <v>0.14251496590532742</v>
      </c>
      <c r="U76">
        <f t="shared" si="4"/>
        <v>0.10043478260869565</v>
      </c>
      <c r="V76">
        <v>0.10043478260869565</v>
      </c>
      <c r="W76">
        <f>(T76+0.958)/2.25</f>
        <v>0.48911776262458989</v>
      </c>
      <c r="X76">
        <v>0.48911776262458989</v>
      </c>
      <c r="Y76">
        <f t="shared" si="6"/>
        <v>6.5228423273900105E-2</v>
      </c>
      <c r="Z76">
        <f>U76+2.78/1.21</f>
        <v>2.3979554437657202</v>
      </c>
      <c r="AA76">
        <f>(Y76+0.958)/2.25</f>
        <v>0.45476818812173331</v>
      </c>
      <c r="AB76">
        <v>6.5228423273900105E-2</v>
      </c>
      <c r="AC76">
        <v>2.3979554437657202</v>
      </c>
      <c r="AD76">
        <v>0.45476818812173331</v>
      </c>
      <c r="AE76">
        <v>0.33</v>
      </c>
      <c r="AF76">
        <f>AE76/3.071428/1.97</f>
        <v>5.4539025611321498E-2</v>
      </c>
      <c r="AG76">
        <v>5.4539025611321498E-2</v>
      </c>
      <c r="AH76" s="182">
        <v>59</v>
      </c>
      <c r="AI76" s="182">
        <v>2.63</v>
      </c>
      <c r="AJ76" s="182" t="s">
        <v>470</v>
      </c>
      <c r="AK76" s="182"/>
      <c r="AL76" s="182">
        <v>1.26</v>
      </c>
      <c r="AM76" s="182"/>
      <c r="AN76" s="188"/>
      <c r="AO76" s="182"/>
      <c r="AU76" s="260"/>
    </row>
    <row r="77" spans="1:47" ht="15.75" thickBot="1" x14ac:dyDescent="0.3">
      <c r="A77" s="262"/>
      <c r="B77" s="199" t="s">
        <v>619</v>
      </c>
      <c r="C77" s="250">
        <v>45</v>
      </c>
      <c r="D77" s="247">
        <f t="shared" si="1"/>
        <v>0</v>
      </c>
      <c r="E77" s="234"/>
      <c r="H77" s="220" t="s">
        <v>569</v>
      </c>
      <c r="I77" s="77">
        <v>6</v>
      </c>
      <c r="J77">
        <f t="shared" si="2"/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-0.28587135788894996</v>
      </c>
      <c r="S77" s="264">
        <v>0</v>
      </c>
      <c r="T77" s="231">
        <f t="shared" si="3"/>
        <v>0</v>
      </c>
      <c r="U77">
        <f t="shared" si="4"/>
        <v>0</v>
      </c>
      <c r="V77">
        <v>0</v>
      </c>
      <c r="W77">
        <f t="shared" si="5"/>
        <v>0</v>
      </c>
      <c r="X77">
        <v>0</v>
      </c>
      <c r="Y77">
        <f t="shared" si="6"/>
        <v>0</v>
      </c>
      <c r="Z77">
        <f t="shared" si="7"/>
        <v>0</v>
      </c>
      <c r="AB77">
        <v>0</v>
      </c>
      <c r="AC77">
        <v>0</v>
      </c>
      <c r="AH77" s="182">
        <v>60</v>
      </c>
      <c r="AI77" s="182">
        <v>3.26</v>
      </c>
      <c r="AJ77" s="182" t="s">
        <v>471</v>
      </c>
      <c r="AK77" s="182"/>
      <c r="AL77" s="182">
        <v>1.69</v>
      </c>
      <c r="AM77" s="182"/>
      <c r="AN77" s="188"/>
      <c r="AO77" s="182"/>
      <c r="AU77" s="260"/>
    </row>
    <row r="78" spans="1:47" ht="15.75" thickBot="1" x14ac:dyDescent="0.3">
      <c r="A78" s="262"/>
      <c r="B78" s="199" t="s">
        <v>693</v>
      </c>
      <c r="C78" s="250">
        <v>84</v>
      </c>
      <c r="D78" s="247">
        <f t="shared" si="1"/>
        <v>0</v>
      </c>
      <c r="E78" s="233"/>
      <c r="H78" s="220" t="s">
        <v>586</v>
      </c>
      <c r="I78" s="77">
        <v>7</v>
      </c>
      <c r="J78">
        <f t="shared" si="2"/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2.2061627580816469E-4</v>
      </c>
      <c r="Q78">
        <v>0</v>
      </c>
      <c r="R78">
        <v>0</v>
      </c>
      <c r="S78" s="264">
        <v>0</v>
      </c>
      <c r="T78" s="231">
        <f t="shared" si="3"/>
        <v>0</v>
      </c>
      <c r="U78">
        <f t="shared" si="4"/>
        <v>0</v>
      </c>
      <c r="V78">
        <v>0</v>
      </c>
      <c r="W78">
        <f t="shared" si="5"/>
        <v>0</v>
      </c>
      <c r="X78">
        <v>0</v>
      </c>
      <c r="Y78">
        <f t="shared" si="6"/>
        <v>0</v>
      </c>
      <c r="Z78">
        <f t="shared" si="7"/>
        <v>0</v>
      </c>
      <c r="AB78">
        <v>0</v>
      </c>
      <c r="AC78">
        <v>0</v>
      </c>
      <c r="AH78" s="630"/>
      <c r="AI78" s="630"/>
      <c r="AJ78" s="630"/>
      <c r="AK78" s="630"/>
      <c r="AL78" s="630"/>
      <c r="AM78" s="630"/>
      <c r="AN78" s="630"/>
      <c r="AO78" s="630"/>
      <c r="AU78" s="260"/>
    </row>
    <row r="79" spans="1:47" ht="15.75" thickBot="1" x14ac:dyDescent="0.3">
      <c r="A79" s="262">
        <v>5.0000000000000001E-3</v>
      </c>
      <c r="B79" s="224" t="s">
        <v>694</v>
      </c>
      <c r="C79" s="250">
        <v>85</v>
      </c>
      <c r="D79" s="247">
        <f t="shared" si="1"/>
        <v>5.0000000000000001E-3</v>
      </c>
      <c r="E79" s="234"/>
      <c r="H79" s="283" t="s">
        <v>587</v>
      </c>
      <c r="I79" s="77">
        <v>8</v>
      </c>
      <c r="J79">
        <f t="shared" si="2"/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 s="264">
        <v>0</v>
      </c>
      <c r="T79" s="231">
        <f t="shared" si="3"/>
        <v>0</v>
      </c>
      <c r="U79">
        <f t="shared" si="4"/>
        <v>0</v>
      </c>
      <c r="V79">
        <v>0</v>
      </c>
      <c r="W79">
        <f t="shared" si="5"/>
        <v>0</v>
      </c>
      <c r="X79">
        <v>0</v>
      </c>
      <c r="Y79">
        <f t="shared" si="6"/>
        <v>0</v>
      </c>
      <c r="Z79">
        <f t="shared" si="7"/>
        <v>0</v>
      </c>
      <c r="AB79">
        <v>0</v>
      </c>
      <c r="AC79">
        <v>0</v>
      </c>
      <c r="AH79" s="631" t="s">
        <v>472</v>
      </c>
      <c r="AI79" s="631"/>
      <c r="AJ79" s="631"/>
      <c r="AK79" s="631"/>
      <c r="AL79" s="631"/>
      <c r="AM79" s="631"/>
      <c r="AN79" s="631"/>
      <c r="AO79" s="631"/>
      <c r="AU79" s="260"/>
    </row>
    <row r="80" spans="1:47" ht="15.75" thickBot="1" x14ac:dyDescent="0.3">
      <c r="A80" s="262">
        <f t="shared" ref="A80:A81" si="8">A92/3.02</f>
        <v>0</v>
      </c>
      <c r="B80" s="251"/>
      <c r="C80" s="250"/>
      <c r="D80" s="247"/>
      <c r="E80" s="246"/>
      <c r="H80" s="220" t="s">
        <v>588</v>
      </c>
      <c r="I80" s="77">
        <v>9</v>
      </c>
      <c r="J80">
        <f t="shared" si="2"/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 s="264">
        <v>0</v>
      </c>
      <c r="T80" s="231">
        <f t="shared" si="3"/>
        <v>0</v>
      </c>
      <c r="U80">
        <f t="shared" si="4"/>
        <v>0</v>
      </c>
      <c r="V80">
        <v>0</v>
      </c>
      <c r="W80">
        <f t="shared" si="5"/>
        <v>0</v>
      </c>
      <c r="X80">
        <v>0</v>
      </c>
      <c r="Y80">
        <f t="shared" si="6"/>
        <v>0</v>
      </c>
      <c r="Z80">
        <f t="shared" si="7"/>
        <v>0</v>
      </c>
      <c r="AB80">
        <v>0</v>
      </c>
      <c r="AC80">
        <v>0</v>
      </c>
      <c r="AH80" s="182">
        <v>61</v>
      </c>
      <c r="AI80" s="182">
        <v>2.93</v>
      </c>
      <c r="AJ80" s="182" t="s">
        <v>473</v>
      </c>
      <c r="AK80" s="182"/>
      <c r="AL80" s="182"/>
      <c r="AM80" s="182"/>
      <c r="AN80" s="188"/>
      <c r="AO80" s="182">
        <v>7.12</v>
      </c>
      <c r="AU80" s="260"/>
    </row>
    <row r="81" spans="1:47" ht="15.75" thickBot="1" x14ac:dyDescent="0.3">
      <c r="A81" s="262">
        <f t="shared" si="8"/>
        <v>0</v>
      </c>
      <c r="B81" s="251"/>
      <c r="C81" s="249"/>
      <c r="D81" s="247"/>
      <c r="E81" s="246"/>
      <c r="H81" s="224" t="s">
        <v>597</v>
      </c>
      <c r="I81" s="77">
        <v>10</v>
      </c>
      <c r="J81">
        <f t="shared" si="2"/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 s="264">
        <v>0</v>
      </c>
      <c r="T81" s="231">
        <f t="shared" si="3"/>
        <v>0</v>
      </c>
      <c r="U81" s="265">
        <f>(T81-S81)*0.47/(1/5.59)*28/46+A73</f>
        <v>5.4</v>
      </c>
      <c r="V81">
        <v>0.99217391304347813</v>
      </c>
      <c r="W81">
        <f t="shared" si="5"/>
        <v>0</v>
      </c>
      <c r="X81">
        <v>0</v>
      </c>
      <c r="Y81">
        <f t="shared" si="6"/>
        <v>0</v>
      </c>
      <c r="Z81">
        <f t="shared" si="7"/>
        <v>5.4</v>
      </c>
      <c r="AB81">
        <v>0</v>
      </c>
      <c r="AC81">
        <v>0.99217391304347813</v>
      </c>
      <c r="AH81" s="182">
        <v>62</v>
      </c>
      <c r="AI81" s="182">
        <v>3.97</v>
      </c>
      <c r="AJ81" s="182" t="s">
        <v>474</v>
      </c>
      <c r="AK81" s="182"/>
      <c r="AL81" s="182"/>
      <c r="AM81" s="182"/>
      <c r="AN81" s="188"/>
      <c r="AO81" s="182">
        <v>7.59</v>
      </c>
      <c r="AU81" s="260"/>
    </row>
    <row r="82" spans="1:47" ht="15.75" thickBot="1" x14ac:dyDescent="0.3">
      <c r="A82" s="262">
        <f>A94/3.02</f>
        <v>0</v>
      </c>
      <c r="B82" s="248"/>
      <c r="C82" s="250"/>
      <c r="D82" s="247"/>
      <c r="E82" s="246"/>
      <c r="H82" s="199" t="s">
        <v>589</v>
      </c>
      <c r="I82" s="77">
        <v>11</v>
      </c>
      <c r="J82">
        <f t="shared" si="2"/>
        <v>0</v>
      </c>
      <c r="K82">
        <v>0</v>
      </c>
      <c r="L82">
        <v>0.12103089847643457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 s="264">
        <v>0</v>
      </c>
      <c r="T82" s="231">
        <f>S82+26.73/1000/1000/0.47*(1/5.59)</f>
        <v>1.0173942831043278E-5</v>
      </c>
      <c r="U82">
        <f t="shared" si="4"/>
        <v>1.6270434782608701E-5</v>
      </c>
      <c r="V82">
        <v>1.6270434782608701E-5</v>
      </c>
      <c r="W82">
        <f>T82/2.25</f>
        <v>4.5217523693525681E-6</v>
      </c>
      <c r="X82">
        <v>4.5217523693525681E-6</v>
      </c>
      <c r="Y82">
        <f t="shared" si="6"/>
        <v>0</v>
      </c>
      <c r="Z82">
        <f t="shared" si="7"/>
        <v>1.6270434782608701E-5</v>
      </c>
      <c r="AB82">
        <v>0</v>
      </c>
      <c r="AC82">
        <v>1.6270434782608701E-5</v>
      </c>
      <c r="AH82" s="630"/>
      <c r="AI82" s="630"/>
      <c r="AJ82" s="630"/>
      <c r="AK82" s="630"/>
      <c r="AL82" s="630"/>
      <c r="AM82" s="630"/>
      <c r="AN82" s="630"/>
      <c r="AO82" s="630"/>
      <c r="AU82" s="260"/>
    </row>
    <row r="83" spans="1:47" ht="15.75" thickBot="1" x14ac:dyDescent="0.3">
      <c r="A83" s="186">
        <v>4.18</v>
      </c>
      <c r="B83" s="235"/>
      <c r="C83" s="250"/>
      <c r="D83" s="249"/>
      <c r="E83" s="246"/>
      <c r="H83" s="226" t="s">
        <v>570</v>
      </c>
      <c r="I83" s="77">
        <v>12</v>
      </c>
      <c r="J83">
        <f t="shared" si="2"/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 s="264">
        <v>0</v>
      </c>
      <c r="T83" s="231">
        <f t="shared" si="3"/>
        <v>0</v>
      </c>
      <c r="U83">
        <f t="shared" si="4"/>
        <v>0</v>
      </c>
      <c r="V83">
        <v>0</v>
      </c>
      <c r="W83">
        <f t="shared" si="5"/>
        <v>0</v>
      </c>
      <c r="X83">
        <v>0</v>
      </c>
      <c r="Y83">
        <f t="shared" si="6"/>
        <v>0</v>
      </c>
      <c r="Z83">
        <f t="shared" si="7"/>
        <v>0</v>
      </c>
      <c r="AB83">
        <v>0</v>
      </c>
      <c r="AC83">
        <v>0</v>
      </c>
      <c r="AH83" s="631" t="s">
        <v>475</v>
      </c>
      <c r="AI83" s="631"/>
      <c r="AJ83" s="631"/>
      <c r="AK83" s="631"/>
      <c r="AL83" s="631"/>
      <c r="AM83" s="631"/>
      <c r="AN83" s="631"/>
      <c r="AO83" s="631"/>
      <c r="AU83" s="260"/>
    </row>
    <row r="84" spans="1:47" x14ac:dyDescent="0.25">
      <c r="A84" s="186">
        <v>0</v>
      </c>
      <c r="B84" s="235"/>
      <c r="C84" s="249"/>
      <c r="D84" s="249"/>
      <c r="E84" s="233"/>
      <c r="H84" s="199" t="s">
        <v>571</v>
      </c>
      <c r="I84" s="77">
        <v>13</v>
      </c>
      <c r="J84">
        <f t="shared" si="2"/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 s="264">
        <v>0</v>
      </c>
      <c r="T84" s="231">
        <f t="shared" si="3"/>
        <v>0</v>
      </c>
      <c r="U84">
        <f t="shared" si="4"/>
        <v>0</v>
      </c>
      <c r="V84">
        <v>0</v>
      </c>
      <c r="W84">
        <f t="shared" si="5"/>
        <v>0</v>
      </c>
      <c r="X84">
        <v>0</v>
      </c>
      <c r="Y84">
        <f t="shared" si="6"/>
        <v>0</v>
      </c>
      <c r="Z84">
        <f t="shared" si="7"/>
        <v>0</v>
      </c>
      <c r="AB84">
        <v>0</v>
      </c>
      <c r="AC84">
        <v>0</v>
      </c>
      <c r="AH84" s="630">
        <v>63</v>
      </c>
      <c r="AI84" s="182">
        <v>26.6</v>
      </c>
      <c r="AJ84" s="630" t="s">
        <v>476</v>
      </c>
      <c r="AK84" s="182">
        <v>20.11</v>
      </c>
      <c r="AL84" s="182"/>
      <c r="AM84" s="182"/>
      <c r="AN84" s="188"/>
      <c r="AO84" s="182"/>
      <c r="AU84" s="260"/>
    </row>
    <row r="85" spans="1:47" x14ac:dyDescent="0.25">
      <c r="A85" s="186">
        <v>0</v>
      </c>
      <c r="B85" s="235"/>
      <c r="C85" s="250"/>
      <c r="D85" s="249"/>
      <c r="E85" s="233"/>
      <c r="H85" s="199" t="s">
        <v>697</v>
      </c>
      <c r="I85" s="77">
        <v>14</v>
      </c>
      <c r="J85">
        <f t="shared" si="2"/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 s="264">
        <v>0</v>
      </c>
      <c r="T85" s="231">
        <f t="shared" si="3"/>
        <v>0</v>
      </c>
      <c r="U85">
        <f t="shared" si="4"/>
        <v>0</v>
      </c>
      <c r="V85">
        <v>0</v>
      </c>
      <c r="W85">
        <f t="shared" si="5"/>
        <v>0</v>
      </c>
      <c r="X85">
        <v>0</v>
      </c>
      <c r="Y85">
        <f t="shared" si="6"/>
        <v>0</v>
      </c>
      <c r="Z85">
        <f t="shared" si="7"/>
        <v>0</v>
      </c>
      <c r="AB85">
        <v>0</v>
      </c>
      <c r="AC85">
        <v>0</v>
      </c>
      <c r="AH85" s="630"/>
      <c r="AI85" s="182">
        <v>27.61</v>
      </c>
      <c r="AJ85" s="630"/>
      <c r="AK85" s="182"/>
      <c r="AL85" s="182"/>
      <c r="AM85" s="182"/>
      <c r="AN85" s="188">
        <v>23.35</v>
      </c>
      <c r="AO85" s="182"/>
      <c r="AU85" s="260" t="s">
        <v>674</v>
      </c>
    </row>
    <row r="86" spans="1:47" ht="15" customHeight="1" x14ac:dyDescent="0.25">
      <c r="A86" s="186">
        <v>0.89</v>
      </c>
      <c r="B86" s="235"/>
      <c r="C86" s="250"/>
      <c r="D86" s="249"/>
      <c r="E86" s="234"/>
      <c r="H86" s="220" t="s">
        <v>573</v>
      </c>
      <c r="I86" s="77">
        <v>15</v>
      </c>
      <c r="J86">
        <f t="shared" si="2"/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 s="264">
        <v>0</v>
      </c>
      <c r="T86" s="231">
        <f t="shared" si="3"/>
        <v>0</v>
      </c>
      <c r="U86">
        <f t="shared" si="4"/>
        <v>0</v>
      </c>
      <c r="V86">
        <v>0</v>
      </c>
      <c r="W86">
        <f t="shared" si="5"/>
        <v>0</v>
      </c>
      <c r="X86">
        <v>0</v>
      </c>
      <c r="Y86">
        <f t="shared" si="6"/>
        <v>0</v>
      </c>
      <c r="Z86">
        <f t="shared" si="7"/>
        <v>0</v>
      </c>
      <c r="AB86">
        <v>0</v>
      </c>
      <c r="AC86">
        <v>0</v>
      </c>
      <c r="AH86" s="630"/>
      <c r="AI86" s="630"/>
      <c r="AJ86" s="630"/>
      <c r="AK86" s="630"/>
      <c r="AL86" s="630"/>
      <c r="AM86" s="630"/>
      <c r="AN86" s="630"/>
      <c r="AO86" s="630"/>
    </row>
    <row r="87" spans="1:47" x14ac:dyDescent="0.25">
      <c r="A87" s="186">
        <v>5.0199999999999996</v>
      </c>
      <c r="B87" s="235"/>
      <c r="C87" s="250"/>
      <c r="D87" s="249"/>
      <c r="E87" s="233"/>
      <c r="H87" s="220" t="s">
        <v>574</v>
      </c>
      <c r="I87" s="77">
        <v>16</v>
      </c>
      <c r="J87">
        <f t="shared" si="2"/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 s="264">
        <v>0</v>
      </c>
      <c r="T87" s="231">
        <f t="shared" si="3"/>
        <v>0</v>
      </c>
      <c r="U87">
        <f t="shared" si="4"/>
        <v>0</v>
      </c>
      <c r="V87">
        <v>0</v>
      </c>
      <c r="W87">
        <f t="shared" si="5"/>
        <v>0</v>
      </c>
      <c r="X87">
        <v>0</v>
      </c>
      <c r="Y87">
        <f t="shared" si="6"/>
        <v>0</v>
      </c>
      <c r="Z87">
        <f t="shared" si="7"/>
        <v>0</v>
      </c>
      <c r="AB87">
        <v>0</v>
      </c>
      <c r="AC87">
        <v>0</v>
      </c>
      <c r="AH87" s="631" t="s">
        <v>477</v>
      </c>
      <c r="AI87" s="631"/>
      <c r="AJ87" s="631"/>
      <c r="AK87" s="631"/>
      <c r="AL87" s="631"/>
      <c r="AM87" s="631"/>
      <c r="AN87" s="631"/>
      <c r="AO87" s="631"/>
    </row>
    <row r="88" spans="1:47" x14ac:dyDescent="0.25">
      <c r="A88" s="186">
        <v>0.26</v>
      </c>
      <c r="B88" s="235"/>
      <c r="C88" s="250"/>
      <c r="D88" s="249"/>
      <c r="E88" s="233"/>
      <c r="H88" s="220" t="s">
        <v>575</v>
      </c>
      <c r="I88" s="77">
        <v>17</v>
      </c>
      <c r="J88">
        <f t="shared" si="2"/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 s="264">
        <v>0</v>
      </c>
      <c r="T88" s="231">
        <f t="shared" si="3"/>
        <v>0</v>
      </c>
      <c r="U88">
        <f t="shared" si="4"/>
        <v>0</v>
      </c>
      <c r="V88">
        <v>0</v>
      </c>
      <c r="W88">
        <f t="shared" si="5"/>
        <v>0</v>
      </c>
      <c r="X88">
        <v>0</v>
      </c>
      <c r="Y88">
        <f t="shared" si="6"/>
        <v>0</v>
      </c>
      <c r="Z88">
        <f t="shared" si="7"/>
        <v>0</v>
      </c>
      <c r="AB88">
        <v>0</v>
      </c>
      <c r="AC88">
        <v>0</v>
      </c>
      <c r="AH88" s="630">
        <v>64</v>
      </c>
      <c r="AI88" s="182">
        <v>2.84</v>
      </c>
      <c r="AJ88" s="630" t="s">
        <v>478</v>
      </c>
      <c r="AK88" s="182"/>
      <c r="AL88" s="182"/>
      <c r="AM88" s="182"/>
      <c r="AN88" s="188"/>
      <c r="AO88" s="182">
        <v>26.64</v>
      </c>
    </row>
    <row r="89" spans="1:47" x14ac:dyDescent="0.25">
      <c r="A89" s="186">
        <v>0.11</v>
      </c>
      <c r="B89" s="235"/>
      <c r="C89" s="250"/>
      <c r="D89" s="249"/>
      <c r="E89" s="234"/>
      <c r="H89" s="220" t="s">
        <v>576</v>
      </c>
      <c r="I89" s="77">
        <v>18</v>
      </c>
      <c r="J89">
        <f t="shared" si="2"/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 s="264">
        <v>0</v>
      </c>
      <c r="T89" s="231">
        <f t="shared" si="3"/>
        <v>0</v>
      </c>
      <c r="U89">
        <f t="shared" si="4"/>
        <v>0</v>
      </c>
      <c r="V89">
        <v>0</v>
      </c>
      <c r="W89">
        <f t="shared" si="5"/>
        <v>0</v>
      </c>
      <c r="X89">
        <v>0</v>
      </c>
      <c r="Y89">
        <f t="shared" si="6"/>
        <v>0</v>
      </c>
      <c r="Z89">
        <f t="shared" si="7"/>
        <v>0</v>
      </c>
      <c r="AB89">
        <v>0</v>
      </c>
      <c r="AC89">
        <v>0</v>
      </c>
      <c r="AH89" s="630"/>
      <c r="AI89" s="182">
        <v>2.99</v>
      </c>
      <c r="AJ89" s="630"/>
      <c r="AK89" s="182"/>
      <c r="AL89" s="182"/>
      <c r="AM89" s="182">
        <v>27.73</v>
      </c>
      <c r="AN89" s="188"/>
      <c r="AO89" s="182"/>
    </row>
    <row r="90" spans="1:47" ht="15.75" thickBot="1" x14ac:dyDescent="0.3">
      <c r="A90" s="186">
        <v>0.72</v>
      </c>
      <c r="B90" s="235"/>
      <c r="C90" s="249"/>
      <c r="D90" s="249"/>
      <c r="E90" s="234"/>
      <c r="H90" s="199" t="s">
        <v>577</v>
      </c>
      <c r="I90" s="77">
        <v>19</v>
      </c>
      <c r="J90">
        <f t="shared" si="2"/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 s="264">
        <v>0</v>
      </c>
      <c r="T90" s="231">
        <f t="shared" si="3"/>
        <v>0</v>
      </c>
      <c r="U90">
        <f t="shared" si="4"/>
        <v>0</v>
      </c>
      <c r="V90">
        <v>0</v>
      </c>
      <c r="W90">
        <f t="shared" si="5"/>
        <v>0</v>
      </c>
      <c r="X90">
        <v>0</v>
      </c>
      <c r="Y90">
        <f t="shared" si="6"/>
        <v>0</v>
      </c>
      <c r="Z90">
        <f t="shared" si="7"/>
        <v>0</v>
      </c>
      <c r="AB90">
        <v>0</v>
      </c>
      <c r="AC90">
        <v>0</v>
      </c>
      <c r="AH90" s="182">
        <v>65</v>
      </c>
      <c r="AI90" s="182">
        <v>3.46</v>
      </c>
      <c r="AJ90" s="182" t="s">
        <v>479</v>
      </c>
      <c r="AK90" s="182">
        <v>3.33</v>
      </c>
      <c r="AL90" s="182"/>
      <c r="AM90" s="182"/>
      <c r="AN90" s="188"/>
      <c r="AO90" s="182"/>
    </row>
    <row r="91" spans="1:47" x14ac:dyDescent="0.25">
      <c r="A91" s="186">
        <v>0.48</v>
      </c>
      <c r="B91" s="186"/>
      <c r="C91" s="186"/>
      <c r="D91" s="186"/>
      <c r="E91" s="235"/>
      <c r="H91" s="225" t="s">
        <v>578</v>
      </c>
      <c r="I91" s="77">
        <v>20</v>
      </c>
      <c r="J91">
        <f t="shared" si="2"/>
        <v>0</v>
      </c>
      <c r="K91">
        <v>0</v>
      </c>
      <c r="L91">
        <v>0</v>
      </c>
      <c r="M91">
        <v>48.424242424242422</v>
      </c>
      <c r="N91">
        <v>0</v>
      </c>
      <c r="O91">
        <v>3.6150627615062763</v>
      </c>
      <c r="P91">
        <v>1.5836687226002464</v>
      </c>
      <c r="Q91">
        <v>0</v>
      </c>
      <c r="R91">
        <v>0</v>
      </c>
      <c r="S91" s="264">
        <v>0</v>
      </c>
      <c r="T91" s="231">
        <f t="shared" si="3"/>
        <v>0</v>
      </c>
      <c r="U91">
        <f t="shared" si="4"/>
        <v>0</v>
      </c>
      <c r="V91">
        <v>0</v>
      </c>
      <c r="W91">
        <f t="shared" si="5"/>
        <v>0</v>
      </c>
      <c r="X91">
        <v>0</v>
      </c>
      <c r="Y91">
        <f t="shared" si="6"/>
        <v>0</v>
      </c>
      <c r="Z91">
        <f t="shared" si="7"/>
        <v>0</v>
      </c>
      <c r="AB91">
        <v>0</v>
      </c>
      <c r="AC91">
        <v>0</v>
      </c>
      <c r="AH91" s="182">
        <v>66</v>
      </c>
      <c r="AI91" s="182">
        <v>4.78</v>
      </c>
      <c r="AJ91" s="182" t="s">
        <v>480</v>
      </c>
      <c r="AK91" s="182"/>
      <c r="AL91" s="182"/>
      <c r="AM91" s="182"/>
      <c r="AN91" s="188">
        <v>1.85</v>
      </c>
      <c r="AO91" s="182"/>
    </row>
    <row r="92" spans="1:47" ht="15.75" thickBot="1" x14ac:dyDescent="0.3">
      <c r="A92" s="186"/>
      <c r="B92" s="186"/>
      <c r="C92" s="186"/>
      <c r="D92" s="186"/>
      <c r="E92" s="233"/>
      <c r="H92" s="228" t="s">
        <v>579</v>
      </c>
      <c r="I92" s="77">
        <v>21</v>
      </c>
      <c r="J92">
        <f t="shared" si="2"/>
        <v>0</v>
      </c>
      <c r="K92">
        <v>0</v>
      </c>
      <c r="L92">
        <v>0.39869001851060798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 s="264">
        <v>0</v>
      </c>
      <c r="T92" s="231">
        <f t="shared" si="3"/>
        <v>0</v>
      </c>
      <c r="U92">
        <f t="shared" si="4"/>
        <v>0</v>
      </c>
      <c r="V92">
        <v>0</v>
      </c>
      <c r="W92">
        <f t="shared" si="5"/>
        <v>0</v>
      </c>
      <c r="X92">
        <v>0</v>
      </c>
      <c r="Y92">
        <f t="shared" si="6"/>
        <v>0</v>
      </c>
      <c r="Z92">
        <f t="shared" si="7"/>
        <v>0</v>
      </c>
      <c r="AB92">
        <v>0</v>
      </c>
      <c r="AC92">
        <v>0</v>
      </c>
      <c r="AH92" s="182">
        <v>67</v>
      </c>
      <c r="AI92" s="182">
        <v>34.659999999999997</v>
      </c>
      <c r="AJ92" s="182" t="s">
        <v>481</v>
      </c>
      <c r="AK92" s="182"/>
      <c r="AL92" s="182"/>
      <c r="AM92" s="182"/>
      <c r="AN92" s="188">
        <v>0.42</v>
      </c>
      <c r="AO92" s="182"/>
    </row>
    <row r="93" spans="1:47" x14ac:dyDescent="0.25">
      <c r="A93" s="186"/>
      <c r="B93" s="252"/>
      <c r="C93" s="253"/>
      <c r="D93" s="253"/>
      <c r="E93" s="238"/>
      <c r="H93" s="225" t="s">
        <v>580</v>
      </c>
      <c r="I93" s="77">
        <v>22</v>
      </c>
      <c r="J93">
        <f t="shared" si="2"/>
        <v>0</v>
      </c>
      <c r="K93">
        <v>0</v>
      </c>
      <c r="L93">
        <v>0</v>
      </c>
      <c r="M93">
        <v>0</v>
      </c>
      <c r="N93">
        <v>500.8</v>
      </c>
      <c r="O93">
        <v>0</v>
      </c>
      <c r="P93">
        <v>0</v>
      </c>
      <c r="Q93">
        <v>0</v>
      </c>
      <c r="R93">
        <v>1.4120670698185818</v>
      </c>
      <c r="S93" s="264">
        <v>0</v>
      </c>
      <c r="T93" s="231">
        <f>S93+0.21/0.47*(1/5.59)</f>
        <v>7.9929966124919122E-2</v>
      </c>
      <c r="U93">
        <f t="shared" si="4"/>
        <v>0.12782608695652173</v>
      </c>
      <c r="V93">
        <v>0.12782608695652173</v>
      </c>
      <c r="W93">
        <f>(T93+0.236)/2.25</f>
        <v>0.14041331827774181</v>
      </c>
      <c r="X93">
        <v>0.14041331827774181</v>
      </c>
      <c r="Y93">
        <f t="shared" si="6"/>
        <v>0</v>
      </c>
      <c r="Z93">
        <f t="shared" si="7"/>
        <v>0.12782608695652173</v>
      </c>
      <c r="AA93">
        <f>(Y93+0.236)/2.25</f>
        <v>0.10488888888888888</v>
      </c>
      <c r="AB93">
        <v>0</v>
      </c>
      <c r="AC93">
        <v>0.12782608695652173</v>
      </c>
      <c r="AD93">
        <v>0.10488888888888888</v>
      </c>
      <c r="AH93" s="630"/>
      <c r="AI93" s="630"/>
      <c r="AJ93" s="630"/>
      <c r="AK93" s="630"/>
      <c r="AL93" s="630"/>
      <c r="AM93" s="630"/>
      <c r="AN93" s="630"/>
      <c r="AO93" s="630"/>
    </row>
    <row r="94" spans="1:47" ht="15.75" thickBot="1" x14ac:dyDescent="0.3">
      <c r="A94" s="186"/>
      <c r="B94" s="187"/>
      <c r="C94" s="254"/>
      <c r="D94" s="254"/>
      <c r="H94" s="227" t="s">
        <v>581</v>
      </c>
      <c r="I94" s="77">
        <v>23</v>
      </c>
      <c r="J94">
        <f t="shared" si="2"/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 s="264">
        <v>0</v>
      </c>
      <c r="T94" s="231">
        <f t="shared" si="3"/>
        <v>0</v>
      </c>
      <c r="U94">
        <f t="shared" si="4"/>
        <v>0</v>
      </c>
      <c r="V94">
        <v>0</v>
      </c>
      <c r="W94">
        <f t="shared" si="5"/>
        <v>0</v>
      </c>
      <c r="X94">
        <v>0</v>
      </c>
      <c r="Y94">
        <f t="shared" si="6"/>
        <v>0</v>
      </c>
      <c r="Z94">
        <f t="shared" si="7"/>
        <v>0</v>
      </c>
      <c r="AB94">
        <v>0</v>
      </c>
      <c r="AC94">
        <v>0</v>
      </c>
      <c r="AH94" s="631" t="s">
        <v>482</v>
      </c>
      <c r="AI94" s="631"/>
      <c r="AJ94" s="631"/>
      <c r="AK94" s="631"/>
      <c r="AL94" s="631"/>
      <c r="AM94" s="631"/>
      <c r="AN94" s="631"/>
      <c r="AO94" s="631"/>
    </row>
    <row r="95" spans="1:47" x14ac:dyDescent="0.25">
      <c r="A95" s="186"/>
      <c r="B95" s="255"/>
      <c r="C95" s="255"/>
      <c r="D95" s="255"/>
      <c r="H95" s="199" t="s">
        <v>582</v>
      </c>
      <c r="I95" s="77">
        <v>24</v>
      </c>
      <c r="J95">
        <f t="shared" si="2"/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 s="264">
        <v>0</v>
      </c>
      <c r="T95" s="231">
        <f t="shared" si="3"/>
        <v>0</v>
      </c>
      <c r="U95">
        <f t="shared" si="4"/>
        <v>0</v>
      </c>
      <c r="V95">
        <v>0</v>
      </c>
      <c r="W95">
        <f t="shared" si="5"/>
        <v>0</v>
      </c>
      <c r="X95">
        <v>0</v>
      </c>
      <c r="Y95">
        <f t="shared" si="6"/>
        <v>0</v>
      </c>
      <c r="Z95">
        <f t="shared" si="7"/>
        <v>0</v>
      </c>
      <c r="AB95">
        <v>0</v>
      </c>
      <c r="AC95">
        <v>0</v>
      </c>
      <c r="AH95" s="182">
        <v>68</v>
      </c>
      <c r="AI95" s="182">
        <v>5.7</v>
      </c>
      <c r="AJ95" s="182" t="s">
        <v>483</v>
      </c>
      <c r="AK95" s="182"/>
      <c r="AL95" s="182"/>
      <c r="AM95" s="182">
        <v>1.02</v>
      </c>
      <c r="AN95" s="188">
        <v>7.58</v>
      </c>
      <c r="AO95" s="182"/>
    </row>
    <row r="96" spans="1:47" ht="15.75" thickBot="1" x14ac:dyDescent="0.3">
      <c r="A96" s="186"/>
      <c r="B96" s="255"/>
      <c r="C96" s="255"/>
      <c r="D96" s="255"/>
      <c r="H96" s="199" t="s">
        <v>583</v>
      </c>
      <c r="I96" s="77">
        <v>25</v>
      </c>
      <c r="J96">
        <f t="shared" si="2"/>
        <v>0</v>
      </c>
      <c r="K96">
        <v>0</v>
      </c>
      <c r="L96">
        <v>0</v>
      </c>
      <c r="M96">
        <v>0</v>
      </c>
      <c r="N96">
        <v>510</v>
      </c>
      <c r="O96">
        <v>109.59062761506277</v>
      </c>
      <c r="P96">
        <v>8.8741321113292762E-2</v>
      </c>
      <c r="Q96">
        <v>0</v>
      </c>
      <c r="R96">
        <v>0</v>
      </c>
      <c r="S96" s="264">
        <v>0</v>
      </c>
      <c r="T96" s="231">
        <f>S96+1.46/0.47*(1/5.59)</f>
        <v>0.55570357401134252</v>
      </c>
      <c r="U96" s="265">
        <f>(T96-S96)*0.47/(1/5.59)*28/46+A75</f>
        <v>0.88339565217391314</v>
      </c>
      <c r="V96">
        <v>1.28</v>
      </c>
      <c r="W96">
        <f>T96/2.25</f>
        <v>0.24697936622726335</v>
      </c>
      <c r="X96">
        <v>0.24697936622726335</v>
      </c>
      <c r="Y96">
        <f t="shared" si="6"/>
        <v>0</v>
      </c>
      <c r="Z96">
        <f t="shared" si="7"/>
        <v>0.88339565217391314</v>
      </c>
      <c r="AB96">
        <v>0</v>
      </c>
      <c r="AC96">
        <v>1.28</v>
      </c>
      <c r="AH96" s="182">
        <v>69</v>
      </c>
      <c r="AI96" s="182">
        <v>6.6</v>
      </c>
      <c r="AJ96" s="182" t="s">
        <v>484</v>
      </c>
      <c r="AK96" s="182">
        <v>3.8</v>
      </c>
      <c r="AL96" s="182"/>
      <c r="AM96" s="182">
        <v>3.77</v>
      </c>
      <c r="AN96" s="188">
        <v>7.88</v>
      </c>
      <c r="AO96" s="182"/>
    </row>
    <row r="97" spans="1:41" ht="15.75" thickBot="1" x14ac:dyDescent="0.3">
      <c r="A97" s="201" t="s">
        <v>91</v>
      </c>
      <c r="B97" s="202" t="s">
        <v>92</v>
      </c>
      <c r="C97" s="180" t="s">
        <v>94</v>
      </c>
      <c r="D97" s="255"/>
      <c r="E97" s="241"/>
      <c r="H97" s="224" t="s">
        <v>593</v>
      </c>
      <c r="I97" s="77">
        <v>26</v>
      </c>
      <c r="J97">
        <f t="shared" si="2"/>
        <v>5.4</v>
      </c>
      <c r="K97">
        <v>5.4</v>
      </c>
      <c r="L97">
        <v>1.3099814893919977</v>
      </c>
      <c r="M97">
        <v>0</v>
      </c>
      <c r="N97">
        <v>0</v>
      </c>
      <c r="O97">
        <v>0.12426778242677826</v>
      </c>
      <c r="P97">
        <v>1.9969319750266192E-2</v>
      </c>
      <c r="Q97">
        <v>1.0678378378378379</v>
      </c>
      <c r="R97">
        <v>1.2529741616272678</v>
      </c>
      <c r="S97" s="264">
        <v>0.55468478071293581</v>
      </c>
      <c r="T97" s="231">
        <f t="shared" si="3"/>
        <v>0.55468478071293581</v>
      </c>
      <c r="U97">
        <f t="shared" si="4"/>
        <v>0</v>
      </c>
      <c r="V97">
        <v>0</v>
      </c>
      <c r="W97">
        <f>T97/2.25</f>
        <v>0.24652656920574925</v>
      </c>
      <c r="X97">
        <v>0.24652656920574925</v>
      </c>
      <c r="Y97">
        <f t="shared" si="6"/>
        <v>0.45389436975716357</v>
      </c>
      <c r="Z97">
        <f t="shared" si="7"/>
        <v>0</v>
      </c>
      <c r="AA97">
        <f>Y97/2.25</f>
        <v>0.20173083100318381</v>
      </c>
      <c r="AB97">
        <v>0.45389436975716357</v>
      </c>
      <c r="AC97">
        <v>0</v>
      </c>
      <c r="AD97">
        <v>0.20173083100318381</v>
      </c>
      <c r="AE97">
        <v>2</v>
      </c>
      <c r="AF97">
        <f>AE97/3.071428/1.97</f>
        <v>0.33053954915952422</v>
      </c>
      <c r="AG97">
        <v>0.33053954915952422</v>
      </c>
      <c r="AH97" s="182">
        <v>70</v>
      </c>
      <c r="AI97" s="182">
        <v>8.85</v>
      </c>
      <c r="AJ97" s="182" t="s">
        <v>485</v>
      </c>
      <c r="AK97" s="182"/>
      <c r="AL97" s="182"/>
      <c r="AM97" s="182">
        <v>2.79</v>
      </c>
      <c r="AN97" s="188">
        <v>4.28</v>
      </c>
      <c r="AO97" s="182"/>
    </row>
    <row r="98" spans="1:41" ht="15.75" thickBot="1" x14ac:dyDescent="0.3">
      <c r="A98" s="468">
        <v>1060</v>
      </c>
      <c r="B98" s="468">
        <v>997</v>
      </c>
      <c r="C98" s="468">
        <v>800</v>
      </c>
      <c r="D98" s="255"/>
      <c r="H98" s="224" t="s">
        <v>598</v>
      </c>
      <c r="I98" s="77">
        <v>27</v>
      </c>
      <c r="J98">
        <f t="shared" si="2"/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 s="264">
        <v>0</v>
      </c>
      <c r="T98" s="231">
        <f t="shared" si="3"/>
        <v>0</v>
      </c>
      <c r="U98">
        <f t="shared" si="4"/>
        <v>0</v>
      </c>
      <c r="V98">
        <v>0</v>
      </c>
      <c r="W98">
        <f t="shared" si="5"/>
        <v>0</v>
      </c>
      <c r="X98">
        <v>0</v>
      </c>
      <c r="Y98">
        <f t="shared" si="6"/>
        <v>0</v>
      </c>
      <c r="Z98">
        <f t="shared" si="7"/>
        <v>0</v>
      </c>
      <c r="AB98">
        <v>0</v>
      </c>
      <c r="AC98">
        <v>0</v>
      </c>
      <c r="AH98" s="630"/>
      <c r="AI98" s="630"/>
      <c r="AJ98" s="630"/>
      <c r="AK98" s="630"/>
      <c r="AL98" s="630"/>
      <c r="AM98" s="630"/>
      <c r="AN98" s="630"/>
      <c r="AO98" s="630"/>
    </row>
    <row r="99" spans="1:41" ht="15.75" thickBot="1" x14ac:dyDescent="0.3">
      <c r="A99" s="470"/>
      <c r="B99" s="470"/>
      <c r="C99" s="470"/>
      <c r="D99" s="240"/>
      <c r="H99" s="224" t="s">
        <v>599</v>
      </c>
      <c r="I99" s="77">
        <v>28</v>
      </c>
      <c r="J99">
        <f t="shared" si="2"/>
        <v>5.3E-3</v>
      </c>
      <c r="K99">
        <v>5.3E-3</v>
      </c>
      <c r="L99">
        <v>0</v>
      </c>
      <c r="M99">
        <v>0</v>
      </c>
      <c r="N99">
        <v>0</v>
      </c>
      <c r="O99">
        <v>0.12652719665271969</v>
      </c>
      <c r="P99">
        <v>4.8535580677796234E-4</v>
      </c>
      <c r="Q99">
        <v>0</v>
      </c>
      <c r="R99">
        <v>0</v>
      </c>
      <c r="S99" s="264">
        <v>0</v>
      </c>
      <c r="T99" s="231">
        <f t="shared" si="3"/>
        <v>0</v>
      </c>
      <c r="U99">
        <f t="shared" si="4"/>
        <v>0</v>
      </c>
      <c r="V99">
        <v>0</v>
      </c>
      <c r="W99">
        <f t="shared" si="5"/>
        <v>0</v>
      </c>
      <c r="X99">
        <v>0</v>
      </c>
      <c r="Y99">
        <f t="shared" si="6"/>
        <v>0</v>
      </c>
      <c r="Z99">
        <f t="shared" si="7"/>
        <v>0</v>
      </c>
      <c r="AB99">
        <v>0</v>
      </c>
      <c r="AC99">
        <v>0</v>
      </c>
      <c r="AH99" s="631" t="s">
        <v>486</v>
      </c>
      <c r="AI99" s="631"/>
      <c r="AJ99" s="631"/>
      <c r="AK99" s="631"/>
      <c r="AL99" s="631"/>
      <c r="AM99" s="631"/>
      <c r="AN99" s="631"/>
      <c r="AO99" s="631"/>
    </row>
    <row r="100" spans="1:41" ht="15.75" thickBot="1" x14ac:dyDescent="0.3">
      <c r="B100" s="240"/>
      <c r="C100" s="240"/>
      <c r="D100" s="240"/>
      <c r="F100" s="241"/>
      <c r="H100" s="224" t="s">
        <v>600</v>
      </c>
      <c r="I100" s="77">
        <v>29</v>
      </c>
      <c r="J100">
        <f t="shared" si="2"/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s="264">
        <v>0</v>
      </c>
      <c r="T100" s="231">
        <f t="shared" si="3"/>
        <v>0</v>
      </c>
      <c r="U100">
        <f t="shared" si="4"/>
        <v>0</v>
      </c>
      <c r="V100">
        <v>0</v>
      </c>
      <c r="W100">
        <f t="shared" si="5"/>
        <v>0</v>
      </c>
      <c r="X100">
        <v>0</v>
      </c>
      <c r="Y100">
        <f t="shared" si="6"/>
        <v>0</v>
      </c>
      <c r="Z100">
        <f t="shared" si="7"/>
        <v>0</v>
      </c>
      <c r="AB100">
        <v>0</v>
      </c>
      <c r="AC100">
        <v>0</v>
      </c>
      <c r="AH100" s="182">
        <v>71</v>
      </c>
      <c r="AI100" s="182">
        <v>2.95</v>
      </c>
      <c r="AJ100" s="182" t="s">
        <v>487</v>
      </c>
      <c r="AK100" s="182">
        <v>3.47</v>
      </c>
      <c r="AL100" s="182"/>
      <c r="AM100" s="182"/>
      <c r="AN100" s="188"/>
      <c r="AO100" s="182"/>
    </row>
    <row r="101" spans="1:41" ht="15.75" thickBot="1" x14ac:dyDescent="0.3">
      <c r="B101" s="240"/>
      <c r="C101" s="240"/>
      <c r="D101" s="240"/>
      <c r="F101" s="239"/>
      <c r="H101" s="224" t="s">
        <v>601</v>
      </c>
      <c r="I101" s="77">
        <v>30</v>
      </c>
      <c r="J101">
        <f t="shared" si="2"/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264">
        <v>0</v>
      </c>
      <c r="T101" s="231">
        <f t="shared" si="3"/>
        <v>0</v>
      </c>
      <c r="U101">
        <f t="shared" si="4"/>
        <v>0</v>
      </c>
      <c r="V101">
        <v>0</v>
      </c>
      <c r="W101">
        <f t="shared" si="5"/>
        <v>0</v>
      </c>
      <c r="X101">
        <v>0</v>
      </c>
      <c r="Y101">
        <f t="shared" si="6"/>
        <v>0</v>
      </c>
      <c r="Z101">
        <f t="shared" si="7"/>
        <v>0</v>
      </c>
      <c r="AB101">
        <v>0</v>
      </c>
      <c r="AC101">
        <v>0</v>
      </c>
      <c r="AH101" s="630"/>
      <c r="AI101" s="630"/>
      <c r="AJ101" s="630"/>
      <c r="AK101" s="630"/>
      <c r="AL101" s="630"/>
      <c r="AM101" s="630"/>
      <c r="AN101" s="630"/>
      <c r="AO101" s="630"/>
    </row>
    <row r="102" spans="1:41" x14ac:dyDescent="0.25">
      <c r="B102" s="240"/>
      <c r="C102" s="240"/>
      <c r="D102" s="242"/>
      <c r="F102" s="240"/>
      <c r="H102" s="224" t="s">
        <v>602</v>
      </c>
      <c r="I102" s="77">
        <v>31</v>
      </c>
      <c r="J102">
        <f t="shared" si="2"/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 s="264">
        <v>0</v>
      </c>
      <c r="T102" s="231">
        <f t="shared" si="3"/>
        <v>0</v>
      </c>
      <c r="U102">
        <f t="shared" si="4"/>
        <v>0</v>
      </c>
      <c r="V102">
        <v>0</v>
      </c>
      <c r="W102">
        <f t="shared" si="5"/>
        <v>0</v>
      </c>
      <c r="X102">
        <v>0</v>
      </c>
      <c r="Y102">
        <f t="shared" si="6"/>
        <v>0</v>
      </c>
      <c r="Z102">
        <f t="shared" si="7"/>
        <v>0</v>
      </c>
      <c r="AB102">
        <v>0</v>
      </c>
      <c r="AC102">
        <v>0</v>
      </c>
      <c r="AH102" s="631" t="s">
        <v>488</v>
      </c>
      <c r="AI102" s="631"/>
      <c r="AJ102" s="631"/>
      <c r="AK102" s="631"/>
      <c r="AL102" s="631"/>
      <c r="AM102" s="631"/>
      <c r="AN102" s="631"/>
      <c r="AO102" s="631"/>
    </row>
    <row r="103" spans="1:41" ht="15.75" thickBot="1" x14ac:dyDescent="0.3">
      <c r="F103" s="240"/>
      <c r="H103" s="199" t="s">
        <v>603</v>
      </c>
      <c r="I103" s="77">
        <v>32</v>
      </c>
      <c r="J103">
        <f t="shared" si="2"/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 s="264">
        <v>0</v>
      </c>
      <c r="T103" s="231">
        <f>S103+0.43/0.47*(1/5.59)/1000</f>
        <v>1.6366612111292964E-4</v>
      </c>
      <c r="U103">
        <f t="shared" si="4"/>
        <v>2.6173913043478264E-4</v>
      </c>
      <c r="V103">
        <v>2.6173913043478264E-4</v>
      </c>
      <c r="W103">
        <f>T103/2.25</f>
        <v>7.2740498272413169E-5</v>
      </c>
      <c r="X103">
        <v>7.2740498272413169E-5</v>
      </c>
      <c r="Y103">
        <f t="shared" si="6"/>
        <v>0</v>
      </c>
      <c r="Z103">
        <f t="shared" si="7"/>
        <v>2.6173913043478264E-4</v>
      </c>
      <c r="AB103">
        <v>0</v>
      </c>
      <c r="AC103">
        <v>2.6173913043478264E-4</v>
      </c>
      <c r="AH103" s="182">
        <v>72</v>
      </c>
      <c r="AI103" s="182">
        <v>3.44</v>
      </c>
      <c r="AJ103" s="182" t="s">
        <v>489</v>
      </c>
      <c r="AK103" s="182"/>
      <c r="AL103" s="182"/>
      <c r="AM103" s="182">
        <v>3.59</v>
      </c>
      <c r="AN103" s="188">
        <v>6.2</v>
      </c>
      <c r="AO103" s="182"/>
    </row>
    <row r="104" spans="1:41" ht="15.75" thickBot="1" x14ac:dyDescent="0.3">
      <c r="A104" s="635" t="s">
        <v>640</v>
      </c>
      <c r="B104" s="635"/>
      <c r="C104" s="635" t="s">
        <v>641</v>
      </c>
      <c r="D104" s="635"/>
      <c r="F104" s="240"/>
      <c r="H104" s="199" t="s">
        <v>604</v>
      </c>
      <c r="I104" s="77">
        <v>33</v>
      </c>
      <c r="J104">
        <f t="shared" si="2"/>
        <v>0</v>
      </c>
      <c r="K104">
        <v>0</v>
      </c>
      <c r="L104">
        <v>0</v>
      </c>
      <c r="M104">
        <v>0</v>
      </c>
      <c r="N104">
        <v>0</v>
      </c>
      <c r="O104">
        <v>4.3200000000000009E-4</v>
      </c>
      <c r="P104">
        <v>0</v>
      </c>
      <c r="Q104">
        <v>0</v>
      </c>
      <c r="R104">
        <v>0</v>
      </c>
      <c r="S104" s="264">
        <v>0</v>
      </c>
      <c r="T104" s="231">
        <f>S104+0.43/0.47*(1/5.59)/1000</f>
        <v>1.6366612111292964E-4</v>
      </c>
      <c r="U104">
        <f t="shared" si="4"/>
        <v>2.6173913043478264E-4</v>
      </c>
      <c r="V104">
        <v>2.6173913043478264E-4</v>
      </c>
      <c r="W104">
        <f>T104/2.25</f>
        <v>7.2740498272413169E-5</v>
      </c>
      <c r="X104">
        <v>7.2740498272413169E-5</v>
      </c>
      <c r="Y104">
        <f t="shared" si="6"/>
        <v>0</v>
      </c>
      <c r="Z104">
        <f t="shared" si="7"/>
        <v>2.6173913043478264E-4</v>
      </c>
      <c r="AB104">
        <v>0</v>
      </c>
      <c r="AC104">
        <v>2.6173913043478264E-4</v>
      </c>
      <c r="AH104" s="630"/>
      <c r="AI104" s="630"/>
      <c r="AJ104" s="630"/>
      <c r="AK104" s="630"/>
      <c r="AL104" s="630"/>
      <c r="AM104" s="630"/>
      <c r="AN104" s="630"/>
      <c r="AO104" s="630"/>
    </row>
    <row r="105" spans="1:41" x14ac:dyDescent="0.25">
      <c r="A105" s="243" t="s">
        <v>636</v>
      </c>
      <c r="B105" s="243">
        <v>0.78</v>
      </c>
      <c r="C105" s="243">
        <v>5</v>
      </c>
      <c r="D105" s="243">
        <v>5.6081974895397492E-2</v>
      </c>
      <c r="F105" s="240"/>
      <c r="H105" s="199" t="s">
        <v>605</v>
      </c>
      <c r="I105" s="77">
        <v>34</v>
      </c>
      <c r="J105">
        <f t="shared" si="2"/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 s="264">
        <v>0</v>
      </c>
      <c r="T105" s="231">
        <f t="shared" si="3"/>
        <v>0</v>
      </c>
      <c r="U105">
        <f t="shared" si="4"/>
        <v>0</v>
      </c>
      <c r="V105">
        <v>0</v>
      </c>
      <c r="W105">
        <f t="shared" si="5"/>
        <v>0</v>
      </c>
      <c r="X105">
        <v>0</v>
      </c>
      <c r="Y105">
        <f t="shared" si="6"/>
        <v>0</v>
      </c>
      <c r="Z105">
        <f t="shared" si="7"/>
        <v>0</v>
      </c>
      <c r="AB105">
        <v>0</v>
      </c>
      <c r="AC105">
        <v>0</v>
      </c>
      <c r="AH105" s="631" t="s">
        <v>490</v>
      </c>
      <c r="AI105" s="631"/>
      <c r="AJ105" s="631"/>
      <c r="AK105" s="631"/>
      <c r="AL105" s="631"/>
      <c r="AM105" s="631"/>
      <c r="AN105" s="631"/>
      <c r="AO105" s="631"/>
    </row>
    <row r="106" spans="1:41" x14ac:dyDescent="0.25">
      <c r="A106" s="243" t="s">
        <v>635</v>
      </c>
      <c r="B106" s="243">
        <v>1.9</v>
      </c>
      <c r="C106" s="243">
        <v>45</v>
      </c>
      <c r="D106" s="243">
        <f t="shared" ref="D106:D125" si="9">B106/(4.78/1.08)</f>
        <v>0.42928870292887028</v>
      </c>
      <c r="F106" s="240"/>
      <c r="H106" s="199" t="s">
        <v>606</v>
      </c>
      <c r="I106" s="77">
        <v>35</v>
      </c>
      <c r="J106">
        <f t="shared" si="2"/>
        <v>0</v>
      </c>
      <c r="K106">
        <v>0</v>
      </c>
      <c r="L106">
        <v>0</v>
      </c>
      <c r="M106">
        <v>0</v>
      </c>
      <c r="N106">
        <v>0</v>
      </c>
      <c r="O106">
        <v>2.1600000000000005E-4</v>
      </c>
      <c r="P106">
        <v>0</v>
      </c>
      <c r="Q106">
        <v>0</v>
      </c>
      <c r="R106">
        <v>0</v>
      </c>
      <c r="S106" s="264">
        <v>0</v>
      </c>
      <c r="T106" s="231">
        <f t="shared" si="3"/>
        <v>0</v>
      </c>
      <c r="U106">
        <f t="shared" si="4"/>
        <v>0</v>
      </c>
      <c r="V106">
        <v>0</v>
      </c>
      <c r="W106">
        <f t="shared" si="5"/>
        <v>0</v>
      </c>
      <c r="X106">
        <v>0</v>
      </c>
      <c r="Y106">
        <f t="shared" si="6"/>
        <v>0</v>
      </c>
      <c r="Z106">
        <f t="shared" si="7"/>
        <v>0</v>
      </c>
      <c r="AB106">
        <v>0</v>
      </c>
      <c r="AC106">
        <v>0</v>
      </c>
      <c r="AH106" s="182">
        <v>73</v>
      </c>
      <c r="AI106" s="182">
        <v>4.0199999999999996</v>
      </c>
      <c r="AJ106" s="182" t="s">
        <v>491</v>
      </c>
      <c r="AK106" s="182">
        <v>12.07</v>
      </c>
      <c r="AL106" s="182"/>
      <c r="AM106" s="182"/>
      <c r="AN106" s="188"/>
      <c r="AO106" s="182"/>
    </row>
    <row r="107" spans="1:41" x14ac:dyDescent="0.25">
      <c r="A107" s="243" t="s">
        <v>643</v>
      </c>
      <c r="B107" s="243">
        <v>0.55000000000000004</v>
      </c>
      <c r="C107" s="243">
        <v>26</v>
      </c>
      <c r="D107" s="243">
        <f t="shared" si="9"/>
        <v>0.12426778242677826</v>
      </c>
      <c r="F107" s="240"/>
      <c r="H107" s="199" t="s">
        <v>607</v>
      </c>
      <c r="I107" s="77">
        <v>36</v>
      </c>
      <c r="J107">
        <f t="shared" si="2"/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264">
        <v>0</v>
      </c>
      <c r="T107" s="231">
        <f t="shared" si="3"/>
        <v>0</v>
      </c>
      <c r="U107">
        <f t="shared" si="4"/>
        <v>0</v>
      </c>
      <c r="V107">
        <v>0</v>
      </c>
      <c r="W107">
        <f t="shared" si="5"/>
        <v>0</v>
      </c>
      <c r="X107">
        <v>0</v>
      </c>
      <c r="Y107">
        <f t="shared" si="6"/>
        <v>0</v>
      </c>
      <c r="Z107">
        <f t="shared" si="7"/>
        <v>0</v>
      </c>
      <c r="AB107">
        <v>0</v>
      </c>
      <c r="AC107">
        <v>0</v>
      </c>
      <c r="AH107" s="182">
        <v>74</v>
      </c>
      <c r="AI107" s="182">
        <v>5.05</v>
      </c>
      <c r="AJ107" s="182" t="s">
        <v>492</v>
      </c>
      <c r="AK107" s="182"/>
      <c r="AL107" s="182"/>
      <c r="AM107" s="182">
        <v>2.57</v>
      </c>
      <c r="AN107" s="188"/>
      <c r="AO107" s="182"/>
    </row>
    <row r="108" spans="1:41" ht="18" x14ac:dyDescent="0.25">
      <c r="A108" s="243" t="s">
        <v>642</v>
      </c>
      <c r="B108" s="243">
        <v>1.6E-2</v>
      </c>
      <c r="C108" s="243">
        <v>41</v>
      </c>
      <c r="D108" s="243">
        <v>6.235983263598327E-2</v>
      </c>
      <c r="F108" s="240"/>
      <c r="H108" s="199" t="s">
        <v>608</v>
      </c>
      <c r="I108" s="77">
        <v>37</v>
      </c>
      <c r="J108">
        <f t="shared" si="2"/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 s="264">
        <v>0</v>
      </c>
      <c r="T108" s="231">
        <f t="shared" si="3"/>
        <v>0</v>
      </c>
      <c r="U108">
        <f t="shared" si="4"/>
        <v>0</v>
      </c>
      <c r="V108">
        <v>0</v>
      </c>
      <c r="W108">
        <f t="shared" si="5"/>
        <v>0</v>
      </c>
      <c r="X108">
        <v>0</v>
      </c>
      <c r="Y108">
        <f t="shared" si="6"/>
        <v>0</v>
      </c>
      <c r="Z108">
        <f t="shared" si="7"/>
        <v>0</v>
      </c>
      <c r="AB108">
        <v>0</v>
      </c>
      <c r="AC108">
        <v>0</v>
      </c>
      <c r="AH108" s="630"/>
      <c r="AI108" s="630"/>
      <c r="AJ108" s="630"/>
      <c r="AK108" s="630"/>
      <c r="AL108" s="630"/>
      <c r="AM108" s="630"/>
      <c r="AN108" s="630"/>
      <c r="AO108" s="630"/>
    </row>
    <row r="109" spans="1:41" x14ac:dyDescent="0.25">
      <c r="A109" s="243" t="s">
        <v>644</v>
      </c>
      <c r="B109" s="243">
        <v>485.04</v>
      </c>
      <c r="C109" s="245">
        <v>25</v>
      </c>
      <c r="D109" s="243">
        <f t="shared" si="9"/>
        <v>109.59062761506277</v>
      </c>
      <c r="F109" s="240"/>
      <c r="H109" s="199" t="s">
        <v>609</v>
      </c>
      <c r="I109" s="266">
        <v>38</v>
      </c>
      <c r="J109">
        <f t="shared" si="2"/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 s="264">
        <v>0</v>
      </c>
      <c r="T109" s="231">
        <f t="shared" si="3"/>
        <v>0</v>
      </c>
      <c r="U109">
        <f t="shared" si="4"/>
        <v>0</v>
      </c>
      <c r="V109">
        <v>0</v>
      </c>
      <c r="W109">
        <f t="shared" si="5"/>
        <v>0</v>
      </c>
      <c r="X109">
        <v>0</v>
      </c>
      <c r="Y109">
        <f t="shared" si="6"/>
        <v>0</v>
      </c>
      <c r="Z109">
        <f t="shared" si="7"/>
        <v>0</v>
      </c>
      <c r="AB109">
        <v>0</v>
      </c>
      <c r="AC109">
        <v>0</v>
      </c>
      <c r="AH109" s="631" t="s">
        <v>493</v>
      </c>
      <c r="AI109" s="631"/>
      <c r="AJ109" s="631"/>
      <c r="AK109" s="631"/>
      <c r="AL109" s="631"/>
      <c r="AM109" s="631"/>
      <c r="AN109" s="631"/>
      <c r="AO109" s="631"/>
    </row>
    <row r="110" spans="1:41" x14ac:dyDescent="0.25">
      <c r="A110" s="243" t="s">
        <v>634</v>
      </c>
      <c r="B110" s="243">
        <v>0.02</v>
      </c>
      <c r="C110" s="245">
        <v>3</v>
      </c>
      <c r="D110" s="243">
        <v>0.13782426778242676</v>
      </c>
      <c r="H110" s="199" t="s">
        <v>610</v>
      </c>
      <c r="I110" s="77">
        <v>39</v>
      </c>
      <c r="J110">
        <f t="shared" si="2"/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 s="264">
        <v>0</v>
      </c>
      <c r="T110" s="231">
        <f>S110+0.21/0.47*(1/5.59)/1000</f>
        <v>7.992996612491912E-5</v>
      </c>
      <c r="U110">
        <f t="shared" si="4"/>
        <v>1.2782608695652173E-4</v>
      </c>
      <c r="V110">
        <v>1.2782608695652173E-4</v>
      </c>
      <c r="W110">
        <f>T110/2.25</f>
        <v>3.5524429388852945E-5</v>
      </c>
      <c r="X110">
        <v>3.5524429388852945E-5</v>
      </c>
      <c r="Y110">
        <f t="shared" si="6"/>
        <v>0</v>
      </c>
      <c r="Z110">
        <f t="shared" si="7"/>
        <v>1.2782608695652173E-4</v>
      </c>
      <c r="AB110">
        <v>0</v>
      </c>
      <c r="AC110">
        <v>1.2782608695652173E-4</v>
      </c>
      <c r="AH110" s="182">
        <v>75</v>
      </c>
      <c r="AI110" s="182">
        <v>2.5099999999999998</v>
      </c>
      <c r="AJ110" s="182" t="s">
        <v>494</v>
      </c>
      <c r="AK110" s="182"/>
      <c r="AL110" s="182"/>
      <c r="AM110" s="182"/>
      <c r="AN110" s="188"/>
      <c r="AO110" s="182">
        <v>10.47</v>
      </c>
    </row>
    <row r="111" spans="1:41" x14ac:dyDescent="0.25">
      <c r="A111" s="243" t="s">
        <v>645</v>
      </c>
      <c r="B111" s="243">
        <v>0.56000000000000005</v>
      </c>
      <c r="C111" s="243">
        <v>28</v>
      </c>
      <c r="D111" s="243">
        <f t="shared" si="9"/>
        <v>0.12652719665271969</v>
      </c>
      <c r="H111" s="199" t="s">
        <v>611</v>
      </c>
      <c r="I111" s="77">
        <v>40</v>
      </c>
      <c r="J111">
        <f t="shared" si="2"/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 s="264">
        <v>0</v>
      </c>
      <c r="T111" s="231">
        <f t="shared" si="3"/>
        <v>0</v>
      </c>
      <c r="U111">
        <f t="shared" si="4"/>
        <v>0</v>
      </c>
      <c r="V111">
        <v>0</v>
      </c>
      <c r="W111">
        <f t="shared" si="5"/>
        <v>0</v>
      </c>
      <c r="X111">
        <v>0</v>
      </c>
      <c r="Y111">
        <f t="shared" si="6"/>
        <v>0</v>
      </c>
      <c r="Z111">
        <f t="shared" si="7"/>
        <v>0</v>
      </c>
      <c r="AB111">
        <v>0</v>
      </c>
      <c r="AC111">
        <v>0</v>
      </c>
      <c r="AH111" s="182">
        <v>76</v>
      </c>
      <c r="AI111" s="182">
        <v>5.46</v>
      </c>
      <c r="AJ111" s="182" t="s">
        <v>495</v>
      </c>
      <c r="AK111" s="182"/>
      <c r="AL111" s="182"/>
      <c r="AM111" s="182"/>
      <c r="AN111" s="188">
        <v>2.62</v>
      </c>
      <c r="AO111" s="182"/>
    </row>
    <row r="112" spans="1:41" x14ac:dyDescent="0.25">
      <c r="A112" s="243" t="s">
        <v>646</v>
      </c>
      <c r="B112" s="243">
        <v>0.15</v>
      </c>
      <c r="C112" s="243">
        <v>28</v>
      </c>
      <c r="D112" s="243">
        <f t="shared" si="9"/>
        <v>3.3891213389121343E-2</v>
      </c>
      <c r="H112" s="199" t="s">
        <v>612</v>
      </c>
      <c r="I112" s="77">
        <v>41</v>
      </c>
      <c r="J112">
        <f t="shared" si="2"/>
        <v>-1</v>
      </c>
      <c r="K112">
        <v>-1</v>
      </c>
      <c r="L112">
        <v>0</v>
      </c>
      <c r="M112">
        <v>0</v>
      </c>
      <c r="N112">
        <v>0</v>
      </c>
      <c r="O112">
        <v>6.235983263598327E-2</v>
      </c>
      <c r="P112">
        <v>0</v>
      </c>
      <c r="Q112">
        <v>-0.86486486486486491</v>
      </c>
      <c r="R112">
        <v>-0.95</v>
      </c>
      <c r="S112" s="264">
        <v>0</v>
      </c>
      <c r="T112" s="231">
        <f t="shared" si="3"/>
        <v>0</v>
      </c>
      <c r="U112">
        <f t="shared" si="4"/>
        <v>0</v>
      </c>
      <c r="V112">
        <v>0</v>
      </c>
      <c r="W112">
        <f>(T112+1.76)/2.25</f>
        <v>0.78222222222222226</v>
      </c>
      <c r="X112">
        <v>0.78222222222222226</v>
      </c>
      <c r="Y112">
        <f t="shared" si="6"/>
        <v>0</v>
      </c>
      <c r="Z112">
        <f>U112+1.52/1.21</f>
        <v>1.2561983471074381</v>
      </c>
      <c r="AA112">
        <f>(Y112+1.76)/2.25</f>
        <v>0.78222222222222226</v>
      </c>
      <c r="AB112">
        <v>0</v>
      </c>
      <c r="AC112">
        <v>1.2561983471074381</v>
      </c>
      <c r="AD112">
        <v>0.78222222222222226</v>
      </c>
      <c r="AE112" s="232">
        <v>1.5299999999999999E-3</v>
      </c>
      <c r="AH112" s="182">
        <v>77</v>
      </c>
      <c r="AI112" s="182">
        <v>11.02</v>
      </c>
      <c r="AJ112" s="182" t="s">
        <v>496</v>
      </c>
      <c r="AK112" s="182"/>
      <c r="AL112" s="182"/>
      <c r="AM112" s="182"/>
      <c r="AN112" s="188">
        <v>1.0900000000000001</v>
      </c>
      <c r="AO112" s="182"/>
    </row>
    <row r="113" spans="1:41" x14ac:dyDescent="0.25">
      <c r="A113" s="243" t="s">
        <v>647</v>
      </c>
      <c r="B113" s="243">
        <v>0.94</v>
      </c>
      <c r="C113" s="243">
        <v>65</v>
      </c>
      <c r="D113" s="243">
        <f t="shared" si="9"/>
        <v>0.21238493723849372</v>
      </c>
      <c r="H113" s="199" t="s">
        <v>613</v>
      </c>
      <c r="I113" s="266">
        <v>42</v>
      </c>
      <c r="J113">
        <f t="shared" si="2"/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 s="264">
        <v>0</v>
      </c>
      <c r="T113" s="231">
        <f>S113+0.29/1000/0.47*(1/5.59)</f>
        <v>1.1037947702965022E-4</v>
      </c>
      <c r="U113">
        <f t="shared" si="4"/>
        <v>1.7652173913043479E-4</v>
      </c>
      <c r="V113">
        <v>1.7652173913043479E-4</v>
      </c>
      <c r="W113">
        <f>T113/2.25</f>
        <v>4.905754534651121E-5</v>
      </c>
      <c r="X113">
        <v>4.905754534651121E-5</v>
      </c>
      <c r="Y113">
        <f t="shared" si="6"/>
        <v>0</v>
      </c>
      <c r="Z113">
        <f>U113+0.00068/1.21</f>
        <v>7.3850521020481501E-4</v>
      </c>
      <c r="AB113">
        <v>0</v>
      </c>
      <c r="AC113">
        <v>7.3850521020481501E-4</v>
      </c>
      <c r="AH113" s="182">
        <v>78</v>
      </c>
      <c r="AI113" s="182">
        <v>11.6</v>
      </c>
      <c r="AJ113" s="182" t="s">
        <v>497</v>
      </c>
      <c r="AK113" s="182">
        <v>3.32</v>
      </c>
      <c r="AL113" s="182"/>
      <c r="AM113" s="182"/>
      <c r="AN113" s="188">
        <v>1.91</v>
      </c>
      <c r="AO113" s="182"/>
    </row>
    <row r="114" spans="1:41" ht="29.25" thickBot="1" x14ac:dyDescent="0.3">
      <c r="A114" s="243" t="s">
        <v>648</v>
      </c>
      <c r="B114" s="243">
        <v>1.31</v>
      </c>
      <c r="C114" s="243">
        <v>66</v>
      </c>
      <c r="D114" s="243">
        <f t="shared" si="9"/>
        <v>0.29598326359832638</v>
      </c>
      <c r="H114" s="199" t="s">
        <v>614</v>
      </c>
      <c r="I114" s="77">
        <v>43</v>
      </c>
      <c r="J114">
        <f t="shared" si="2"/>
        <v>0</v>
      </c>
      <c r="K114">
        <v>0</v>
      </c>
      <c r="L114">
        <v>0</v>
      </c>
      <c r="M114">
        <v>14.893939393939393</v>
      </c>
      <c r="N114">
        <v>0</v>
      </c>
      <c r="O114">
        <v>0</v>
      </c>
      <c r="P114">
        <v>0</v>
      </c>
      <c r="Q114">
        <v>0</v>
      </c>
      <c r="R114">
        <v>0</v>
      </c>
      <c r="S114" s="264">
        <v>0</v>
      </c>
      <c r="T114" s="231">
        <f>S114+1.27/0.47*(1/5.59)</f>
        <v>0.48338598561260615</v>
      </c>
      <c r="U114">
        <f t="shared" si="4"/>
        <v>0.77304347826086961</v>
      </c>
      <c r="V114">
        <v>0.77304347826086961</v>
      </c>
      <c r="W114">
        <f t="shared" si="5"/>
        <v>0.21483821582782495</v>
      </c>
      <c r="X114">
        <v>0.21483821582782495</v>
      </c>
      <c r="Y114">
        <f t="shared" si="6"/>
        <v>0</v>
      </c>
      <c r="Z114">
        <f t="shared" si="7"/>
        <v>0.77304347826086961</v>
      </c>
      <c r="AB114">
        <v>0</v>
      </c>
      <c r="AC114">
        <v>0.77304347826086961</v>
      </c>
      <c r="AH114" s="185">
        <v>79</v>
      </c>
      <c r="AI114" s="185">
        <v>24.55</v>
      </c>
      <c r="AJ114" s="185" t="s">
        <v>498</v>
      </c>
      <c r="AK114" s="185"/>
      <c r="AL114" s="185">
        <v>1.66</v>
      </c>
      <c r="AM114" s="185"/>
      <c r="AN114" s="187"/>
      <c r="AO114" s="183"/>
    </row>
    <row r="115" spans="1:41" x14ac:dyDescent="0.25">
      <c r="A115" s="243" t="s">
        <v>649</v>
      </c>
      <c r="B115" s="243">
        <v>16</v>
      </c>
      <c r="C115" s="243">
        <v>20</v>
      </c>
      <c r="D115" s="243">
        <f t="shared" si="9"/>
        <v>3.6150627615062763</v>
      </c>
      <c r="H115" s="199" t="s">
        <v>618</v>
      </c>
      <c r="I115" s="77">
        <v>44</v>
      </c>
      <c r="J115">
        <f t="shared" si="2"/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 s="264">
        <v>0</v>
      </c>
      <c r="T115" s="231">
        <f t="shared" si="3"/>
        <v>0</v>
      </c>
      <c r="U115">
        <f t="shared" si="4"/>
        <v>0</v>
      </c>
      <c r="V115">
        <v>0</v>
      </c>
      <c r="W115">
        <f t="shared" si="5"/>
        <v>0</v>
      </c>
      <c r="X115">
        <v>0</v>
      </c>
      <c r="Y115">
        <f t="shared" si="6"/>
        <v>0</v>
      </c>
      <c r="Z115">
        <f t="shared" si="7"/>
        <v>0</v>
      </c>
      <c r="AB115">
        <v>0</v>
      </c>
      <c r="AC115">
        <v>0</v>
      </c>
    </row>
    <row r="116" spans="1:41" ht="15.75" thickBot="1" x14ac:dyDescent="0.3">
      <c r="A116" s="244" t="s">
        <v>650</v>
      </c>
      <c r="B116" s="244">
        <v>0.82</v>
      </c>
      <c r="C116" s="243">
        <v>67</v>
      </c>
      <c r="D116" s="243">
        <f t="shared" si="9"/>
        <v>0.18527196652719666</v>
      </c>
      <c r="H116" s="199" t="s">
        <v>619</v>
      </c>
      <c r="I116" s="77">
        <v>45</v>
      </c>
      <c r="J116">
        <f t="shared" si="2"/>
        <v>0</v>
      </c>
      <c r="K116">
        <v>0</v>
      </c>
      <c r="L116">
        <v>0</v>
      </c>
      <c r="M116">
        <v>1.0101010101010102E-2</v>
      </c>
      <c r="N116">
        <v>0.32</v>
      </c>
      <c r="O116">
        <v>0.42928870292887028</v>
      </c>
      <c r="P116">
        <v>0</v>
      </c>
      <c r="Q116">
        <v>0</v>
      </c>
      <c r="R116">
        <v>0</v>
      </c>
      <c r="S116" s="264">
        <v>0</v>
      </c>
      <c r="T116" s="231">
        <f t="shared" si="3"/>
        <v>0</v>
      </c>
      <c r="U116">
        <f t="shared" si="4"/>
        <v>0</v>
      </c>
      <c r="V116">
        <v>0</v>
      </c>
      <c r="W116">
        <f t="shared" si="5"/>
        <v>0</v>
      </c>
      <c r="X116">
        <v>0</v>
      </c>
      <c r="Y116">
        <f t="shared" si="6"/>
        <v>0</v>
      </c>
      <c r="Z116">
        <f t="shared" si="7"/>
        <v>0</v>
      </c>
      <c r="AB116">
        <v>0</v>
      </c>
      <c r="AC116">
        <v>0</v>
      </c>
      <c r="AE116">
        <v>0.01</v>
      </c>
      <c r="AF116">
        <f>AE116/3.071428/1.97</f>
        <v>1.652697745797621E-3</v>
      </c>
      <c r="AG116">
        <v>1.652697745797621E-3</v>
      </c>
    </row>
    <row r="117" spans="1:41" x14ac:dyDescent="0.25">
      <c r="A117" s="243" t="s">
        <v>651</v>
      </c>
      <c r="B117" s="243">
        <v>1.1472E-2</v>
      </c>
      <c r="C117" s="243">
        <v>71</v>
      </c>
      <c r="D117" s="243">
        <f t="shared" si="9"/>
        <v>2.5920000000000001E-3</v>
      </c>
      <c r="H117" s="77" t="s">
        <v>620</v>
      </c>
      <c r="I117" s="266">
        <v>46</v>
      </c>
      <c r="J117">
        <f t="shared" si="2"/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s="264">
        <v>0</v>
      </c>
      <c r="T117" s="231">
        <f t="shared" si="3"/>
        <v>0</v>
      </c>
      <c r="U117">
        <f t="shared" si="4"/>
        <v>0</v>
      </c>
      <c r="V117">
        <v>0</v>
      </c>
      <c r="W117">
        <f t="shared" si="5"/>
        <v>0</v>
      </c>
      <c r="X117">
        <v>0</v>
      </c>
      <c r="Y117">
        <f t="shared" si="6"/>
        <v>0</v>
      </c>
      <c r="Z117">
        <f t="shared" si="7"/>
        <v>0</v>
      </c>
      <c r="AB117">
        <v>0</v>
      </c>
      <c r="AC117">
        <v>0</v>
      </c>
    </row>
    <row r="118" spans="1:41" x14ac:dyDescent="0.25">
      <c r="A118" s="243" t="s">
        <v>652</v>
      </c>
      <c r="B118" s="243">
        <v>3.8240000000000003E-2</v>
      </c>
      <c r="C118" s="243">
        <v>68</v>
      </c>
      <c r="D118" s="243">
        <f t="shared" si="9"/>
        <v>8.6400000000000018E-3</v>
      </c>
      <c r="H118" s="77" t="s">
        <v>621</v>
      </c>
      <c r="I118" s="77">
        <v>47</v>
      </c>
      <c r="J118">
        <f t="shared" si="2"/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 s="264">
        <v>0</v>
      </c>
      <c r="T118" s="231">
        <f t="shared" si="3"/>
        <v>0</v>
      </c>
      <c r="U118">
        <f t="shared" si="4"/>
        <v>0</v>
      </c>
      <c r="V118">
        <v>0</v>
      </c>
      <c r="W118">
        <f t="shared" si="5"/>
        <v>0</v>
      </c>
      <c r="X118">
        <v>0</v>
      </c>
      <c r="Y118">
        <f t="shared" si="6"/>
        <v>0</v>
      </c>
      <c r="Z118">
        <f t="shared" si="7"/>
        <v>0</v>
      </c>
      <c r="AB118">
        <v>0</v>
      </c>
      <c r="AC118">
        <v>0</v>
      </c>
    </row>
    <row r="119" spans="1:41" x14ac:dyDescent="0.25">
      <c r="A119" s="243" t="s">
        <v>653</v>
      </c>
      <c r="B119" s="243">
        <v>4.3019999999999996E-2</v>
      </c>
      <c r="C119" s="243">
        <v>69</v>
      </c>
      <c r="D119" s="243">
        <f t="shared" si="9"/>
        <v>9.7199999999999995E-3</v>
      </c>
      <c r="H119" s="77" t="s">
        <v>622</v>
      </c>
      <c r="I119" s="77">
        <v>48</v>
      </c>
      <c r="J119">
        <f t="shared" si="2"/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 s="264">
        <v>0</v>
      </c>
      <c r="T119" s="231">
        <f t="shared" si="3"/>
        <v>0</v>
      </c>
      <c r="U119">
        <f t="shared" si="4"/>
        <v>0</v>
      </c>
      <c r="V119">
        <v>0</v>
      </c>
      <c r="W119">
        <f t="shared" si="5"/>
        <v>0</v>
      </c>
      <c r="X119">
        <v>0</v>
      </c>
      <c r="Y119">
        <f t="shared" si="6"/>
        <v>0</v>
      </c>
      <c r="Z119">
        <f t="shared" si="7"/>
        <v>0</v>
      </c>
      <c r="AB119">
        <v>0</v>
      </c>
      <c r="AC119">
        <v>0</v>
      </c>
    </row>
    <row r="120" spans="1:41" x14ac:dyDescent="0.25">
      <c r="A120" s="243" t="s">
        <v>654</v>
      </c>
      <c r="B120" s="243">
        <v>3.8240000000000006E-3</v>
      </c>
      <c r="C120" s="243">
        <v>4</v>
      </c>
      <c r="D120" s="243">
        <f t="shared" si="9"/>
        <v>8.6400000000000018E-4</v>
      </c>
      <c r="H120" s="77" t="s">
        <v>623</v>
      </c>
      <c r="I120" s="77">
        <v>49</v>
      </c>
      <c r="J120">
        <f t="shared" si="2"/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 s="264">
        <v>0</v>
      </c>
      <c r="T120" s="231">
        <f t="shared" si="3"/>
        <v>0</v>
      </c>
      <c r="U120">
        <f t="shared" si="4"/>
        <v>0</v>
      </c>
      <c r="V120">
        <v>0</v>
      </c>
      <c r="W120">
        <f t="shared" si="5"/>
        <v>0</v>
      </c>
      <c r="X120">
        <v>0</v>
      </c>
      <c r="Y120">
        <f t="shared" si="6"/>
        <v>0</v>
      </c>
      <c r="Z120">
        <f t="shared" si="7"/>
        <v>0</v>
      </c>
      <c r="AB120">
        <v>0</v>
      </c>
      <c r="AC120">
        <v>0</v>
      </c>
    </row>
    <row r="121" spans="1:41" x14ac:dyDescent="0.25">
      <c r="A121" s="243" t="s">
        <v>655</v>
      </c>
      <c r="B121" s="243">
        <v>9.5600000000000014E-4</v>
      </c>
      <c r="C121" s="243">
        <v>35</v>
      </c>
      <c r="D121" s="243">
        <f t="shared" si="9"/>
        <v>2.1600000000000005E-4</v>
      </c>
      <c r="H121" s="280" t="s">
        <v>698</v>
      </c>
      <c r="I121" s="77">
        <v>50</v>
      </c>
      <c r="J121">
        <f t="shared" si="2"/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s="264">
        <v>0</v>
      </c>
      <c r="T121" s="231">
        <f t="shared" si="3"/>
        <v>0</v>
      </c>
      <c r="U121">
        <f t="shared" si="4"/>
        <v>0</v>
      </c>
      <c r="V121">
        <v>0</v>
      </c>
      <c r="W121">
        <f t="shared" si="5"/>
        <v>0</v>
      </c>
      <c r="X121">
        <v>0</v>
      </c>
      <c r="Y121">
        <f t="shared" si="6"/>
        <v>0</v>
      </c>
      <c r="Z121">
        <f t="shared" si="7"/>
        <v>0</v>
      </c>
      <c r="AB121">
        <v>0</v>
      </c>
      <c r="AC121">
        <v>0</v>
      </c>
    </row>
    <row r="122" spans="1:41" x14ac:dyDescent="0.25">
      <c r="A122" s="243" t="s">
        <v>656</v>
      </c>
      <c r="B122" s="243">
        <v>1.9120000000000003E-3</v>
      </c>
      <c r="C122" s="243">
        <v>33</v>
      </c>
      <c r="D122" s="243">
        <f t="shared" si="9"/>
        <v>4.3200000000000009E-4</v>
      </c>
      <c r="H122" s="280" t="s">
        <v>624</v>
      </c>
      <c r="I122" s="77">
        <v>51</v>
      </c>
      <c r="J122">
        <f t="shared" si="2"/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 s="264">
        <v>0</v>
      </c>
      <c r="T122" s="231">
        <f t="shared" si="3"/>
        <v>0</v>
      </c>
      <c r="U122">
        <f t="shared" si="4"/>
        <v>0</v>
      </c>
      <c r="V122">
        <v>0</v>
      </c>
      <c r="W122">
        <f t="shared" si="5"/>
        <v>0</v>
      </c>
      <c r="X122">
        <v>0</v>
      </c>
      <c r="Y122">
        <f t="shared" si="6"/>
        <v>0</v>
      </c>
      <c r="Z122">
        <f t="shared" si="7"/>
        <v>0</v>
      </c>
      <c r="AB122">
        <v>0</v>
      </c>
      <c r="AC122">
        <v>0</v>
      </c>
    </row>
    <row r="123" spans="1:41" x14ac:dyDescent="0.25">
      <c r="A123" s="243" t="s">
        <v>657</v>
      </c>
      <c r="B123" s="243">
        <v>4.7800000000000007E-4</v>
      </c>
      <c r="C123" s="243">
        <v>70</v>
      </c>
      <c r="D123" s="243">
        <f t="shared" si="9"/>
        <v>1.0800000000000002E-4</v>
      </c>
      <c r="H123" s="281" t="s">
        <v>625</v>
      </c>
      <c r="I123" s="77">
        <v>52</v>
      </c>
      <c r="J123">
        <f t="shared" si="2"/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s="264">
        <v>0</v>
      </c>
      <c r="T123" s="231">
        <f t="shared" si="3"/>
        <v>0</v>
      </c>
      <c r="U123">
        <f t="shared" si="4"/>
        <v>0</v>
      </c>
      <c r="V123">
        <v>0</v>
      </c>
      <c r="W123">
        <f t="shared" si="5"/>
        <v>0</v>
      </c>
      <c r="X123">
        <v>0</v>
      </c>
      <c r="Y123">
        <f t="shared" si="6"/>
        <v>0</v>
      </c>
      <c r="Z123">
        <f t="shared" si="7"/>
        <v>0</v>
      </c>
      <c r="AB123">
        <v>0</v>
      </c>
      <c r="AC123">
        <v>0</v>
      </c>
    </row>
    <row r="124" spans="1:41" x14ac:dyDescent="0.25">
      <c r="A124" s="243" t="s">
        <v>658</v>
      </c>
      <c r="B124" s="243">
        <v>3.346E-3</v>
      </c>
      <c r="C124" s="243">
        <v>53</v>
      </c>
      <c r="D124" s="243">
        <f t="shared" si="9"/>
        <v>7.5600000000000005E-4</v>
      </c>
      <c r="H124" s="77" t="s">
        <v>626</v>
      </c>
      <c r="I124" s="77">
        <v>53</v>
      </c>
      <c r="J124">
        <f t="shared" si="2"/>
        <v>0</v>
      </c>
      <c r="K124">
        <v>0</v>
      </c>
      <c r="L124">
        <v>0</v>
      </c>
      <c r="M124">
        <v>0</v>
      </c>
      <c r="N124">
        <v>0</v>
      </c>
      <c r="O124">
        <v>7.5600000000000005E-4</v>
      </c>
      <c r="P124">
        <v>0</v>
      </c>
      <c r="Q124">
        <v>0</v>
      </c>
      <c r="R124">
        <v>0</v>
      </c>
      <c r="S124" s="264">
        <v>0</v>
      </c>
      <c r="T124" s="231">
        <f t="shared" si="3"/>
        <v>0</v>
      </c>
      <c r="U124">
        <f t="shared" si="4"/>
        <v>0</v>
      </c>
      <c r="V124">
        <v>0</v>
      </c>
      <c r="W124">
        <f t="shared" si="5"/>
        <v>0</v>
      </c>
      <c r="X124">
        <v>0</v>
      </c>
      <c r="Y124">
        <f t="shared" si="6"/>
        <v>0</v>
      </c>
      <c r="Z124">
        <f t="shared" si="7"/>
        <v>0</v>
      </c>
      <c r="AB124">
        <v>0</v>
      </c>
      <c r="AC124">
        <v>0</v>
      </c>
    </row>
    <row r="125" spans="1:41" ht="15.75" thickBot="1" x14ac:dyDescent="0.3">
      <c r="A125" s="244" t="s">
        <v>659</v>
      </c>
      <c r="B125" s="244">
        <v>4.7800000000000007E-4</v>
      </c>
      <c r="C125" s="243">
        <v>54</v>
      </c>
      <c r="D125" s="243">
        <f t="shared" si="9"/>
        <v>1.0800000000000002E-4</v>
      </c>
      <c r="H125" s="77" t="s">
        <v>627</v>
      </c>
      <c r="I125" s="77">
        <v>54</v>
      </c>
      <c r="J125">
        <f t="shared" si="2"/>
        <v>0</v>
      </c>
      <c r="K125">
        <v>0</v>
      </c>
      <c r="L125">
        <v>0</v>
      </c>
      <c r="M125">
        <v>0</v>
      </c>
      <c r="N125">
        <v>0</v>
      </c>
      <c r="O125">
        <v>1.0800000000000002E-4</v>
      </c>
      <c r="P125">
        <v>0</v>
      </c>
      <c r="Q125">
        <v>0</v>
      </c>
      <c r="R125">
        <v>0</v>
      </c>
      <c r="S125" s="264">
        <v>0</v>
      </c>
      <c r="T125" s="231">
        <f t="shared" si="3"/>
        <v>0</v>
      </c>
      <c r="U125">
        <f t="shared" si="4"/>
        <v>0</v>
      </c>
      <c r="V125">
        <v>0</v>
      </c>
      <c r="W125">
        <f t="shared" si="5"/>
        <v>0</v>
      </c>
      <c r="X125">
        <v>0</v>
      </c>
      <c r="Y125">
        <f t="shared" si="6"/>
        <v>0</v>
      </c>
      <c r="Z125">
        <f t="shared" si="7"/>
        <v>0</v>
      </c>
      <c r="AB125">
        <v>0</v>
      </c>
      <c r="AC125">
        <v>0</v>
      </c>
    </row>
    <row r="126" spans="1:41" x14ac:dyDescent="0.25">
      <c r="H126" s="77" t="s">
        <v>703</v>
      </c>
      <c r="I126" s="77">
        <v>55</v>
      </c>
      <c r="J126">
        <f t="shared" si="2"/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s="264">
        <v>0</v>
      </c>
      <c r="T126" s="231">
        <f t="shared" si="3"/>
        <v>0</v>
      </c>
      <c r="U126">
        <f t="shared" si="4"/>
        <v>0</v>
      </c>
      <c r="V126">
        <v>0</v>
      </c>
      <c r="W126">
        <f t="shared" si="5"/>
        <v>0</v>
      </c>
      <c r="X126">
        <v>0</v>
      </c>
      <c r="Y126">
        <f t="shared" si="6"/>
        <v>0</v>
      </c>
      <c r="Z126">
        <f t="shared" si="7"/>
        <v>0</v>
      </c>
      <c r="AB126">
        <v>0</v>
      </c>
      <c r="AC126">
        <v>0</v>
      </c>
    </row>
    <row r="127" spans="1:41" x14ac:dyDescent="0.25">
      <c r="H127" s="77" t="s">
        <v>628</v>
      </c>
      <c r="I127" s="77">
        <v>56</v>
      </c>
      <c r="J127">
        <f t="shared" si="2"/>
        <v>0</v>
      </c>
      <c r="K127">
        <v>0</v>
      </c>
      <c r="L127">
        <v>8.9349280934073752E-2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 s="264">
        <v>0</v>
      </c>
      <c r="T127" s="231">
        <f t="shared" si="3"/>
        <v>0</v>
      </c>
      <c r="U127">
        <f t="shared" si="4"/>
        <v>0</v>
      </c>
      <c r="V127">
        <v>0</v>
      </c>
      <c r="W127">
        <f t="shared" si="5"/>
        <v>0</v>
      </c>
      <c r="X127">
        <v>0</v>
      </c>
      <c r="Y127">
        <f t="shared" si="6"/>
        <v>0</v>
      </c>
      <c r="Z127">
        <f t="shared" si="7"/>
        <v>0</v>
      </c>
      <c r="AB127">
        <v>0</v>
      </c>
      <c r="AC127">
        <v>0</v>
      </c>
    </row>
    <row r="128" spans="1:41" x14ac:dyDescent="0.25">
      <c r="H128" s="77" t="s">
        <v>629</v>
      </c>
      <c r="I128" s="77">
        <v>57</v>
      </c>
      <c r="J128">
        <f t="shared" si="2"/>
        <v>0</v>
      </c>
      <c r="K128">
        <v>0</v>
      </c>
      <c r="L128">
        <v>0.12103089847643457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 s="264">
        <v>0</v>
      </c>
      <c r="T128" s="231">
        <f t="shared" si="3"/>
        <v>0</v>
      </c>
      <c r="U128">
        <f t="shared" si="4"/>
        <v>0</v>
      </c>
      <c r="V128">
        <v>0</v>
      </c>
      <c r="W128">
        <f t="shared" si="5"/>
        <v>0</v>
      </c>
      <c r="X128">
        <v>0</v>
      </c>
      <c r="Y128">
        <f t="shared" si="6"/>
        <v>0</v>
      </c>
      <c r="Z128">
        <f t="shared" si="7"/>
        <v>0</v>
      </c>
      <c r="AB128">
        <v>0</v>
      </c>
      <c r="AC128">
        <v>0</v>
      </c>
    </row>
    <row r="129" spans="8:33" x14ac:dyDescent="0.25">
      <c r="H129" s="77" t="s">
        <v>630</v>
      </c>
      <c r="I129" s="77">
        <v>58</v>
      </c>
      <c r="J129">
        <f t="shared" si="2"/>
        <v>0</v>
      </c>
      <c r="K129">
        <v>0</v>
      </c>
      <c r="L129">
        <v>2.8477858465043429E-2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 s="264">
        <v>0</v>
      </c>
      <c r="T129" s="231">
        <f t="shared" si="3"/>
        <v>0</v>
      </c>
      <c r="U129">
        <f t="shared" si="4"/>
        <v>0</v>
      </c>
      <c r="V129">
        <v>0</v>
      </c>
      <c r="W129">
        <f t="shared" si="5"/>
        <v>0</v>
      </c>
      <c r="X129">
        <v>0</v>
      </c>
      <c r="Y129">
        <f t="shared" si="6"/>
        <v>0</v>
      </c>
      <c r="Z129">
        <f t="shared" si="7"/>
        <v>0</v>
      </c>
      <c r="AB129">
        <v>0</v>
      </c>
      <c r="AC129">
        <v>0</v>
      </c>
    </row>
    <row r="130" spans="8:33" x14ac:dyDescent="0.25">
      <c r="H130" s="77" t="s">
        <v>631</v>
      </c>
      <c r="I130" s="77">
        <v>59</v>
      </c>
      <c r="J130">
        <f t="shared" si="2"/>
        <v>0</v>
      </c>
      <c r="K130">
        <v>0</v>
      </c>
      <c r="L130">
        <v>1.1604727324505197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 s="264">
        <v>0</v>
      </c>
      <c r="T130" s="231">
        <f t="shared" si="3"/>
        <v>0</v>
      </c>
      <c r="U130">
        <f t="shared" si="4"/>
        <v>0</v>
      </c>
      <c r="V130">
        <v>0</v>
      </c>
      <c r="W130">
        <f t="shared" si="5"/>
        <v>0</v>
      </c>
      <c r="X130">
        <v>0</v>
      </c>
      <c r="Y130">
        <f t="shared" si="6"/>
        <v>0</v>
      </c>
      <c r="Z130">
        <f t="shared" si="7"/>
        <v>0</v>
      </c>
      <c r="AB130">
        <v>0</v>
      </c>
      <c r="AC130">
        <v>0</v>
      </c>
    </row>
    <row r="131" spans="8:33" x14ac:dyDescent="0.25">
      <c r="H131" s="276" t="s">
        <v>632</v>
      </c>
      <c r="I131" s="77">
        <v>60</v>
      </c>
      <c r="J131">
        <f t="shared" si="2"/>
        <v>0</v>
      </c>
      <c r="K131">
        <v>0</v>
      </c>
      <c r="M131">
        <v>0.48484848484848486</v>
      </c>
      <c r="N131">
        <v>0</v>
      </c>
      <c r="O131">
        <v>0</v>
      </c>
      <c r="P131">
        <v>0</v>
      </c>
      <c r="Q131">
        <v>0</v>
      </c>
      <c r="R131">
        <v>0</v>
      </c>
      <c r="S131" s="264">
        <v>0</v>
      </c>
      <c r="T131" s="231">
        <f t="shared" si="3"/>
        <v>0</v>
      </c>
      <c r="U131">
        <f t="shared" si="4"/>
        <v>0</v>
      </c>
      <c r="V131">
        <v>0</v>
      </c>
      <c r="W131">
        <f t="shared" si="5"/>
        <v>0</v>
      </c>
      <c r="X131">
        <v>0</v>
      </c>
      <c r="Y131">
        <f t="shared" si="6"/>
        <v>0</v>
      </c>
      <c r="Z131">
        <f t="shared" si="7"/>
        <v>0</v>
      </c>
      <c r="AB131">
        <v>0</v>
      </c>
      <c r="AC131">
        <v>0</v>
      </c>
    </row>
    <row r="132" spans="8:33" x14ac:dyDescent="0.25">
      <c r="H132" s="77" t="s">
        <v>633</v>
      </c>
      <c r="I132" s="77">
        <v>61</v>
      </c>
      <c r="J132">
        <f t="shared" si="2"/>
        <v>0</v>
      </c>
      <c r="K132">
        <v>0</v>
      </c>
      <c r="M132">
        <v>5.0505050505050509E-3</v>
      </c>
      <c r="N132">
        <v>0.11120000000000001</v>
      </c>
      <c r="O132">
        <v>0</v>
      </c>
      <c r="P132">
        <v>0</v>
      </c>
      <c r="Q132">
        <v>0</v>
      </c>
      <c r="R132">
        <v>0</v>
      </c>
      <c r="S132" s="264">
        <v>0</v>
      </c>
      <c r="T132" s="231">
        <f>S132+10.15/1000/0.85/0.47*(1/5.59)</f>
        <v>4.5450372894561865E-3</v>
      </c>
      <c r="U132">
        <f t="shared" si="4"/>
        <v>7.2685421994884928E-3</v>
      </c>
      <c r="V132">
        <v>7.2685421994884928E-3</v>
      </c>
      <c r="W132">
        <f>T132/2.25</f>
        <v>2.0200165730916383E-3</v>
      </c>
      <c r="X132">
        <v>2.0200165730916383E-3</v>
      </c>
      <c r="Y132">
        <f t="shared" si="6"/>
        <v>0</v>
      </c>
      <c r="Z132">
        <f t="shared" si="7"/>
        <v>7.2685421994884928E-3</v>
      </c>
      <c r="AB132">
        <v>0</v>
      </c>
      <c r="AC132">
        <v>7.2685421994884928E-3</v>
      </c>
    </row>
    <row r="133" spans="8:33" x14ac:dyDescent="0.25">
      <c r="H133" s="77" t="s">
        <v>637</v>
      </c>
      <c r="I133" s="77">
        <v>62</v>
      </c>
      <c r="J133">
        <f t="shared" si="2"/>
        <v>0</v>
      </c>
      <c r="K133">
        <v>0</v>
      </c>
      <c r="N133">
        <v>0.3</v>
      </c>
      <c r="O133">
        <v>0</v>
      </c>
      <c r="P133">
        <v>0</v>
      </c>
      <c r="Q133">
        <v>0</v>
      </c>
      <c r="R133">
        <v>0</v>
      </c>
      <c r="S133" s="264">
        <v>0</v>
      </c>
      <c r="T133" s="231">
        <f t="shared" si="3"/>
        <v>0</v>
      </c>
      <c r="U133">
        <f t="shared" si="4"/>
        <v>0</v>
      </c>
      <c r="V133">
        <v>0</v>
      </c>
      <c r="W133">
        <f t="shared" si="5"/>
        <v>0</v>
      </c>
      <c r="X133">
        <v>0</v>
      </c>
      <c r="Y133">
        <f t="shared" si="6"/>
        <v>0</v>
      </c>
      <c r="Z133">
        <f t="shared" si="7"/>
        <v>0</v>
      </c>
      <c r="AB133">
        <v>0</v>
      </c>
      <c r="AC133">
        <v>0</v>
      </c>
    </row>
    <row r="134" spans="8:33" x14ac:dyDescent="0.25">
      <c r="H134" s="77" t="s">
        <v>638</v>
      </c>
      <c r="I134" s="77">
        <v>63</v>
      </c>
      <c r="J134">
        <f t="shared" si="2"/>
        <v>0</v>
      </c>
      <c r="K134">
        <v>0</v>
      </c>
      <c r="N134">
        <v>0.10600000000000001</v>
      </c>
      <c r="O134">
        <v>0</v>
      </c>
      <c r="P134">
        <v>0</v>
      </c>
      <c r="Q134">
        <v>0</v>
      </c>
      <c r="R134">
        <v>0</v>
      </c>
      <c r="S134" s="264">
        <v>0</v>
      </c>
      <c r="T134" s="231">
        <f t="shared" si="3"/>
        <v>0</v>
      </c>
      <c r="U134">
        <f t="shared" si="4"/>
        <v>0</v>
      </c>
      <c r="V134">
        <v>0</v>
      </c>
      <c r="W134">
        <f t="shared" si="5"/>
        <v>0</v>
      </c>
      <c r="X134">
        <v>0</v>
      </c>
      <c r="Y134">
        <f t="shared" si="6"/>
        <v>0</v>
      </c>
      <c r="Z134">
        <f t="shared" si="7"/>
        <v>0</v>
      </c>
      <c r="AB134">
        <v>0</v>
      </c>
      <c r="AC134">
        <v>0</v>
      </c>
    </row>
    <row r="135" spans="8:33" x14ac:dyDescent="0.25">
      <c r="H135" s="77" t="s">
        <v>639</v>
      </c>
      <c r="I135" s="77">
        <v>64</v>
      </c>
      <c r="J135">
        <f t="shared" si="2"/>
        <v>0</v>
      </c>
      <c r="K135">
        <v>0</v>
      </c>
      <c r="N135">
        <v>0.28999999999999998</v>
      </c>
      <c r="O135">
        <v>0</v>
      </c>
      <c r="P135">
        <v>0</v>
      </c>
      <c r="Q135">
        <v>0</v>
      </c>
      <c r="R135">
        <v>0</v>
      </c>
      <c r="S135" s="264">
        <v>0</v>
      </c>
      <c r="T135" s="231">
        <f t="shared" si="3"/>
        <v>0</v>
      </c>
      <c r="U135">
        <f t="shared" si="4"/>
        <v>0</v>
      </c>
      <c r="V135">
        <v>0</v>
      </c>
      <c r="W135">
        <f t="shared" si="5"/>
        <v>0</v>
      </c>
      <c r="X135">
        <v>0</v>
      </c>
      <c r="Y135">
        <f t="shared" si="6"/>
        <v>0</v>
      </c>
      <c r="Z135">
        <f t="shared" si="7"/>
        <v>0</v>
      </c>
      <c r="AB135">
        <v>0</v>
      </c>
      <c r="AC135">
        <v>0</v>
      </c>
    </row>
    <row r="136" spans="8:33" x14ac:dyDescent="0.25">
      <c r="H136" s="77" t="s">
        <v>660</v>
      </c>
      <c r="I136" s="77">
        <v>65</v>
      </c>
      <c r="J136">
        <f t="shared" si="2"/>
        <v>0</v>
      </c>
      <c r="K136">
        <v>0</v>
      </c>
      <c r="O136">
        <v>0.21238493723849372</v>
      </c>
      <c r="P136">
        <v>1.0920505652504152E-2</v>
      </c>
      <c r="Q136">
        <v>0</v>
      </c>
      <c r="R136">
        <v>0</v>
      </c>
      <c r="S136" s="264">
        <v>0</v>
      </c>
      <c r="T136" s="231">
        <f t="shared" si="3"/>
        <v>0</v>
      </c>
      <c r="U136">
        <f t="shared" si="4"/>
        <v>0</v>
      </c>
      <c r="V136">
        <v>0</v>
      </c>
      <c r="W136">
        <f t="shared" si="5"/>
        <v>0</v>
      </c>
      <c r="X136">
        <v>0</v>
      </c>
      <c r="Y136">
        <f t="shared" si="6"/>
        <v>0</v>
      </c>
      <c r="Z136">
        <f t="shared" si="7"/>
        <v>0</v>
      </c>
      <c r="AB136">
        <v>0</v>
      </c>
      <c r="AC136">
        <v>0</v>
      </c>
    </row>
    <row r="137" spans="8:33" x14ac:dyDescent="0.25">
      <c r="H137" s="77" t="s">
        <v>661</v>
      </c>
      <c r="I137" s="77">
        <v>66</v>
      </c>
      <c r="J137">
        <f t="shared" ref="J137:J156" si="10">IFERROR(VLOOKUP(I137,$C$71:$D$75,2,0),0)</f>
        <v>0</v>
      </c>
      <c r="K137">
        <v>0</v>
      </c>
      <c r="O137">
        <v>0.29598326359832638</v>
      </c>
      <c r="P137">
        <v>0</v>
      </c>
      <c r="Q137">
        <v>0</v>
      </c>
      <c r="R137">
        <v>0</v>
      </c>
      <c r="S137" s="264">
        <v>0</v>
      </c>
      <c r="T137" s="231">
        <f t="shared" ref="T137:T148" si="11">S137</f>
        <v>0</v>
      </c>
      <c r="U137">
        <f t="shared" ref="U137:U148" si="12">(T137-S137)*0.47/(1/5.59)*28/46</f>
        <v>0</v>
      </c>
      <c r="V137">
        <v>0</v>
      </c>
      <c r="W137">
        <f t="shared" ref="W137:W147" si="13">T137/2.25</f>
        <v>0</v>
      </c>
      <c r="X137">
        <v>0</v>
      </c>
      <c r="Y137">
        <f t="shared" ref="Y137:Y152" si="14">S137*$F$72/$F$71</f>
        <v>0</v>
      </c>
      <c r="Z137">
        <f t="shared" ref="Z137:Z152" si="15">U137</f>
        <v>0</v>
      </c>
      <c r="AB137">
        <v>0</v>
      </c>
      <c r="AC137">
        <v>0</v>
      </c>
    </row>
    <row r="138" spans="8:33" x14ac:dyDescent="0.25">
      <c r="H138" s="77" t="s">
        <v>662</v>
      </c>
      <c r="I138" s="77">
        <v>67</v>
      </c>
      <c r="J138">
        <f t="shared" si="10"/>
        <v>0</v>
      </c>
      <c r="K138">
        <v>0</v>
      </c>
      <c r="O138">
        <v>0.18527196652719666</v>
      </c>
      <c r="P138">
        <v>0</v>
      </c>
      <c r="Q138">
        <v>0</v>
      </c>
      <c r="R138">
        <v>0</v>
      </c>
      <c r="S138" s="264">
        <v>0</v>
      </c>
      <c r="T138" s="231">
        <f t="shared" si="11"/>
        <v>0</v>
      </c>
      <c r="U138">
        <f t="shared" si="12"/>
        <v>0</v>
      </c>
      <c r="V138">
        <v>0</v>
      </c>
      <c r="W138">
        <f t="shared" si="13"/>
        <v>0</v>
      </c>
      <c r="X138">
        <v>0</v>
      </c>
      <c r="Y138">
        <f t="shared" si="14"/>
        <v>0</v>
      </c>
      <c r="Z138">
        <f t="shared" si="15"/>
        <v>0</v>
      </c>
      <c r="AB138">
        <v>0</v>
      </c>
      <c r="AC138">
        <v>0</v>
      </c>
    </row>
    <row r="139" spans="8:33" x14ac:dyDescent="0.25">
      <c r="H139" s="77" t="s">
        <v>663</v>
      </c>
      <c r="I139" s="77">
        <v>68</v>
      </c>
      <c r="J139">
        <f t="shared" si="10"/>
        <v>0</v>
      </c>
      <c r="K139">
        <v>0</v>
      </c>
      <c r="O139">
        <v>8.6400000000000018E-3</v>
      </c>
      <c r="P139">
        <v>0</v>
      </c>
      <c r="Q139">
        <v>0</v>
      </c>
      <c r="R139">
        <v>0</v>
      </c>
      <c r="S139" s="264">
        <v>0</v>
      </c>
      <c r="T139" s="231">
        <f t="shared" si="11"/>
        <v>0</v>
      </c>
      <c r="U139">
        <f t="shared" si="12"/>
        <v>0</v>
      </c>
      <c r="V139">
        <v>0</v>
      </c>
      <c r="W139">
        <f t="shared" si="13"/>
        <v>0</v>
      </c>
      <c r="X139">
        <v>0</v>
      </c>
      <c r="Y139">
        <f t="shared" si="14"/>
        <v>0</v>
      </c>
      <c r="Z139">
        <f t="shared" si="15"/>
        <v>0</v>
      </c>
      <c r="AB139">
        <v>0</v>
      </c>
      <c r="AC139">
        <v>0</v>
      </c>
    </row>
    <row r="140" spans="8:33" x14ac:dyDescent="0.25">
      <c r="H140" s="77" t="s">
        <v>664</v>
      </c>
      <c r="I140" s="77">
        <v>69</v>
      </c>
      <c r="J140">
        <f t="shared" si="10"/>
        <v>0</v>
      </c>
      <c r="K140">
        <v>0</v>
      </c>
      <c r="O140">
        <v>9.7199999999999995E-3</v>
      </c>
      <c r="P140">
        <v>0</v>
      </c>
      <c r="Q140">
        <v>0</v>
      </c>
      <c r="R140">
        <v>0</v>
      </c>
      <c r="S140" s="264">
        <v>0</v>
      </c>
      <c r="T140" s="231">
        <f t="shared" si="11"/>
        <v>0</v>
      </c>
      <c r="U140">
        <f t="shared" si="12"/>
        <v>0</v>
      </c>
      <c r="V140">
        <v>0</v>
      </c>
      <c r="W140">
        <f t="shared" si="13"/>
        <v>0</v>
      </c>
      <c r="X140">
        <v>0</v>
      </c>
      <c r="Y140">
        <f t="shared" si="14"/>
        <v>0</v>
      </c>
      <c r="Z140">
        <f t="shared" si="15"/>
        <v>0</v>
      </c>
      <c r="AB140">
        <v>0</v>
      </c>
      <c r="AC140">
        <v>0</v>
      </c>
    </row>
    <row r="141" spans="8:33" x14ac:dyDescent="0.25">
      <c r="H141" s="77" t="s">
        <v>665</v>
      </c>
      <c r="I141" s="77">
        <v>70</v>
      </c>
      <c r="J141">
        <f t="shared" si="10"/>
        <v>0</v>
      </c>
      <c r="K141">
        <v>0</v>
      </c>
      <c r="O141">
        <v>1.0800000000000002E-4</v>
      </c>
      <c r="P141">
        <v>0</v>
      </c>
      <c r="Q141">
        <v>0</v>
      </c>
      <c r="R141">
        <v>0</v>
      </c>
      <c r="S141" s="264">
        <v>0</v>
      </c>
      <c r="T141" s="231">
        <f t="shared" si="11"/>
        <v>0</v>
      </c>
      <c r="U141">
        <f t="shared" si="12"/>
        <v>0</v>
      </c>
      <c r="V141">
        <v>0</v>
      </c>
      <c r="W141">
        <f t="shared" si="13"/>
        <v>0</v>
      </c>
      <c r="X141">
        <v>0</v>
      </c>
      <c r="Y141">
        <f t="shared" si="14"/>
        <v>0</v>
      </c>
      <c r="Z141">
        <f t="shared" si="15"/>
        <v>0</v>
      </c>
      <c r="AB141">
        <v>0</v>
      </c>
      <c r="AC141">
        <v>0</v>
      </c>
    </row>
    <row r="142" spans="8:33" x14ac:dyDescent="0.25">
      <c r="H142" s="77" t="s">
        <v>666</v>
      </c>
      <c r="I142" s="77">
        <v>71</v>
      </c>
      <c r="J142">
        <f t="shared" si="10"/>
        <v>0</v>
      </c>
      <c r="K142">
        <v>0</v>
      </c>
      <c r="O142">
        <v>2.5920000000000001E-3</v>
      </c>
      <c r="P142">
        <v>0</v>
      </c>
      <c r="Q142">
        <v>0</v>
      </c>
      <c r="R142">
        <v>0</v>
      </c>
      <c r="S142" s="264">
        <v>0</v>
      </c>
      <c r="T142" s="231">
        <f t="shared" si="11"/>
        <v>0</v>
      </c>
      <c r="U142">
        <f t="shared" si="12"/>
        <v>0</v>
      </c>
      <c r="V142">
        <v>0</v>
      </c>
      <c r="W142">
        <f t="shared" si="13"/>
        <v>0</v>
      </c>
      <c r="X142">
        <v>0</v>
      </c>
      <c r="Y142">
        <f t="shared" si="14"/>
        <v>0</v>
      </c>
      <c r="Z142">
        <f t="shared" si="15"/>
        <v>0</v>
      </c>
      <c r="AB142">
        <v>0</v>
      </c>
      <c r="AC142">
        <v>0</v>
      </c>
    </row>
    <row r="143" spans="8:33" x14ac:dyDescent="0.25">
      <c r="H143" s="77" t="s">
        <v>667</v>
      </c>
      <c r="I143" s="77">
        <v>72</v>
      </c>
      <c r="J143">
        <f t="shared" si="10"/>
        <v>0</v>
      </c>
      <c r="K143">
        <v>0</v>
      </c>
      <c r="P143">
        <v>1.2499487855074017E-2</v>
      </c>
      <c r="Q143">
        <v>0</v>
      </c>
      <c r="R143">
        <v>0</v>
      </c>
      <c r="S143" s="264">
        <v>0</v>
      </c>
      <c r="T143" s="231">
        <f t="shared" si="11"/>
        <v>0</v>
      </c>
      <c r="U143">
        <f t="shared" si="12"/>
        <v>0</v>
      </c>
      <c r="V143">
        <v>0</v>
      </c>
      <c r="W143">
        <f t="shared" si="13"/>
        <v>0</v>
      </c>
      <c r="X143">
        <v>0</v>
      </c>
      <c r="Y143">
        <f t="shared" si="14"/>
        <v>0</v>
      </c>
      <c r="Z143">
        <f t="shared" si="15"/>
        <v>0</v>
      </c>
      <c r="AB143">
        <v>0</v>
      </c>
      <c r="AC143">
        <v>0</v>
      </c>
      <c r="AE143">
        <v>5.0000000000000001E-3</v>
      </c>
      <c r="AF143">
        <f>AE143/3.071428/1.97</f>
        <v>8.2634887289881049E-4</v>
      </c>
      <c r="AG143">
        <v>8.2634887289881049E-4</v>
      </c>
    </row>
    <row r="144" spans="8:33" x14ac:dyDescent="0.25">
      <c r="H144" s="77" t="s">
        <v>668</v>
      </c>
      <c r="I144" s="77">
        <v>73</v>
      </c>
      <c r="J144">
        <f t="shared" si="10"/>
        <v>0</v>
      </c>
      <c r="K144">
        <v>0</v>
      </c>
      <c r="P144">
        <v>3.1167467072910132E-3</v>
      </c>
      <c r="Q144">
        <v>2.0967567567567569</v>
      </c>
      <c r="R144">
        <v>0</v>
      </c>
      <c r="S144" s="264">
        <v>0</v>
      </c>
      <c r="T144" s="231">
        <f t="shared" si="11"/>
        <v>0</v>
      </c>
      <c r="U144">
        <f t="shared" si="12"/>
        <v>0</v>
      </c>
      <c r="V144">
        <v>0</v>
      </c>
      <c r="W144">
        <f t="shared" si="13"/>
        <v>0</v>
      </c>
      <c r="X144">
        <v>0</v>
      </c>
      <c r="Y144">
        <f t="shared" si="14"/>
        <v>0</v>
      </c>
      <c r="Z144">
        <f t="shared" si="15"/>
        <v>0</v>
      </c>
      <c r="AB144">
        <v>0</v>
      </c>
      <c r="AC144">
        <v>0</v>
      </c>
    </row>
    <row r="145" spans="8:33" x14ac:dyDescent="0.25">
      <c r="H145" s="77" t="s">
        <v>669</v>
      </c>
      <c r="I145" s="77">
        <v>74</v>
      </c>
      <c r="J145">
        <f t="shared" si="10"/>
        <v>0</v>
      </c>
      <c r="K145">
        <v>0</v>
      </c>
      <c r="P145">
        <v>1.319933714836358E-2</v>
      </c>
      <c r="Q145">
        <v>0</v>
      </c>
      <c r="R145">
        <v>0</v>
      </c>
      <c r="S145" s="264">
        <v>0</v>
      </c>
      <c r="T145" s="231">
        <f t="shared" si="11"/>
        <v>0</v>
      </c>
      <c r="U145">
        <f t="shared" si="12"/>
        <v>0</v>
      </c>
      <c r="V145">
        <v>0</v>
      </c>
      <c r="W145">
        <f t="shared" si="13"/>
        <v>0</v>
      </c>
      <c r="X145">
        <v>0</v>
      </c>
      <c r="Y145">
        <f t="shared" si="14"/>
        <v>0</v>
      </c>
      <c r="Z145">
        <f t="shared" si="15"/>
        <v>0</v>
      </c>
      <c r="AB145">
        <v>0</v>
      </c>
      <c r="AC145">
        <v>0</v>
      </c>
    </row>
    <row r="146" spans="8:33" x14ac:dyDescent="0.25">
      <c r="H146" s="77" t="s">
        <v>675</v>
      </c>
      <c r="I146" s="77">
        <v>75</v>
      </c>
      <c r="J146">
        <f t="shared" si="10"/>
        <v>0</v>
      </c>
      <c r="K146">
        <v>0</v>
      </c>
      <c r="S146" s="264">
        <v>0</v>
      </c>
      <c r="T146" s="231">
        <f t="shared" si="11"/>
        <v>0</v>
      </c>
      <c r="U146">
        <f t="shared" si="12"/>
        <v>0</v>
      </c>
      <c r="V146">
        <v>0</v>
      </c>
      <c r="W146">
        <f t="shared" si="13"/>
        <v>0</v>
      </c>
      <c r="X146">
        <v>0</v>
      </c>
      <c r="Y146">
        <f t="shared" si="14"/>
        <v>0</v>
      </c>
      <c r="Z146">
        <f t="shared" si="15"/>
        <v>0</v>
      </c>
      <c r="AB146">
        <v>0</v>
      </c>
      <c r="AC146">
        <v>0</v>
      </c>
    </row>
    <row r="147" spans="8:33" x14ac:dyDescent="0.25">
      <c r="H147" s="77" t="s">
        <v>676</v>
      </c>
      <c r="I147" s="77">
        <v>76</v>
      </c>
      <c r="J147">
        <f t="shared" si="10"/>
        <v>0</v>
      </c>
      <c r="K147">
        <v>0</v>
      </c>
      <c r="S147" s="264"/>
      <c r="T147" s="231">
        <f t="shared" si="11"/>
        <v>0</v>
      </c>
      <c r="U147">
        <f t="shared" si="12"/>
        <v>0</v>
      </c>
      <c r="V147">
        <v>0</v>
      </c>
      <c r="W147">
        <f t="shared" si="13"/>
        <v>0</v>
      </c>
      <c r="X147">
        <v>0</v>
      </c>
      <c r="Y147">
        <f t="shared" si="14"/>
        <v>0</v>
      </c>
      <c r="Z147">
        <f t="shared" si="15"/>
        <v>0</v>
      </c>
      <c r="AB147">
        <v>0</v>
      </c>
      <c r="AC147">
        <v>0</v>
      </c>
    </row>
    <row r="148" spans="8:33" x14ac:dyDescent="0.25">
      <c r="H148" s="77" t="s">
        <v>678</v>
      </c>
      <c r="I148" s="77">
        <v>77</v>
      </c>
      <c r="J148">
        <f t="shared" si="10"/>
        <v>0</v>
      </c>
      <c r="K148">
        <v>0</v>
      </c>
      <c r="S148" s="264"/>
      <c r="T148" s="231">
        <f t="shared" si="11"/>
        <v>0</v>
      </c>
      <c r="U148">
        <f t="shared" si="12"/>
        <v>0</v>
      </c>
      <c r="V148">
        <v>0</v>
      </c>
      <c r="W148">
        <f>(T148+3.74)/2.25</f>
        <v>1.6622222222222223</v>
      </c>
      <c r="X148">
        <v>1.6622222222222223</v>
      </c>
      <c r="Y148">
        <f t="shared" si="14"/>
        <v>0</v>
      </c>
      <c r="Z148">
        <f>U148+4.37/1.21</f>
        <v>3.6115702479338845</v>
      </c>
      <c r="AA148">
        <f>(Y148+3.74)/2.25</f>
        <v>1.6622222222222223</v>
      </c>
      <c r="AB148">
        <v>0</v>
      </c>
      <c r="AC148">
        <v>3.6115702479338845</v>
      </c>
      <c r="AD148">
        <v>1.6622222222222223</v>
      </c>
    </row>
    <row r="149" spans="8:33" x14ac:dyDescent="0.25">
      <c r="H149" s="77" t="s">
        <v>680</v>
      </c>
      <c r="I149" s="77">
        <v>78</v>
      </c>
      <c r="J149">
        <f t="shared" si="10"/>
        <v>0</v>
      </c>
      <c r="K149">
        <v>0</v>
      </c>
      <c r="T149" s="231">
        <f>0.6/0.47*(1/5.59)</f>
        <v>0.22837133178548322</v>
      </c>
      <c r="W149">
        <f>T149/2.25</f>
        <v>0.10149836968243699</v>
      </c>
      <c r="X149">
        <v>0.10149836968243699</v>
      </c>
      <c r="Y149">
        <f t="shared" si="14"/>
        <v>0</v>
      </c>
      <c r="Z149">
        <v>0</v>
      </c>
      <c r="AB149">
        <v>0</v>
      </c>
      <c r="AC149">
        <v>0</v>
      </c>
    </row>
    <row r="150" spans="8:33" x14ac:dyDescent="0.25">
      <c r="H150" s="77" t="s">
        <v>681</v>
      </c>
      <c r="I150" s="77">
        <v>79</v>
      </c>
      <c r="J150">
        <f t="shared" si="10"/>
        <v>0</v>
      </c>
      <c r="K150">
        <v>0</v>
      </c>
      <c r="T150">
        <f>0.14/0.47*(1/5.59)</f>
        <v>5.3286644083279419E-2</v>
      </c>
      <c r="W150">
        <f>T150/2.25</f>
        <v>2.3682952925901963E-2</v>
      </c>
      <c r="X150">
        <v>2.3682952925901963E-2</v>
      </c>
      <c r="Y150">
        <f t="shared" si="14"/>
        <v>0</v>
      </c>
      <c r="Z150">
        <f t="shared" si="15"/>
        <v>0</v>
      </c>
      <c r="AB150">
        <v>0</v>
      </c>
      <c r="AC150">
        <v>0</v>
      </c>
    </row>
    <row r="151" spans="8:33" x14ac:dyDescent="0.25">
      <c r="H151" s="77" t="s">
        <v>682</v>
      </c>
      <c r="I151" s="77">
        <v>80</v>
      </c>
      <c r="J151">
        <f t="shared" si="10"/>
        <v>0</v>
      </c>
      <c r="K151">
        <v>0</v>
      </c>
      <c r="T151">
        <f>29.61/1000/0.47*(1/5.59)</f>
        <v>1.1270125223613597E-2</v>
      </c>
      <c r="W151">
        <f>T151/2.25</f>
        <v>5.008944543828265E-3</v>
      </c>
      <c r="X151">
        <v>5.008944543828265E-3</v>
      </c>
      <c r="Y151">
        <f t="shared" si="14"/>
        <v>0</v>
      </c>
      <c r="Z151">
        <f t="shared" si="15"/>
        <v>0</v>
      </c>
      <c r="AB151">
        <v>0</v>
      </c>
      <c r="AC151">
        <v>0</v>
      </c>
    </row>
    <row r="152" spans="8:33" x14ac:dyDescent="0.25">
      <c r="H152" s="77" t="s">
        <v>683</v>
      </c>
      <c r="I152" s="77">
        <v>81</v>
      </c>
      <c r="J152">
        <f t="shared" si="10"/>
        <v>0</v>
      </c>
      <c r="K152">
        <v>0</v>
      </c>
      <c r="T152">
        <f>19.43/1000/0.47*(1/5.59)/1000</f>
        <v>7.395424960986565E-6</v>
      </c>
      <c r="W152">
        <f>T152/2.25</f>
        <v>3.286855538216251E-6</v>
      </c>
      <c r="X152">
        <v>3.286855538216251E-6</v>
      </c>
      <c r="Y152">
        <f t="shared" si="14"/>
        <v>0</v>
      </c>
      <c r="Z152">
        <f t="shared" si="15"/>
        <v>0</v>
      </c>
      <c r="AB152">
        <v>0</v>
      </c>
      <c r="AC152">
        <v>0</v>
      </c>
    </row>
    <row r="153" spans="8:33" x14ac:dyDescent="0.25">
      <c r="H153" s="77" t="s">
        <v>690</v>
      </c>
      <c r="I153" s="77">
        <v>82</v>
      </c>
      <c r="J153">
        <f t="shared" si="10"/>
        <v>0</v>
      </c>
      <c r="K153">
        <v>0</v>
      </c>
      <c r="Y153">
        <f>1/5.59*0.87</f>
        <v>0.15563506261180679</v>
      </c>
      <c r="Z153">
        <f>28/46/1.21</f>
        <v>0.5030542579949695</v>
      </c>
      <c r="AA153">
        <f>Y153/2.25</f>
        <v>6.917113893858079E-2</v>
      </c>
      <c r="AC153">
        <v>0.5030542579949695</v>
      </c>
    </row>
    <row r="154" spans="8:33" x14ac:dyDescent="0.25">
      <c r="H154" s="77" t="s">
        <v>691</v>
      </c>
      <c r="I154" s="77">
        <v>83</v>
      </c>
      <c r="J154">
        <f t="shared" si="10"/>
        <v>0</v>
      </c>
      <c r="K154">
        <v>0</v>
      </c>
      <c r="AF154">
        <f>1/3.071428</f>
        <v>0.32558145592213134</v>
      </c>
      <c r="AG154">
        <v>0.32558145592213134</v>
      </c>
    </row>
    <row r="155" spans="8:33" ht="15.75" thickBot="1" x14ac:dyDescent="0.3">
      <c r="H155" s="77" t="s">
        <v>693</v>
      </c>
      <c r="I155" s="77">
        <v>84</v>
      </c>
      <c r="J155">
        <f t="shared" si="10"/>
        <v>0</v>
      </c>
      <c r="K155">
        <v>0</v>
      </c>
    </row>
    <row r="156" spans="8:33" x14ac:dyDescent="0.25">
      <c r="H156" s="224" t="s">
        <v>694</v>
      </c>
      <c r="I156" s="77">
        <v>85</v>
      </c>
      <c r="J156">
        <f t="shared" si="10"/>
        <v>0</v>
      </c>
      <c r="K156">
        <v>0</v>
      </c>
    </row>
    <row r="157" spans="8:33" x14ac:dyDescent="0.25">
      <c r="H157" s="77" t="s">
        <v>699</v>
      </c>
      <c r="I157" s="77">
        <v>86</v>
      </c>
      <c r="J157">
        <f>IFERROR(VLOOKUP(I157,$C$71:$D$75,2,0),0)</f>
        <v>0</v>
      </c>
      <c r="K157">
        <v>0</v>
      </c>
    </row>
    <row r="158" spans="8:33" x14ac:dyDescent="0.25">
      <c r="H158" s="77" t="s">
        <v>700</v>
      </c>
      <c r="I158" s="77">
        <v>87</v>
      </c>
      <c r="J158">
        <f t="shared" ref="J158:J166" si="16">IFERROR(VLOOKUP(I158,$C$71:$D$75,2,0),0)</f>
        <v>0</v>
      </c>
      <c r="K158">
        <v>0</v>
      </c>
    </row>
    <row r="159" spans="8:33" x14ac:dyDescent="0.25">
      <c r="H159" s="77" t="s">
        <v>701</v>
      </c>
      <c r="I159" s="77">
        <v>88</v>
      </c>
      <c r="J159">
        <f t="shared" si="16"/>
        <v>0</v>
      </c>
      <c r="K159">
        <v>0</v>
      </c>
    </row>
    <row r="160" spans="8:33" x14ac:dyDescent="0.25">
      <c r="H160" s="77" t="s">
        <v>702</v>
      </c>
      <c r="I160" s="77">
        <v>89</v>
      </c>
      <c r="J160">
        <f t="shared" si="16"/>
        <v>0</v>
      </c>
      <c r="K160">
        <v>0</v>
      </c>
    </row>
    <row r="161" spans="8:11" x14ac:dyDescent="0.25">
      <c r="H161" s="77" t="s">
        <v>705</v>
      </c>
      <c r="I161" s="77">
        <v>90</v>
      </c>
      <c r="J161">
        <f t="shared" si="16"/>
        <v>0</v>
      </c>
      <c r="K161">
        <v>0</v>
      </c>
    </row>
    <row r="162" spans="8:11" x14ac:dyDescent="0.25">
      <c r="H162" s="77" t="s">
        <v>707</v>
      </c>
      <c r="I162" s="77">
        <v>91</v>
      </c>
      <c r="J162">
        <f t="shared" si="16"/>
        <v>0</v>
      </c>
      <c r="K162">
        <v>0</v>
      </c>
    </row>
    <row r="163" spans="8:11" x14ac:dyDescent="0.25">
      <c r="H163" s="77" t="s">
        <v>709</v>
      </c>
      <c r="I163" s="77">
        <v>92</v>
      </c>
      <c r="J163">
        <f t="shared" si="16"/>
        <v>0</v>
      </c>
      <c r="K163">
        <v>0</v>
      </c>
    </row>
    <row r="164" spans="8:11" x14ac:dyDescent="0.25">
      <c r="H164" s="77" t="s">
        <v>711</v>
      </c>
      <c r="I164" s="77">
        <v>93</v>
      </c>
      <c r="J164">
        <f t="shared" si="16"/>
        <v>0</v>
      </c>
      <c r="K164">
        <v>0</v>
      </c>
    </row>
    <row r="165" spans="8:11" x14ac:dyDescent="0.25">
      <c r="H165" s="77" t="s">
        <v>713</v>
      </c>
      <c r="I165" s="77">
        <v>94</v>
      </c>
      <c r="J165">
        <f t="shared" si="16"/>
        <v>0</v>
      </c>
      <c r="K165">
        <v>0</v>
      </c>
    </row>
    <row r="166" spans="8:11" x14ac:dyDescent="0.25">
      <c r="H166" s="199" t="s">
        <v>715</v>
      </c>
      <c r="I166" s="77">
        <v>95</v>
      </c>
      <c r="J166">
        <f t="shared" si="16"/>
        <v>-5.3E-3</v>
      </c>
      <c r="K166">
        <v>-5.3E-3</v>
      </c>
    </row>
  </sheetData>
  <sortState xmlns:xlrd2="http://schemas.microsoft.com/office/spreadsheetml/2017/richdata2" ref="B72:F98">
    <sortCondition ref="F72:F98"/>
  </sortState>
  <mergeCells count="51">
    <mergeCell ref="AH105:AO105"/>
    <mergeCell ref="AH108:AO108"/>
    <mergeCell ref="AH109:AO109"/>
    <mergeCell ref="AH93:AO93"/>
    <mergeCell ref="AH94:AO94"/>
    <mergeCell ref="AH98:AO98"/>
    <mergeCell ref="AH99:AO99"/>
    <mergeCell ref="AH101:AO101"/>
    <mergeCell ref="AH102:AO102"/>
    <mergeCell ref="AH79:AO79"/>
    <mergeCell ref="AH82:AO82"/>
    <mergeCell ref="A51:C51"/>
    <mergeCell ref="AH104:AO104"/>
    <mergeCell ref="AH84:AH85"/>
    <mergeCell ref="AJ84:AJ85"/>
    <mergeCell ref="AH87:AO87"/>
    <mergeCell ref="AH88:AH89"/>
    <mergeCell ref="AJ88:AJ89"/>
    <mergeCell ref="AH68:AO68"/>
    <mergeCell ref="A98:A99"/>
    <mergeCell ref="B98:B99"/>
    <mergeCell ref="C98:C99"/>
    <mergeCell ref="A104:B104"/>
    <mergeCell ref="C104:D104"/>
    <mergeCell ref="AH21:AO21"/>
    <mergeCell ref="AH22:AO22"/>
    <mergeCell ref="AH86:AO86"/>
    <mergeCell ref="AH29:AO29"/>
    <mergeCell ref="AH30:AO30"/>
    <mergeCell ref="AH35:AO35"/>
    <mergeCell ref="AH36:AO36"/>
    <mergeCell ref="AH51:AO51"/>
    <mergeCell ref="AH83:AO83"/>
    <mergeCell ref="AH52:AO52"/>
    <mergeCell ref="AH64:AO64"/>
    <mergeCell ref="AH65:AO65"/>
    <mergeCell ref="AH67:AO67"/>
    <mergeCell ref="AH74:AO74"/>
    <mergeCell ref="AH75:AO75"/>
    <mergeCell ref="AH78:AO78"/>
    <mergeCell ref="AH3:AO3"/>
    <mergeCell ref="A1:C1"/>
    <mergeCell ref="D1:F1"/>
    <mergeCell ref="H1:J1"/>
    <mergeCell ref="K1:M1"/>
    <mergeCell ref="N1:P1"/>
    <mergeCell ref="Q1:S1"/>
    <mergeCell ref="AH1:AH2"/>
    <mergeCell ref="AI1:AI2"/>
    <mergeCell ref="AJ1:AJ2"/>
    <mergeCell ref="AK1:AO1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5AB94-217F-4B03-A727-6E772D52CDC4}">
  <sheetPr codeName="Sheet17"/>
  <dimension ref="A1:I82"/>
  <sheetViews>
    <sheetView topLeftCell="A48" zoomScale="55" zoomScaleNormal="55" workbookViewId="0">
      <selection activeCell="H166" sqref="H72:H166"/>
    </sheetView>
  </sheetViews>
  <sheetFormatPr defaultRowHeight="15" x14ac:dyDescent="0.25"/>
  <cols>
    <col min="1" max="1" width="69.85546875" bestFit="1" customWidth="1"/>
    <col min="4" max="4" width="10.42578125" bestFit="1" customWidth="1"/>
    <col min="5" max="5" width="23.28515625" bestFit="1" customWidth="1"/>
  </cols>
  <sheetData>
    <row r="1" spans="1:1" x14ac:dyDescent="0.25">
      <c r="A1" s="21" t="s">
        <v>537</v>
      </c>
    </row>
    <row r="2" spans="1:1" x14ac:dyDescent="0.25">
      <c r="A2" s="26" t="s">
        <v>532</v>
      </c>
    </row>
    <row r="3" spans="1:1" x14ac:dyDescent="0.25">
      <c r="A3" s="26" t="s">
        <v>533</v>
      </c>
    </row>
    <row r="4" spans="1:1" ht="15.75" thickBot="1" x14ac:dyDescent="0.3">
      <c r="A4" s="217" t="s">
        <v>534</v>
      </c>
    </row>
    <row r="5" spans="1:1" x14ac:dyDescent="0.25">
      <c r="A5" s="222" t="s">
        <v>538</v>
      </c>
    </row>
    <row r="6" spans="1:1" x14ac:dyDescent="0.25">
      <c r="A6" s="219" t="s">
        <v>539</v>
      </c>
    </row>
    <row r="7" spans="1:1" x14ac:dyDescent="0.25">
      <c r="A7" s="219" t="s">
        <v>540</v>
      </c>
    </row>
    <row r="8" spans="1:1" x14ac:dyDescent="0.25">
      <c r="A8" s="219" t="s">
        <v>541</v>
      </c>
    </row>
    <row r="9" spans="1:1" x14ac:dyDescent="0.25">
      <c r="A9" s="219" t="s">
        <v>542</v>
      </c>
    </row>
    <row r="10" spans="1:1" ht="15.75" thickBot="1" x14ac:dyDescent="0.3">
      <c r="A10" s="219" t="s">
        <v>535</v>
      </c>
    </row>
    <row r="11" spans="1:1" x14ac:dyDescent="0.25">
      <c r="A11" s="21" t="s">
        <v>543</v>
      </c>
    </row>
    <row r="12" spans="1:1" x14ac:dyDescent="0.25">
      <c r="A12" s="219" t="s">
        <v>544</v>
      </c>
    </row>
    <row r="13" spans="1:1" ht="15.75" thickBot="1" x14ac:dyDescent="0.3">
      <c r="A13" s="219" t="s">
        <v>545</v>
      </c>
    </row>
    <row r="14" spans="1:1" ht="15.75" thickBot="1" x14ac:dyDescent="0.3">
      <c r="A14" s="221" t="s">
        <v>546</v>
      </c>
    </row>
    <row r="15" spans="1:1" x14ac:dyDescent="0.25">
      <c r="A15" s="219" t="s">
        <v>547</v>
      </c>
    </row>
    <row r="16" spans="1:1" x14ac:dyDescent="0.25">
      <c r="A16" s="219" t="s">
        <v>548</v>
      </c>
    </row>
    <row r="17" spans="1:1" x14ac:dyDescent="0.25">
      <c r="A17" s="26" t="s">
        <v>549</v>
      </c>
    </row>
    <row r="18" spans="1:1" x14ac:dyDescent="0.25">
      <c r="A18" s="223" t="s">
        <v>550</v>
      </c>
    </row>
    <row r="19" spans="1:1" x14ac:dyDescent="0.25">
      <c r="A19" s="223" t="s">
        <v>551</v>
      </c>
    </row>
    <row r="20" spans="1:1" x14ac:dyDescent="0.25">
      <c r="A20" s="26" t="s">
        <v>552</v>
      </c>
    </row>
    <row r="21" spans="1:1" ht="15.75" thickBot="1" x14ac:dyDescent="0.3">
      <c r="A21" s="219" t="s">
        <v>553</v>
      </c>
    </row>
    <row r="22" spans="1:1" x14ac:dyDescent="0.25">
      <c r="A22" s="21" t="s">
        <v>554</v>
      </c>
    </row>
    <row r="23" spans="1:1" ht="15.75" thickBot="1" x14ac:dyDescent="0.3">
      <c r="A23" s="198" t="s">
        <v>555</v>
      </c>
    </row>
    <row r="24" spans="1:1" x14ac:dyDescent="0.25">
      <c r="A24" s="21" t="s">
        <v>556</v>
      </c>
    </row>
    <row r="25" spans="1:1" ht="15.75" thickBot="1" x14ac:dyDescent="0.3">
      <c r="A25" s="26" t="s">
        <v>557</v>
      </c>
    </row>
    <row r="26" spans="1:1" x14ac:dyDescent="0.25">
      <c r="A26" s="21" t="s">
        <v>558</v>
      </c>
    </row>
    <row r="27" spans="1:1" x14ac:dyDescent="0.25">
      <c r="A27" s="26" t="s">
        <v>559</v>
      </c>
    </row>
    <row r="28" spans="1:1" x14ac:dyDescent="0.25">
      <c r="A28" s="26" t="s">
        <v>560</v>
      </c>
    </row>
    <row r="29" spans="1:1" x14ac:dyDescent="0.25">
      <c r="A29" s="26" t="s">
        <v>561</v>
      </c>
    </row>
    <row r="30" spans="1:1" x14ac:dyDescent="0.25">
      <c r="A30" s="26" t="s">
        <v>562</v>
      </c>
    </row>
    <row r="31" spans="1:1" x14ac:dyDescent="0.25">
      <c r="A31" s="26" t="s">
        <v>536</v>
      </c>
    </row>
    <row r="32" spans="1:1" x14ac:dyDescent="0.25">
      <c r="A32" s="26" t="s">
        <v>563</v>
      </c>
    </row>
    <row r="33" spans="1:9" x14ac:dyDescent="0.25">
      <c r="A33" s="26" t="s">
        <v>564</v>
      </c>
    </row>
    <row r="34" spans="1:9" x14ac:dyDescent="0.25">
      <c r="A34" s="219" t="s">
        <v>565</v>
      </c>
    </row>
    <row r="35" spans="1:9" x14ac:dyDescent="0.25">
      <c r="A35" s="26" t="s">
        <v>566</v>
      </c>
    </row>
    <row r="38" spans="1:9" ht="15.75" thickBot="1" x14ac:dyDescent="0.3">
      <c r="B38" t="s">
        <v>590</v>
      </c>
      <c r="C38" t="s">
        <v>591</v>
      </c>
      <c r="D38" t="s">
        <v>592</v>
      </c>
      <c r="E38" t="s">
        <v>595</v>
      </c>
    </row>
    <row r="39" spans="1:9" x14ac:dyDescent="0.25">
      <c r="A39" s="229" t="s">
        <v>567</v>
      </c>
    </row>
    <row r="40" spans="1:9" x14ac:dyDescent="0.25">
      <c r="A40" s="199" t="s">
        <v>584</v>
      </c>
      <c r="B40">
        <v>0.02</v>
      </c>
      <c r="C40">
        <f>61000000*B40/365</f>
        <v>3342.4657534246576</v>
      </c>
      <c r="D40">
        <v>0.14000000000000001</v>
      </c>
      <c r="E40">
        <f>C40/2000/D40</f>
        <v>11.937377690802347</v>
      </c>
    </row>
    <row r="41" spans="1:9" x14ac:dyDescent="0.25">
      <c r="A41" s="220" t="s">
        <v>585</v>
      </c>
      <c r="B41">
        <v>7.0000000000000007E-2</v>
      </c>
      <c r="C41">
        <f t="shared" ref="C41:C64" si="0">61000000*B41/365</f>
        <v>11698.630136986301</v>
      </c>
      <c r="D41">
        <v>0.45</v>
      </c>
      <c r="E41">
        <f t="shared" ref="E41:E64" si="1">C41/2000/D41</f>
        <v>12.998477929984778</v>
      </c>
    </row>
    <row r="42" spans="1:9" ht="15.75" thickBot="1" x14ac:dyDescent="0.3">
      <c r="A42" s="218" t="s">
        <v>568</v>
      </c>
      <c r="C42">
        <f t="shared" si="0"/>
        <v>0</v>
      </c>
      <c r="E42" t="e">
        <f t="shared" si="1"/>
        <v>#DIV/0!</v>
      </c>
    </row>
    <row r="43" spans="1:9" x14ac:dyDescent="0.25">
      <c r="A43" s="224" t="s">
        <v>594</v>
      </c>
      <c r="B43">
        <v>-0.15</v>
      </c>
      <c r="C43">
        <f>61000000*B43/365</f>
        <v>-25068.493150684932</v>
      </c>
      <c r="D43" s="186">
        <v>7.03</v>
      </c>
      <c r="E43">
        <f t="shared" si="1"/>
        <v>-1.7829653734484305</v>
      </c>
      <c r="I43" s="231"/>
    </row>
    <row r="44" spans="1:9" x14ac:dyDescent="0.25">
      <c r="A44" s="220" t="s">
        <v>569</v>
      </c>
      <c r="B44">
        <v>0.01</v>
      </c>
      <c r="C44">
        <f t="shared" si="0"/>
        <v>1671.2328767123288</v>
      </c>
      <c r="D44">
        <v>0.7</v>
      </c>
      <c r="E44">
        <f t="shared" si="1"/>
        <v>1.1937377690802349</v>
      </c>
    </row>
    <row r="45" spans="1:9" x14ac:dyDescent="0.25">
      <c r="A45" s="220" t="s">
        <v>586</v>
      </c>
      <c r="B45">
        <v>0.02</v>
      </c>
      <c r="C45">
        <f t="shared" si="0"/>
        <v>3342.4657534246576</v>
      </c>
      <c r="D45">
        <v>0.8</v>
      </c>
      <c r="E45">
        <f t="shared" si="1"/>
        <v>2.0890410958904106</v>
      </c>
    </row>
    <row r="46" spans="1:9" x14ac:dyDescent="0.25">
      <c r="A46" s="199" t="s">
        <v>587</v>
      </c>
      <c r="B46">
        <v>0.01</v>
      </c>
      <c r="C46">
        <f t="shared" si="0"/>
        <v>1671.2328767123288</v>
      </c>
      <c r="D46">
        <v>1.1000000000000001</v>
      </c>
      <c r="E46">
        <f t="shared" si="1"/>
        <v>0.759651307596513</v>
      </c>
    </row>
    <row r="47" spans="1:9" ht="15.75" thickBot="1" x14ac:dyDescent="0.3">
      <c r="A47" s="220" t="s">
        <v>588</v>
      </c>
      <c r="B47">
        <v>0.19</v>
      </c>
      <c r="C47">
        <f t="shared" si="0"/>
        <v>31753.424657534248</v>
      </c>
      <c r="D47">
        <v>0.63600000000000001</v>
      </c>
      <c r="E47">
        <f t="shared" si="1"/>
        <v>24.963384164728179</v>
      </c>
    </row>
    <row r="48" spans="1:9" x14ac:dyDescent="0.25">
      <c r="A48" s="224" t="s">
        <v>597</v>
      </c>
      <c r="C48">
        <f t="shared" si="0"/>
        <v>0</v>
      </c>
      <c r="E48" t="e">
        <f t="shared" si="1"/>
        <v>#DIV/0!</v>
      </c>
    </row>
    <row r="49" spans="1:9" ht="15.75" thickBot="1" x14ac:dyDescent="0.3">
      <c r="A49" s="199" t="s">
        <v>589</v>
      </c>
      <c r="B49">
        <v>0.02</v>
      </c>
      <c r="C49">
        <f t="shared" si="0"/>
        <v>3342.4657534246576</v>
      </c>
      <c r="D49">
        <v>20</v>
      </c>
      <c r="E49">
        <f t="shared" si="1"/>
        <v>8.3561643835616442E-2</v>
      </c>
    </row>
    <row r="50" spans="1:9" ht="15.75" thickBot="1" x14ac:dyDescent="0.3">
      <c r="A50" s="226" t="s">
        <v>570</v>
      </c>
      <c r="C50">
        <f t="shared" si="0"/>
        <v>0</v>
      </c>
      <c r="E50" t="e">
        <f t="shared" si="1"/>
        <v>#DIV/0!</v>
      </c>
    </row>
    <row r="51" spans="1:9" x14ac:dyDescent="0.25">
      <c r="A51" s="199" t="s">
        <v>571</v>
      </c>
      <c r="C51">
        <f t="shared" si="0"/>
        <v>0</v>
      </c>
      <c r="E51" t="e">
        <f t="shared" si="1"/>
        <v>#DIV/0!</v>
      </c>
    </row>
    <row r="52" spans="1:9" x14ac:dyDescent="0.25">
      <c r="A52" s="199" t="s">
        <v>572</v>
      </c>
      <c r="C52">
        <f t="shared" si="0"/>
        <v>0</v>
      </c>
      <c r="E52" t="e">
        <f t="shared" si="1"/>
        <v>#DIV/0!</v>
      </c>
    </row>
    <row r="53" spans="1:9" x14ac:dyDescent="0.25">
      <c r="A53" s="220" t="s">
        <v>573</v>
      </c>
      <c r="C53">
        <f t="shared" si="0"/>
        <v>0</v>
      </c>
      <c r="E53" t="e">
        <f t="shared" si="1"/>
        <v>#DIV/0!</v>
      </c>
    </row>
    <row r="54" spans="1:9" x14ac:dyDescent="0.25">
      <c r="A54" s="220" t="s">
        <v>574</v>
      </c>
      <c r="C54">
        <f t="shared" si="0"/>
        <v>0</v>
      </c>
      <c r="E54" t="e">
        <f t="shared" si="1"/>
        <v>#DIV/0!</v>
      </c>
    </row>
    <row r="55" spans="1:9" x14ac:dyDescent="0.25">
      <c r="A55" s="220" t="s">
        <v>575</v>
      </c>
      <c r="C55">
        <f t="shared" si="0"/>
        <v>0</v>
      </c>
      <c r="E55" t="e">
        <f t="shared" si="1"/>
        <v>#DIV/0!</v>
      </c>
    </row>
    <row r="56" spans="1:9" x14ac:dyDescent="0.25">
      <c r="A56" s="220" t="s">
        <v>576</v>
      </c>
      <c r="C56">
        <f t="shared" si="0"/>
        <v>0</v>
      </c>
      <c r="E56" t="e">
        <f t="shared" si="1"/>
        <v>#DIV/0!</v>
      </c>
    </row>
    <row r="57" spans="1:9" ht="15.75" thickBot="1" x14ac:dyDescent="0.3">
      <c r="A57" s="199" t="s">
        <v>577</v>
      </c>
      <c r="C57">
        <f t="shared" si="0"/>
        <v>0</v>
      </c>
      <c r="E57" t="e">
        <f t="shared" si="1"/>
        <v>#DIV/0!</v>
      </c>
    </row>
    <row r="58" spans="1:9" x14ac:dyDescent="0.25">
      <c r="A58" s="225" t="s">
        <v>578</v>
      </c>
      <c r="C58">
        <f t="shared" si="0"/>
        <v>0</v>
      </c>
      <c r="D58" s="186">
        <f>0.26/0.92</f>
        <v>0.28260869565217389</v>
      </c>
      <c r="E58">
        <f t="shared" si="1"/>
        <v>0</v>
      </c>
    </row>
    <row r="59" spans="1:9" ht="15.75" thickBot="1" x14ac:dyDescent="0.3">
      <c r="A59" s="228" t="s">
        <v>579</v>
      </c>
      <c r="C59">
        <f t="shared" si="0"/>
        <v>0</v>
      </c>
      <c r="E59" t="e">
        <f t="shared" si="1"/>
        <v>#DIV/0!</v>
      </c>
    </row>
    <row r="60" spans="1:9" x14ac:dyDescent="0.25">
      <c r="A60" s="225" t="s">
        <v>580</v>
      </c>
      <c r="B60">
        <v>0.01</v>
      </c>
      <c r="C60">
        <f t="shared" si="0"/>
        <v>1671.2328767123288</v>
      </c>
      <c r="D60">
        <f>9.73/2.83/1000</f>
        <v>3.4381625441696111E-3</v>
      </c>
      <c r="E60">
        <f t="shared" si="1"/>
        <v>243.04157456813417</v>
      </c>
    </row>
    <row r="61" spans="1:9" x14ac:dyDescent="0.25">
      <c r="A61" s="227" t="s">
        <v>581</v>
      </c>
      <c r="C61">
        <f t="shared" si="0"/>
        <v>0</v>
      </c>
      <c r="E61" t="e">
        <f t="shared" si="1"/>
        <v>#DIV/0!</v>
      </c>
    </row>
    <row r="62" spans="1:9" x14ac:dyDescent="0.25">
      <c r="A62" s="199" t="s">
        <v>582</v>
      </c>
      <c r="C62">
        <f t="shared" si="0"/>
        <v>0</v>
      </c>
      <c r="E62" t="e">
        <f t="shared" si="1"/>
        <v>#DIV/0!</v>
      </c>
      <c r="F62" s="232"/>
    </row>
    <row r="63" spans="1:9" ht="15.75" thickBot="1" x14ac:dyDescent="0.3">
      <c r="A63" s="199" t="s">
        <v>583</v>
      </c>
      <c r="C63">
        <f t="shared" si="0"/>
        <v>0</v>
      </c>
      <c r="D63" s="186">
        <f>0.32/0.92</f>
        <v>0.34782608695652173</v>
      </c>
      <c r="E63">
        <f t="shared" si="1"/>
        <v>0</v>
      </c>
    </row>
    <row r="64" spans="1:9" ht="15.75" thickBot="1" x14ac:dyDescent="0.3">
      <c r="A64" s="224" t="s">
        <v>593</v>
      </c>
      <c r="B64">
        <v>0.02</v>
      </c>
      <c r="C64">
        <f t="shared" si="0"/>
        <v>3342.4657534246576</v>
      </c>
      <c r="D64">
        <f>5*1055</f>
        <v>5275</v>
      </c>
      <c r="E64">
        <f t="shared" si="1"/>
        <v>3.1682139842887752E-4</v>
      </c>
      <c r="I64" s="231"/>
    </row>
    <row r="65" spans="1:6" ht="15.75" thickBot="1" x14ac:dyDescent="0.3">
      <c r="A65" s="224" t="s">
        <v>598</v>
      </c>
      <c r="F65" s="232"/>
    </row>
    <row r="66" spans="1:6" ht="15.75" thickBot="1" x14ac:dyDescent="0.3">
      <c r="A66" s="224" t="s">
        <v>599</v>
      </c>
    </row>
    <row r="67" spans="1:6" ht="15.75" thickBot="1" x14ac:dyDescent="0.3">
      <c r="A67" s="224" t="s">
        <v>600</v>
      </c>
    </row>
    <row r="68" spans="1:6" ht="15.75" thickBot="1" x14ac:dyDescent="0.3">
      <c r="A68" s="224" t="s">
        <v>601</v>
      </c>
    </row>
    <row r="69" spans="1:6" x14ac:dyDescent="0.25">
      <c r="A69" s="224" t="s">
        <v>602</v>
      </c>
    </row>
    <row r="70" spans="1:6" x14ac:dyDescent="0.25">
      <c r="A70" s="199" t="s">
        <v>603</v>
      </c>
    </row>
    <row r="71" spans="1:6" x14ac:dyDescent="0.25">
      <c r="A71" s="199" t="s">
        <v>604</v>
      </c>
    </row>
    <row r="72" spans="1:6" x14ac:dyDescent="0.25">
      <c r="A72" s="199" t="s">
        <v>605</v>
      </c>
    </row>
    <row r="73" spans="1:6" x14ac:dyDescent="0.25">
      <c r="A73" s="199" t="s">
        <v>606</v>
      </c>
    </row>
    <row r="74" spans="1:6" x14ac:dyDescent="0.25">
      <c r="A74" s="199" t="s">
        <v>607</v>
      </c>
    </row>
    <row r="75" spans="1:6" x14ac:dyDescent="0.25">
      <c r="A75" s="199" t="s">
        <v>608</v>
      </c>
    </row>
    <row r="76" spans="1:6" x14ac:dyDescent="0.25">
      <c r="A76" s="199" t="s">
        <v>609</v>
      </c>
    </row>
    <row r="77" spans="1:6" x14ac:dyDescent="0.25">
      <c r="A77" s="199" t="s">
        <v>610</v>
      </c>
    </row>
    <row r="78" spans="1:6" x14ac:dyDescent="0.25">
      <c r="A78" s="199" t="s">
        <v>611</v>
      </c>
    </row>
    <row r="79" spans="1:6" x14ac:dyDescent="0.25">
      <c r="A79" s="199" t="s">
        <v>612</v>
      </c>
    </row>
    <row r="80" spans="1:6" x14ac:dyDescent="0.25">
      <c r="A80" s="199" t="s">
        <v>613</v>
      </c>
    </row>
    <row r="81" spans="1:1" x14ac:dyDescent="0.25">
      <c r="A81" s="199" t="s">
        <v>614</v>
      </c>
    </row>
    <row r="82" spans="1:1" x14ac:dyDescent="0.25">
      <c r="A82" s="199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Sets and Parameters</vt:lpstr>
      <vt:lpstr>Conversion Path. Ref.</vt:lpstr>
      <vt:lpstr>Economic Parameters</vt:lpstr>
      <vt:lpstr>Biomass Conversion + LCI</vt:lpstr>
      <vt:lpstr>Economic Cost 2023~2060</vt:lpstr>
      <vt:lpstr>Conversion Rate</vt:lpstr>
      <vt:lpstr>Sheet1</vt:lpstr>
      <vt:lpstr>Conversion Path. LCI</vt:lpstr>
      <vt:lpstr>Sheet3</vt:lpstr>
      <vt:lpstr>Environmental Parameters</vt:lpstr>
      <vt:lpstr>Sheet4</vt:lpstr>
      <vt:lpstr>Plastic Application Projections</vt:lpstr>
      <vt:lpstr>Mechanical and Chemical Recyl.</vt:lpstr>
      <vt:lpstr>Plastic Substitutes</vt:lpstr>
      <vt:lpstr>Waste Management</vt:lpstr>
      <vt:lpstr>Draft 1 (LCI)</vt:lpstr>
      <vt:lpstr>Draft 2 (Economics)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Zhao</dc:creator>
  <cp:lastModifiedBy>Xiang Zhao</cp:lastModifiedBy>
  <dcterms:created xsi:type="dcterms:W3CDTF">2023-11-13T15:36:37Z</dcterms:created>
  <dcterms:modified xsi:type="dcterms:W3CDTF">2024-02-21T21:37:12Z</dcterms:modified>
</cp:coreProperties>
</file>