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tra\Desktop\New folder\"/>
    </mc:Choice>
  </mc:AlternateContent>
  <xr:revisionPtr revIDLastSave="0" documentId="13_ncr:1_{21EAF42C-21F5-405C-857A-4049EE9B814F}" xr6:coauthVersionLast="47" xr6:coauthVersionMax="47" xr10:uidLastSave="{00000000-0000-0000-0000-000000000000}"/>
  <bookViews>
    <workbookView minimized="1" xWindow="7320" yWindow="-30" windowWidth="21600" windowHeight="11295" firstSheet="3" activeTab="5" xr2:uid="{0078C2A8-0BE5-4A37-AA0E-2552311831B4}"/>
  </bookViews>
  <sheets>
    <sheet name="NPV_Recycl._Sub. Ratio 6a" sheetId="1" r:id="rId1"/>
    <sheet name="GWP_Recycl._Sub. Ratio 6a" sheetId="2" r:id="rId2"/>
    <sheet name="Debt_Recycl._Sub. Ratio 6a" sheetId="3" r:id="rId3"/>
    <sheet name="Trial Plastic Debt" sheetId="5" r:id="rId4"/>
    <sheet name="NPV_Other Para 6b" sheetId="4" r:id="rId5"/>
    <sheet name="Sheet1" sheetId="6" r:id="rId6"/>
  </sheets>
  <definedNames>
    <definedName name="_xlnm._FilterDatabase" localSheetId="2" hidden="1">'Debt_Recycl._Sub. Ratio 6a'!$A$1:$A$454</definedName>
    <definedName name="_xlnm._FilterDatabase" localSheetId="1" hidden="1">'GWP_Recycl._Sub. Ratio 6a'!$A$1:$A$454</definedName>
    <definedName name="_xlnm._FilterDatabase" localSheetId="0" hidden="1">'NPV_Recycl._Sub. Ratio 6a'!$A$1:$A$229</definedName>
    <definedName name="_xlnm._FilterDatabase" localSheetId="3" hidden="1">'Trial Plastic Debt'!$A$1:$A$454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0" i="6" l="1"/>
  <c r="O61" i="6"/>
  <c r="O62" i="6"/>
  <c r="O63" i="6"/>
  <c r="O64" i="6"/>
  <c r="O65" i="6"/>
  <c r="O66" i="6"/>
  <c r="O67" i="6"/>
  <c r="O68" i="6"/>
  <c r="O69" i="6"/>
  <c r="O70" i="6"/>
  <c r="O59" i="6"/>
  <c r="O41" i="6"/>
  <c r="Q41" i="6"/>
  <c r="R41" i="6"/>
  <c r="S41" i="6"/>
  <c r="T41" i="6"/>
  <c r="U41" i="6"/>
  <c r="V41" i="6"/>
  <c r="W41" i="6"/>
  <c r="O42" i="6"/>
  <c r="Q42" i="6"/>
  <c r="R42" i="6"/>
  <c r="S42" i="6"/>
  <c r="T42" i="6"/>
  <c r="U42" i="6"/>
  <c r="V42" i="6"/>
  <c r="W42" i="6"/>
  <c r="O43" i="6"/>
  <c r="Q43" i="6"/>
  <c r="R43" i="6"/>
  <c r="S43" i="6"/>
  <c r="T43" i="6"/>
  <c r="U43" i="6"/>
  <c r="V43" i="6"/>
  <c r="W43" i="6"/>
  <c r="O44" i="6"/>
  <c r="Q44" i="6"/>
  <c r="R44" i="6"/>
  <c r="S44" i="6"/>
  <c r="T44" i="6"/>
  <c r="U44" i="6"/>
  <c r="V44" i="6"/>
  <c r="W44" i="6"/>
  <c r="O45" i="6"/>
  <c r="Q45" i="6"/>
  <c r="R45" i="6"/>
  <c r="S45" i="6"/>
  <c r="T45" i="6"/>
  <c r="U45" i="6"/>
  <c r="V45" i="6"/>
  <c r="W45" i="6"/>
  <c r="O46" i="6"/>
  <c r="Q46" i="6"/>
  <c r="R46" i="6"/>
  <c r="S46" i="6"/>
  <c r="T46" i="6"/>
  <c r="U46" i="6"/>
  <c r="V46" i="6"/>
  <c r="W46" i="6"/>
  <c r="O47" i="6"/>
  <c r="Q47" i="6"/>
  <c r="R47" i="6"/>
  <c r="S47" i="6"/>
  <c r="T47" i="6"/>
  <c r="U47" i="6"/>
  <c r="V47" i="6"/>
  <c r="W47" i="6"/>
  <c r="O48" i="6"/>
  <c r="Q48" i="6"/>
  <c r="R48" i="6"/>
  <c r="S48" i="6"/>
  <c r="T48" i="6"/>
  <c r="U48" i="6"/>
  <c r="V48" i="6"/>
  <c r="W48" i="6"/>
  <c r="O49" i="6"/>
  <c r="Q49" i="6"/>
  <c r="R49" i="6"/>
  <c r="S49" i="6"/>
  <c r="T49" i="6"/>
  <c r="U49" i="6"/>
  <c r="V49" i="6"/>
  <c r="W49" i="6"/>
  <c r="O50" i="6"/>
  <c r="Q50" i="6"/>
  <c r="R50" i="6"/>
  <c r="S50" i="6"/>
  <c r="T50" i="6"/>
  <c r="U50" i="6"/>
  <c r="V50" i="6"/>
  <c r="W50" i="6"/>
  <c r="O51" i="6"/>
  <c r="Q51" i="6"/>
  <c r="R51" i="6"/>
  <c r="S51" i="6"/>
  <c r="T51" i="6"/>
  <c r="U51" i="6"/>
  <c r="V51" i="6"/>
  <c r="W51" i="6"/>
  <c r="O52" i="6"/>
  <c r="Q52" i="6"/>
  <c r="R52" i="6"/>
  <c r="S52" i="6"/>
  <c r="T52" i="6"/>
  <c r="U52" i="6"/>
  <c r="V52" i="6"/>
  <c r="W52" i="6"/>
  <c r="O53" i="6"/>
  <c r="Q53" i="6"/>
  <c r="R53" i="6"/>
  <c r="S53" i="6"/>
  <c r="T53" i="6"/>
  <c r="U53" i="6"/>
  <c r="V53" i="6"/>
  <c r="W53" i="6"/>
  <c r="O54" i="6"/>
  <c r="Q54" i="6"/>
  <c r="R54" i="6"/>
  <c r="S54" i="6"/>
  <c r="T54" i="6"/>
  <c r="U54" i="6"/>
  <c r="V54" i="6"/>
  <c r="W54" i="6"/>
  <c r="O55" i="6"/>
  <c r="Q55" i="6"/>
  <c r="R55" i="6"/>
  <c r="S55" i="6"/>
  <c r="T55" i="6"/>
  <c r="U55" i="6"/>
  <c r="V55" i="6"/>
  <c r="W55" i="6"/>
  <c r="O56" i="6"/>
  <c r="Q56" i="6"/>
  <c r="R56" i="6"/>
  <c r="S56" i="6"/>
  <c r="T56" i="6"/>
  <c r="U56" i="6"/>
  <c r="V56" i="6"/>
  <c r="W56" i="6"/>
  <c r="O57" i="6"/>
  <c r="Q57" i="6"/>
  <c r="R57" i="6"/>
  <c r="S57" i="6"/>
  <c r="T57" i="6"/>
  <c r="U57" i="6"/>
  <c r="V57" i="6"/>
  <c r="W57" i="6"/>
  <c r="O58" i="6"/>
  <c r="Q58" i="6"/>
  <c r="R58" i="6"/>
  <c r="S58" i="6"/>
  <c r="T58" i="6"/>
  <c r="U58" i="6"/>
  <c r="V58" i="6"/>
  <c r="W58" i="6"/>
  <c r="Q59" i="6"/>
  <c r="R59" i="6"/>
  <c r="S59" i="6"/>
  <c r="T59" i="6"/>
  <c r="U59" i="6"/>
  <c r="V59" i="6"/>
  <c r="W59" i="6"/>
  <c r="Q60" i="6"/>
  <c r="R60" i="6"/>
  <c r="S60" i="6"/>
  <c r="T60" i="6"/>
  <c r="U60" i="6"/>
  <c r="V60" i="6"/>
  <c r="W60" i="6"/>
  <c r="Q61" i="6"/>
  <c r="R61" i="6"/>
  <c r="S61" i="6"/>
  <c r="T61" i="6"/>
  <c r="U61" i="6"/>
  <c r="V61" i="6"/>
  <c r="W61" i="6"/>
  <c r="Q62" i="6"/>
  <c r="R62" i="6"/>
  <c r="S62" i="6"/>
  <c r="T62" i="6"/>
  <c r="U62" i="6"/>
  <c r="V62" i="6"/>
  <c r="W62" i="6"/>
  <c r="Q63" i="6"/>
  <c r="R63" i="6"/>
  <c r="S63" i="6"/>
  <c r="T63" i="6"/>
  <c r="U63" i="6"/>
  <c r="V63" i="6"/>
  <c r="W63" i="6"/>
  <c r="Q64" i="6"/>
  <c r="R64" i="6"/>
  <c r="S64" i="6"/>
  <c r="T64" i="6"/>
  <c r="U64" i="6"/>
  <c r="V64" i="6"/>
  <c r="W64" i="6"/>
  <c r="Q65" i="6"/>
  <c r="R65" i="6"/>
  <c r="S65" i="6"/>
  <c r="T65" i="6"/>
  <c r="U65" i="6"/>
  <c r="V65" i="6"/>
  <c r="W65" i="6"/>
  <c r="Q66" i="6"/>
  <c r="R66" i="6"/>
  <c r="S66" i="6"/>
  <c r="T66" i="6"/>
  <c r="U66" i="6"/>
  <c r="V66" i="6"/>
  <c r="W66" i="6"/>
  <c r="Q67" i="6"/>
  <c r="R67" i="6"/>
  <c r="S67" i="6"/>
  <c r="T67" i="6"/>
  <c r="U67" i="6"/>
  <c r="V67" i="6"/>
  <c r="W67" i="6"/>
  <c r="Q68" i="6"/>
  <c r="R68" i="6"/>
  <c r="S68" i="6"/>
  <c r="T68" i="6"/>
  <c r="U68" i="6"/>
  <c r="V68" i="6"/>
  <c r="W68" i="6"/>
  <c r="Q69" i="6"/>
  <c r="R69" i="6"/>
  <c r="S69" i="6"/>
  <c r="T69" i="6"/>
  <c r="U69" i="6"/>
  <c r="V69" i="6"/>
  <c r="W69" i="6"/>
  <c r="Q70" i="6"/>
  <c r="R70" i="6"/>
  <c r="S70" i="6"/>
  <c r="T70" i="6"/>
  <c r="U70" i="6"/>
  <c r="V70" i="6"/>
  <c r="W70" i="6"/>
  <c r="O71" i="6"/>
  <c r="Q71" i="6"/>
  <c r="R71" i="6"/>
  <c r="S71" i="6"/>
  <c r="T71" i="6"/>
  <c r="U71" i="6"/>
  <c r="V71" i="6"/>
  <c r="W71" i="6"/>
  <c r="O72" i="6"/>
  <c r="Q72" i="6"/>
  <c r="R72" i="6"/>
  <c r="S72" i="6"/>
  <c r="T72" i="6"/>
  <c r="U72" i="6"/>
  <c r="V72" i="6"/>
  <c r="W72" i="6"/>
  <c r="O73" i="6"/>
  <c r="Q73" i="6"/>
  <c r="R73" i="6"/>
  <c r="S73" i="6"/>
  <c r="T73" i="6"/>
  <c r="U73" i="6"/>
  <c r="V73" i="6"/>
  <c r="W73" i="6"/>
  <c r="O74" i="6"/>
  <c r="Q74" i="6"/>
  <c r="R74" i="6"/>
  <c r="S74" i="6"/>
  <c r="T74" i="6"/>
  <c r="U74" i="6"/>
  <c r="V74" i="6"/>
  <c r="W74" i="6"/>
  <c r="O75" i="6"/>
  <c r="Q75" i="6"/>
  <c r="R75" i="6"/>
  <c r="S75" i="6"/>
  <c r="T75" i="6"/>
  <c r="U75" i="6"/>
  <c r="V75" i="6"/>
  <c r="W75" i="6"/>
  <c r="O76" i="6"/>
  <c r="Q76" i="6"/>
  <c r="R76" i="6"/>
  <c r="S76" i="6"/>
  <c r="T76" i="6"/>
  <c r="U76" i="6"/>
  <c r="V76" i="6"/>
  <c r="W76" i="6"/>
  <c r="O77" i="6"/>
  <c r="Q77" i="6"/>
  <c r="R77" i="6"/>
  <c r="S77" i="6"/>
  <c r="T77" i="6"/>
  <c r="U77" i="6"/>
  <c r="V77" i="6"/>
  <c r="W77" i="6"/>
  <c r="Q40" i="6"/>
  <c r="R40" i="6"/>
  <c r="S40" i="6"/>
  <c r="T40" i="6"/>
  <c r="U40" i="6"/>
  <c r="V40" i="6"/>
  <c r="W40" i="6"/>
  <c r="O40" i="6"/>
  <c r="F162" i="5"/>
  <c r="K3" i="4"/>
  <c r="K6" i="4"/>
  <c r="AM118" i="5" l="1"/>
  <c r="AM130" i="5" s="1"/>
  <c r="AM142" i="5" s="1"/>
  <c r="AM154" i="5" s="1"/>
  <c r="AM166" i="5" s="1"/>
  <c r="AM178" i="5" s="1"/>
  <c r="AM190" i="5" s="1"/>
  <c r="AM202" i="5" s="1"/>
  <c r="AM214" i="5" s="1"/>
  <c r="AM226" i="5" s="1"/>
  <c r="AM103" i="5"/>
  <c r="AM115" i="5" s="1"/>
  <c r="AM127" i="5" s="1"/>
  <c r="AM139" i="5" s="1"/>
  <c r="AM151" i="5" s="1"/>
  <c r="AM163" i="5" s="1"/>
  <c r="AM175" i="5" s="1"/>
  <c r="AM187" i="5" s="1"/>
  <c r="AM199" i="5" s="1"/>
  <c r="AM211" i="5" s="1"/>
  <c r="AM223" i="5" s="1"/>
  <c r="AM97" i="5"/>
  <c r="AM109" i="5" s="1"/>
  <c r="AM121" i="5" s="1"/>
  <c r="AM133" i="5" s="1"/>
  <c r="AM145" i="5" s="1"/>
  <c r="AM157" i="5" s="1"/>
  <c r="AM169" i="5" s="1"/>
  <c r="AM181" i="5" s="1"/>
  <c r="AM193" i="5" s="1"/>
  <c r="AM205" i="5" s="1"/>
  <c r="AM217" i="5" s="1"/>
  <c r="AM229" i="5" s="1"/>
  <c r="AM92" i="5"/>
  <c r="AM104" i="5" s="1"/>
  <c r="AM116" i="5" s="1"/>
  <c r="AM128" i="5" s="1"/>
  <c r="AM140" i="5" s="1"/>
  <c r="AM152" i="5" s="1"/>
  <c r="AM164" i="5" s="1"/>
  <c r="AM176" i="5" s="1"/>
  <c r="AM188" i="5" s="1"/>
  <c r="AM200" i="5" s="1"/>
  <c r="AM212" i="5" s="1"/>
  <c r="AM224" i="5" s="1"/>
  <c r="AM73" i="5"/>
  <c r="AM85" i="5" s="1"/>
  <c r="AM69" i="5"/>
  <c r="AM81" i="5" s="1"/>
  <c r="AM93" i="5" s="1"/>
  <c r="AM105" i="5" s="1"/>
  <c r="AM117" i="5" s="1"/>
  <c r="AM129" i="5" s="1"/>
  <c r="AM141" i="5" s="1"/>
  <c r="AM153" i="5" s="1"/>
  <c r="AM165" i="5" s="1"/>
  <c r="AM177" i="5" s="1"/>
  <c r="AM189" i="5" s="1"/>
  <c r="AM201" i="5" s="1"/>
  <c r="AM213" i="5" s="1"/>
  <c r="AM225" i="5" s="1"/>
  <c r="AM59" i="5"/>
  <c r="AM71" i="5" s="1"/>
  <c r="AM83" i="5" s="1"/>
  <c r="AM95" i="5" s="1"/>
  <c r="AM107" i="5" s="1"/>
  <c r="AM119" i="5" s="1"/>
  <c r="AM131" i="5" s="1"/>
  <c r="AM143" i="5" s="1"/>
  <c r="AM155" i="5" s="1"/>
  <c r="AM167" i="5" s="1"/>
  <c r="AM179" i="5" s="1"/>
  <c r="AM191" i="5" s="1"/>
  <c r="AM203" i="5" s="1"/>
  <c r="AM215" i="5" s="1"/>
  <c r="AM227" i="5" s="1"/>
  <c r="AM51" i="5"/>
  <c r="AM63" i="5" s="1"/>
  <c r="AM75" i="5" s="1"/>
  <c r="AM87" i="5" s="1"/>
  <c r="AM99" i="5" s="1"/>
  <c r="AM111" i="5" s="1"/>
  <c r="AM123" i="5" s="1"/>
  <c r="AM135" i="5" s="1"/>
  <c r="AM147" i="5" s="1"/>
  <c r="AM159" i="5" s="1"/>
  <c r="AM171" i="5" s="1"/>
  <c r="AM183" i="5" s="1"/>
  <c r="AM195" i="5" s="1"/>
  <c r="AM207" i="5" s="1"/>
  <c r="AM219" i="5" s="1"/>
  <c r="AM49" i="5"/>
  <c r="AM61" i="5" s="1"/>
  <c r="AM39" i="5"/>
  <c r="AM38" i="5"/>
  <c r="AM50" i="5" s="1"/>
  <c r="AM62" i="5" s="1"/>
  <c r="AM74" i="5" s="1"/>
  <c r="AM86" i="5" s="1"/>
  <c r="AM98" i="5" s="1"/>
  <c r="AM110" i="5" s="1"/>
  <c r="AM122" i="5" s="1"/>
  <c r="AM134" i="5" s="1"/>
  <c r="AM146" i="5" s="1"/>
  <c r="AM158" i="5" s="1"/>
  <c r="AM170" i="5" s="1"/>
  <c r="AM182" i="5" s="1"/>
  <c r="AM194" i="5" s="1"/>
  <c r="AM206" i="5" s="1"/>
  <c r="AM218" i="5" s="1"/>
  <c r="AM34" i="5"/>
  <c r="AM46" i="5" s="1"/>
  <c r="AM58" i="5" s="1"/>
  <c r="AM70" i="5" s="1"/>
  <c r="AM82" i="5" s="1"/>
  <c r="AM94" i="5" s="1"/>
  <c r="AM106" i="5" s="1"/>
  <c r="AM33" i="5"/>
  <c r="AM45" i="5" s="1"/>
  <c r="AM57" i="5" s="1"/>
  <c r="AM31" i="5"/>
  <c r="AM43" i="5" s="1"/>
  <c r="AM55" i="5" s="1"/>
  <c r="AM67" i="5" s="1"/>
  <c r="AM79" i="5" s="1"/>
  <c r="AM91" i="5" s="1"/>
  <c r="AM30" i="5"/>
  <c r="AM42" i="5" s="1"/>
  <c r="AM54" i="5" s="1"/>
  <c r="AM66" i="5" s="1"/>
  <c r="AM78" i="5" s="1"/>
  <c r="AM90" i="5" s="1"/>
  <c r="AM102" i="5" s="1"/>
  <c r="AM114" i="5" s="1"/>
  <c r="AM126" i="5" s="1"/>
  <c r="AM138" i="5" s="1"/>
  <c r="AM150" i="5" s="1"/>
  <c r="AM162" i="5" s="1"/>
  <c r="AM174" i="5" s="1"/>
  <c r="AM186" i="5" s="1"/>
  <c r="AM198" i="5" s="1"/>
  <c r="AM210" i="5" s="1"/>
  <c r="AM222" i="5" s="1"/>
  <c r="AM28" i="5"/>
  <c r="AM40" i="5" s="1"/>
  <c r="AM52" i="5" s="1"/>
  <c r="AM64" i="5" s="1"/>
  <c r="AM76" i="5" s="1"/>
  <c r="AM88" i="5" s="1"/>
  <c r="AM100" i="5" s="1"/>
  <c r="AM112" i="5" s="1"/>
  <c r="AM124" i="5" s="1"/>
  <c r="AM136" i="5" s="1"/>
  <c r="AM148" i="5" s="1"/>
  <c r="AM160" i="5" s="1"/>
  <c r="AM172" i="5" s="1"/>
  <c r="AM184" i="5" s="1"/>
  <c r="AM196" i="5" s="1"/>
  <c r="AM208" i="5" s="1"/>
  <c r="AM220" i="5" s="1"/>
  <c r="AM26" i="5"/>
  <c r="AM25" i="5"/>
  <c r="AM37" i="5" s="1"/>
  <c r="AM24" i="5"/>
  <c r="AM36" i="5" s="1"/>
  <c r="AM48" i="5" s="1"/>
  <c r="AM60" i="5" s="1"/>
  <c r="AM72" i="5" s="1"/>
  <c r="AM84" i="5" s="1"/>
  <c r="AM96" i="5" s="1"/>
  <c r="AM108" i="5" s="1"/>
  <c r="AM120" i="5" s="1"/>
  <c r="AM132" i="5" s="1"/>
  <c r="AM144" i="5" s="1"/>
  <c r="AM156" i="5" s="1"/>
  <c r="AM168" i="5" s="1"/>
  <c r="AM180" i="5" s="1"/>
  <c r="AM192" i="5" s="1"/>
  <c r="AM204" i="5" s="1"/>
  <c r="AM216" i="5" s="1"/>
  <c r="AM228" i="5" s="1"/>
  <c r="AM23" i="5"/>
  <c r="AM35" i="5" s="1"/>
  <c r="AM47" i="5" s="1"/>
  <c r="AM22" i="5"/>
  <c r="AM21" i="5"/>
  <c r="AM20" i="5"/>
  <c r="AM32" i="5" s="1"/>
  <c r="AM44" i="5" s="1"/>
  <c r="AM56" i="5" s="1"/>
  <c r="AM68" i="5" s="1"/>
  <c r="AM80" i="5" s="1"/>
  <c r="AM19" i="5"/>
  <c r="AM18" i="5"/>
  <c r="AM17" i="5"/>
  <c r="AM29" i="5" s="1"/>
  <c r="AM41" i="5" s="1"/>
  <c r="AM53" i="5" s="1"/>
  <c r="AM65" i="5" s="1"/>
  <c r="AM77" i="5" s="1"/>
  <c r="AM89" i="5" s="1"/>
  <c r="AM101" i="5" s="1"/>
  <c r="AM113" i="5" s="1"/>
  <c r="AM125" i="5" s="1"/>
  <c r="AM137" i="5" s="1"/>
  <c r="AM149" i="5" s="1"/>
  <c r="AM161" i="5" s="1"/>
  <c r="AM173" i="5" s="1"/>
  <c r="AM185" i="5" s="1"/>
  <c r="AM197" i="5" s="1"/>
  <c r="AM209" i="5" s="1"/>
  <c r="AM221" i="5" s="1"/>
  <c r="AM16" i="5"/>
  <c r="AM15" i="5"/>
  <c r="AM27" i="5" s="1"/>
  <c r="AM14" i="5"/>
  <c r="J3" i="4"/>
  <c r="J4" i="4"/>
  <c r="J24" i="4"/>
  <c r="J25" i="4"/>
  <c r="J6" i="4"/>
  <c r="J26" i="4"/>
  <c r="J7" i="4"/>
  <c r="J27" i="4"/>
  <c r="J8" i="4"/>
  <c r="J28" i="4"/>
  <c r="J9" i="4"/>
  <c r="J10" i="4"/>
  <c r="J30" i="4"/>
  <c r="J31" i="4"/>
  <c r="J32" i="4"/>
  <c r="J33" i="4"/>
  <c r="J34" i="4"/>
  <c r="J35" i="4"/>
  <c r="J16" i="4"/>
  <c r="J36" i="4"/>
  <c r="J17" i="4"/>
  <c r="J18" i="4"/>
  <c r="J19" i="4"/>
  <c r="J40" i="4"/>
  <c r="J5" i="4"/>
  <c r="J29" i="4"/>
  <c r="J11" i="4"/>
  <c r="J14" i="4"/>
  <c r="J15" i="4"/>
  <c r="J38" i="4"/>
  <c r="J12" i="4"/>
  <c r="J37" i="4"/>
  <c r="J20" i="4"/>
  <c r="J13" i="4"/>
  <c r="J39" i="4"/>
  <c r="J21" i="4"/>
  <c r="J22" i="4"/>
  <c r="J23" i="4"/>
  <c r="AM47" i="4" l="1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B26" i="1"/>
  <c r="U63" i="1"/>
  <c r="Y99" i="1"/>
  <c r="AC135" i="1"/>
  <c r="W12" i="1"/>
  <c r="AA48" i="1"/>
  <c r="AE84" i="1"/>
  <c r="X121" i="1"/>
  <c r="AB157" i="1"/>
  <c r="U194" i="1"/>
  <c r="AA179" i="1"/>
  <c r="AE35" i="1"/>
  <c r="X72" i="1"/>
  <c r="AB108" i="1"/>
  <c r="U145" i="1"/>
  <c r="W183" i="1"/>
  <c r="W34" i="1"/>
  <c r="AE17" i="1"/>
  <c r="X54" i="1"/>
  <c r="AB90" i="1"/>
  <c r="AE28" i="1"/>
  <c r="X65" i="1"/>
  <c r="AA3" i="1"/>
  <c r="AE39" i="1"/>
  <c r="X76" i="1"/>
  <c r="V9" i="1"/>
  <c r="Z45" i="1"/>
  <c r="Z28" i="1"/>
  <c r="AD64" i="1"/>
  <c r="W101" i="1"/>
  <c r="AA137" i="1"/>
  <c r="U14" i="1"/>
  <c r="Y50" i="1"/>
  <c r="AC86" i="1"/>
  <c r="V123" i="1"/>
  <c r="Z159" i="1"/>
  <c r="AD195" i="1"/>
  <c r="AD186" i="1"/>
  <c r="AC37" i="1"/>
  <c r="V74" i="1"/>
  <c r="Z110" i="1"/>
  <c r="AD146" i="1"/>
  <c r="U185" i="1"/>
  <c r="U36" i="1"/>
  <c r="AC19" i="1"/>
  <c r="V56" i="1"/>
  <c r="Z92" i="1"/>
  <c r="AC30" i="1"/>
  <c r="V67" i="1"/>
  <c r="Y5" i="1"/>
  <c r="AC41" i="1"/>
  <c r="V78" i="1"/>
  <c r="AE10" i="1"/>
  <c r="X47" i="1"/>
  <c r="AB83" i="1"/>
  <c r="U120" i="1"/>
  <c r="Y156" i="1"/>
  <c r="AC192" i="1"/>
  <c r="Y27" i="1"/>
  <c r="AC63" i="1"/>
  <c r="V100" i="1"/>
  <c r="Z136" i="1"/>
  <c r="AD172" i="1"/>
  <c r="AE32" i="1"/>
  <c r="X20" i="1"/>
  <c r="Z9" i="1"/>
  <c r="AE5" i="1"/>
  <c r="X42" i="1"/>
  <c r="AB78" i="1"/>
  <c r="U115" i="1"/>
  <c r="V15" i="1"/>
  <c r="Z51" i="1"/>
  <c r="X30" i="1"/>
  <c r="AB66" i="1"/>
  <c r="U103" i="1"/>
  <c r="Y139" i="1"/>
  <c r="AD15" i="1"/>
  <c r="W52" i="1"/>
  <c r="AA88" i="1"/>
  <c r="AE124" i="1"/>
  <c r="X161" i="1"/>
  <c r="AB197" i="1"/>
  <c r="W3" i="1"/>
  <c r="AA39" i="1"/>
  <c r="AE75" i="1"/>
  <c r="X112" i="1"/>
  <c r="AB148" i="1"/>
  <c r="AB188" i="1"/>
  <c r="AD37" i="1"/>
  <c r="AA21" i="1"/>
  <c r="AE57" i="1"/>
  <c r="X94" i="1"/>
  <c r="AA32" i="1"/>
  <c r="AE68" i="1"/>
  <c r="W7" i="1"/>
  <c r="AA43" i="1"/>
  <c r="AE79" i="1"/>
  <c r="AC12" i="1"/>
  <c r="V49" i="1"/>
  <c r="Z85" i="1"/>
  <c r="AD121" i="1"/>
  <c r="W158" i="1"/>
  <c r="AA194" i="1"/>
  <c r="W29" i="1"/>
  <c r="AA65" i="1"/>
  <c r="AE101" i="1"/>
  <c r="X138" i="1"/>
  <c r="AB174" i="1"/>
  <c r="AC34" i="1"/>
  <c r="V22" i="1"/>
  <c r="X11" i="1"/>
  <c r="AC7" i="1"/>
  <c r="V44" i="1"/>
  <c r="Z80" i="1"/>
  <c r="AD116" i="1"/>
  <c r="AE16" i="1"/>
  <c r="X53" i="1"/>
  <c r="AB89" i="1"/>
  <c r="X24" i="1"/>
  <c r="AB60" i="1"/>
  <c r="U97" i="1"/>
  <c r="Y133" i="1"/>
  <c r="U10" i="1"/>
  <c r="Y46" i="1"/>
  <c r="AC82" i="1"/>
  <c r="V119" i="1"/>
  <c r="Z155" i="1"/>
  <c r="W39" i="1"/>
  <c r="AA75" i="1"/>
  <c r="AE111" i="1"/>
  <c r="X148" i="1"/>
  <c r="W30" i="1"/>
  <c r="AA66" i="1"/>
  <c r="AE102" i="1"/>
  <c r="X139" i="1"/>
  <c r="W131" i="1"/>
  <c r="AA184" i="1"/>
  <c r="W224" i="1"/>
  <c r="V32" i="1"/>
  <c r="Z68" i="1"/>
  <c r="AD104" i="1"/>
  <c r="W141" i="1"/>
  <c r="AB17" i="1"/>
  <c r="U54" i="1"/>
  <c r="Y90" i="1"/>
  <c r="AC126" i="1"/>
  <c r="V163" i="1"/>
  <c r="Z199" i="1"/>
  <c r="U5" i="1"/>
  <c r="Y41" i="1"/>
  <c r="AC77" i="1"/>
  <c r="V114" i="1"/>
  <c r="Z150" i="1"/>
  <c r="X3" i="1"/>
  <c r="AB39" i="1"/>
  <c r="Y23" i="1"/>
  <c r="AC59" i="1"/>
  <c r="V96" i="1"/>
  <c r="Y34" i="1"/>
  <c r="AC70" i="1"/>
  <c r="U9" i="1"/>
  <c r="Y45" i="1"/>
  <c r="AC81" i="1"/>
  <c r="AA14" i="1"/>
  <c r="AE50" i="1"/>
  <c r="X87" i="1"/>
  <c r="AB123" i="1"/>
  <c r="U160" i="1"/>
  <c r="Y196" i="1"/>
  <c r="U31" i="1"/>
  <c r="Y67" i="1"/>
  <c r="AC103" i="1"/>
  <c r="V140" i="1"/>
  <c r="Z176" i="1"/>
  <c r="AA36" i="1"/>
  <c r="AE23" i="1"/>
  <c r="V13" i="1"/>
  <c r="AA9" i="1"/>
  <c r="AE33" i="1"/>
  <c r="X70" i="1"/>
  <c r="AB106" i="1"/>
  <c r="U143" i="1"/>
  <c r="Z19" i="1"/>
  <c r="AD55" i="1"/>
  <c r="W92" i="1"/>
  <c r="AA128" i="1"/>
  <c r="AE164" i="1"/>
  <c r="X201" i="1"/>
  <c r="AD6" i="1"/>
  <c r="W43" i="1"/>
  <c r="AA79" i="1"/>
  <c r="AE115" i="1"/>
  <c r="X152" i="1"/>
  <c r="V5" i="1"/>
  <c r="Z41" i="1"/>
  <c r="W25" i="1"/>
  <c r="AA61" i="1"/>
  <c r="AE97" i="1"/>
  <c r="W36" i="1"/>
  <c r="AA72" i="1"/>
  <c r="AD10" i="1"/>
  <c r="W47" i="1"/>
  <c r="AA83" i="1"/>
  <c r="Y16" i="1"/>
  <c r="AC52" i="1"/>
  <c r="V89" i="1"/>
  <c r="Z125" i="1"/>
  <c r="AD161" i="1"/>
  <c r="W198" i="1"/>
  <c r="AD32" i="1"/>
  <c r="W69" i="1"/>
  <c r="AA105" i="1"/>
  <c r="AE141" i="1"/>
  <c r="X178" i="1"/>
  <c r="Y38" i="1"/>
  <c r="AC25" i="1"/>
  <c r="AE14" i="1"/>
  <c r="Y11" i="1"/>
  <c r="AC47" i="1"/>
  <c r="V84" i="1"/>
  <c r="Z120" i="1"/>
  <c r="AA20" i="1"/>
  <c r="AE56" i="1"/>
  <c r="X93" i="1"/>
  <c r="AE27" i="1"/>
  <c r="X64" i="1"/>
  <c r="AB100" i="1"/>
  <c r="U137" i="1"/>
  <c r="AB13" i="1"/>
  <c r="U50" i="1"/>
  <c r="Y86" i="1"/>
  <c r="AC122" i="1"/>
  <c r="Z6" i="1"/>
  <c r="AD42" i="1"/>
  <c r="W79" i="1"/>
  <c r="AA115" i="1"/>
  <c r="AE151" i="1"/>
  <c r="AD33" i="1"/>
  <c r="W70" i="1"/>
  <c r="AA106" i="1"/>
  <c r="AA22" i="1"/>
  <c r="Z138" i="1"/>
  <c r="AE188" i="1"/>
  <c r="U228" i="1"/>
  <c r="AD184" i="1"/>
  <c r="AA197" i="1"/>
  <c r="W77" i="1"/>
  <c r="AE156" i="1"/>
  <c r="V201" i="1"/>
  <c r="Z24" i="1"/>
  <c r="Z203" i="1"/>
  <c r="AC35" i="1"/>
  <c r="V72" i="1"/>
  <c r="Z108" i="1"/>
  <c r="AD144" i="1"/>
  <c r="X21" i="1"/>
  <c r="AB57" i="1"/>
  <c r="U94" i="1"/>
  <c r="Y130" i="1"/>
  <c r="AC166" i="1"/>
  <c r="V203" i="1"/>
  <c r="AB8" i="1"/>
  <c r="U45" i="1"/>
  <c r="Y81" i="1"/>
  <c r="AC117" i="1"/>
  <c r="V154" i="1"/>
  <c r="AE6" i="1"/>
  <c r="X43" i="1"/>
  <c r="U27" i="1"/>
  <c r="Y63" i="1"/>
  <c r="AC99" i="1"/>
  <c r="U38" i="1"/>
  <c r="Y74" i="1"/>
  <c r="AB12" i="1"/>
  <c r="U49" i="1"/>
  <c r="Y85" i="1"/>
  <c r="W18" i="1"/>
  <c r="AA54" i="1"/>
  <c r="AE90" i="1"/>
  <c r="X127" i="1"/>
  <c r="AB163" i="1"/>
  <c r="U200" i="1"/>
  <c r="AB34" i="1"/>
  <c r="U71" i="1"/>
  <c r="Y107" i="1"/>
  <c r="AC143" i="1"/>
  <c r="AD3" i="1"/>
  <c r="W40" i="1"/>
  <c r="AA27" i="1"/>
  <c r="AC16" i="1"/>
  <c r="W13" i="1"/>
  <c r="AA49" i="1"/>
  <c r="AE85" i="1"/>
  <c r="X122" i="1"/>
  <c r="Y22" i="1"/>
  <c r="AC58" i="1"/>
  <c r="V95" i="1"/>
  <c r="AC29" i="1"/>
  <c r="V66" i="1"/>
  <c r="Z102" i="1"/>
  <c r="AD138" i="1"/>
  <c r="Z15" i="1"/>
  <c r="AD51" i="1"/>
  <c r="W88" i="1"/>
  <c r="AA124" i="1"/>
  <c r="X8" i="1"/>
  <c r="AB44" i="1"/>
  <c r="U81" i="1"/>
  <c r="Y117" i="1"/>
  <c r="AC153" i="1"/>
  <c r="AB35" i="1"/>
  <c r="U72" i="1"/>
  <c r="Y108" i="1"/>
  <c r="AC40" i="1"/>
  <c r="AA37" i="1"/>
  <c r="AE73" i="1"/>
  <c r="X110" i="1"/>
  <c r="AB146" i="1"/>
  <c r="V23" i="1"/>
  <c r="Z59" i="1"/>
  <c r="AD95" i="1"/>
  <c r="W132" i="1"/>
  <c r="AA168" i="1"/>
  <c r="AE204" i="1"/>
  <c r="Z10" i="1"/>
  <c r="AD46" i="1"/>
  <c r="W83" i="1"/>
  <c r="AA119" i="1"/>
  <c r="AE155" i="1"/>
  <c r="AC8" i="1"/>
  <c r="V45" i="1"/>
  <c r="AD28" i="1"/>
  <c r="W65" i="1"/>
  <c r="Z3" i="1"/>
  <c r="AD39" i="1"/>
  <c r="W76" i="1"/>
  <c r="Z14" i="1"/>
  <c r="AD50" i="1"/>
  <c r="W87" i="1"/>
  <c r="U20" i="1"/>
  <c r="Y56" i="1"/>
  <c r="AC92" i="1"/>
  <c r="V129" i="1"/>
  <c r="Z165" i="1"/>
  <c r="AD201" i="1"/>
  <c r="Z36" i="1"/>
  <c r="AD72" i="1"/>
  <c r="W109" i="1"/>
  <c r="AA145" i="1"/>
  <c r="AB5" i="1"/>
  <c r="U42" i="1"/>
  <c r="Y29" i="1"/>
  <c r="AA18" i="1"/>
  <c r="U15" i="1"/>
  <c r="Y51" i="1"/>
  <c r="AC87" i="1"/>
  <c r="V124" i="1"/>
  <c r="W24" i="1"/>
  <c r="AA60" i="1"/>
  <c r="AE96" i="1"/>
  <c r="AA31" i="1"/>
  <c r="AE67" i="1"/>
  <c r="X104" i="1"/>
  <c r="AB140" i="1"/>
  <c r="X17" i="1"/>
  <c r="AB53" i="1"/>
  <c r="U90" i="1"/>
  <c r="Y126" i="1"/>
  <c r="V10" i="1"/>
  <c r="Z46" i="1"/>
  <c r="AD82" i="1"/>
  <c r="W119" i="1"/>
  <c r="AA155" i="1"/>
  <c r="Z37" i="1"/>
  <c r="AD73" i="1"/>
  <c r="W110" i="1"/>
  <c r="AE52" i="1"/>
  <c r="AC144" i="1"/>
  <c r="U193" i="1"/>
  <c r="X224" i="1"/>
  <c r="Y201" i="1"/>
  <c r="AD222" i="1"/>
  <c r="Z89" i="1"/>
  <c r="X162" i="1"/>
  <c r="W205" i="1"/>
  <c r="AA96" i="1"/>
  <c r="AC220" i="1"/>
  <c r="W6" i="1"/>
  <c r="V135" i="1"/>
  <c r="W201" i="1"/>
  <c r="U3" i="1"/>
  <c r="Y39" i="1"/>
  <c r="AC75" i="1"/>
  <c r="V112" i="1"/>
  <c r="Z148" i="1"/>
  <c r="AE24" i="1"/>
  <c r="X61" i="1"/>
  <c r="AB97" i="1"/>
  <c r="U134" i="1"/>
  <c r="Y170" i="1"/>
  <c r="AC206" i="1"/>
  <c r="X12" i="1"/>
  <c r="AB48" i="1"/>
  <c r="U85" i="1"/>
  <c r="Y121" i="1"/>
  <c r="AC157" i="1"/>
  <c r="AA10" i="1"/>
  <c r="AE46" i="1"/>
  <c r="AB30" i="1"/>
  <c r="U67" i="1"/>
  <c r="X5" i="1"/>
  <c r="AB41" i="1"/>
  <c r="U78" i="1"/>
  <c r="X16" i="1"/>
  <c r="AB52" i="1"/>
  <c r="U89" i="1"/>
  <c r="AD21" i="1"/>
  <c r="W58" i="1"/>
  <c r="AA94" i="1"/>
  <c r="AE130" i="1"/>
  <c r="X167" i="1"/>
  <c r="AB203" i="1"/>
  <c r="X38" i="1"/>
  <c r="AB74" i="1"/>
  <c r="U111" i="1"/>
  <c r="Y147" i="1"/>
  <c r="Z7" i="1"/>
  <c r="AD43" i="1"/>
  <c r="W31" i="1"/>
  <c r="Y20" i="1"/>
  <c r="AD16" i="1"/>
  <c r="W53" i="1"/>
  <c r="AA89" i="1"/>
  <c r="AE125" i="1"/>
  <c r="U26" i="1"/>
  <c r="Y62" i="1"/>
  <c r="AC98" i="1"/>
  <c r="Y33" i="1"/>
  <c r="AC69" i="1"/>
  <c r="V106" i="1"/>
  <c r="Z142" i="1"/>
  <c r="V19" i="1"/>
  <c r="Z55" i="1"/>
  <c r="AD91" i="1"/>
  <c r="W128" i="1"/>
  <c r="AE11" i="1"/>
  <c r="X48" i="1"/>
  <c r="AB84" i="1"/>
  <c r="U121" i="1"/>
  <c r="Y157" i="1"/>
  <c r="X39" i="1"/>
  <c r="AB75" i="1"/>
  <c r="U112" i="1"/>
  <c r="AE58" i="1"/>
  <c r="AC147" i="1"/>
  <c r="U195" i="1"/>
  <c r="V228" i="1"/>
  <c r="W209" i="1"/>
  <c r="AB195" i="1"/>
  <c r="Y95" i="1"/>
  <c r="AA164" i="1"/>
  <c r="V207" i="1"/>
  <c r="V117" i="1"/>
  <c r="Y228" i="1"/>
  <c r="Y24" i="1"/>
  <c r="AC138" i="1"/>
  <c r="X205" i="1"/>
  <c r="Y203" i="1"/>
  <c r="AC224" i="1"/>
  <c r="AD173" i="1"/>
  <c r="Z207" i="1"/>
  <c r="X60" i="1"/>
  <c r="AD4" i="1"/>
  <c r="W41" i="1"/>
  <c r="AA77" i="1"/>
  <c r="AE113" i="1"/>
  <c r="X150" i="1"/>
  <c r="AC26" i="1"/>
  <c r="V63" i="1"/>
  <c r="Z99" i="1"/>
  <c r="AD135" i="1"/>
  <c r="W172" i="1"/>
  <c r="AA208" i="1"/>
  <c r="V14" i="1"/>
  <c r="Z50" i="1"/>
  <c r="AD86" i="1"/>
  <c r="W123" i="1"/>
  <c r="AA159" i="1"/>
  <c r="Y12" i="1"/>
  <c r="AC48" i="1"/>
  <c r="Z32" i="1"/>
  <c r="AD68" i="1"/>
  <c r="V7" i="1"/>
  <c r="Z43" i="1"/>
  <c r="AD79" i="1"/>
  <c r="V18" i="1"/>
  <c r="Z54" i="1"/>
  <c r="AD90" i="1"/>
  <c r="AB23" i="1"/>
  <c r="U60" i="1"/>
  <c r="Y96" i="1"/>
  <c r="AC132" i="1"/>
  <c r="V169" i="1"/>
  <c r="AC3" i="1"/>
  <c r="V40" i="1"/>
  <c r="Z76" i="1"/>
  <c r="AD112" i="1"/>
  <c r="W149" i="1"/>
  <c r="X9" i="1"/>
  <c r="AB45" i="1"/>
  <c r="U33" i="1"/>
  <c r="W22" i="1"/>
  <c r="AB18" i="1"/>
  <c r="U55" i="1"/>
  <c r="Y91" i="1"/>
  <c r="AC127" i="1"/>
  <c r="AD27" i="1"/>
  <c r="W64" i="1"/>
  <c r="AA100" i="1"/>
  <c r="W35" i="1"/>
  <c r="AA71" i="1"/>
  <c r="AE107" i="1"/>
  <c r="X144" i="1"/>
  <c r="AE20" i="1"/>
  <c r="X57" i="1"/>
  <c r="AB93" i="1"/>
  <c r="U130" i="1"/>
  <c r="AC13" i="1"/>
  <c r="V50" i="1"/>
  <c r="Z86" i="1"/>
  <c r="AD122" i="1"/>
  <c r="AC4" i="1"/>
  <c r="V41" i="1"/>
  <c r="Z77" i="1"/>
  <c r="AD113" i="1"/>
  <c r="V65" i="1"/>
  <c r="AD150" i="1"/>
  <c r="U197" i="1"/>
  <c r="AA171" i="1"/>
  <c r="AE214" i="1"/>
  <c r="AC205" i="1"/>
  <c r="AA101" i="1"/>
  <c r="AE166" i="1"/>
  <c r="U209" i="1"/>
  <c r="AB131" i="1"/>
  <c r="AB169" i="1"/>
  <c r="AA42" i="1"/>
  <c r="V142" i="1"/>
  <c r="U211" i="1"/>
  <c r="U213" i="1"/>
  <c r="AB189" i="1"/>
  <c r="AC182" i="1"/>
  <c r="AD220" i="1"/>
  <c r="W66" i="1"/>
  <c r="Z226" i="1"/>
  <c r="V8" i="1"/>
  <c r="U136" i="1"/>
  <c r="AD224" i="1"/>
  <c r="AE117" i="1"/>
  <c r="AB176" i="1"/>
  <c r="AD45" i="1"/>
  <c r="AB142" i="1"/>
  <c r="AD228" i="1"/>
  <c r="V118" i="1"/>
  <c r="AD176" i="1"/>
  <c r="AA73" i="1"/>
  <c r="V155" i="1"/>
  <c r="AE199" i="1"/>
  <c r="Z149" i="1"/>
  <c r="AB31" i="1"/>
  <c r="X140" i="1"/>
  <c r="AE189" i="1"/>
  <c r="U229" i="1"/>
  <c r="V196" i="1"/>
  <c r="W122" i="1"/>
  <c r="Z33" i="1"/>
  <c r="Z140" i="1"/>
  <c r="Z87" i="1"/>
  <c r="V161" i="1"/>
  <c r="Y204" i="1"/>
  <c r="AB156" i="1"/>
  <c r="Y69" i="1"/>
  <c r="U153" i="1"/>
  <c r="Z198" i="1"/>
  <c r="AD225" i="1"/>
  <c r="Z69" i="1"/>
  <c r="V153" i="1"/>
  <c r="AA198" i="1"/>
  <c r="Y64" i="1"/>
  <c r="AE18" i="1"/>
  <c r="AE137" i="1"/>
  <c r="Y188" i="1"/>
  <c r="AB208" i="1"/>
  <c r="X159" i="1"/>
  <c r="V127" i="1"/>
  <c r="W182" i="1"/>
  <c r="W159" i="1"/>
  <c r="V2" i="1"/>
  <c r="AX105" i="5"/>
  <c r="AB6" i="1"/>
  <c r="U43" i="1"/>
  <c r="Y79" i="1"/>
  <c r="AC115" i="1"/>
  <c r="V152" i="1"/>
  <c r="AA28" i="1"/>
  <c r="AE64" i="1"/>
  <c r="X101" i="1"/>
  <c r="AB137" i="1"/>
  <c r="U174" i="1"/>
  <c r="Y210" i="1"/>
  <c r="AE15" i="1"/>
  <c r="X52" i="1"/>
  <c r="AB88" i="1"/>
  <c r="U125" i="1"/>
  <c r="Y161" i="1"/>
  <c r="W14" i="1"/>
  <c r="AA50" i="1"/>
  <c r="X34" i="1"/>
  <c r="AB70" i="1"/>
  <c r="AE8" i="1"/>
  <c r="X45" i="1"/>
  <c r="AB81" i="1"/>
  <c r="Z8" i="1"/>
  <c r="AD44" i="1"/>
  <c r="W81" i="1"/>
  <c r="AA117" i="1"/>
  <c r="AE153" i="1"/>
  <c r="Y30" i="1"/>
  <c r="AC66" i="1"/>
  <c r="V103" i="1"/>
  <c r="Z139" i="1"/>
  <c r="AD175" i="1"/>
  <c r="W212" i="1"/>
  <c r="AC17" i="1"/>
  <c r="V54" i="1"/>
  <c r="Z90" i="1"/>
  <c r="AD126" i="1"/>
  <c r="W163" i="1"/>
  <c r="U16" i="1"/>
  <c r="Y52" i="1"/>
  <c r="V36" i="1"/>
  <c r="Z72" i="1"/>
  <c r="AC10" i="1"/>
  <c r="V47" i="1"/>
  <c r="Z83" i="1"/>
  <c r="AC21" i="1"/>
  <c r="V58" i="1"/>
  <c r="Z94" i="1"/>
  <c r="X27" i="1"/>
  <c r="AB63" i="1"/>
  <c r="U100" i="1"/>
  <c r="Y136" i="1"/>
  <c r="AC172" i="1"/>
  <c r="Y7" i="1"/>
  <c r="AC43" i="1"/>
  <c r="V80" i="1"/>
  <c r="Z116" i="1"/>
  <c r="AD152" i="1"/>
  <c r="AE12" i="1"/>
  <c r="X49" i="1"/>
  <c r="AB36" i="1"/>
  <c r="AD25" i="1"/>
  <c r="X22" i="1"/>
  <c r="AB58" i="1"/>
  <c r="U95" i="1"/>
  <c r="Y131" i="1"/>
  <c r="Z31" i="1"/>
  <c r="AD67" i="1"/>
  <c r="W104" i="1"/>
  <c r="AD38" i="1"/>
  <c r="W75" i="1"/>
  <c r="AA111" i="1"/>
  <c r="AE147" i="1"/>
  <c r="AA24" i="1"/>
  <c r="AE60" i="1"/>
  <c r="X10" i="1"/>
  <c r="AB46" i="1"/>
  <c r="U83" i="1"/>
  <c r="Y119" i="1"/>
  <c r="AC155" i="1"/>
  <c r="W32" i="1"/>
  <c r="AA68" i="1"/>
  <c r="AE104" i="1"/>
  <c r="X141" i="1"/>
  <c r="AB177" i="1"/>
  <c r="U214" i="1"/>
  <c r="AA19" i="1"/>
  <c r="AE55" i="1"/>
  <c r="X92" i="1"/>
  <c r="AB128" i="1"/>
  <c r="U165" i="1"/>
  <c r="AD17" i="1"/>
  <c r="W54" i="1"/>
  <c r="AE37" i="1"/>
  <c r="X74" i="1"/>
  <c r="AA12" i="1"/>
  <c r="AE48" i="1"/>
  <c r="X85" i="1"/>
  <c r="AA23" i="1"/>
  <c r="AE59" i="1"/>
  <c r="X96" i="1"/>
  <c r="V29" i="1"/>
  <c r="Z65" i="1"/>
  <c r="AD101" i="1"/>
  <c r="W138" i="1"/>
  <c r="AA174" i="1"/>
  <c r="W9" i="1"/>
  <c r="AA45" i="1"/>
  <c r="AE81" i="1"/>
  <c r="X118" i="1"/>
  <c r="AB154" i="1"/>
  <c r="AC14" i="1"/>
  <c r="V51" i="1"/>
  <c r="Z38" i="1"/>
  <c r="AB27" i="1"/>
  <c r="V24" i="1"/>
  <c r="Z60" i="1"/>
  <c r="AD96" i="1"/>
  <c r="W133" i="1"/>
  <c r="X33" i="1"/>
  <c r="AB69" i="1"/>
  <c r="X4" i="1"/>
  <c r="AB40" i="1"/>
  <c r="U77" i="1"/>
  <c r="Y113" i="1"/>
  <c r="AC149" i="1"/>
  <c r="Y26" i="1"/>
  <c r="AC62" i="1"/>
  <c r="V99" i="1"/>
  <c r="Z135" i="1"/>
  <c r="W19" i="1"/>
  <c r="AA55" i="1"/>
  <c r="AE91" i="1"/>
  <c r="X128" i="1"/>
  <c r="W10" i="1"/>
  <c r="AA46" i="1"/>
  <c r="AE82" i="1"/>
  <c r="X119" i="1"/>
  <c r="X83" i="1"/>
  <c r="AB159" i="1"/>
  <c r="U203" i="1"/>
  <c r="W199" i="1"/>
  <c r="Z154" i="1"/>
  <c r="V12" i="1"/>
  <c r="Z48" i="1"/>
  <c r="AD84" i="1"/>
  <c r="W121" i="1"/>
  <c r="AA157" i="1"/>
  <c r="U34" i="1"/>
  <c r="Y70" i="1"/>
  <c r="AC106" i="1"/>
  <c r="V143" i="1"/>
  <c r="Z179" i="1"/>
  <c r="AD215" i="1"/>
  <c r="Y21" i="1"/>
  <c r="AC57" i="1"/>
  <c r="V94" i="1"/>
  <c r="Z130" i="1"/>
  <c r="AD166" i="1"/>
  <c r="AB19" i="1"/>
  <c r="Y3" i="1"/>
  <c r="AC39" i="1"/>
  <c r="V76" i="1"/>
  <c r="Y14" i="1"/>
  <c r="AC50" i="1"/>
  <c r="V87" i="1"/>
  <c r="Y25" i="1"/>
  <c r="AC61" i="1"/>
  <c r="V98" i="1"/>
  <c r="AE30" i="1"/>
  <c r="X67" i="1"/>
  <c r="AB103" i="1"/>
  <c r="U140" i="1"/>
  <c r="Y176" i="1"/>
  <c r="U11" i="1"/>
  <c r="Y47" i="1"/>
  <c r="AC83" i="1"/>
  <c r="V120" i="1"/>
  <c r="Z156" i="1"/>
  <c r="AA16" i="1"/>
  <c r="AE3" i="1"/>
  <c r="X40" i="1"/>
  <c r="Z29" i="1"/>
  <c r="AE25" i="1"/>
  <c r="X62" i="1"/>
  <c r="AB98" i="1"/>
  <c r="U135" i="1"/>
  <c r="V35" i="1"/>
  <c r="Z71" i="1"/>
  <c r="V6" i="1"/>
  <c r="Z42" i="1"/>
  <c r="AD78" i="1"/>
  <c r="W115" i="1"/>
  <c r="AA151" i="1"/>
  <c r="W28" i="1"/>
  <c r="AA64" i="1"/>
  <c r="AE100" i="1"/>
  <c r="X137" i="1"/>
  <c r="U21" i="1"/>
  <c r="Y57" i="1"/>
  <c r="AC93" i="1"/>
  <c r="V130" i="1"/>
  <c r="U12" i="1"/>
  <c r="Y48" i="1"/>
  <c r="AC84" i="1"/>
  <c r="V121" i="1"/>
  <c r="Y89" i="1"/>
  <c r="W162" i="1"/>
  <c r="V205" i="1"/>
  <c r="W207" i="1"/>
  <c r="AC171" i="1"/>
  <c r="AE185" i="1"/>
  <c r="AC116" i="1"/>
  <c r="U176" i="1"/>
  <c r="AB216" i="1"/>
  <c r="AA178" i="1"/>
  <c r="V215" i="1"/>
  <c r="AB71" i="1"/>
  <c r="X154" i="1"/>
  <c r="X226" i="1"/>
  <c r="Y151" i="1"/>
  <c r="Z213" i="1"/>
  <c r="V211" i="1"/>
  <c r="AB228" i="1"/>
  <c r="AA90" i="1"/>
  <c r="AA205" i="1"/>
  <c r="Y60" i="1"/>
  <c r="AC148" i="1"/>
  <c r="U210" i="1"/>
  <c r="Z132" i="1"/>
  <c r="X185" i="1"/>
  <c r="V73" i="1"/>
  <c r="AE154" i="1"/>
  <c r="AE206" i="1"/>
  <c r="AB132" i="1"/>
  <c r="AA185" i="1"/>
  <c r="Y98" i="1"/>
  <c r="AB165" i="1"/>
  <c r="AD207" i="1"/>
  <c r="V177" i="1"/>
  <c r="U68" i="1"/>
  <c r="Z152" i="1"/>
  <c r="U198" i="1"/>
  <c r="V68" i="1"/>
  <c r="AA217" i="1"/>
  <c r="AD165" i="1"/>
  <c r="AC68" i="1"/>
  <c r="AB152" i="1"/>
  <c r="U108" i="1"/>
  <c r="AA170" i="1"/>
  <c r="U212" i="1"/>
  <c r="AD200" i="1"/>
  <c r="Z93" i="1"/>
  <c r="AE163" i="1"/>
  <c r="Y206" i="1"/>
  <c r="AE119" i="1"/>
  <c r="AA93" i="1"/>
  <c r="U164" i="1"/>
  <c r="Z206" i="1"/>
  <c r="AB150" i="1"/>
  <c r="AE63" i="1"/>
  <c r="W150" i="1"/>
  <c r="AB196" i="1"/>
  <c r="AA82" i="1"/>
  <c r="W37" i="1"/>
  <c r="Z141" i="1"/>
  <c r="AB190" i="1"/>
  <c r="AD204" i="1"/>
  <c r="AC2" i="1"/>
  <c r="AX6" i="5"/>
  <c r="AE13" i="1"/>
  <c r="X50" i="1"/>
  <c r="AB86" i="1"/>
  <c r="U123" i="1"/>
  <c r="Y159" i="1"/>
  <c r="AD35" i="1"/>
  <c r="W72" i="1"/>
  <c r="AA108" i="1"/>
  <c r="AE144" i="1"/>
  <c r="X181" i="1"/>
  <c r="AB217" i="1"/>
  <c r="W23" i="1"/>
  <c r="AA59" i="1"/>
  <c r="AE95" i="1"/>
  <c r="X132" i="1"/>
  <c r="AB168" i="1"/>
  <c r="Z21" i="1"/>
  <c r="W5" i="1"/>
  <c r="AA41" i="1"/>
  <c r="AE77" i="1"/>
  <c r="W16" i="1"/>
  <c r="AA52" i="1"/>
  <c r="AE88" i="1"/>
  <c r="W27" i="1"/>
  <c r="AA63" i="1"/>
  <c r="AE99" i="1"/>
  <c r="AC32" i="1"/>
  <c r="V69" i="1"/>
  <c r="Z105" i="1"/>
  <c r="AD141" i="1"/>
  <c r="W178" i="1"/>
  <c r="AD12" i="1"/>
  <c r="W49" i="1"/>
  <c r="AA85" i="1"/>
  <c r="AE121" i="1"/>
  <c r="X158" i="1"/>
  <c r="Y18" i="1"/>
  <c r="AC5" i="1"/>
  <c r="V42" i="1"/>
  <c r="X31" i="1"/>
  <c r="AC27" i="1"/>
  <c r="V64" i="1"/>
  <c r="Z100" i="1"/>
  <c r="AD136" i="1"/>
  <c r="AE36" i="1"/>
  <c r="X73" i="1"/>
  <c r="AE7" i="1"/>
  <c r="X44" i="1"/>
  <c r="AB80" i="1"/>
  <c r="U117" i="1"/>
  <c r="Y153" i="1"/>
  <c r="U30" i="1"/>
  <c r="Y66" i="1"/>
  <c r="AC102" i="1"/>
  <c r="V139" i="1"/>
  <c r="AD22" i="1"/>
  <c r="W59" i="1"/>
  <c r="AA95" i="1"/>
  <c r="AE131" i="1"/>
  <c r="AD13" i="1"/>
  <c r="W50" i="1"/>
  <c r="AA86" i="1"/>
  <c r="AE122" i="1"/>
  <c r="X95" i="1"/>
  <c r="Z164" i="1"/>
  <c r="U207" i="1"/>
  <c r="AD214" i="1"/>
  <c r="V185" i="1"/>
  <c r="AC215" i="1"/>
  <c r="Y120" i="1"/>
  <c r="Y178" i="1"/>
  <c r="AA218" i="1"/>
  <c r="X189" i="1"/>
  <c r="Z187" i="1"/>
  <c r="AD77" i="1"/>
  <c r="V157" i="1"/>
  <c r="AB42" i="1"/>
  <c r="AD164" i="1"/>
  <c r="U225" i="1"/>
  <c r="AC218" i="1"/>
  <c r="AA187" i="1"/>
  <c r="AB96" i="1"/>
  <c r="U217" i="1"/>
  <c r="X66" i="1"/>
  <c r="Z151" i="1"/>
  <c r="AD9" i="1"/>
  <c r="V136" i="1"/>
  <c r="AA193" i="1"/>
  <c r="U79" i="1"/>
  <c r="AE157" i="1"/>
  <c r="AB11" i="1"/>
  <c r="X136" i="1"/>
  <c r="AB187" i="1"/>
  <c r="Y103" i="1"/>
  <c r="AD167" i="1"/>
  <c r="AC209" i="1"/>
  <c r="AC183" i="1"/>
  <c r="W74" i="1"/>
  <c r="X155" i="1"/>
  <c r="V200" i="1"/>
  <c r="AC74" i="1"/>
  <c r="Z221" i="1"/>
  <c r="AA172" i="1"/>
  <c r="AD74" i="1"/>
  <c r="AA158" i="1"/>
  <c r="AB111" i="1"/>
  <c r="AE172" i="1"/>
  <c r="AE213" i="1"/>
  <c r="AB210" i="1"/>
  <c r="AB99" i="1"/>
  <c r="V166" i="1"/>
  <c r="X208" i="1"/>
  <c r="AD130" i="1"/>
  <c r="W100" i="1"/>
  <c r="W166" i="1"/>
  <c r="Y208" i="1"/>
  <c r="X164" i="1"/>
  <c r="AD69" i="1"/>
  <c r="W153" i="1"/>
  <c r="AB198" i="1"/>
  <c r="U109" i="1"/>
  <c r="X51" i="1"/>
  <c r="W144" i="1"/>
  <c r="AB192" i="1"/>
  <c r="Z214" i="1"/>
  <c r="AA2" i="1"/>
  <c r="AX46" i="5"/>
  <c r="AC15" i="1"/>
  <c r="V52" i="1"/>
  <c r="Z88" i="1"/>
  <c r="AD124" i="1"/>
  <c r="W161" i="1"/>
  <c r="AB37" i="1"/>
  <c r="U74" i="1"/>
  <c r="Y110" i="1"/>
  <c r="AC146" i="1"/>
  <c r="V183" i="1"/>
  <c r="Z219" i="1"/>
  <c r="U25" i="1"/>
  <c r="Y61" i="1"/>
  <c r="AC97" i="1"/>
  <c r="V134" i="1"/>
  <c r="Z170" i="1"/>
  <c r="X23" i="1"/>
  <c r="U7" i="1"/>
  <c r="Y43" i="1"/>
  <c r="AC79" i="1"/>
  <c r="U18" i="1"/>
  <c r="Y54" i="1"/>
  <c r="AC90" i="1"/>
  <c r="U29" i="1"/>
  <c r="Y65" i="1"/>
  <c r="AC101" i="1"/>
  <c r="AA34" i="1"/>
  <c r="AE70" i="1"/>
  <c r="X107" i="1"/>
  <c r="AB143" i="1"/>
  <c r="U180" i="1"/>
  <c r="AB14" i="1"/>
  <c r="U51" i="1"/>
  <c r="Y87" i="1"/>
  <c r="AC123" i="1"/>
  <c r="V160" i="1"/>
  <c r="W20" i="1"/>
  <c r="AA7" i="1"/>
  <c r="AE43" i="1"/>
  <c r="V33" i="1"/>
  <c r="AA29" i="1"/>
  <c r="AE65" i="1"/>
  <c r="X102" i="1"/>
  <c r="AB138" i="1"/>
  <c r="AC38" i="1"/>
  <c r="V75" i="1"/>
  <c r="AC9" i="1"/>
  <c r="V46" i="1"/>
  <c r="Z82" i="1"/>
  <c r="AD118" i="1"/>
  <c r="W155" i="1"/>
  <c r="AD31" i="1"/>
  <c r="W68" i="1"/>
  <c r="AA104" i="1"/>
  <c r="AE140" i="1"/>
  <c r="AB24" i="1"/>
  <c r="U61" i="1"/>
  <c r="Y97" i="1"/>
  <c r="AC133" i="1"/>
  <c r="AB15" i="1"/>
  <c r="U52" i="1"/>
  <c r="Y88" i="1"/>
  <c r="AC124" i="1"/>
  <c r="Z101" i="1"/>
  <c r="AB166" i="1"/>
  <c r="AE208" i="1"/>
  <c r="Z222" i="1"/>
  <c r="Y199" i="1"/>
  <c r="AB147" i="1"/>
  <c r="U124" i="1"/>
  <c r="Z180" i="1"/>
  <c r="Z220" i="1"/>
  <c r="X197" i="1"/>
  <c r="AB201" i="1"/>
  <c r="AE83" i="1"/>
  <c r="AA17" i="1"/>
  <c r="AE53" i="1"/>
  <c r="X90" i="1"/>
  <c r="AB126" i="1"/>
  <c r="V3" i="1"/>
  <c r="Z39" i="1"/>
  <c r="AD75" i="1"/>
  <c r="W112" i="1"/>
  <c r="AA148" i="1"/>
  <c r="AE184" i="1"/>
  <c r="X221" i="1"/>
  <c r="AD26" i="1"/>
  <c r="W63" i="1"/>
  <c r="AA99" i="1"/>
  <c r="AE135" i="1"/>
  <c r="X172" i="1"/>
  <c r="V25" i="1"/>
  <c r="AD8" i="1"/>
  <c r="W45" i="1"/>
  <c r="AA81" i="1"/>
  <c r="AD19" i="1"/>
  <c r="W56" i="1"/>
  <c r="AA92" i="1"/>
  <c r="AD30" i="1"/>
  <c r="W67" i="1"/>
  <c r="AA103" i="1"/>
  <c r="Y36" i="1"/>
  <c r="AC72" i="1"/>
  <c r="V109" i="1"/>
  <c r="Z145" i="1"/>
  <c r="AD181" i="1"/>
  <c r="Z16" i="1"/>
  <c r="AD52" i="1"/>
  <c r="W89" i="1"/>
  <c r="AA125" i="1"/>
  <c r="AE161" i="1"/>
  <c r="U22" i="1"/>
  <c r="Y9" i="1"/>
  <c r="AC45" i="1"/>
  <c r="AE34" i="1"/>
  <c r="Y31" i="1"/>
  <c r="AC67" i="1"/>
  <c r="V104" i="1"/>
  <c r="W4" i="1"/>
  <c r="AA40" i="1"/>
  <c r="AE76" i="1"/>
  <c r="AA11" i="1"/>
  <c r="AE47" i="1"/>
  <c r="X84" i="1"/>
  <c r="AB120" i="1"/>
  <c r="U157" i="1"/>
  <c r="AB33" i="1"/>
  <c r="U70" i="1"/>
  <c r="Y106" i="1"/>
  <c r="AC142" i="1"/>
  <c r="Z26" i="1"/>
  <c r="AD62" i="1"/>
  <c r="W99" i="1"/>
  <c r="AA135" i="1"/>
  <c r="Z17" i="1"/>
  <c r="AD53" i="1"/>
  <c r="W90" i="1"/>
  <c r="AA126" i="1"/>
  <c r="AC105" i="1"/>
  <c r="U169" i="1"/>
  <c r="AD210" i="1"/>
  <c r="W228" i="1"/>
  <c r="X209" i="1"/>
  <c r="AA186" i="1"/>
  <c r="AB127" i="1"/>
  <c r="AA182" i="1"/>
  <c r="Y222" i="1"/>
  <c r="X207" i="1"/>
  <c r="W215" i="1"/>
  <c r="AD89" i="1"/>
  <c r="Y162" i="1"/>
  <c r="U102" i="1"/>
  <c r="AC180" i="1"/>
  <c r="V208" i="1"/>
  <c r="Y135" i="1"/>
  <c r="V219" i="1"/>
  <c r="X106" i="1"/>
  <c r="AB199" i="1"/>
  <c r="AA78" i="1"/>
  <c r="Z157" i="1"/>
  <c r="Z44" i="1"/>
  <c r="AA142" i="1"/>
  <c r="AE220" i="1"/>
  <c r="X91" i="1"/>
  <c r="AE162" i="1"/>
  <c r="W46" i="1"/>
  <c r="AE142" i="1"/>
  <c r="AC191" i="1"/>
  <c r="V111" i="1"/>
  <c r="Y172" i="1"/>
  <c r="AA213" i="1"/>
  <c r="V198" i="1"/>
  <c r="W86" i="1"/>
  <c r="AD160" i="1"/>
  <c r="V204" i="1"/>
  <c r="AD103" i="1"/>
  <c r="U161" i="1"/>
  <c r="AE187" i="1"/>
  <c r="AE86" i="1"/>
  <c r="X170" i="1"/>
  <c r="AE118" i="1"/>
  <c r="X177" i="1"/>
  <c r="AD217" i="1"/>
  <c r="AC229" i="1"/>
  <c r="V108" i="1"/>
  <c r="AB170" i="1"/>
  <c r="V212" i="1"/>
  <c r="U162" i="1"/>
  <c r="AC108" i="1"/>
  <c r="AC170" i="1"/>
  <c r="X212" i="1"/>
  <c r="Z186" i="1"/>
  <c r="V82" i="1"/>
  <c r="U159" i="1"/>
  <c r="AB202" i="1"/>
  <c r="AA141" i="1"/>
  <c r="U64" i="1"/>
  <c r="AA150" i="1"/>
  <c r="AC196" i="1"/>
  <c r="AD20" i="1"/>
  <c r="AX3" i="5"/>
  <c r="AX106" i="5"/>
  <c r="W21" i="1"/>
  <c r="AA57" i="1"/>
  <c r="AE93" i="1"/>
  <c r="X130" i="1"/>
  <c r="AC6" i="1"/>
  <c r="V43" i="1"/>
  <c r="Z79" i="1"/>
  <c r="AD115" i="1"/>
  <c r="W152" i="1"/>
  <c r="AA188" i="1"/>
  <c r="AE224" i="1"/>
  <c r="Z30" i="1"/>
  <c r="AD66" i="1"/>
  <c r="W103" i="1"/>
  <c r="AA139" i="1"/>
  <c r="AE175" i="1"/>
  <c r="AC28" i="1"/>
  <c r="Z12" i="1"/>
  <c r="AD48" i="1"/>
  <c r="W85" i="1"/>
  <c r="Z23" i="1"/>
  <c r="AD59" i="1"/>
  <c r="W96" i="1"/>
  <c r="Z34" i="1"/>
  <c r="AD70" i="1"/>
  <c r="AB3" i="1"/>
  <c r="U40" i="1"/>
  <c r="Y76" i="1"/>
  <c r="AC112" i="1"/>
  <c r="V149" i="1"/>
  <c r="Z185" i="1"/>
  <c r="V20" i="1"/>
  <c r="Z56" i="1"/>
  <c r="AE133" i="1"/>
  <c r="AC226" i="1"/>
  <c r="AB10" i="1"/>
  <c r="X36" i="1"/>
  <c r="AE110" i="1"/>
  <c r="AB54" i="1"/>
  <c r="W169" i="1"/>
  <c r="U24" i="1"/>
  <c r="W93" i="1"/>
  <c r="V55" i="1"/>
  <c r="Y53" i="1"/>
  <c r="W135" i="1"/>
  <c r="Z75" i="1"/>
  <c r="AD151" i="1"/>
  <c r="Y77" i="1"/>
  <c r="Y8" i="1"/>
  <c r="AD93" i="1"/>
  <c r="X120" i="1"/>
  <c r="Z218" i="1"/>
  <c r="AC162" i="1"/>
  <c r="Z109" i="1"/>
  <c r="V197" i="1"/>
  <c r="U139" i="1"/>
  <c r="V53" i="1"/>
  <c r="AC173" i="1"/>
  <c r="V187" i="1"/>
  <c r="AD183" i="1"/>
  <c r="Y197" i="1"/>
  <c r="U44" i="1"/>
  <c r="Z193" i="1"/>
  <c r="AC96" i="1"/>
  <c r="AC222" i="1"/>
  <c r="AB110" i="1"/>
  <c r="U183" i="1"/>
  <c r="V107" i="1"/>
  <c r="AE178" i="1"/>
  <c r="AD110" i="1"/>
  <c r="Y183" i="1"/>
  <c r="U122" i="1"/>
  <c r="AC187" i="1"/>
  <c r="Z129" i="1"/>
  <c r="V62" i="1"/>
  <c r="AE167" i="1"/>
  <c r="Z217" i="1"/>
  <c r="AD185" i="1"/>
  <c r="Y155" i="1"/>
  <c r="AE103" i="1"/>
  <c r="Z49" i="1"/>
  <c r="U156" i="1"/>
  <c r="V210" i="1"/>
  <c r="X109" i="1"/>
  <c r="AA133" i="1"/>
  <c r="Y194" i="1"/>
  <c r="X105" i="1"/>
  <c r="AB119" i="1"/>
  <c r="W186" i="1"/>
  <c r="AE223" i="1"/>
  <c r="AD57" i="1"/>
  <c r="X166" i="1"/>
  <c r="W216" i="1"/>
  <c r="AB105" i="1"/>
  <c r="U138" i="1"/>
  <c r="AB206" i="1"/>
  <c r="AE196" i="1"/>
  <c r="AX223" i="5"/>
  <c r="AX49" i="5"/>
  <c r="AX116" i="5"/>
  <c r="AX124" i="5"/>
  <c r="AX87" i="5"/>
  <c r="AX90" i="5"/>
  <c r="AX157" i="5"/>
  <c r="AX33" i="5"/>
  <c r="AX72" i="5"/>
  <c r="AX179" i="5"/>
  <c r="AX101" i="5"/>
  <c r="AT19" i="5"/>
  <c r="AT69" i="5"/>
  <c r="AT119" i="5"/>
  <c r="AT169" i="5"/>
  <c r="AT219" i="5"/>
  <c r="AS85" i="5"/>
  <c r="AQ47" i="5"/>
  <c r="AQ97" i="5"/>
  <c r="AQ147" i="5"/>
  <c r="AQ197" i="5"/>
  <c r="AR187" i="5"/>
  <c r="AV14" i="5"/>
  <c r="AV64" i="5"/>
  <c r="AV114" i="5"/>
  <c r="AR212" i="5"/>
  <c r="AS27" i="5"/>
  <c r="AS77" i="5"/>
  <c r="AS127" i="5"/>
  <c r="AS177" i="5"/>
  <c r="AS227" i="5"/>
  <c r="AS120" i="5"/>
  <c r="AP50" i="5"/>
  <c r="AP100" i="5"/>
  <c r="AP150" i="5"/>
  <c r="AP200" i="5"/>
  <c r="AU132" i="5"/>
  <c r="AR145" i="5"/>
  <c r="AU32" i="5"/>
  <c r="AU82" i="5"/>
  <c r="AQ180" i="5"/>
  <c r="AV7" i="5"/>
  <c r="AV57" i="5"/>
  <c r="AV107" i="5"/>
  <c r="AW32" i="5"/>
  <c r="AW82" i="5"/>
  <c r="AP48" i="5"/>
  <c r="AP98" i="5"/>
  <c r="AP148" i="5"/>
  <c r="AP198" i="5"/>
  <c r="AR98" i="5"/>
  <c r="AW80" i="5"/>
  <c r="AU45" i="5"/>
  <c r="AE4" i="1"/>
  <c r="AA228" i="1"/>
  <c r="X14" i="1"/>
  <c r="V38" i="1"/>
  <c r="AA114" i="1"/>
  <c r="X58" i="1"/>
  <c r="U171" i="1"/>
  <c r="AC36" i="1"/>
  <c r="AE105" i="1"/>
  <c r="U66" i="1"/>
  <c r="W55" i="1"/>
  <c r="V146" i="1"/>
  <c r="X77" i="1"/>
  <c r="AB153" i="1"/>
  <c r="X88" i="1"/>
  <c r="X19" i="1"/>
  <c r="AB95" i="1"/>
  <c r="AE123" i="1"/>
  <c r="Y220" i="1"/>
  <c r="AA176" i="1"/>
  <c r="V113" i="1"/>
  <c r="V199" i="1"/>
  <c r="Y145" i="1"/>
  <c r="AB59" i="1"/>
  <c r="V176" i="1"/>
  <c r="X195" i="1"/>
  <c r="AC150" i="1"/>
  <c r="Z205" i="1"/>
  <c r="AA53" i="1"/>
  <c r="AA226" i="1"/>
  <c r="W102" i="1"/>
  <c r="AA191" i="1"/>
  <c r="X114" i="1"/>
  <c r="AC203" i="1"/>
  <c r="AC110" i="1"/>
  <c r="U181" i="1"/>
  <c r="Z114" i="1"/>
  <c r="AC189" i="1"/>
  <c r="AB125" i="1"/>
  <c r="AD189" i="1"/>
  <c r="Y140" i="1"/>
  <c r="X80" i="1"/>
  <c r="V170" i="1"/>
  <c r="Y219" i="1"/>
  <c r="U192" i="1"/>
  <c r="AA181" i="1"/>
  <c r="AD107" i="1"/>
  <c r="AC56" i="1"/>
  <c r="AB158" i="1"/>
  <c r="AE215" i="1"/>
  <c r="Z127" i="1"/>
  <c r="W137" i="1"/>
  <c r="Z196" i="1"/>
  <c r="AA147" i="1"/>
  <c r="X123" i="1"/>
  <c r="X188" i="1"/>
  <c r="AC20" i="1"/>
  <c r="U76" i="1"/>
  <c r="Z168" i="1"/>
  <c r="V218" i="1"/>
  <c r="W120" i="1"/>
  <c r="Z147" i="1"/>
  <c r="AA210" i="1"/>
  <c r="X220" i="1"/>
  <c r="AX45" i="5"/>
  <c r="AX89" i="5"/>
  <c r="AX196" i="5"/>
  <c r="AX144" i="5"/>
  <c r="AX107" i="5"/>
  <c r="AX130" i="5"/>
  <c r="AX197" i="5"/>
  <c r="AX133" i="5"/>
  <c r="AX92" i="5"/>
  <c r="AX202" i="5"/>
  <c r="AX121" i="5"/>
  <c r="AP22" i="5"/>
  <c r="AP72" i="5"/>
  <c r="AP122" i="5"/>
  <c r="AP172" i="5"/>
  <c r="AP222" i="5"/>
  <c r="AS110" i="5"/>
  <c r="AU49" i="5"/>
  <c r="AU99" i="5"/>
  <c r="AU149" i="5"/>
  <c r="AU199" i="5"/>
  <c r="AV194" i="5"/>
  <c r="AR17" i="5"/>
  <c r="AR67" i="5"/>
  <c r="AR117" i="5"/>
  <c r="AR222" i="5"/>
  <c r="AW29" i="5"/>
  <c r="AW79" i="5"/>
  <c r="AW129" i="5"/>
  <c r="AW179" i="5"/>
  <c r="AW229" i="5"/>
  <c r="AT2" i="5"/>
  <c r="AT52" i="5"/>
  <c r="AT102" i="5"/>
  <c r="AA8" i="1"/>
  <c r="AB28" i="1"/>
  <c r="V16" i="1"/>
  <c r="X56" i="1"/>
  <c r="Y116" i="1"/>
  <c r="V60" i="1"/>
  <c r="V11" i="1"/>
  <c r="AA38" i="1"/>
  <c r="AC107" i="1"/>
  <c r="AC78" i="1"/>
  <c r="U57" i="1"/>
  <c r="AD158" i="1"/>
  <c r="V79" i="1"/>
  <c r="AB4" i="1"/>
  <c r="V90" i="1"/>
  <c r="V21" i="1"/>
  <c r="Z97" i="1"/>
  <c r="AA127" i="1"/>
  <c r="X222" i="1"/>
  <c r="Y187" i="1"/>
  <c r="X131" i="1"/>
  <c r="W203" i="1"/>
  <c r="W160" i="1"/>
  <c r="AC65" i="1"/>
  <c r="AA180" i="1"/>
  <c r="AB220" i="1"/>
  <c r="AE198" i="1"/>
  <c r="U215" i="1"/>
  <c r="Y72" i="1"/>
  <c r="Y211" i="1"/>
  <c r="AE106" i="1"/>
  <c r="AA207" i="1"/>
  <c r="AA121" i="1"/>
  <c r="Y185" i="1"/>
  <c r="Y114" i="1"/>
  <c r="X183" i="1"/>
  <c r="AC121" i="1"/>
  <c r="AC207" i="1"/>
  <c r="X129" i="1"/>
  <c r="AD191" i="1"/>
  <c r="Z158" i="1"/>
  <c r="Y92" i="1"/>
  <c r="Z172" i="1"/>
  <c r="Y221" i="1"/>
  <c r="W200" i="1"/>
  <c r="V194" i="1"/>
  <c r="Z111" i="1"/>
  <c r="AB62" i="1"/>
  <c r="AD163" i="1"/>
  <c r="AC219" i="1"/>
  <c r="AE168" i="1"/>
  <c r="AC140" i="1"/>
  <c r="Z200" i="1"/>
  <c r="Y173" i="1"/>
  <c r="AE126" i="1"/>
  <c r="Z190" i="1"/>
  <c r="AD94" i="1"/>
  <c r="U88" i="1"/>
  <c r="AD170" i="1"/>
  <c r="U220" i="1"/>
  <c r="AE192" i="1"/>
  <c r="X153" i="1"/>
  <c r="W218" i="1"/>
  <c r="Y2" i="1"/>
  <c r="AX145" i="5"/>
  <c r="AX129" i="5"/>
  <c r="AX57" i="5"/>
  <c r="AX164" i="5"/>
  <c r="AX147" i="5"/>
  <c r="AX170" i="5"/>
  <c r="AX18" i="5"/>
  <c r="AX34" i="5"/>
  <c r="AX112" i="5"/>
  <c r="AX14" i="5"/>
  <c r="AX141" i="5"/>
  <c r="AT24" i="5"/>
  <c r="AT74" i="5"/>
  <c r="AT124" i="5"/>
  <c r="AT174" i="5"/>
  <c r="AT224" i="5"/>
  <c r="AQ2" i="5"/>
  <c r="AQ52" i="5"/>
  <c r="AQ102" i="5"/>
  <c r="AQ152" i="5"/>
  <c r="AQ202" i="5"/>
  <c r="AV199" i="5"/>
  <c r="AV19" i="5"/>
  <c r="AV69" i="5"/>
  <c r="AV119" i="5"/>
  <c r="AV229" i="5"/>
  <c r="AS32" i="5"/>
  <c r="AS82" i="5"/>
  <c r="AS132" i="5"/>
  <c r="AS182" i="5"/>
  <c r="AQ165" i="5"/>
  <c r="AP5" i="5"/>
  <c r="AP55" i="5"/>
  <c r="AP105" i="5"/>
  <c r="AP155" i="5"/>
  <c r="Y10" i="1"/>
  <c r="X32" i="1"/>
  <c r="U47" i="1"/>
  <c r="U69" i="1"/>
  <c r="W118" i="1"/>
  <c r="AE61" i="1"/>
  <c r="AD23" i="1"/>
  <c r="Y40" i="1"/>
  <c r="AA109" i="1"/>
  <c r="AA80" i="1"/>
  <c r="AD58" i="1"/>
  <c r="AB160" i="1"/>
  <c r="AE80" i="1"/>
  <c r="AA15" i="1"/>
  <c r="U101" i="1"/>
  <c r="AE22" i="1"/>
  <c r="X99" i="1"/>
  <c r="AD134" i="1"/>
  <c r="V226" i="1"/>
  <c r="AA199" i="1"/>
  <c r="AE134" i="1"/>
  <c r="AE210" i="1"/>
  <c r="W167" i="1"/>
  <c r="U96" i="1"/>
  <c r="AC184" i="1"/>
  <c r="X228" i="1"/>
  <c r="AE227" i="1"/>
  <c r="AB222" i="1"/>
  <c r="Z78" i="1"/>
  <c r="AB226" i="1"/>
  <c r="AA110" i="1"/>
  <c r="U219" i="1"/>
  <c r="W125" i="1"/>
  <c r="Z211" i="1"/>
  <c r="U118" i="1"/>
  <c r="AC199" i="1"/>
  <c r="Y125" i="1"/>
  <c r="AE226" i="1"/>
  <c r="AE132" i="1"/>
  <c r="AD193" i="1"/>
  <c r="Z163" i="1"/>
  <c r="Z98" i="1"/>
  <c r="AD174" i="1"/>
  <c r="X223" i="1"/>
  <c r="V206" i="1"/>
  <c r="W202" i="1"/>
  <c r="V115" i="1"/>
  <c r="X69" i="1"/>
  <c r="U166" i="1"/>
  <c r="AB221" i="1"/>
  <c r="AD188" i="1"/>
  <c r="AE143" i="1"/>
  <c r="Z202" i="1"/>
  <c r="Y184" i="1"/>
  <c r="AA130" i="1"/>
  <c r="Z192" i="1"/>
  <c r="AB112" i="1"/>
  <c r="W94" i="1"/>
  <c r="W173" i="1"/>
  <c r="AE221" i="1"/>
  <c r="Y218" i="1"/>
  <c r="AA156" i="1"/>
  <c r="AC227" i="1"/>
  <c r="Z2" i="1"/>
  <c r="AX185" i="5"/>
  <c r="AX169" i="5"/>
  <c r="AX97" i="5"/>
  <c r="AX184" i="5"/>
  <c r="AX187" i="5"/>
  <c r="AX210" i="5"/>
  <c r="AX98" i="5"/>
  <c r="AX134" i="5"/>
  <c r="AX132" i="5"/>
  <c r="AX216" i="5"/>
  <c r="AX161" i="5"/>
  <c r="AP27" i="5"/>
  <c r="AP77" i="5"/>
  <c r="AP127" i="5"/>
  <c r="AP177" i="5"/>
  <c r="AP227" i="5"/>
  <c r="AU4" i="5"/>
  <c r="AU54" i="5"/>
  <c r="AU104" i="5"/>
  <c r="AU154" i="5"/>
  <c r="AU204" i="5"/>
  <c r="AR207" i="5"/>
  <c r="AR22" i="5"/>
  <c r="AR72" i="5"/>
  <c r="AR122" i="5"/>
  <c r="AV157" i="5"/>
  <c r="AW34" i="5"/>
  <c r="AW84" i="5"/>
  <c r="AW134" i="5"/>
  <c r="AW184" i="5"/>
  <c r="AQ175" i="5"/>
  <c r="AT7" i="5"/>
  <c r="AT57" i="5"/>
  <c r="AT107" i="5"/>
  <c r="AT157" i="5"/>
  <c r="AT207" i="5"/>
  <c r="AU147" i="5"/>
  <c r="AR185" i="5"/>
  <c r="AQ40" i="5"/>
  <c r="AQ90" i="5"/>
  <c r="AU202" i="5"/>
  <c r="AR15" i="5"/>
  <c r="AR65" i="5"/>
  <c r="AR115" i="5"/>
  <c r="AS40" i="5"/>
  <c r="AT5" i="5"/>
  <c r="AT55" i="5"/>
  <c r="AT105" i="5"/>
  <c r="AT155" i="5"/>
  <c r="AT205" i="5"/>
  <c r="AV115" i="5"/>
  <c r="AQ3" i="5"/>
  <c r="AQ53" i="5"/>
  <c r="AQ103" i="5"/>
  <c r="AQ153" i="5"/>
  <c r="AQ203" i="5"/>
  <c r="AV100" i="5"/>
  <c r="AR208" i="5"/>
  <c r="AV35" i="5"/>
  <c r="AS8" i="5"/>
  <c r="AS58" i="5"/>
  <c r="AP31" i="5"/>
  <c r="AP81" i="5"/>
  <c r="X41" i="1"/>
  <c r="V34" i="1"/>
  <c r="AB50" i="1"/>
  <c r="AB72" i="1"/>
  <c r="AA134" i="1"/>
  <c r="X78" i="1"/>
  <c r="AB25" i="1"/>
  <c r="W42" i="1"/>
  <c r="Y111" i="1"/>
  <c r="Y82" i="1"/>
  <c r="Z62" i="1"/>
  <c r="Z162" i="1"/>
  <c r="AA84" i="1"/>
  <c r="Y17" i="1"/>
  <c r="AD102" i="1"/>
  <c r="AC24" i="1"/>
  <c r="V101" i="1"/>
  <c r="AC141" i="1"/>
  <c r="AE229" i="1"/>
  <c r="W213" i="1"/>
  <c r="AA138" i="1"/>
  <c r="AD212" i="1"/>
  <c r="AB178" i="1"/>
  <c r="AB101" i="1"/>
  <c r="W189" i="1"/>
  <c r="Z124" i="1"/>
  <c r="X6" i="1"/>
  <c r="AD171" i="1"/>
  <c r="Y84" i="1"/>
  <c r="AB191" i="1"/>
  <c r="W114" i="1"/>
  <c r="AB193" i="1"/>
  <c r="AD128" i="1"/>
  <c r="AD226" i="1"/>
  <c r="AB121" i="1"/>
  <c r="X215" i="1"/>
  <c r="U129" i="1"/>
  <c r="X202" i="1"/>
  <c r="AA136" i="1"/>
  <c r="AE195" i="1"/>
  <c r="W170" i="1"/>
  <c r="Z103" i="1"/>
  <c r="U177" i="1"/>
  <c r="W225" i="1"/>
  <c r="AD211" i="1"/>
  <c r="AE209" i="1"/>
  <c r="AC118" i="1"/>
  <c r="AE74" i="1"/>
  <c r="W168" i="1"/>
  <c r="AA223" i="1"/>
  <c r="Z216" i="1"/>
  <c r="U147" i="1"/>
  <c r="Z204" i="1"/>
  <c r="AD196" i="1"/>
  <c r="W134" i="1"/>
  <c r="Z194" i="1"/>
  <c r="Z134" i="1"/>
  <c r="X100" i="1"/>
  <c r="Y175" i="1"/>
  <c r="AD223" i="1"/>
  <c r="U19" i="1"/>
  <c r="V159" i="1"/>
  <c r="AB51" i="1"/>
  <c r="AB2" i="1"/>
  <c r="AX225" i="5"/>
  <c r="AX229" i="5"/>
  <c r="AX177" i="5"/>
  <c r="AX204" i="5"/>
  <c r="AX227" i="5"/>
  <c r="AX211" i="5"/>
  <c r="AX178" i="5"/>
  <c r="AX214" i="5"/>
  <c r="AX152" i="5"/>
  <c r="AX142" i="5"/>
  <c r="AX181" i="5"/>
  <c r="AT29" i="5"/>
  <c r="AT79" i="5"/>
  <c r="AT129" i="5"/>
  <c r="AT179" i="5"/>
  <c r="AT229" i="5"/>
  <c r="AQ7" i="5"/>
  <c r="AQ57" i="5"/>
  <c r="AQ107" i="5"/>
  <c r="AQ157" i="5"/>
  <c r="AQ207" i="5"/>
  <c r="AV214" i="5"/>
  <c r="AV24" i="5"/>
  <c r="AV74" i="5"/>
  <c r="AV124" i="5"/>
  <c r="AV182" i="5"/>
  <c r="AS37" i="5"/>
  <c r="AS87" i="5"/>
  <c r="AS137" i="5"/>
  <c r="AS187" i="5"/>
  <c r="AQ185" i="5"/>
  <c r="AP10" i="5"/>
  <c r="AP60" i="5"/>
  <c r="AP110" i="5"/>
  <c r="AP160" i="5"/>
  <c r="AP210" i="5"/>
  <c r="AU152" i="5"/>
  <c r="AR200" i="5"/>
  <c r="AU42" i="5"/>
  <c r="AQ95" i="5"/>
  <c r="AU212" i="5"/>
  <c r="AE44" i="1"/>
  <c r="U65" i="1"/>
  <c r="Z52" i="1"/>
  <c r="Z74" i="1"/>
  <c r="X147" i="1"/>
  <c r="U91" i="1"/>
  <c r="Z27" i="1"/>
  <c r="V4" i="1"/>
  <c r="W113" i="1"/>
  <c r="W84" i="1"/>
  <c r="Y73" i="1"/>
  <c r="AA4" i="1"/>
  <c r="Z95" i="1"/>
  <c r="X28" i="1"/>
  <c r="AB104" i="1"/>
  <c r="AA26" i="1"/>
  <c r="AC104" i="1"/>
  <c r="AD153" i="1"/>
  <c r="AB182" i="1"/>
  <c r="AB224" i="1"/>
  <c r="U142" i="1"/>
  <c r="AC214" i="1"/>
  <c r="Y191" i="1"/>
  <c r="U106" i="1"/>
  <c r="W193" i="1"/>
  <c r="AE173" i="1"/>
  <c r="W60" i="1"/>
  <c r="W185" i="1"/>
  <c r="V102" i="1"/>
  <c r="AC201" i="1"/>
  <c r="AD117" i="1"/>
  <c r="AA209" i="1"/>
  <c r="AC139" i="1"/>
  <c r="AD199" i="1"/>
  <c r="X125" i="1"/>
  <c r="AB209" i="1"/>
  <c r="AE139" i="1"/>
  <c r="W229" i="1"/>
  <c r="W140" i="1"/>
  <c r="AE197" i="1"/>
  <c r="U190" i="1"/>
  <c r="AA107" i="1"/>
  <c r="W179" i="1"/>
  <c r="V227" i="1"/>
  <c r="W227" i="1"/>
  <c r="AB215" i="1"/>
  <c r="Y122" i="1"/>
  <c r="AD80" i="1"/>
  <c r="V175" i="1"/>
  <c r="Z225" i="1"/>
  <c r="V17" i="1"/>
  <c r="AD149" i="1"/>
  <c r="W210" i="1"/>
  <c r="AD206" i="1"/>
  <c r="AD137" i="1"/>
  <c r="AA196" i="1"/>
  <c r="AA175" i="1"/>
  <c r="V105" i="1"/>
  <c r="AA177" i="1"/>
  <c r="AC225" i="1"/>
  <c r="Y58" i="1"/>
  <c r="AC161" i="1"/>
  <c r="AB76" i="1"/>
  <c r="AE2" i="1"/>
  <c r="AX66" i="5"/>
  <c r="AX30" i="5"/>
  <c r="AX217" i="5"/>
  <c r="AX224" i="5"/>
  <c r="AX28" i="5"/>
  <c r="AX212" i="5"/>
  <c r="AX19" i="5"/>
  <c r="AX75" i="5"/>
  <c r="AX172" i="5"/>
  <c r="AX20" i="5"/>
  <c r="AX201" i="5"/>
  <c r="AP32" i="5"/>
  <c r="AP82" i="5"/>
  <c r="AP132" i="5"/>
  <c r="AP182" i="5"/>
  <c r="AV144" i="5"/>
  <c r="AU9" i="5"/>
  <c r="AU59" i="5"/>
  <c r="AU109" i="5"/>
  <c r="AU159" i="5"/>
  <c r="AU209" i="5"/>
  <c r="AV219" i="5"/>
  <c r="AR27" i="5"/>
  <c r="AR77" i="5"/>
  <c r="AR127" i="5"/>
  <c r="AV197" i="5"/>
  <c r="AW39" i="5"/>
  <c r="AW89" i="5"/>
  <c r="AW139" i="5"/>
  <c r="AW189" i="5"/>
  <c r="AU192" i="5"/>
  <c r="AT12" i="5"/>
  <c r="AT62" i="5"/>
  <c r="AT112" i="5"/>
  <c r="AC46" i="1"/>
  <c r="AB68" i="1"/>
  <c r="Y83" i="1"/>
  <c r="AB92" i="1"/>
  <c r="AE150" i="1"/>
  <c r="AD92" i="1"/>
  <c r="X29" i="1"/>
  <c r="Z20" i="1"/>
  <c r="AB118" i="1"/>
  <c r="U86" i="1"/>
  <c r="V86" i="1"/>
  <c r="Y6" i="1"/>
  <c r="X97" i="1"/>
  <c r="V30" i="1"/>
  <c r="Z106" i="1"/>
  <c r="Y28" i="1"/>
  <c r="AB115" i="1"/>
  <c r="AD156" i="1"/>
  <c r="W191" i="1"/>
  <c r="Z209" i="1"/>
  <c r="V145" i="1"/>
  <c r="W226" i="1"/>
  <c r="V213" i="1"/>
  <c r="AB109" i="1"/>
  <c r="W197" i="1"/>
  <c r="Y189" i="1"/>
  <c r="AD65" i="1"/>
  <c r="Z197" i="1"/>
  <c r="AE109" i="1"/>
  <c r="U221" i="1"/>
  <c r="Z121" i="1"/>
  <c r="AE201" i="1"/>
  <c r="AC145" i="1"/>
  <c r="X217" i="1"/>
  <c r="AE128" i="1"/>
  <c r="X200" i="1"/>
  <c r="AE145" i="1"/>
  <c r="X171" i="1"/>
  <c r="X143" i="1"/>
  <c r="U202" i="1"/>
  <c r="W204" i="1"/>
  <c r="W111" i="1"/>
  <c r="Z181" i="1"/>
  <c r="AA13" i="1"/>
  <c r="AB172" i="1"/>
  <c r="Y223" i="1"/>
  <c r="U126" i="1"/>
  <c r="V93" i="1"/>
  <c r="AB179" i="1"/>
  <c r="Y227" i="1"/>
  <c r="X35" i="1"/>
  <c r="V156" i="1"/>
  <c r="V214" i="1"/>
  <c r="Y216" i="1"/>
  <c r="AD140" i="1"/>
  <c r="AA200" i="1"/>
  <c r="AD194" i="1"/>
  <c r="AD108" i="1"/>
  <c r="AE179" i="1"/>
  <c r="V220" i="1"/>
  <c r="AE69" i="1"/>
  <c r="W164" i="1"/>
  <c r="AC100" i="1"/>
  <c r="W2" i="1"/>
  <c r="AX146" i="5"/>
  <c r="AX70" i="5"/>
  <c r="AX58" i="5"/>
  <c r="AX5" i="5"/>
  <c r="AX68" i="5"/>
  <c r="AX53" i="5"/>
  <c r="AX119" i="5"/>
  <c r="AX195" i="5"/>
  <c r="AX192" i="5"/>
  <c r="AX40" i="5"/>
  <c r="AX221" i="5"/>
  <c r="AT34" i="5"/>
  <c r="AT84" i="5"/>
  <c r="AT134" i="5"/>
  <c r="AT184" i="5"/>
  <c r="AB77" i="1"/>
  <c r="Z70" i="1"/>
  <c r="U87" i="1"/>
  <c r="Y105" i="1"/>
  <c r="AC152" i="1"/>
  <c r="AB94" i="1"/>
  <c r="V31" i="1"/>
  <c r="W33" i="1"/>
  <c r="AA129" i="1"/>
  <c r="AD87" i="1"/>
  <c r="AE87" i="1"/>
  <c r="W8" i="1"/>
  <c r="W108" i="1"/>
  <c r="AE31" i="1"/>
  <c r="X108" i="1"/>
  <c r="U32" i="1"/>
  <c r="Z117" i="1"/>
  <c r="Y171" i="1"/>
  <c r="Z53" i="1"/>
  <c r="W217" i="1"/>
  <c r="AD147" i="1"/>
  <c r="Z178" i="1"/>
  <c r="AC178" i="1"/>
  <c r="X113" i="1"/>
  <c r="AE212" i="1"/>
  <c r="Y193" i="1"/>
  <c r="Y78" i="1"/>
  <c r="AA189" i="1"/>
  <c r="AA113" i="1"/>
  <c r="AD197" i="1"/>
  <c r="V125" i="1"/>
  <c r="W219" i="1"/>
  <c r="AD148" i="1"/>
  <c r="X198" i="1"/>
  <c r="AA132" i="1"/>
  <c r="X81" i="1"/>
  <c r="Y101" i="1"/>
  <c r="AD88" i="1"/>
  <c r="Z5" i="1"/>
  <c r="AA154" i="1"/>
  <c r="Z96" i="1"/>
  <c r="Z47" i="1"/>
  <c r="U35" i="1"/>
  <c r="U6" i="1"/>
  <c r="Z91" i="1"/>
  <c r="AC89" i="1"/>
  <c r="AD11" i="1"/>
  <c r="U110" i="1"/>
  <c r="AC33" i="1"/>
  <c r="V110" i="1"/>
  <c r="AE42" i="1"/>
  <c r="Y128" i="1"/>
  <c r="AA173" i="1"/>
  <c r="AE89" i="1"/>
  <c r="AC193" i="1"/>
  <c r="V151" i="1"/>
  <c r="U187" i="1"/>
  <c r="Z191" i="1"/>
  <c r="AE116" i="1"/>
  <c r="AC216" i="1"/>
  <c r="Z201" i="1"/>
  <c r="W106" i="1"/>
  <c r="AB205" i="1"/>
  <c r="W117" i="1"/>
  <c r="U223" i="1"/>
  <c r="AC128" i="1"/>
  <c r="AB181" i="1"/>
  <c r="AB151" i="1"/>
  <c r="Z223" i="1"/>
  <c r="W136" i="1"/>
  <c r="Y164" i="1"/>
  <c r="U152" i="1"/>
  <c r="AC11" i="1"/>
  <c r="X149" i="1"/>
  <c r="AE205" i="1"/>
  <c r="AC213" i="1"/>
  <c r="Z118" i="1"/>
  <c r="AC185" i="1"/>
  <c r="W62" i="1"/>
  <c r="X204" i="1"/>
  <c r="AA163" i="1"/>
  <c r="X133" i="1"/>
  <c r="U104" i="1"/>
  <c r="AE183" i="1"/>
  <c r="AA229" i="1"/>
  <c r="V57" i="1"/>
  <c r="Z161" i="1"/>
  <c r="AE217" i="1"/>
  <c r="U39" i="1"/>
  <c r="V147" i="1"/>
  <c r="AA204" i="1"/>
  <c r="AA212" i="1"/>
  <c r="V116" i="1"/>
  <c r="W184" i="1"/>
  <c r="Z58" i="1"/>
  <c r="W82" i="1"/>
  <c r="AC168" i="1"/>
  <c r="W127" i="1"/>
  <c r="X2" i="1"/>
  <c r="AX226" i="5"/>
  <c r="AX150" i="5"/>
  <c r="AX158" i="5"/>
  <c r="AX65" i="5"/>
  <c r="AX148" i="5"/>
  <c r="AX153" i="5"/>
  <c r="AX162" i="5"/>
  <c r="AX136" i="5"/>
  <c r="AX193" i="5"/>
  <c r="AX80" i="5"/>
  <c r="AX42" i="5"/>
  <c r="AT39" i="5"/>
  <c r="AT89" i="5"/>
  <c r="AT139" i="5"/>
  <c r="AT189" i="5"/>
  <c r="AV169" i="5"/>
  <c r="AQ17" i="5"/>
  <c r="AQ67" i="5"/>
  <c r="AQ117" i="5"/>
  <c r="AQ167" i="5"/>
  <c r="AQ217" i="5"/>
  <c r="AR170" i="5"/>
  <c r="AV34" i="5"/>
  <c r="AV84" i="5"/>
  <c r="AV134" i="5"/>
  <c r="AS95" i="5"/>
  <c r="AS47" i="5"/>
  <c r="AS97" i="5"/>
  <c r="AS147" i="5"/>
  <c r="AS197" i="5"/>
  <c r="AQ210" i="5"/>
  <c r="AP20" i="5"/>
  <c r="AP70" i="5"/>
  <c r="AP120" i="5"/>
  <c r="AP170" i="5"/>
  <c r="AP220" i="5"/>
  <c r="AU177" i="5"/>
  <c r="AU2" i="5"/>
  <c r="AU52" i="5"/>
  <c r="AU112" i="5"/>
  <c r="AR130" i="5"/>
  <c r="AV27" i="5"/>
  <c r="AV77" i="5"/>
  <c r="AW2" i="5"/>
  <c r="AW52" i="5"/>
  <c r="AP18" i="5"/>
  <c r="AP68" i="5"/>
  <c r="AP118" i="5"/>
  <c r="AP168" i="5"/>
  <c r="AP218" i="5"/>
  <c r="AR153" i="5"/>
  <c r="AU15" i="5"/>
  <c r="AU65" i="5"/>
  <c r="Y19" i="1"/>
  <c r="V83" i="1"/>
  <c r="U105" i="1"/>
  <c r="AB21" i="1"/>
  <c r="X7" i="1"/>
  <c r="AE170" i="1"/>
  <c r="X98" i="1"/>
  <c r="W11" i="1"/>
  <c r="AD36" i="1"/>
  <c r="AD7" i="1"/>
  <c r="Y102" i="1"/>
  <c r="AA91" i="1"/>
  <c r="AC22" i="1"/>
  <c r="AD111" i="1"/>
  <c r="AA35" i="1"/>
  <c r="AC113" i="1"/>
  <c r="AC44" i="1"/>
  <c r="W130" i="1"/>
  <c r="AC175" i="1"/>
  <c r="AD109" i="1"/>
  <c r="AA211" i="1"/>
  <c r="W154" i="1"/>
  <c r="W195" i="1"/>
  <c r="AA203" i="1"/>
  <c r="AA120" i="1"/>
  <c r="AA220" i="1"/>
  <c r="W211" i="1"/>
  <c r="U128" i="1"/>
  <c r="V217" i="1"/>
  <c r="AD120" i="1"/>
  <c r="W177" i="1"/>
  <c r="Y132" i="1"/>
  <c r="U28" i="1"/>
  <c r="AD154" i="1"/>
  <c r="AA153" i="1"/>
  <c r="AD139" i="1"/>
  <c r="AD29" i="1"/>
  <c r="U155" i="1"/>
  <c r="AE29" i="1"/>
  <c r="Y152" i="1"/>
  <c r="AB211" i="1"/>
  <c r="AA219" i="1"/>
  <c r="V122" i="1"/>
  <c r="AD187" i="1"/>
  <c r="AE92" i="1"/>
  <c r="Y225" i="1"/>
  <c r="W194" i="1"/>
  <c r="AE136" i="1"/>
  <c r="X115" i="1"/>
  <c r="U186" i="1"/>
  <c r="AC202" i="1"/>
  <c r="X63" i="1"/>
  <c r="X168" i="1"/>
  <c r="AD219" i="1"/>
  <c r="W17" i="1"/>
  <c r="AE149" i="1"/>
  <c r="X210" i="1"/>
  <c r="V222" i="1"/>
  <c r="AC119" i="1"/>
  <c r="X186" i="1"/>
  <c r="AA123" i="1"/>
  <c r="V88" i="1"/>
  <c r="V171" i="1"/>
  <c r="Y144" i="1"/>
  <c r="U2" i="1"/>
  <c r="AX27" i="5"/>
  <c r="AX190" i="5"/>
  <c r="AX218" i="5"/>
  <c r="AX85" i="5"/>
  <c r="AX188" i="5"/>
  <c r="AX213" i="5"/>
  <c r="AX79" i="5"/>
  <c r="AX17" i="5"/>
  <c r="AX74" i="5"/>
  <c r="AX100" i="5"/>
  <c r="AX62" i="5"/>
  <c r="AP42" i="5"/>
  <c r="AP92" i="5"/>
  <c r="AP142" i="5"/>
  <c r="AP192" i="5"/>
  <c r="AR177" i="5"/>
  <c r="AU19" i="5"/>
  <c r="AU69" i="5"/>
  <c r="AU119" i="5"/>
  <c r="AU169" i="5"/>
  <c r="AU219" i="5"/>
  <c r="AV187" i="5"/>
  <c r="AR37" i="5"/>
  <c r="AR87" i="5"/>
  <c r="AR137" i="5"/>
  <c r="AS115" i="5"/>
  <c r="AW49" i="5"/>
  <c r="AW99" i="5"/>
  <c r="AW149" i="5"/>
  <c r="AW199" i="5"/>
  <c r="AV122" i="5"/>
  <c r="AT22" i="5"/>
  <c r="AT72" i="5"/>
  <c r="AT122" i="5"/>
  <c r="AT172" i="5"/>
  <c r="AT222" i="5"/>
  <c r="AU182" i="5"/>
  <c r="AQ5" i="5"/>
  <c r="AQ55" i="5"/>
  <c r="AQ120" i="5"/>
  <c r="AV137" i="5"/>
  <c r="AR30" i="5"/>
  <c r="AR80" i="5"/>
  <c r="AS5" i="5"/>
  <c r="AS55" i="5"/>
  <c r="AT20" i="5"/>
  <c r="U23" i="1"/>
  <c r="U114" i="1"/>
  <c r="AD106" i="1"/>
  <c r="X25" i="1"/>
  <c r="Z25" i="1"/>
  <c r="AB183" i="1"/>
  <c r="AB114" i="1"/>
  <c r="U13" i="1"/>
  <c r="AB38" i="1"/>
  <c r="AB9" i="1"/>
  <c r="Y13" i="1"/>
  <c r="Y93" i="1"/>
  <c r="Z35" i="1"/>
  <c r="AB113" i="1"/>
  <c r="Y37" i="1"/>
  <c r="AB124" i="1"/>
  <c r="AB55" i="1"/>
  <c r="U132" i="1"/>
  <c r="V178" i="1"/>
  <c r="AC120" i="1"/>
  <c r="AA214" i="1"/>
  <c r="AC159" i="1"/>
  <c r="X203" i="1"/>
  <c r="AC197" i="1"/>
  <c r="W124" i="1"/>
  <c r="U84" i="1"/>
  <c r="Z189" i="1"/>
  <c r="V148" i="1"/>
  <c r="AD203" i="1"/>
  <c r="AC131" i="1"/>
  <c r="AE211" i="1"/>
  <c r="AB139" i="1"/>
  <c r="AD54" i="1"/>
  <c r="AD157" i="1"/>
  <c r="U178" i="1"/>
  <c r="AD145" i="1"/>
  <c r="X55" i="1"/>
  <c r="U158" i="1"/>
  <c r="X46" i="1"/>
  <c r="V158" i="1"/>
  <c r="Z215" i="1"/>
  <c r="X225" i="1"/>
  <c r="AC125" i="1"/>
  <c r="AE191" i="1"/>
  <c r="AB107" i="1"/>
  <c r="AC156" i="1"/>
  <c r="AB219" i="1"/>
  <c r="AA143" i="1"/>
  <c r="AA122" i="1"/>
  <c r="V188" i="1"/>
  <c r="Z212" i="1"/>
  <c r="X75" i="1"/>
  <c r="U173" i="1"/>
  <c r="AC221" i="1"/>
  <c r="Y35" i="1"/>
  <c r="W156" i="1"/>
  <c r="W214" i="1"/>
  <c r="AC51" i="1"/>
  <c r="Y123" i="1"/>
  <c r="AA190" i="1"/>
  <c r="Z153" i="1"/>
  <c r="AC94" i="1"/>
  <c r="X173" i="1"/>
  <c r="W171" i="1"/>
  <c r="AX23" i="5"/>
  <c r="AX67" i="5"/>
  <c r="AX191" i="5"/>
  <c r="AX59" i="5"/>
  <c r="AX125" i="5"/>
  <c r="AX228" i="5"/>
  <c r="AX54" i="5"/>
  <c r="AX99" i="5"/>
  <c r="AX137" i="5"/>
  <c r="AX154" i="5"/>
  <c r="AX120" i="5"/>
  <c r="AX82" i="5"/>
  <c r="AT44" i="5"/>
  <c r="AT94" i="5"/>
  <c r="AT144" i="5"/>
  <c r="AT194" i="5"/>
  <c r="AV184" i="5"/>
  <c r="AQ22" i="5"/>
  <c r="AQ72" i="5"/>
  <c r="AQ122" i="5"/>
  <c r="AQ172" i="5"/>
  <c r="AQ222" i="5"/>
  <c r="AR205" i="5"/>
  <c r="AV39" i="5"/>
  <c r="AV89" i="5"/>
  <c r="AV139" i="5"/>
  <c r="AS2" i="5"/>
  <c r="AS52" i="5"/>
  <c r="AS102" i="5"/>
  <c r="AS152" i="5"/>
  <c r="AS202" i="5"/>
  <c r="AV132" i="5"/>
  <c r="AP25" i="5"/>
  <c r="AP75" i="5"/>
  <c r="AP125" i="5"/>
  <c r="AP175" i="5"/>
  <c r="AP225" i="5"/>
  <c r="AQ190" i="5"/>
  <c r="AU7" i="5"/>
  <c r="AU57" i="5"/>
  <c r="AQ125" i="5"/>
  <c r="AV147" i="5"/>
  <c r="AV32" i="5"/>
  <c r="AV82" i="5"/>
  <c r="AW7" i="5"/>
  <c r="AW57" i="5"/>
  <c r="AP23" i="5"/>
  <c r="AP73" i="5"/>
  <c r="AP123" i="5"/>
  <c r="AP173" i="5"/>
  <c r="AP223" i="5"/>
  <c r="AD24" i="1"/>
  <c r="AB117" i="1"/>
  <c r="AC137" i="1"/>
  <c r="V27" i="1"/>
  <c r="W38" i="1"/>
  <c r="X187" i="1"/>
  <c r="Y127" i="1"/>
  <c r="AD14" i="1"/>
  <c r="Z40" i="1"/>
  <c r="Z11" i="1"/>
  <c r="W15" i="1"/>
  <c r="W95" i="1"/>
  <c r="X37" i="1"/>
  <c r="Z115" i="1"/>
  <c r="U41" i="1"/>
  <c r="Z126" i="1"/>
  <c r="Z57" i="1"/>
  <c r="AD133" i="1"/>
  <c r="Y180" i="1"/>
  <c r="AE138" i="1"/>
  <c r="Z4" i="1"/>
  <c r="X169" i="1"/>
  <c r="V209" i="1"/>
  <c r="AB207" i="1"/>
  <c r="AD127" i="1"/>
  <c r="Z113" i="1"/>
  <c r="AA201" i="1"/>
  <c r="AC164" i="1"/>
  <c r="AE203" i="1"/>
  <c r="X142" i="1"/>
  <c r="Z144" i="1"/>
  <c r="Y142" i="1"/>
  <c r="AC60" i="1"/>
  <c r="Y160" i="1"/>
  <c r="AC210" i="1"/>
  <c r="AE148" i="1"/>
  <c r="Z61" i="1"/>
  <c r="AA160" i="1"/>
  <c r="AC55" i="1"/>
  <c r="Z119" i="1"/>
  <c r="Y141" i="1"/>
  <c r="U58" i="1"/>
  <c r="AD41" i="1"/>
  <c r="V189" i="1"/>
  <c r="W129" i="1"/>
  <c r="AB16" i="1"/>
  <c r="AE45" i="1"/>
  <c r="X13" i="1"/>
  <c r="U17" i="1"/>
  <c r="AD98" i="1"/>
  <c r="V39" i="1"/>
  <c r="X117" i="1"/>
  <c r="AE51" i="1"/>
  <c r="Y137" i="1"/>
  <c r="X59" i="1"/>
  <c r="AB135" i="1"/>
  <c r="Z182" i="1"/>
  <c r="X151" i="1"/>
  <c r="AB22" i="1"/>
  <c r="Z171" i="1"/>
  <c r="AB218" i="1"/>
  <c r="AE222" i="1"/>
  <c r="Z131" i="1"/>
  <c r="Y124" i="1"/>
  <c r="X211" i="1"/>
  <c r="X191" i="1"/>
  <c r="V221" i="1"/>
  <c r="X157" i="1"/>
  <c r="X180" i="1"/>
  <c r="AB145" i="1"/>
  <c r="AE66" i="1"/>
  <c r="AD162" i="1"/>
  <c r="AE9" i="1"/>
  <c r="AC151" i="1"/>
  <c r="AA67" i="1"/>
  <c r="U163" i="1"/>
  <c r="U62" i="1"/>
  <c r="X163" i="1"/>
  <c r="X219" i="1"/>
  <c r="Y59" i="1"/>
  <c r="Y150" i="1"/>
  <c r="W143" i="1"/>
  <c r="AB61" i="1"/>
  <c r="AB43" i="1"/>
  <c r="AE190" i="1"/>
  <c r="U131" i="1"/>
  <c r="Z18" i="1"/>
  <c r="AD56" i="1"/>
  <c r="AC18" i="1"/>
  <c r="AD18" i="1"/>
  <c r="AC109" i="1"/>
  <c r="AE40" i="1"/>
  <c r="AE120" i="1"/>
  <c r="AC53" i="1"/>
  <c r="W139" i="1"/>
  <c r="V61" i="1"/>
  <c r="Z137" i="1"/>
  <c r="AB186" i="1"/>
  <c r="AA162" i="1"/>
  <c r="AD40" i="1"/>
  <c r="AB173" i="1"/>
  <c r="Y224" i="1"/>
  <c r="AC195" i="1"/>
  <c r="W145" i="1"/>
  <c r="X135" i="1"/>
  <c r="AE218" i="1"/>
  <c r="X199" i="1"/>
  <c r="Y179" i="1"/>
  <c r="AA169" i="1"/>
  <c r="AB212" i="1"/>
  <c r="AC154" i="1"/>
  <c r="U73" i="1"/>
  <c r="W165" i="1"/>
  <c r="V28" i="1"/>
  <c r="AA97" i="1"/>
  <c r="Y190" i="1"/>
  <c r="AE26" i="1"/>
  <c r="AD99" i="1"/>
  <c r="U80" i="1"/>
  <c r="AC23" i="1"/>
  <c r="AC163" i="1"/>
  <c r="U4" i="1"/>
  <c r="U75" i="1"/>
  <c r="U46" i="1"/>
  <c r="U37" i="1"/>
  <c r="AE127" i="1"/>
  <c r="V59" i="1"/>
  <c r="Y146" i="1"/>
  <c r="V70" i="1"/>
  <c r="Z146" i="1"/>
  <c r="X79" i="1"/>
  <c r="Y109" i="1"/>
  <c r="AC212" i="1"/>
  <c r="V128" i="1"/>
  <c r="X71" i="1"/>
  <c r="V191" i="1"/>
  <c r="Z169" i="1"/>
  <c r="AC134" i="1"/>
  <c r="AB164" i="1"/>
  <c r="V167" i="1"/>
  <c r="Y213" i="1"/>
  <c r="AB162" i="1"/>
  <c r="V224" i="1"/>
  <c r="AE216" i="1"/>
  <c r="AE72" i="1"/>
  <c r="AE182" i="1"/>
  <c r="V97" i="1"/>
  <c r="X174" i="1"/>
  <c r="AB85" i="1"/>
  <c r="U172" i="1"/>
  <c r="AD97" i="1"/>
  <c r="Z174" i="1"/>
  <c r="Z107" i="1"/>
  <c r="W181" i="1"/>
  <c r="AE228" i="1"/>
  <c r="Z13" i="1"/>
  <c r="Y158" i="1"/>
  <c r="AC211" i="1"/>
  <c r="U168" i="1"/>
  <c r="X111" i="1"/>
  <c r="AC80" i="1"/>
  <c r="U205" i="1"/>
  <c r="AE146" i="1"/>
  <c r="Y202" i="1"/>
  <c r="W220" i="1"/>
  <c r="AB122" i="1"/>
  <c r="W188" i="1"/>
  <c r="X216" i="1"/>
  <c r="Z104" i="1"/>
  <c r="AD179" i="1"/>
  <c r="AB227" i="1"/>
  <c r="AD229" i="1"/>
  <c r="X156" i="1"/>
  <c r="Z210" i="1"/>
  <c r="AD227" i="1"/>
  <c r="Z123" i="1"/>
  <c r="AC194" i="1"/>
  <c r="AD123" i="1"/>
  <c r="AX163" i="5"/>
  <c r="AX128" i="5"/>
  <c r="AX115" i="5"/>
  <c r="AX64" i="5"/>
  <c r="AX206" i="5"/>
  <c r="AX209" i="5"/>
  <c r="AX96" i="5"/>
  <c r="AX131" i="5"/>
  <c r="AX12" i="5"/>
  <c r="AX117" i="5"/>
  <c r="AX41" i="5"/>
  <c r="AP12" i="5"/>
  <c r="AP62" i="5"/>
  <c r="AP112" i="5"/>
  <c r="AP162" i="5"/>
  <c r="AP212" i="5"/>
  <c r="AR175" i="5"/>
  <c r="AU39" i="5"/>
  <c r="AU89" i="5"/>
  <c r="AU139" i="5"/>
  <c r="AU189" i="5"/>
  <c r="AV164" i="5"/>
  <c r="AR7" i="5"/>
  <c r="AR57" i="5"/>
  <c r="AR107" i="5"/>
  <c r="AV189" i="5"/>
  <c r="AW19" i="5"/>
  <c r="AW69" i="5"/>
  <c r="AW119" i="5"/>
  <c r="AW169" i="5"/>
  <c r="AW219" i="5"/>
  <c r="AV222" i="5"/>
  <c r="AT42" i="5"/>
  <c r="AT92" i="5"/>
  <c r="AT142" i="5"/>
  <c r="AT192" i="5"/>
  <c r="AU117" i="5"/>
  <c r="AV117" i="5"/>
  <c r="AQ25" i="5"/>
  <c r="AQ75" i="5"/>
  <c r="AQ160" i="5"/>
  <c r="AW112" i="5"/>
  <c r="AR50" i="5"/>
  <c r="AR100" i="5"/>
  <c r="AS25" i="5"/>
  <c r="AS75" i="5"/>
  <c r="AT40" i="5"/>
  <c r="AT90" i="5"/>
  <c r="U154" i="1"/>
  <c r="AA5" i="1"/>
  <c r="AB29" i="1"/>
  <c r="AD131" i="1"/>
  <c r="Y4" i="1"/>
  <c r="AB184" i="1"/>
  <c r="W142" i="1"/>
  <c r="AD182" i="1"/>
  <c r="AA167" i="1"/>
  <c r="AB91" i="1"/>
  <c r="U170" i="1"/>
  <c r="U226" i="1"/>
  <c r="AA215" i="1"/>
  <c r="AA166" i="1"/>
  <c r="Z133" i="1"/>
  <c r="W180" i="1"/>
  <c r="X190" i="1"/>
  <c r="U144" i="1"/>
  <c r="AD100" i="1"/>
  <c r="AB204" i="1"/>
  <c r="AD119" i="1"/>
  <c r="AB175" i="1"/>
  <c r="AX13" i="5"/>
  <c r="AX26" i="5"/>
  <c r="AX155" i="5"/>
  <c r="AX32" i="5"/>
  <c r="AX22" i="5"/>
  <c r="AT99" i="5"/>
  <c r="AT204" i="5"/>
  <c r="AQ32" i="5"/>
  <c r="AQ132" i="5"/>
  <c r="AR142" i="5"/>
  <c r="AV49" i="5"/>
  <c r="AR167" i="5"/>
  <c r="AS62" i="5"/>
  <c r="AS162" i="5"/>
  <c r="AR180" i="5"/>
  <c r="AP85" i="5"/>
  <c r="AP180" i="5"/>
  <c r="AU137" i="5"/>
  <c r="AQ15" i="5"/>
  <c r="AU87" i="5"/>
  <c r="AR210" i="5"/>
  <c r="AV62" i="5"/>
  <c r="AW12" i="5"/>
  <c r="AS80" i="5"/>
  <c r="AT65" i="5"/>
  <c r="AP133" i="5"/>
  <c r="AP193" i="5"/>
  <c r="AV125" i="5"/>
  <c r="AQ13" i="5"/>
  <c r="AQ73" i="5"/>
  <c r="AU125" i="5"/>
  <c r="AQ178" i="5"/>
  <c r="AR48" i="5"/>
  <c r="AR168" i="5"/>
  <c r="AR18" i="5"/>
  <c r="AV180" i="5"/>
  <c r="AW45" i="5"/>
  <c r="AP21" i="5"/>
  <c r="AT73" i="5"/>
  <c r="AU23" i="5"/>
  <c r="AU73" i="5"/>
  <c r="AU123" i="5"/>
  <c r="AU173" i="5"/>
  <c r="AU223" i="5"/>
  <c r="AP14" i="5"/>
  <c r="AV33" i="5"/>
  <c r="AV83" i="5"/>
  <c r="AV133" i="5"/>
  <c r="AV193" i="5"/>
  <c r="AT6" i="5"/>
  <c r="AS31" i="5"/>
  <c r="AS81" i="5"/>
  <c r="AS131" i="5"/>
  <c r="AW213" i="5"/>
  <c r="AQ24" i="5"/>
  <c r="AQ74" i="5"/>
  <c r="AQ124" i="5"/>
  <c r="AQ174" i="5"/>
  <c r="AR39" i="5"/>
  <c r="AR89" i="5"/>
  <c r="AR139" i="5"/>
  <c r="AR189" i="5"/>
  <c r="AS29" i="5"/>
  <c r="AS129" i="5"/>
  <c r="AW46" i="5"/>
  <c r="AW146" i="5"/>
  <c r="AS123" i="5"/>
  <c r="AW227" i="5"/>
  <c r="AP149" i="5"/>
  <c r="AP186" i="5"/>
  <c r="AT81" i="5"/>
  <c r="AW220" i="5"/>
  <c r="AT111" i="5"/>
  <c r="AU196" i="5"/>
  <c r="AU221" i="5"/>
  <c r="AW196" i="5"/>
  <c r="AP144" i="5"/>
  <c r="AP134" i="5"/>
  <c r="AO83" i="5"/>
  <c r="AO5" i="5"/>
  <c r="AO88" i="5"/>
  <c r="AO229" i="5"/>
  <c r="AO134" i="5"/>
  <c r="AO128" i="5"/>
  <c r="AO48" i="5"/>
  <c r="AO51" i="5"/>
  <c r="AO179" i="5"/>
  <c r="AO34" i="5"/>
  <c r="AO220" i="5"/>
  <c r="AO182" i="5"/>
  <c r="AN189" i="5"/>
  <c r="AN184" i="5"/>
  <c r="AN47" i="5"/>
  <c r="AN46" i="5"/>
  <c r="AN150" i="5"/>
  <c r="AN108" i="5"/>
  <c r="AN111" i="5"/>
  <c r="AN52" i="5"/>
  <c r="AN218" i="5"/>
  <c r="AN61" i="5"/>
  <c r="AN182" i="5"/>
  <c r="H8" i="5"/>
  <c r="AD155" i="1"/>
  <c r="X18" i="1"/>
  <c r="Y42" i="1"/>
  <c r="AB133" i="1"/>
  <c r="W71" i="1"/>
  <c r="AE186" i="1"/>
  <c r="Y154" i="1"/>
  <c r="Y195" i="1"/>
  <c r="AC169" i="1"/>
  <c r="X103" i="1"/>
  <c r="AC174" i="1"/>
  <c r="AB47" i="1"/>
  <c r="U48" i="1"/>
  <c r="AE202" i="1"/>
  <c r="V137" i="1"/>
  <c r="AC190" i="1"/>
  <c r="Y192" i="1"/>
  <c r="AE158" i="1"/>
  <c r="AA116" i="1"/>
  <c r="AA206" i="1"/>
  <c r="AC130" i="1"/>
  <c r="AD2" i="1"/>
  <c r="AX73" i="5"/>
  <c r="AX86" i="5"/>
  <c r="AX36" i="5"/>
  <c r="AX52" i="5"/>
  <c r="AX102" i="5"/>
  <c r="AP102" i="5"/>
  <c r="AP207" i="5"/>
  <c r="AU34" i="5"/>
  <c r="AU134" i="5"/>
  <c r="AV149" i="5"/>
  <c r="AR52" i="5"/>
  <c r="AV174" i="5"/>
  <c r="AW64" i="5"/>
  <c r="AW164" i="5"/>
  <c r="AV192" i="5"/>
  <c r="AT87" i="5"/>
  <c r="AT182" i="5"/>
  <c r="AU142" i="5"/>
  <c r="AU17" i="5"/>
  <c r="AU97" i="5"/>
  <c r="AV227" i="5"/>
  <c r="AV67" i="5"/>
  <c r="AS15" i="5"/>
  <c r="AS100" i="5"/>
  <c r="AT70" i="5"/>
  <c r="AT135" i="5"/>
  <c r="AT195" i="5"/>
  <c r="AV130" i="5"/>
  <c r="AQ18" i="5"/>
  <c r="AU75" i="5"/>
  <c r="AQ128" i="5"/>
  <c r="AU180" i="5"/>
  <c r="AV55" i="5"/>
  <c r="AR173" i="5"/>
  <c r="AV20" i="5"/>
  <c r="AV195" i="5"/>
  <c r="AS48" i="5"/>
  <c r="AT23" i="5"/>
  <c r="AP76" i="5"/>
  <c r="AQ26" i="5"/>
  <c r="AQ76" i="5"/>
  <c r="AQ126" i="5"/>
  <c r="AQ176" i="5"/>
  <c r="AQ226" i="5"/>
  <c r="AT21" i="5"/>
  <c r="AR36" i="5"/>
  <c r="AR86" i="5"/>
  <c r="AR136" i="5"/>
  <c r="AV198" i="5"/>
  <c r="AT16" i="5"/>
  <c r="AW33" i="5"/>
  <c r="AW83" i="5"/>
  <c r="AW133" i="5"/>
  <c r="AS221" i="5"/>
  <c r="AU26" i="5"/>
  <c r="AU76" i="5"/>
  <c r="AU126" i="5"/>
  <c r="AU176" i="5"/>
  <c r="AV41" i="5"/>
  <c r="AV91" i="5"/>
  <c r="AV141" i="5"/>
  <c r="AV191" i="5"/>
  <c r="AS34" i="5"/>
  <c r="AS134" i="5"/>
  <c r="AW51" i="5"/>
  <c r="AW151" i="5"/>
  <c r="AP136" i="5"/>
  <c r="AP176" i="5"/>
  <c r="AT161" i="5"/>
  <c r="AS219" i="5"/>
  <c r="AW110" i="5"/>
  <c r="AQ229" i="5"/>
  <c r="AP126" i="5"/>
  <c r="AP179" i="5"/>
  <c r="AW155" i="5"/>
  <c r="AS198" i="5"/>
  <c r="AS189" i="5"/>
  <c r="AT146" i="5"/>
  <c r="AO103" i="5"/>
  <c r="AO25" i="5"/>
  <c r="AO148" i="5"/>
  <c r="AO90" i="5"/>
  <c r="AO15" i="5"/>
  <c r="AO188" i="5"/>
  <c r="AO108" i="5"/>
  <c r="AO71" i="5"/>
  <c r="AO12" i="5"/>
  <c r="AO194" i="5"/>
  <c r="AO21" i="5"/>
  <c r="AO202" i="5"/>
  <c r="AN30" i="5"/>
  <c r="AN204" i="5"/>
  <c r="AN107" i="5"/>
  <c r="AN86" i="5"/>
  <c r="AN190" i="5"/>
  <c r="AN128" i="5"/>
  <c r="AN131" i="5"/>
  <c r="AN72" i="5"/>
  <c r="AN179" i="5"/>
  <c r="AN81" i="5"/>
  <c r="AN202" i="5"/>
  <c r="G9" i="5"/>
  <c r="AO95" i="5"/>
  <c r="AC186" i="1"/>
  <c r="AE21" i="1"/>
  <c r="W44" i="1"/>
  <c r="AA144" i="1"/>
  <c r="V77" i="1"/>
  <c r="U189" i="1"/>
  <c r="AE159" i="1"/>
  <c r="Y207" i="1"/>
  <c r="AE171" i="1"/>
  <c r="W107" i="1"/>
  <c r="AE176" i="1"/>
  <c r="U56" i="1"/>
  <c r="AA118" i="1"/>
  <c r="X15" i="1"/>
  <c r="AA140" i="1"/>
  <c r="AA58" i="1"/>
  <c r="U216" i="1"/>
  <c r="AA161" i="1"/>
  <c r="V131" i="1"/>
  <c r="Z208" i="1"/>
  <c r="Y134" i="1"/>
  <c r="AX43" i="5"/>
  <c r="AX173" i="5"/>
  <c r="AX126" i="5"/>
  <c r="AX156" i="5"/>
  <c r="AX113" i="5"/>
  <c r="AX2" i="5"/>
  <c r="AT104" i="5"/>
  <c r="AT209" i="5"/>
  <c r="AQ37" i="5"/>
  <c r="AQ137" i="5"/>
  <c r="AR157" i="5"/>
  <c r="AV54" i="5"/>
  <c r="AR182" i="5"/>
  <c r="AS67" i="5"/>
  <c r="AS167" i="5"/>
  <c r="AV202" i="5"/>
  <c r="AP90" i="5"/>
  <c r="AP185" i="5"/>
  <c r="AU157" i="5"/>
  <c r="AQ20" i="5"/>
  <c r="AU102" i="5"/>
  <c r="AW97" i="5"/>
  <c r="AR70" i="5"/>
  <c r="AW17" i="5"/>
  <c r="AP3" i="5"/>
  <c r="AT75" i="5"/>
  <c r="AP138" i="5"/>
  <c r="AT200" i="5"/>
  <c r="AR138" i="5"/>
  <c r="AU20" i="5"/>
  <c r="AQ78" i="5"/>
  <c r="AU130" i="5"/>
  <c r="AQ183" i="5"/>
  <c r="AR63" i="5"/>
  <c r="AV175" i="5"/>
  <c r="AR23" i="5"/>
  <c r="AR213" i="5"/>
  <c r="AW50" i="5"/>
  <c r="AP26" i="5"/>
  <c r="AT78" i="5"/>
  <c r="AU28" i="5"/>
  <c r="AU78" i="5"/>
  <c r="AU128" i="5"/>
  <c r="AU178" i="5"/>
  <c r="AU228" i="5"/>
  <c r="AP29" i="5"/>
  <c r="AV38" i="5"/>
  <c r="AV88" i="5"/>
  <c r="AV138" i="5"/>
  <c r="AV203" i="5"/>
  <c r="AP24" i="5"/>
  <c r="AS36" i="5"/>
  <c r="AS86" i="5"/>
  <c r="AS136" i="5"/>
  <c r="AW228" i="5"/>
  <c r="AQ29" i="5"/>
  <c r="AQ79" i="5"/>
  <c r="AQ129" i="5"/>
  <c r="AQ179" i="5"/>
  <c r="AR44" i="5"/>
  <c r="AR94" i="5"/>
  <c r="AR144" i="5"/>
  <c r="AR194" i="5"/>
  <c r="AS39" i="5"/>
  <c r="AS139" i="5"/>
  <c r="AW56" i="5"/>
  <c r="AW156" i="5"/>
  <c r="AT148" i="5"/>
  <c r="AS194" i="5"/>
  <c r="AP174" i="5"/>
  <c r="AS195" i="5"/>
  <c r="AS125" i="5"/>
  <c r="AP154" i="5"/>
  <c r="AP139" i="5"/>
  <c r="AW221" i="5"/>
  <c r="AW205" i="5"/>
  <c r="AW157" i="5"/>
  <c r="AS170" i="5"/>
  <c r="AP159" i="5"/>
  <c r="AO123" i="5"/>
  <c r="AO45" i="5"/>
  <c r="AO208" i="5"/>
  <c r="AO190" i="5"/>
  <c r="AO155" i="5"/>
  <c r="AO89" i="5"/>
  <c r="AO168" i="5"/>
  <c r="AO91" i="5"/>
  <c r="AO32" i="5"/>
  <c r="AO41" i="5"/>
  <c r="W192" i="1"/>
  <c r="AA25" i="1"/>
  <c r="AD47" i="1"/>
  <c r="W148" i="1"/>
  <c r="U113" i="1"/>
  <c r="V193" i="1"/>
  <c r="W176" i="1"/>
  <c r="Z167" i="1"/>
  <c r="AD178" i="1"/>
  <c r="U149" i="1"/>
  <c r="V179" i="1"/>
  <c r="AD114" i="1"/>
  <c r="AD125" i="1"/>
  <c r="V48" i="1"/>
  <c r="AD143" i="1"/>
  <c r="X89" i="1"/>
  <c r="AB223" i="1"/>
  <c r="Y168" i="1"/>
  <c r="Z173" i="1"/>
  <c r="Y212" i="1"/>
  <c r="Y166" i="1"/>
  <c r="AX63" i="5"/>
  <c r="AX94" i="5"/>
  <c r="AX166" i="5"/>
  <c r="AX77" i="5"/>
  <c r="AX55" i="5"/>
  <c r="AP2" i="5"/>
  <c r="AP107" i="5"/>
  <c r="AT214" i="5"/>
  <c r="AQ42" i="5"/>
  <c r="AQ142" i="5"/>
  <c r="AR172" i="5"/>
  <c r="AV59" i="5"/>
  <c r="AR197" i="5"/>
  <c r="AS72" i="5"/>
  <c r="AS172" i="5"/>
  <c r="AW92" i="5"/>
  <c r="AP95" i="5"/>
  <c r="AT187" i="5"/>
  <c r="AU162" i="5"/>
  <c r="AU22" i="5"/>
  <c r="AU107" i="5"/>
  <c r="AV2" i="5"/>
  <c r="AV72" i="5"/>
  <c r="AS20" i="5"/>
  <c r="AP8" i="5"/>
  <c r="AP78" i="5"/>
  <c r="AT140" i="5"/>
  <c r="AP203" i="5"/>
  <c r="AV145" i="5"/>
  <c r="AQ23" i="5"/>
  <c r="AU80" i="5"/>
  <c r="AQ133" i="5"/>
  <c r="AU185" i="5"/>
  <c r="AR68" i="5"/>
  <c r="AR183" i="5"/>
  <c r="AV25" i="5"/>
  <c r="AR228" i="5"/>
  <c r="AS53" i="5"/>
  <c r="AT28" i="5"/>
  <c r="AT83" i="5"/>
  <c r="AQ31" i="5"/>
  <c r="AQ81" i="5"/>
  <c r="AQ131" i="5"/>
  <c r="AQ181" i="5"/>
  <c r="AV173" i="5"/>
  <c r="AT36" i="5"/>
  <c r="AR41" i="5"/>
  <c r="AR91" i="5"/>
  <c r="AR141" i="5"/>
  <c r="AV208" i="5"/>
  <c r="AT31" i="5"/>
  <c r="AW38" i="5"/>
  <c r="AW88" i="5"/>
  <c r="AW138" i="5"/>
  <c r="AP9" i="5"/>
  <c r="AU31" i="5"/>
  <c r="AU81" i="5"/>
  <c r="AU131" i="5"/>
  <c r="AU181" i="5"/>
  <c r="AV46" i="5"/>
  <c r="AV96" i="5"/>
  <c r="AV146" i="5"/>
  <c r="AV196" i="5"/>
  <c r="AS44" i="5"/>
  <c r="AS144" i="5"/>
  <c r="AW61" i="5"/>
  <c r="AW161" i="5"/>
  <c r="AP161" i="5"/>
  <c r="AS228" i="5"/>
  <c r="AP184" i="5"/>
  <c r="AS220" i="5"/>
  <c r="AS138" i="5"/>
  <c r="AS229" i="5"/>
  <c r="AT211" i="5"/>
  <c r="AS214" i="5"/>
  <c r="AT206" i="5"/>
  <c r="AS133" i="5"/>
  <c r="AP119" i="5"/>
  <c r="AT171" i="5"/>
  <c r="AO143" i="5"/>
  <c r="AO65" i="5"/>
  <c r="AO9" i="5"/>
  <c r="AO54" i="5"/>
  <c r="AO16" i="5"/>
  <c r="AO189" i="5"/>
  <c r="AO69" i="5"/>
  <c r="AO111" i="5"/>
  <c r="AO52" i="5"/>
  <c r="AO56" i="5"/>
  <c r="AO61" i="5"/>
  <c r="AO2" i="5"/>
  <c r="AN210" i="5"/>
  <c r="AN25" i="5"/>
  <c r="AN148" i="5"/>
  <c r="AN166" i="5"/>
  <c r="AN174" i="5"/>
  <c r="AN9" i="5"/>
  <c r="AN171" i="5"/>
  <c r="AN112" i="5"/>
  <c r="AN34" i="5"/>
  <c r="AN121" i="5"/>
  <c r="AN54" i="5"/>
  <c r="V223" i="1"/>
  <c r="AE41" i="1"/>
  <c r="AB49" i="1"/>
  <c r="U150" i="1"/>
  <c r="AB116" i="1"/>
  <c r="V195" i="1"/>
  <c r="AB180" i="1"/>
  <c r="AD180" i="1"/>
  <c r="AE180" i="1"/>
  <c r="Y165" i="1"/>
  <c r="Z183" i="1"/>
  <c r="Y129" i="1"/>
  <c r="AC136" i="1"/>
  <c r="AB56" i="1"/>
  <c r="AB149" i="1"/>
  <c r="AD49" i="1"/>
  <c r="AA225" i="1"/>
  <c r="V173" i="1"/>
  <c r="AE194" i="1"/>
  <c r="X214" i="1"/>
  <c r="Z175" i="1"/>
  <c r="AX83" i="5"/>
  <c r="AX174" i="5"/>
  <c r="AX7" i="5"/>
  <c r="AX199" i="5"/>
  <c r="AX135" i="5"/>
  <c r="AT4" i="5"/>
  <c r="AT109" i="5"/>
  <c r="AP217" i="5"/>
  <c r="AU44" i="5"/>
  <c r="AU144" i="5"/>
  <c r="AV179" i="5"/>
  <c r="AR62" i="5"/>
  <c r="AV204" i="5"/>
  <c r="AW74" i="5"/>
  <c r="AW174" i="5"/>
  <c r="AW102" i="5"/>
  <c r="AT97" i="5"/>
  <c r="AP190" i="5"/>
  <c r="AQ170" i="5"/>
  <c r="AU27" i="5"/>
  <c r="AQ130" i="5"/>
  <c r="AR5" i="5"/>
  <c r="AR75" i="5"/>
  <c r="AW22" i="5"/>
  <c r="AT10" i="5"/>
  <c r="AT80" i="5"/>
  <c r="AP143" i="5"/>
  <c r="AP208" i="5"/>
  <c r="AR158" i="5"/>
  <c r="AU25" i="5"/>
  <c r="AQ83" i="5"/>
  <c r="AU135" i="5"/>
  <c r="AQ188" i="5"/>
  <c r="AR73" i="5"/>
  <c r="AR188" i="5"/>
  <c r="AR28" i="5"/>
  <c r="AS3" i="5"/>
  <c r="AW55" i="5"/>
  <c r="AT33" i="5"/>
  <c r="AP86" i="5"/>
  <c r="AU33" i="5"/>
  <c r="AU83" i="5"/>
  <c r="AU133" i="5"/>
  <c r="AU183" i="5"/>
  <c r="AR181" i="5"/>
  <c r="AT46" i="5"/>
  <c r="AV43" i="5"/>
  <c r="AV93" i="5"/>
  <c r="AV143" i="5"/>
  <c r="AR211" i="5"/>
  <c r="AP39" i="5"/>
  <c r="AS41" i="5"/>
  <c r="AS91" i="5"/>
  <c r="AS141" i="5"/>
  <c r="AT11" i="5"/>
  <c r="AQ34" i="5"/>
  <c r="AQ84" i="5"/>
  <c r="AQ134" i="5"/>
  <c r="AQ184" i="5"/>
  <c r="AR49" i="5"/>
  <c r="AR99" i="5"/>
  <c r="AR149" i="5"/>
  <c r="AR199" i="5"/>
  <c r="V174" i="1"/>
  <c r="AD132" i="1"/>
  <c r="AB20" i="1"/>
  <c r="AB64" i="1"/>
  <c r="U191" i="1"/>
  <c r="AC71" i="1"/>
  <c r="Z228" i="1"/>
  <c r="X26" i="1"/>
  <c r="AE54" i="1"/>
  <c r="AC167" i="1"/>
  <c r="AB185" i="1"/>
  <c r="U133" i="1"/>
  <c r="Z143" i="1"/>
  <c r="AA62" i="1"/>
  <c r="AE152" i="1"/>
  <c r="Z81" i="1"/>
  <c r="Z227" i="1"/>
  <c r="X175" i="1"/>
  <c r="V37" i="1"/>
  <c r="AB229" i="1"/>
  <c r="AD177" i="1"/>
  <c r="AX103" i="5"/>
  <c r="AX15" i="5"/>
  <c r="AX47" i="5"/>
  <c r="AX11" i="5"/>
  <c r="AX215" i="5"/>
  <c r="AP7" i="5"/>
  <c r="AT114" i="5"/>
  <c r="AV154" i="5"/>
  <c r="AQ62" i="5"/>
  <c r="AQ162" i="5"/>
  <c r="AR227" i="5"/>
  <c r="AV79" i="5"/>
  <c r="AV212" i="5"/>
  <c r="AS92" i="5"/>
  <c r="AS192" i="5"/>
  <c r="AP15" i="5"/>
  <c r="AP115" i="5"/>
  <c r="AP195" i="5"/>
  <c r="AQ200" i="5"/>
  <c r="AQ30" i="5"/>
  <c r="AQ135" i="5"/>
  <c r="AR10" i="5"/>
  <c r="AR85" i="5"/>
  <c r="AW27" i="5"/>
  <c r="AP13" i="5"/>
  <c r="AP83" i="5"/>
  <c r="AT145" i="5"/>
  <c r="AT210" i="5"/>
  <c r="AV165" i="5"/>
  <c r="AQ28" i="5"/>
  <c r="AU85" i="5"/>
  <c r="AQ138" i="5"/>
  <c r="AU190" i="5"/>
  <c r="AR78" i="5"/>
  <c r="AR193" i="5"/>
  <c r="AV30" i="5"/>
  <c r="AW5" i="5"/>
  <c r="AW60" i="5"/>
  <c r="AP36" i="5"/>
  <c r="AT88" i="5"/>
  <c r="AQ36" i="5"/>
  <c r="AQ86" i="5"/>
  <c r="AQ136" i="5"/>
  <c r="AQ186" i="5"/>
  <c r="AR186" i="5"/>
  <c r="AP54" i="5"/>
  <c r="AR46" i="5"/>
  <c r="AR96" i="5"/>
  <c r="AR146" i="5"/>
  <c r="AV213" i="5"/>
  <c r="AP44" i="5"/>
  <c r="AW43" i="5"/>
  <c r="AW93" i="5"/>
  <c r="AW143" i="5"/>
  <c r="AP19" i="5"/>
  <c r="AU36" i="5"/>
  <c r="AU86" i="5"/>
  <c r="AU136" i="5"/>
  <c r="AU186" i="5"/>
  <c r="AV51" i="5"/>
  <c r="AV101" i="5"/>
  <c r="AV151" i="5"/>
  <c r="AV201" i="5"/>
  <c r="AS54" i="5"/>
  <c r="AS154" i="5"/>
  <c r="AW71" i="5"/>
  <c r="AT71" i="5"/>
  <c r="AT183" i="5"/>
  <c r="AT228" i="5"/>
  <c r="AT201" i="5"/>
  <c r="AP196" i="5"/>
  <c r="AS163" i="5"/>
  <c r="AT213" i="5"/>
  <c r="AS204" i="5"/>
  <c r="AS215" i="5"/>
  <c r="AW145" i="5"/>
  <c r="AP99" i="5"/>
  <c r="AS200" i="5"/>
  <c r="AT191" i="5"/>
  <c r="AO183" i="5"/>
  <c r="AO105" i="5"/>
  <c r="AO209" i="5"/>
  <c r="AO75" i="5"/>
  <c r="AO137" i="5"/>
  <c r="AO170" i="5"/>
  <c r="AO10" i="5"/>
  <c r="AO151" i="5"/>
  <c r="AO92" i="5"/>
  <c r="AO77" i="5"/>
  <c r="AO101" i="5"/>
  <c r="AN23" i="5"/>
  <c r="AN95" i="5"/>
  <c r="AN65" i="5"/>
  <c r="AN149" i="5"/>
  <c r="AN226" i="5"/>
  <c r="AN155" i="5"/>
  <c r="AN229" i="5"/>
  <c r="AN211" i="5"/>
  <c r="AN152" i="5"/>
  <c r="AN138" i="5"/>
  <c r="AN161" i="5"/>
  <c r="AN135" i="5"/>
  <c r="AS199" i="5"/>
  <c r="AO215" i="5"/>
  <c r="AO74" i="5"/>
  <c r="AO171" i="5"/>
  <c r="AC177" i="1"/>
  <c r="AB134" i="1"/>
  <c r="Z22" i="1"/>
  <c r="Z66" i="1"/>
  <c r="U199" i="1"/>
  <c r="X145" i="1"/>
  <c r="AA195" i="1"/>
  <c r="Y44" i="1"/>
  <c r="AD60" i="1"/>
  <c r="AE169" i="1"/>
  <c r="U204" i="1"/>
  <c r="AB136" i="1"/>
  <c r="AA152" i="1"/>
  <c r="U93" i="1"/>
  <c r="AC181" i="1"/>
  <c r="AA87" i="1"/>
  <c r="Y229" i="1"/>
  <c r="Z177" i="1"/>
  <c r="W51" i="1"/>
  <c r="Z166" i="1"/>
  <c r="V180" i="1"/>
  <c r="AX123" i="5"/>
  <c r="AX175" i="5"/>
  <c r="AX108" i="5"/>
  <c r="AX31" i="5"/>
  <c r="AX76" i="5"/>
  <c r="AT9" i="5"/>
  <c r="AP117" i="5"/>
  <c r="AR162" i="5"/>
  <c r="AU64" i="5"/>
  <c r="AU164" i="5"/>
  <c r="AV152" i="5"/>
  <c r="AR82" i="5"/>
  <c r="AR225" i="5"/>
  <c r="AW94" i="5"/>
  <c r="AW194" i="5"/>
  <c r="AT17" i="5"/>
  <c r="AT117" i="5"/>
  <c r="AT197" i="5"/>
  <c r="AU207" i="5"/>
  <c r="AQ35" i="5"/>
  <c r="AQ140" i="5"/>
  <c r="AV12" i="5"/>
  <c r="AV87" i="5"/>
  <c r="AS30" i="5"/>
  <c r="AT15" i="5"/>
  <c r="AT85" i="5"/>
  <c r="AT150" i="5"/>
  <c r="AP213" i="5"/>
  <c r="AV170" i="5"/>
  <c r="AU30" i="5"/>
  <c r="AQ88" i="5"/>
  <c r="AU140" i="5"/>
  <c r="AQ193" i="5"/>
  <c r="AR83" i="5"/>
  <c r="AR198" i="5"/>
  <c r="AR33" i="5"/>
  <c r="AW10" i="5"/>
  <c r="AS63" i="5"/>
  <c r="AT38" i="5"/>
  <c r="AP91" i="5"/>
  <c r="AU38" i="5"/>
  <c r="AU88" i="5"/>
  <c r="AU138" i="5"/>
  <c r="AU188" i="5"/>
  <c r="AR191" i="5"/>
  <c r="AT61" i="5"/>
  <c r="AV48" i="5"/>
  <c r="AV98" i="5"/>
  <c r="AV148" i="5"/>
  <c r="AR216" i="5"/>
  <c r="AT51" i="5"/>
  <c r="AS46" i="5"/>
  <c r="AS96" i="5"/>
  <c r="AS146" i="5"/>
  <c r="AT26" i="5"/>
  <c r="AQ39" i="5"/>
  <c r="AQ89" i="5"/>
  <c r="AQ139" i="5"/>
  <c r="AR4" i="5"/>
  <c r="AR54" i="5"/>
  <c r="AR104" i="5"/>
  <c r="AR154" i="5"/>
  <c r="AR204" i="5"/>
  <c r="AS59" i="5"/>
  <c r="AS159" i="5"/>
  <c r="AW76" i="5"/>
  <c r="AT106" i="5"/>
  <c r="AW192" i="5"/>
  <c r="AP229" i="5"/>
  <c r="AS209" i="5"/>
  <c r="AP94" i="5"/>
  <c r="AS175" i="5"/>
  <c r="AS168" i="5"/>
  <c r="AS205" i="5"/>
  <c r="AP181" i="5"/>
  <c r="AP199" i="5"/>
  <c r="AW117" i="5"/>
  <c r="AP104" i="5"/>
  <c r="AO203" i="5"/>
  <c r="AO125" i="5"/>
  <c r="AO50" i="5"/>
  <c r="AO98" i="5"/>
  <c r="AO150" i="5"/>
  <c r="AO112" i="5"/>
  <c r="Y181" i="1"/>
  <c r="U151" i="1"/>
  <c r="V26" i="1"/>
  <c r="X68" i="1"/>
  <c r="U201" i="1"/>
  <c r="W157" i="1"/>
  <c r="X213" i="1"/>
  <c r="AC54" i="1"/>
  <c r="Z67" i="1"/>
  <c r="V172" i="1"/>
  <c r="Y217" i="1"/>
  <c r="Y143" i="1"/>
  <c r="AE160" i="1"/>
  <c r="AE98" i="1"/>
  <c r="W190" i="1"/>
  <c r="Y104" i="1"/>
  <c r="AD221" i="1"/>
  <c r="U182" i="1"/>
  <c r="Z112" i="1"/>
  <c r="AE177" i="1"/>
  <c r="X184" i="1"/>
  <c r="AX143" i="5"/>
  <c r="AX56" i="5"/>
  <c r="AX9" i="5"/>
  <c r="AX51" i="5"/>
  <c r="AX176" i="5"/>
  <c r="AT14" i="5"/>
  <c r="AP137" i="5"/>
  <c r="AR192" i="5"/>
  <c r="AU74" i="5"/>
  <c r="AU174" i="5"/>
  <c r="AR220" i="5"/>
  <c r="AR92" i="5"/>
  <c r="AW4" i="5"/>
  <c r="AW104" i="5"/>
  <c r="AW204" i="5"/>
  <c r="AT27" i="5"/>
  <c r="AT127" i="5"/>
  <c r="AT202" i="5"/>
  <c r="AQ215" i="5"/>
  <c r="AU37" i="5"/>
  <c r="AQ145" i="5"/>
  <c r="AV17" i="5"/>
  <c r="AR90" i="5"/>
  <c r="AS35" i="5"/>
  <c r="AT25" i="5"/>
  <c r="AP88" i="5"/>
  <c r="AP153" i="5"/>
  <c r="AT215" i="5"/>
  <c r="AR178" i="5"/>
  <c r="AQ33" i="5"/>
  <c r="AU90" i="5"/>
  <c r="AQ143" i="5"/>
  <c r="AU195" i="5"/>
  <c r="AV90" i="5"/>
  <c r="AR203" i="5"/>
  <c r="AR38" i="5"/>
  <c r="AS13" i="5"/>
  <c r="AW65" i="5"/>
  <c r="AP41" i="5"/>
  <c r="AT93" i="5"/>
  <c r="AQ41" i="5"/>
  <c r="AQ91" i="5"/>
  <c r="AQ141" i="5"/>
  <c r="AQ191" i="5"/>
  <c r="AR196" i="5"/>
  <c r="AP69" i="5"/>
  <c r="AR51" i="5"/>
  <c r="AR101" i="5"/>
  <c r="AR151" i="5"/>
  <c r="AV218" i="5"/>
  <c r="AP59" i="5"/>
  <c r="AW48" i="5"/>
  <c r="AW98" i="5"/>
  <c r="AW148" i="5"/>
  <c r="AP34" i="5"/>
  <c r="AU41" i="5"/>
  <c r="AU91" i="5"/>
  <c r="AU141" i="5"/>
  <c r="AV6" i="5"/>
  <c r="AV56" i="5"/>
  <c r="AV106" i="5"/>
  <c r="AV156" i="5"/>
  <c r="AV206" i="5"/>
  <c r="AS64" i="5"/>
  <c r="AS164" i="5"/>
  <c r="AW81" i="5"/>
  <c r="AW122" i="5"/>
  <c r="AP201" i="5"/>
  <c r="AP129" i="5"/>
  <c r="AS218" i="5"/>
  <c r="AS188" i="5"/>
  <c r="AS185" i="5"/>
  <c r="AT156" i="5"/>
  <c r="AP214" i="5"/>
  <c r="AS225" i="5"/>
  <c r="AU216" i="5"/>
  <c r="AP131" i="5"/>
  <c r="AW120" i="5"/>
  <c r="AS208" i="5"/>
  <c r="AO223" i="5"/>
  <c r="AO145" i="5"/>
  <c r="AO110" i="5"/>
  <c r="AO96" i="5"/>
  <c r="AO59" i="5"/>
  <c r="AO214" i="5"/>
  <c r="AO94" i="5"/>
  <c r="AO191" i="5"/>
  <c r="AO132" i="5"/>
  <c r="AO58" i="5"/>
  <c r="AO141" i="5"/>
  <c r="AA30" i="1"/>
  <c r="AA165" i="1"/>
  <c r="AC49" i="1"/>
  <c r="AE71" i="1"/>
  <c r="AB214" i="1"/>
  <c r="AD216" i="1"/>
  <c r="AC228" i="1"/>
  <c r="Z84" i="1"/>
  <c r="W97" i="1"/>
  <c r="U179" i="1"/>
  <c r="W221" i="1"/>
  <c r="W146" i="1"/>
  <c r="AE174" i="1"/>
  <c r="AB129" i="1"/>
  <c r="X192" i="1"/>
  <c r="AC111" i="1"/>
  <c r="AA227" i="1"/>
  <c r="V184" i="1"/>
  <c r="U127" i="1"/>
  <c r="AC188" i="1"/>
  <c r="Y186" i="1"/>
  <c r="AX183" i="5"/>
  <c r="AX78" i="5"/>
  <c r="AX29" i="5"/>
  <c r="AX71" i="5"/>
  <c r="AX37" i="5"/>
  <c r="AP17" i="5"/>
  <c r="AP147" i="5"/>
  <c r="AR202" i="5"/>
  <c r="AQ77" i="5"/>
  <c r="AQ177" i="5"/>
  <c r="AW87" i="5"/>
  <c r="AV94" i="5"/>
  <c r="AS7" i="5"/>
  <c r="AS107" i="5"/>
  <c r="AS207" i="5"/>
  <c r="AP30" i="5"/>
  <c r="AP130" i="5"/>
  <c r="AP205" i="5"/>
  <c r="AQ220" i="5"/>
  <c r="AQ45" i="5"/>
  <c r="AQ150" i="5"/>
  <c r="AR20" i="5"/>
  <c r="AV92" i="5"/>
  <c r="AW37" i="5"/>
  <c r="AP28" i="5"/>
  <c r="AP93" i="5"/>
  <c r="AP158" i="5"/>
  <c r="AT220" i="5"/>
  <c r="AV185" i="5"/>
  <c r="AU35" i="5"/>
  <c r="AQ93" i="5"/>
  <c r="AU145" i="5"/>
  <c r="AQ198" i="5"/>
  <c r="AV95" i="5"/>
  <c r="AV215" i="5"/>
  <c r="AV40" i="5"/>
  <c r="AW15" i="5"/>
  <c r="AS68" i="5"/>
  <c r="AT43" i="5"/>
  <c r="AP96" i="5"/>
  <c r="AU43" i="5"/>
  <c r="AU93" i="5"/>
  <c r="AU143" i="5"/>
  <c r="AU193" i="5"/>
  <c r="AR201" i="5"/>
  <c r="AV3" i="5"/>
  <c r="AV53" i="5"/>
  <c r="AV103" i="5"/>
  <c r="AV153" i="5"/>
  <c r="AR221" i="5"/>
  <c r="AT66" i="5"/>
  <c r="AS51" i="5"/>
  <c r="AS101" i="5"/>
  <c r="AS151" i="5"/>
  <c r="AT41" i="5"/>
  <c r="AQ44" i="5"/>
  <c r="AQ94" i="5"/>
  <c r="AQ144" i="5"/>
  <c r="AR9" i="5"/>
  <c r="AR59" i="5"/>
  <c r="AR109" i="5"/>
  <c r="AR159" i="5"/>
  <c r="AR209" i="5"/>
  <c r="AS69" i="5"/>
  <c r="AS169" i="5"/>
  <c r="AW86" i="5"/>
  <c r="AW135" i="5"/>
  <c r="AQ209" i="5"/>
  <c r="AT196" i="5"/>
  <c r="AP109" i="5"/>
  <c r="AT96" i="5"/>
  <c r="AP194" i="5"/>
  <c r="AS145" i="5"/>
  <c r="AW180" i="5"/>
  <c r="AW90" i="5"/>
  <c r="AT91" i="5"/>
  <c r="AT143" i="5"/>
  <c r="AT133" i="5"/>
  <c r="AT216" i="5"/>
  <c r="AO4" i="5"/>
  <c r="AO165" i="5"/>
  <c r="AO114" i="5"/>
  <c r="AO196" i="5"/>
  <c r="AO219" i="5"/>
  <c r="AO135" i="5"/>
  <c r="AO55" i="5"/>
  <c r="AO211" i="5"/>
  <c r="AO152" i="5"/>
  <c r="AO198" i="5"/>
  <c r="AO161" i="5"/>
  <c r="AN83" i="5"/>
  <c r="Y32" i="1"/>
  <c r="Y167" i="1"/>
  <c r="AA51" i="1"/>
  <c r="AC73" i="1"/>
  <c r="AA216" i="1"/>
  <c r="Z224" i="1"/>
  <c r="AD205" i="1"/>
  <c r="V91" i="1"/>
  <c r="AB102" i="1"/>
  <c r="V181" i="1"/>
  <c r="W223" i="1"/>
  <c r="Y149" i="1"/>
  <c r="X179" i="1"/>
  <c r="AA146" i="1"/>
  <c r="X194" i="1"/>
  <c r="Y115" i="1"/>
  <c r="AE38" i="1"/>
  <c r="AA202" i="1"/>
  <c r="AB130" i="1"/>
  <c r="AD198" i="1"/>
  <c r="Z188" i="1"/>
  <c r="AX203" i="5"/>
  <c r="AX159" i="5"/>
  <c r="AX69" i="5"/>
  <c r="AX91" i="5"/>
  <c r="AX138" i="5"/>
  <c r="AP37" i="5"/>
  <c r="AT149" i="5"/>
  <c r="AV209" i="5"/>
  <c r="AU79" i="5"/>
  <c r="AU179" i="5"/>
  <c r="AW107" i="5"/>
  <c r="AR97" i="5"/>
  <c r="AW9" i="5"/>
  <c r="AW109" i="5"/>
  <c r="AW209" i="5"/>
  <c r="AT32" i="5"/>
  <c r="AT132" i="5"/>
  <c r="AT212" i="5"/>
  <c r="AU222" i="5"/>
  <c r="AU47" i="5"/>
  <c r="AQ155" i="5"/>
  <c r="AV22" i="5"/>
  <c r="AR95" i="5"/>
  <c r="AW42" i="5"/>
  <c r="AT30" i="5"/>
  <c r="AT95" i="5"/>
  <c r="AT160" i="5"/>
  <c r="AT225" i="5"/>
  <c r="AV190" i="5"/>
  <c r="AQ38" i="5"/>
  <c r="AU95" i="5"/>
  <c r="AQ148" i="5"/>
  <c r="AU200" i="5"/>
  <c r="AR108" i="5"/>
  <c r="AV220" i="5"/>
  <c r="AR43" i="5"/>
  <c r="AS18" i="5"/>
  <c r="AW70" i="5"/>
  <c r="AP46" i="5"/>
  <c r="AT98" i="5"/>
  <c r="AQ46" i="5"/>
  <c r="AQ96" i="5"/>
  <c r="AQ146" i="5"/>
  <c r="AQ196" i="5"/>
  <c r="AR206" i="5"/>
  <c r="AR6" i="5"/>
  <c r="AR56" i="5"/>
  <c r="AR106" i="5"/>
  <c r="AR156" i="5"/>
  <c r="AV223" i="5"/>
  <c r="AW3" i="5"/>
  <c r="AW53" i="5"/>
  <c r="AW103" i="5"/>
  <c r="AW153" i="5"/>
  <c r="AP49" i="5"/>
  <c r="AU46" i="5"/>
  <c r="AU96" i="5"/>
  <c r="AU146" i="5"/>
  <c r="AV11" i="5"/>
  <c r="AV61" i="5"/>
  <c r="AV111" i="5"/>
  <c r="AV161" i="5"/>
  <c r="AV211" i="5"/>
  <c r="AS74" i="5"/>
  <c r="AW171" i="5"/>
  <c r="AW91" i="5"/>
  <c r="AS148" i="5"/>
  <c r="AW217" i="5"/>
  <c r="AW142" i="5"/>
  <c r="AW137" i="5"/>
  <c r="AT178" i="5"/>
  <c r="AW201" i="5"/>
  <c r="AT223" i="5"/>
  <c r="AP89" i="5"/>
  <c r="AT113" i="5"/>
  <c r="AP114" i="5"/>
  <c r="AP156" i="5"/>
  <c r="AP146" i="5"/>
  <c r="Z63" i="1"/>
  <c r="AD34" i="1"/>
  <c r="Z122" i="1"/>
  <c r="U141" i="1"/>
  <c r="AB171" i="1"/>
  <c r="Y215" i="1"/>
  <c r="Y205" i="1"/>
  <c r="X160" i="1"/>
  <c r="Z160" i="1"/>
  <c r="AE200" i="1"/>
  <c r="V225" i="1"/>
  <c r="Y163" i="1"/>
  <c r="V192" i="1"/>
  <c r="AA149" i="1"/>
  <c r="X196" i="1"/>
  <c r="U119" i="1"/>
  <c r="AA70" i="1"/>
  <c r="V216" i="1"/>
  <c r="X134" i="1"/>
  <c r="AC208" i="1"/>
  <c r="AC198" i="1"/>
  <c r="AX186" i="5"/>
  <c r="AX219" i="5"/>
  <c r="AX109" i="5"/>
  <c r="AX111" i="5"/>
  <c r="AX39" i="5"/>
  <c r="AP47" i="5"/>
  <c r="AP152" i="5"/>
  <c r="AR217" i="5"/>
  <c r="AQ82" i="5"/>
  <c r="AQ182" i="5"/>
  <c r="AW127" i="5"/>
  <c r="AV99" i="5"/>
  <c r="AS12" i="5"/>
  <c r="AS112" i="5"/>
  <c r="AS212" i="5"/>
  <c r="AP35" i="5"/>
  <c r="AP135" i="5"/>
  <c r="AP215" i="5"/>
  <c r="AU227" i="5"/>
  <c r="AQ50" i="5"/>
  <c r="AU167" i="5"/>
  <c r="AR25" i="5"/>
  <c r="AV97" i="5"/>
  <c r="AS45" i="5"/>
  <c r="AP33" i="5"/>
  <c r="AT100" i="5"/>
  <c r="AP163" i="5"/>
  <c r="AP228" i="5"/>
  <c r="AV200" i="5"/>
  <c r="AU40" i="5"/>
  <c r="AQ98" i="5"/>
  <c r="AU150" i="5"/>
  <c r="AU205" i="5"/>
  <c r="AR113" i="5"/>
  <c r="AV225" i="5"/>
  <c r="AV45" i="5"/>
  <c r="AW20" i="5"/>
  <c r="Y94" i="1"/>
  <c r="AA47" i="1"/>
  <c r="X124" i="1"/>
  <c r="AD142" i="1"/>
  <c r="X193" i="1"/>
  <c r="U188" i="1"/>
  <c r="Y226" i="1"/>
  <c r="V165" i="1"/>
  <c r="X165" i="1"/>
  <c r="Y55" i="1"/>
  <c r="U227" i="1"/>
  <c r="AC165" i="1"/>
  <c r="Z184" i="1"/>
  <c r="AE165" i="1"/>
  <c r="Y198" i="1"/>
  <c r="X126" i="1"/>
  <c r="U224" i="1"/>
  <c r="U218" i="1"/>
  <c r="V141" i="1"/>
  <c r="X218" i="1"/>
  <c r="AC200" i="1"/>
  <c r="AX127" i="5"/>
  <c r="AX182" i="5"/>
  <c r="AX149" i="5"/>
  <c r="AX151" i="5"/>
  <c r="AX60" i="5"/>
  <c r="AT49" i="5"/>
  <c r="AT154" i="5"/>
  <c r="AV224" i="5"/>
  <c r="AU84" i="5"/>
  <c r="AU184" i="5"/>
  <c r="AR2" i="5"/>
  <c r="AR102" i="5"/>
  <c r="AW14" i="5"/>
  <c r="AW114" i="5"/>
  <c r="AW214" i="5"/>
  <c r="AT37" i="5"/>
  <c r="AT137" i="5"/>
  <c r="AT217" i="5"/>
  <c r="AV127" i="5"/>
  <c r="AQ60" i="5"/>
  <c r="AU172" i="5"/>
  <c r="AR35" i="5"/>
  <c r="AV102" i="5"/>
  <c r="AW47" i="5"/>
  <c r="AT35" i="5"/>
  <c r="AP103" i="5"/>
  <c r="AT165" i="5"/>
  <c r="AV50" i="5"/>
  <c r="AV205" i="5"/>
  <c r="AQ43" i="5"/>
  <c r="AU100" i="5"/>
  <c r="U98" i="1"/>
  <c r="Y49" i="1"/>
  <c r="V126" i="1"/>
  <c r="AB144" i="1"/>
  <c r="AA222" i="1"/>
  <c r="AD213" i="1"/>
  <c r="Y148" i="1"/>
  <c r="W174" i="1"/>
  <c r="AB167" i="1"/>
  <c r="AB67" i="1"/>
  <c r="X86" i="1"/>
  <c r="AA183" i="1"/>
  <c r="AD208" i="1"/>
  <c r="V190" i="1"/>
  <c r="Y200" i="1"/>
  <c r="AE129" i="1"/>
  <c r="AE49" i="1"/>
  <c r="AE219" i="1"/>
  <c r="V144" i="1"/>
  <c r="Z64" i="1"/>
  <c r="X116" i="1"/>
  <c r="AX167" i="5"/>
  <c r="AX4" i="5"/>
  <c r="AX189" i="5"/>
  <c r="AX171" i="5"/>
  <c r="AX140" i="5"/>
  <c r="AP52" i="5"/>
  <c r="AP157" i="5"/>
  <c r="AR160" i="5"/>
  <c r="AQ87" i="5"/>
  <c r="AQ187" i="5"/>
  <c r="AV4" i="5"/>
  <c r="AV104" i="5"/>
  <c r="AS17" i="5"/>
  <c r="AS117" i="5"/>
  <c r="AS217" i="5"/>
  <c r="AP40" i="5"/>
  <c r="AP140" i="5"/>
  <c r="AT227" i="5"/>
  <c r="AR135" i="5"/>
  <c r="AU62" i="5"/>
  <c r="AU187" i="5"/>
  <c r="AV37" i="5"/>
  <c r="AR105" i="5"/>
  <c r="AS50" i="5"/>
  <c r="AP38" i="5"/>
  <c r="AP108" i="5"/>
  <c r="AT170" i="5"/>
  <c r="AR58" i="5"/>
  <c r="AV210" i="5"/>
  <c r="AQ48" i="5"/>
  <c r="AU105" i="5"/>
  <c r="AQ158" i="5"/>
  <c r="AU210" i="5"/>
  <c r="AR123" i="5"/>
  <c r="AW85" i="5"/>
  <c r="AV60" i="5"/>
  <c r="AW25" i="5"/>
  <c r="AE19" i="1"/>
  <c r="AD5" i="1"/>
  <c r="AC129" i="1"/>
  <c r="V150" i="1"/>
  <c r="AD218" i="1"/>
  <c r="Y182" i="1"/>
  <c r="X176" i="1"/>
  <c r="Z195" i="1"/>
  <c r="AD169" i="1"/>
  <c r="W80" i="1"/>
  <c r="AE114" i="1"/>
  <c r="AE193" i="1"/>
  <c r="AC31" i="1"/>
  <c r="AC217" i="1"/>
  <c r="X206" i="1"/>
  <c r="AC158" i="1"/>
  <c r="W57" i="1"/>
  <c r="AC223" i="1"/>
  <c r="W147" i="1"/>
  <c r="AB82" i="1"/>
  <c r="X182" i="1"/>
  <c r="AX207" i="5"/>
  <c r="AX24" i="5"/>
  <c r="AX10" i="5"/>
  <c r="AX16" i="5"/>
  <c r="AX160" i="5"/>
  <c r="AT54" i="5"/>
  <c r="AT159" i="5"/>
  <c r="AR190" i="5"/>
  <c r="AQ92" i="5"/>
  <c r="AQ192" i="5"/>
  <c r="AV9" i="5"/>
  <c r="AV109" i="5"/>
  <c r="AS22" i="5"/>
  <c r="AS122" i="5"/>
  <c r="AS222" i="5"/>
  <c r="AP45" i="5"/>
  <c r="AP145" i="5"/>
  <c r="AU92" i="5"/>
  <c r="AR155" i="5"/>
  <c r="AQ65" i="5"/>
  <c r="AQ195" i="5"/>
  <c r="AR40" i="5"/>
  <c r="AR110" i="5"/>
  <c r="AS60" i="5"/>
  <c r="AP43" i="5"/>
  <c r="AT110" i="5"/>
  <c r="AB32" i="1"/>
  <c r="AB7" i="1"/>
  <c r="AA131" i="1"/>
  <c r="AA6" i="1"/>
  <c r="AA224" i="1"/>
  <c r="W222" i="1"/>
  <c r="W187" i="1"/>
  <c r="Y209" i="1"/>
  <c r="Y174" i="1"/>
  <c r="AD85" i="1"/>
  <c r="U208" i="1"/>
  <c r="U196" i="1"/>
  <c r="AA56" i="1"/>
  <c r="V162" i="1"/>
  <c r="W208" i="1"/>
  <c r="W175" i="1"/>
  <c r="AD63" i="1"/>
  <c r="AB225" i="1"/>
  <c r="AB161" i="1"/>
  <c r="AA76" i="1"/>
  <c r="AD192" i="1"/>
  <c r="AX8" i="5"/>
  <c r="AX44" i="5"/>
  <c r="AX50" i="5"/>
  <c r="AX38" i="5"/>
  <c r="AX180" i="5"/>
  <c r="AP57" i="5"/>
  <c r="AT164" i="5"/>
  <c r="AV207" i="5"/>
  <c r="AU94" i="5"/>
  <c r="AU194" i="5"/>
  <c r="AR12" i="5"/>
  <c r="AR112" i="5"/>
  <c r="AW24" i="5"/>
  <c r="AW124" i="5"/>
  <c r="AW224" i="5"/>
  <c r="AT47" i="5"/>
  <c r="AT147" i="5"/>
  <c r="AQ100" i="5"/>
  <c r="AV167" i="5"/>
  <c r="AU67" i="5"/>
  <c r="AU217" i="5"/>
  <c r="AV42" i="5"/>
  <c r="AV112" i="5"/>
  <c r="AW62" i="5"/>
  <c r="AT45" i="5"/>
  <c r="W61" i="1"/>
  <c r="AD61" i="1"/>
  <c r="AA69" i="1"/>
  <c r="AC42" i="1"/>
  <c r="AE62" i="1"/>
  <c r="U53" i="1"/>
  <c r="U148" i="1"/>
  <c r="W206" i="1"/>
  <c r="AE78" i="1"/>
  <c r="AC176" i="1"/>
  <c r="AC91" i="1"/>
  <c r="AB155" i="1"/>
  <c r="V202" i="1"/>
  <c r="Y80" i="1"/>
  <c r="Y15" i="1"/>
  <c r="X229" i="1"/>
  <c r="Y177" i="1"/>
  <c r="Y75" i="1"/>
  <c r="Z229" i="1"/>
  <c r="V164" i="1"/>
  <c r="Y100" i="1"/>
  <c r="AE225" i="1"/>
  <c r="AX48" i="5"/>
  <c r="AX84" i="5"/>
  <c r="AX93" i="5"/>
  <c r="AX118" i="5"/>
  <c r="AX200" i="5"/>
  <c r="AT59" i="5"/>
  <c r="AP167" i="5"/>
  <c r="AQ12" i="5"/>
  <c r="AQ112" i="5"/>
  <c r="AQ212" i="5"/>
  <c r="AV29" i="5"/>
  <c r="AV129" i="5"/>
  <c r="AS42" i="5"/>
  <c r="AS142" i="5"/>
  <c r="AU197" i="5"/>
  <c r="AP65" i="5"/>
  <c r="AT152" i="5"/>
  <c r="AQ105" i="5"/>
  <c r="AR215" i="5"/>
  <c r="AQ70" i="5"/>
  <c r="AQ225" i="5"/>
  <c r="AR45" i="5"/>
  <c r="AR125" i="5"/>
  <c r="AS65" i="5"/>
  <c r="AT50" i="5"/>
  <c r="AC95" i="1"/>
  <c r="W78" i="1"/>
  <c r="W73" i="1"/>
  <c r="W48" i="1"/>
  <c r="Y68" i="1"/>
  <c r="AB65" i="1"/>
  <c r="AD159" i="1"/>
  <c r="AD190" i="1"/>
  <c r="W91" i="1"/>
  <c r="Z73" i="1"/>
  <c r="Y118" i="1"/>
  <c r="U175" i="1"/>
  <c r="AE207" i="1"/>
  <c r="V133" i="1"/>
  <c r="U99" i="1"/>
  <c r="AC88" i="1"/>
  <c r="AE181" i="1"/>
  <c r="AB87" i="1"/>
  <c r="Y214" i="1"/>
  <c r="AA192" i="1"/>
  <c r="AE108" i="1"/>
  <c r="AE94" i="1"/>
  <c r="AX168" i="5"/>
  <c r="AX25" i="5"/>
  <c r="AX194" i="5"/>
  <c r="AX139" i="5"/>
  <c r="AX21" i="5"/>
  <c r="AP67" i="5"/>
  <c r="AP197" i="5"/>
  <c r="AU24" i="5"/>
  <c r="AU124" i="5"/>
  <c r="AU224" i="5"/>
  <c r="AR42" i="5"/>
  <c r="AR147" i="5"/>
  <c r="AW54" i="5"/>
  <c r="AW154" i="5"/>
  <c r="AR140" i="5"/>
  <c r="AT77" i="5"/>
  <c r="AP165" i="5"/>
  <c r="AQ115" i="5"/>
  <c r="AS105" i="5"/>
  <c r="AU77" i="5"/>
  <c r="AV162" i="5"/>
  <c r="AV52" i="5"/>
  <c r="AV172" i="5"/>
  <c r="AS70" i="5"/>
  <c r="AP58" i="5"/>
  <c r="AT125" i="5"/>
  <c r="AT185" i="5"/>
  <c r="AR93" i="5"/>
  <c r="AU5" i="5"/>
  <c r="AQ63" i="5"/>
  <c r="AQ118" i="5"/>
  <c r="AU170" i="5"/>
  <c r="AQ223" i="5"/>
  <c r="AV150" i="5"/>
  <c r="AV10" i="5"/>
  <c r="AR133" i="5"/>
  <c r="AS38" i="5"/>
  <c r="AT13" i="5"/>
  <c r="AP66" i="5"/>
  <c r="AQ16" i="5"/>
  <c r="AQ66" i="5"/>
  <c r="AQ116" i="5"/>
  <c r="AQ166" i="5"/>
  <c r="AQ216" i="5"/>
  <c r="AW218" i="5"/>
  <c r="AR26" i="5"/>
  <c r="AR76" i="5"/>
  <c r="AR126" i="5"/>
  <c r="AV178" i="5"/>
  <c r="AW208" i="5"/>
  <c r="AW23" i="5"/>
  <c r="AW73" i="5"/>
  <c r="AW123" i="5"/>
  <c r="AS191" i="5"/>
  <c r="AU16" i="5"/>
  <c r="AU66" i="5"/>
  <c r="AU116" i="5"/>
  <c r="AU166" i="5"/>
  <c r="AV31" i="5"/>
  <c r="AV81" i="5"/>
  <c r="AV131" i="5"/>
  <c r="AV181" i="5"/>
  <c r="AS9" i="5"/>
  <c r="AS114" i="5"/>
  <c r="AW31" i="5"/>
  <c r="AW131" i="5"/>
  <c r="AW225" i="5"/>
  <c r="AS210" i="5"/>
  <c r="AT108" i="5"/>
  <c r="AW202" i="5"/>
  <c r="AW190" i="5"/>
  <c r="AS203" i="5"/>
  <c r="AT198" i="5"/>
  <c r="AT166" i="5"/>
  <c r="AT141" i="5"/>
  <c r="AS178" i="5"/>
  <c r="AW100" i="5"/>
  <c r="AQ224" i="5"/>
  <c r="AO23" i="5"/>
  <c r="AO184" i="5"/>
  <c r="Z128" i="1"/>
  <c r="AD81" i="1"/>
  <c r="AD76" i="1"/>
  <c r="AD71" i="1"/>
  <c r="V81" i="1"/>
  <c r="AD83" i="1"/>
  <c r="U167" i="1"/>
  <c r="U8" i="1"/>
  <c r="AA102" i="1"/>
  <c r="AB79" i="1"/>
  <c r="U146" i="1"/>
  <c r="W196" i="1"/>
  <c r="AD209" i="1"/>
  <c r="X146" i="1"/>
  <c r="W126" i="1"/>
  <c r="V138" i="1"/>
  <c r="U184" i="1"/>
  <c r="Y112" i="1"/>
  <c r="AD202" i="1"/>
  <c r="AB194" i="1"/>
  <c r="AA112" i="1"/>
  <c r="AE112" i="1"/>
  <c r="AX208" i="5"/>
  <c r="AX165" i="5"/>
  <c r="AX35" i="5"/>
  <c r="AX122" i="5"/>
  <c r="AX61" i="5"/>
  <c r="AP87" i="5"/>
  <c r="AT199" i="5"/>
  <c r="AQ27" i="5"/>
  <c r="AQ127" i="5"/>
  <c r="AQ227" i="5"/>
  <c r="AV44" i="5"/>
  <c r="AR152" i="5"/>
  <c r="AS57" i="5"/>
  <c r="AS157" i="5"/>
  <c r="AR150" i="5"/>
  <c r="AP80" i="5"/>
  <c r="AT167" i="5"/>
  <c r="AU122" i="5"/>
  <c r="AQ10" i="5"/>
  <c r="AQ80" i="5"/>
  <c r="AV177" i="5"/>
  <c r="AR55" i="5"/>
  <c r="AV217" i="5"/>
  <c r="AW72" i="5"/>
  <c r="AT60" i="5"/>
  <c r="AP128" i="5"/>
  <c r="AP188" i="5"/>
  <c r="AV105" i="5"/>
  <c r="AQ8" i="5"/>
  <c r="AQ68" i="5"/>
  <c r="AU120" i="5"/>
  <c r="AQ173" i="5"/>
  <c r="AU225" i="5"/>
  <c r="AV155" i="5"/>
  <c r="AR13" i="5"/>
  <c r="AR148" i="5"/>
  <c r="AW40" i="5"/>
  <c r="AP16" i="5"/>
  <c r="AT68" i="5"/>
  <c r="AU18" i="5"/>
  <c r="AU68" i="5"/>
  <c r="AU118" i="5"/>
  <c r="AU168" i="5"/>
  <c r="AU218" i="5"/>
  <c r="AS226" i="5"/>
  <c r="AV28" i="5"/>
  <c r="AV78" i="5"/>
  <c r="AV128" i="5"/>
  <c r="AV183" i="5"/>
  <c r="AS216" i="5"/>
  <c r="AS26" i="5"/>
  <c r="AS76" i="5"/>
  <c r="AS126" i="5"/>
  <c r="AW198" i="5"/>
  <c r="AQ19" i="5"/>
  <c r="AQ69" i="5"/>
  <c r="AQ119" i="5"/>
  <c r="AQ169" i="5"/>
  <c r="AR34" i="5"/>
  <c r="AR84" i="5"/>
  <c r="AR134" i="5"/>
  <c r="AR184" i="5"/>
  <c r="AS19" i="5"/>
  <c r="AS119" i="5"/>
  <c r="AW36" i="5"/>
  <c r="AW136" i="5"/>
  <c r="AP74" i="5"/>
  <c r="AT163" i="5"/>
  <c r="AT123" i="5"/>
  <c r="AQ219" i="5"/>
  <c r="AU191" i="5"/>
  <c r="AS165" i="5"/>
  <c r="AW182" i="5"/>
  <c r="V132" i="1"/>
  <c r="W98" i="1"/>
  <c r="X82" i="1"/>
  <c r="AB73" i="1"/>
  <c r="U92" i="1"/>
  <c r="AD105" i="1"/>
  <c r="Y169" i="1"/>
  <c r="W26" i="1"/>
  <c r="U107" i="1"/>
  <c r="AC85" i="1"/>
  <c r="AC160" i="1"/>
  <c r="AA221" i="1"/>
  <c r="AB213" i="1"/>
  <c r="V229" i="1"/>
  <c r="AD129" i="1"/>
  <c r="AD168" i="1"/>
  <c r="V186" i="1"/>
  <c r="U116" i="1"/>
  <c r="V71" i="1"/>
  <c r="AB200" i="1"/>
  <c r="W116" i="1"/>
  <c r="AB141" i="1"/>
  <c r="AX110" i="5"/>
  <c r="AX205" i="5"/>
  <c r="AX95" i="5"/>
  <c r="AX222" i="5"/>
  <c r="AX81" i="5"/>
  <c r="AP97" i="5"/>
  <c r="AP202" i="5"/>
  <c r="AU29" i="5"/>
  <c r="AU129" i="5"/>
  <c r="AU229" i="5"/>
  <c r="AR47" i="5"/>
  <c r="AV159" i="5"/>
  <c r="AW59" i="5"/>
  <c r="AW159" i="5"/>
  <c r="AR165" i="5"/>
  <c r="AT82" i="5"/>
  <c r="AT177" i="5"/>
  <c r="AU127" i="5"/>
  <c r="AU12" i="5"/>
  <c r="AQ85" i="5"/>
  <c r="AR195" i="5"/>
  <c r="AR60" i="5"/>
  <c r="AS10" i="5"/>
  <c r="AW77" i="5"/>
  <c r="AP63" i="5"/>
  <c r="AT130" i="5"/>
  <c r="AT190" i="5"/>
  <c r="AV110" i="5"/>
  <c r="AU10" i="5"/>
  <c r="AU70" i="5"/>
  <c r="AQ123" i="5"/>
  <c r="AU175" i="5"/>
  <c r="AQ228" i="5"/>
  <c r="AV160" i="5"/>
  <c r="AV15" i="5"/>
  <c r="AR163" i="5"/>
  <c r="AS43" i="5"/>
  <c r="AT18" i="5"/>
  <c r="AP71" i="5"/>
  <c r="AQ21" i="5"/>
  <c r="AQ71" i="5"/>
  <c r="AQ121" i="5"/>
  <c r="AQ171" i="5"/>
  <c r="AQ221" i="5"/>
  <c r="AP4" i="5"/>
  <c r="AR31" i="5"/>
  <c r="AR81" i="5"/>
  <c r="AR131" i="5"/>
  <c r="AV188" i="5"/>
  <c r="AW223" i="5"/>
  <c r="AW28" i="5"/>
  <c r="AW78" i="5"/>
  <c r="AW128" i="5"/>
  <c r="AS206" i="5"/>
  <c r="AU21" i="5"/>
  <c r="AU71" i="5"/>
  <c r="AU121" i="5"/>
  <c r="AU171" i="5"/>
  <c r="AV36" i="5"/>
  <c r="AV86" i="5"/>
  <c r="AV136" i="5"/>
  <c r="AV186" i="5"/>
  <c r="AS24" i="5"/>
  <c r="AS124" i="5"/>
  <c r="AW41" i="5"/>
  <c r="AW141" i="5"/>
  <c r="AS108" i="5"/>
  <c r="AQ194" i="5"/>
  <c r="AT136" i="5"/>
  <c r="AT151" i="5"/>
  <c r="AT208" i="5"/>
  <c r="AU211" i="5"/>
  <c r="AT86" i="5"/>
  <c r="AP116" i="5"/>
  <c r="AW167" i="5"/>
  <c r="AW130" i="5"/>
  <c r="AT131" i="5"/>
  <c r="AP121" i="5"/>
  <c r="V92" i="1"/>
  <c r="W105" i="1"/>
  <c r="AS90" i="5"/>
  <c r="AS83" i="5"/>
  <c r="AV120" i="5"/>
  <c r="AS73" i="5"/>
  <c r="AU13" i="5"/>
  <c r="AQ161" i="5"/>
  <c r="AV18" i="5"/>
  <c r="AR166" i="5"/>
  <c r="AS61" i="5"/>
  <c r="AP64" i="5"/>
  <c r="AQ149" i="5"/>
  <c r="AR79" i="5"/>
  <c r="AV226" i="5"/>
  <c r="AW101" i="5"/>
  <c r="AS174" i="5"/>
  <c r="AP189" i="5"/>
  <c r="AW115" i="5"/>
  <c r="AT118" i="5"/>
  <c r="AP171" i="5"/>
  <c r="AO44" i="5"/>
  <c r="AO28" i="5"/>
  <c r="AO29" i="5"/>
  <c r="AO118" i="5"/>
  <c r="AO31" i="5"/>
  <c r="AO73" i="5"/>
  <c r="AO181" i="5"/>
  <c r="AN203" i="5"/>
  <c r="AN144" i="5"/>
  <c r="AN209" i="5"/>
  <c r="AN147" i="5"/>
  <c r="AN17" i="5"/>
  <c r="AN71" i="5"/>
  <c r="AN172" i="5"/>
  <c r="AN80" i="5"/>
  <c r="AN62" i="5"/>
  <c r="D11" i="5"/>
  <c r="AO36" i="5"/>
  <c r="AO213" i="5"/>
  <c r="AN15" i="5"/>
  <c r="AN73" i="5"/>
  <c r="AS158" i="5"/>
  <c r="AO156" i="5"/>
  <c r="AN109" i="5"/>
  <c r="AN180" i="5"/>
  <c r="AN168" i="5"/>
  <c r="AU110" i="5"/>
  <c r="AR14" i="5"/>
  <c r="AP221" i="5"/>
  <c r="AO115" i="5"/>
  <c r="AN129" i="5"/>
  <c r="AR24" i="5"/>
  <c r="AO49" i="5"/>
  <c r="AN75" i="5"/>
  <c r="AS156" i="5"/>
  <c r="AW147" i="5"/>
  <c r="AN76" i="5"/>
  <c r="AR64" i="5"/>
  <c r="AN63" i="5"/>
  <c r="U222" i="1"/>
  <c r="AN103" i="5"/>
  <c r="AW21" i="5"/>
  <c r="AN98" i="5"/>
  <c r="AA74" i="1"/>
  <c r="AC76" i="1"/>
  <c r="AU72" i="5"/>
  <c r="AS93" i="5"/>
  <c r="AR128" i="5"/>
  <c r="AS78" i="5"/>
  <c r="AU48" i="5"/>
  <c r="AU163" i="5"/>
  <c r="AR21" i="5"/>
  <c r="AV168" i="5"/>
  <c r="AW63" i="5"/>
  <c r="AQ4" i="5"/>
  <c r="AU151" i="5"/>
  <c r="AR114" i="5"/>
  <c r="AR229" i="5"/>
  <c r="AW106" i="5"/>
  <c r="AT193" i="5"/>
  <c r="AP169" i="5"/>
  <c r="AS98" i="5"/>
  <c r="AT128" i="5"/>
  <c r="AT181" i="5"/>
  <c r="AO64" i="5"/>
  <c r="AO109" i="5"/>
  <c r="AO129" i="5"/>
  <c r="AO19" i="5"/>
  <c r="AO131" i="5"/>
  <c r="AO93" i="5"/>
  <c r="AO201" i="5"/>
  <c r="AN223" i="5"/>
  <c r="AN164" i="5"/>
  <c r="AN50" i="5"/>
  <c r="AN187" i="5"/>
  <c r="AN8" i="5"/>
  <c r="AN91" i="5"/>
  <c r="AN192" i="5"/>
  <c r="AN100" i="5"/>
  <c r="AN82" i="5"/>
  <c r="G8" i="5"/>
  <c r="AP166" i="5"/>
  <c r="AO193" i="5"/>
  <c r="AN228" i="5"/>
  <c r="AN160" i="5"/>
  <c r="AS140" i="5"/>
  <c r="AO47" i="5"/>
  <c r="AN105" i="5"/>
  <c r="AN113" i="5"/>
  <c r="AN89" i="5"/>
  <c r="AP113" i="5"/>
  <c r="AS111" i="5"/>
  <c r="AS103" i="5"/>
  <c r="AW181" i="5"/>
  <c r="AO102" i="5"/>
  <c r="AO86" i="5"/>
  <c r="AN14" i="5"/>
  <c r="AR214" i="5"/>
  <c r="AO197" i="5"/>
  <c r="AN196" i="5"/>
  <c r="AS171" i="5"/>
  <c r="AO180" i="5"/>
  <c r="Y71" i="1"/>
  <c r="AX88" i="5"/>
  <c r="AR120" i="5"/>
  <c r="AU50" i="5"/>
  <c r="AV135" i="5"/>
  <c r="AS88" i="5"/>
  <c r="AQ51" i="5"/>
  <c r="AU198" i="5"/>
  <c r="AV23" i="5"/>
  <c r="AR171" i="5"/>
  <c r="AS66" i="5"/>
  <c r="AU6" i="5"/>
  <c r="AQ154" i="5"/>
  <c r="AV116" i="5"/>
  <c r="AS49" i="5"/>
  <c r="AW111" i="5"/>
  <c r="AT203" i="5"/>
  <c r="AS223" i="5"/>
  <c r="AQ204" i="5"/>
  <c r="AP141" i="5"/>
  <c r="AP191" i="5"/>
  <c r="AO84" i="5"/>
  <c r="AO35" i="5"/>
  <c r="AO70" i="5"/>
  <c r="AO119" i="5"/>
  <c r="AO113" i="5"/>
  <c r="AO133" i="5"/>
  <c r="AO221" i="5"/>
  <c r="AN207" i="5"/>
  <c r="AN224" i="5"/>
  <c r="AN130" i="5"/>
  <c r="AN227" i="5"/>
  <c r="AN28" i="5"/>
  <c r="AN151" i="5"/>
  <c r="AN212" i="5"/>
  <c r="AN120" i="5"/>
  <c r="AN102" i="5"/>
  <c r="H9" i="5"/>
  <c r="AN140" i="5"/>
  <c r="AW207" i="5"/>
  <c r="AO42" i="5"/>
  <c r="AN68" i="5"/>
  <c r="AN142" i="5"/>
  <c r="AW177" i="5"/>
  <c r="AO176" i="5"/>
  <c r="AN49" i="5"/>
  <c r="AN162" i="5"/>
  <c r="AN153" i="5"/>
  <c r="AT64" i="5"/>
  <c r="AV68" i="5"/>
  <c r="AW160" i="5"/>
  <c r="AO18" i="5"/>
  <c r="AN169" i="5"/>
  <c r="AU61" i="5"/>
  <c r="AS135" i="5"/>
  <c r="AN219" i="5"/>
  <c r="AR174" i="5"/>
  <c r="AO149" i="5"/>
  <c r="AN16" i="5"/>
  <c r="AS161" i="5"/>
  <c r="AN106" i="5"/>
  <c r="AT103" i="5"/>
  <c r="AW170" i="5"/>
  <c r="AN39" i="5"/>
  <c r="AU106" i="5"/>
  <c r="AN27" i="5"/>
  <c r="AA44" i="1"/>
  <c r="AX104" i="5"/>
  <c r="AV47" i="5"/>
  <c r="AU55" i="5"/>
  <c r="AV140" i="5"/>
  <c r="AT3" i="5"/>
  <c r="AU53" i="5"/>
  <c r="AQ201" i="5"/>
  <c r="AV58" i="5"/>
  <c r="AR176" i="5"/>
  <c r="AW68" i="5"/>
  <c r="AQ9" i="5"/>
  <c r="AU156" i="5"/>
  <c r="AR119" i="5"/>
  <c r="AS79" i="5"/>
  <c r="AW116" i="5"/>
  <c r="AT188" i="5"/>
  <c r="AT101" i="5"/>
  <c r="AS113" i="5"/>
  <c r="AT153" i="5"/>
  <c r="AQ199" i="5"/>
  <c r="AO104" i="5"/>
  <c r="AO175" i="5"/>
  <c r="AO130" i="5"/>
  <c r="AO7" i="5"/>
  <c r="AO153" i="5"/>
  <c r="AO173" i="5"/>
  <c r="AO22" i="5"/>
  <c r="AN208" i="5"/>
  <c r="AN45" i="5"/>
  <c r="AN114" i="5"/>
  <c r="AN188" i="5"/>
  <c r="AN48" i="5"/>
  <c r="AN191" i="5"/>
  <c r="AN33" i="5"/>
  <c r="AN122" i="5"/>
  <c r="AO124" i="5"/>
  <c r="AO27" i="5"/>
  <c r="AN29" i="5"/>
  <c r="AN13" i="5"/>
  <c r="AS180" i="5"/>
  <c r="AO216" i="5"/>
  <c r="AO62" i="5"/>
  <c r="AN53" i="5"/>
  <c r="AN96" i="5"/>
  <c r="AN222" i="5"/>
  <c r="AT48" i="5"/>
  <c r="AR129" i="5"/>
  <c r="AT186" i="5"/>
  <c r="AO26" i="5"/>
  <c r="AN145" i="5"/>
  <c r="AN220" i="5"/>
  <c r="AS4" i="5"/>
  <c r="AO80" i="5"/>
  <c r="AN56" i="5"/>
  <c r="AQ64" i="5"/>
  <c r="AO17" i="5"/>
  <c r="AN19" i="5"/>
  <c r="AU101" i="5"/>
  <c r="AO207" i="5"/>
  <c r="AV70" i="5"/>
  <c r="AO160" i="5"/>
  <c r="AS28" i="5"/>
  <c r="AO166" i="5"/>
  <c r="AC64" i="1"/>
  <c r="AX114" i="5"/>
  <c r="AV142" i="5"/>
  <c r="AQ58" i="5"/>
  <c r="AR143" i="5"/>
  <c r="AP6" i="5"/>
  <c r="AQ56" i="5"/>
  <c r="AU203" i="5"/>
  <c r="AR61" i="5"/>
  <c r="AV228" i="5"/>
  <c r="AS71" i="5"/>
  <c r="AU11" i="5"/>
  <c r="AQ159" i="5"/>
  <c r="AV121" i="5"/>
  <c r="AS84" i="5"/>
  <c r="AW121" i="5"/>
  <c r="AS143" i="5"/>
  <c r="AU206" i="5"/>
  <c r="AT126" i="5"/>
  <c r="AO210" i="5"/>
  <c r="AN85" i="5"/>
  <c r="AO144" i="5"/>
  <c r="AN88" i="5"/>
  <c r="Y138" i="1"/>
  <c r="AO139" i="5"/>
  <c r="AO222" i="5"/>
  <c r="AV113" i="5"/>
  <c r="AS153" i="5"/>
  <c r="H13" i="5"/>
  <c r="AP226" i="5"/>
  <c r="AT226" i="5"/>
  <c r="AN99" i="5"/>
  <c r="U59" i="1"/>
  <c r="AX198" i="5"/>
  <c r="AW67" i="5"/>
  <c r="AU60" i="5"/>
  <c r="AW75" i="5"/>
  <c r="AT8" i="5"/>
  <c r="AU58" i="5"/>
  <c r="AQ206" i="5"/>
  <c r="AV63" i="5"/>
  <c r="AW163" i="5"/>
  <c r="AS106" i="5"/>
  <c r="AQ14" i="5"/>
  <c r="AU161" i="5"/>
  <c r="AR124" i="5"/>
  <c r="AS89" i="5"/>
  <c r="AW126" i="5"/>
  <c r="AP216" i="5"/>
  <c r="AO14" i="5"/>
  <c r="AN215" i="5"/>
  <c r="AN125" i="5"/>
  <c r="AN200" i="5"/>
  <c r="AU63" i="5"/>
  <c r="AU51" i="5"/>
  <c r="AW210" i="5"/>
  <c r="AO127" i="5"/>
  <c r="AN117" i="5"/>
  <c r="AN214" i="5"/>
  <c r="AW200" i="5"/>
  <c r="AO186" i="5"/>
  <c r="AN175" i="5"/>
  <c r="AV26" i="5"/>
  <c r="AS128" i="5"/>
  <c r="AN26" i="5"/>
  <c r="AW13" i="5"/>
  <c r="AO172" i="5"/>
  <c r="AQ208" i="5"/>
  <c r="AO8" i="5"/>
  <c r="AQ213" i="5"/>
  <c r="AN123" i="5"/>
  <c r="W151" i="1"/>
  <c r="AX220" i="5"/>
  <c r="AP53" i="5"/>
  <c r="AQ108" i="5"/>
  <c r="AW95" i="5"/>
  <c r="AP11" i="5"/>
  <c r="AQ61" i="5"/>
  <c r="AU208" i="5"/>
  <c r="AR66" i="5"/>
  <c r="AW173" i="5"/>
  <c r="AW108" i="5"/>
  <c r="AQ49" i="5"/>
  <c r="AQ164" i="5"/>
  <c r="AV126" i="5"/>
  <c r="AS94" i="5"/>
  <c r="AW166" i="5"/>
  <c r="AS190" i="5"/>
  <c r="AW150" i="5"/>
  <c r="AW152" i="5"/>
  <c r="AW187" i="5"/>
  <c r="AW105" i="5"/>
  <c r="AO164" i="5"/>
  <c r="AO117" i="5"/>
  <c r="AO6" i="5"/>
  <c r="AO67" i="5"/>
  <c r="AO174" i="5"/>
  <c r="AO217" i="5"/>
  <c r="AO82" i="5"/>
  <c r="AN110" i="5"/>
  <c r="AN93" i="5"/>
  <c r="AR3" i="5"/>
  <c r="AS181" i="5"/>
  <c r="AS99" i="5"/>
  <c r="AO204" i="5"/>
  <c r="AN154" i="5"/>
  <c r="AN193" i="5"/>
  <c r="AV171" i="5"/>
  <c r="AS179" i="5"/>
  <c r="AN78" i="5"/>
  <c r="AP211" i="5"/>
  <c r="AN139" i="5"/>
  <c r="AW203" i="5"/>
  <c r="AN97" i="5"/>
  <c r="AQ104" i="5"/>
  <c r="AO192" i="5"/>
  <c r="AQ205" i="5"/>
  <c r="AW176" i="5"/>
  <c r="AN118" i="5"/>
  <c r="AQ211" i="5"/>
  <c r="AN133" i="5"/>
  <c r="AR88" i="5"/>
  <c r="AO100" i="5"/>
  <c r="AS155" i="5"/>
  <c r="AR69" i="5"/>
  <c r="AN64" i="5"/>
  <c r="V85" i="1"/>
  <c r="AP187" i="5"/>
  <c r="AT115" i="5"/>
  <c r="AQ113" i="5"/>
  <c r="AV5" i="5"/>
  <c r="AP51" i="5"/>
  <c r="AU98" i="5"/>
  <c r="AU213" i="5"/>
  <c r="AR71" i="5"/>
  <c r="AS186" i="5"/>
  <c r="AW113" i="5"/>
  <c r="AQ54" i="5"/>
  <c r="AV16" i="5"/>
  <c r="AR164" i="5"/>
  <c r="AS104" i="5"/>
  <c r="AS173" i="5"/>
  <c r="AW206" i="5"/>
  <c r="AP219" i="5"/>
  <c r="AW195" i="5"/>
  <c r="AS130" i="5"/>
  <c r="AS224" i="5"/>
  <c r="AO224" i="5"/>
  <c r="AO158" i="5"/>
  <c r="AO66" i="5"/>
  <c r="AO227" i="5"/>
  <c r="AO136" i="5"/>
  <c r="AO20" i="5"/>
  <c r="AO122" i="5"/>
  <c r="AN116" i="5"/>
  <c r="AN165" i="5"/>
  <c r="AN197" i="5"/>
  <c r="AN10" i="5"/>
  <c r="AN70" i="5"/>
  <c r="AN173" i="5"/>
  <c r="AN213" i="5"/>
  <c r="AN21" i="5"/>
  <c r="AN36" i="5"/>
  <c r="AN176" i="5"/>
  <c r="AN101" i="5"/>
  <c r="V168" i="1"/>
  <c r="AT58" i="5"/>
  <c r="AR111" i="5"/>
  <c r="AW162" i="5"/>
  <c r="AO38" i="5"/>
  <c r="AN141" i="5"/>
  <c r="AW6" i="5"/>
  <c r="AO178" i="5"/>
  <c r="AN181" i="5"/>
  <c r="AU113" i="5"/>
  <c r="AN126" i="5"/>
  <c r="AS16" i="5"/>
  <c r="AO126" i="5"/>
  <c r="AN157" i="5"/>
  <c r="AQ151" i="5"/>
  <c r="AO43" i="5"/>
  <c r="D13" i="5"/>
  <c r="X227" i="1"/>
  <c r="AU14" i="5"/>
  <c r="AT120" i="5"/>
  <c r="AU115" i="5"/>
  <c r="AR8" i="5"/>
  <c r="AT53" i="5"/>
  <c r="AQ101" i="5"/>
  <c r="AR226" i="5"/>
  <c r="AV73" i="5"/>
  <c r="AW193" i="5"/>
  <c r="AS116" i="5"/>
  <c r="AU56" i="5"/>
  <c r="AR19" i="5"/>
  <c r="AV166" i="5"/>
  <c r="AS109" i="5"/>
  <c r="AS183" i="5"/>
  <c r="AT76" i="5"/>
  <c r="AW226" i="5"/>
  <c r="AW212" i="5"/>
  <c r="AP224" i="5"/>
  <c r="AP106" i="5"/>
  <c r="AO85" i="5"/>
  <c r="AO79" i="5"/>
  <c r="AO106" i="5"/>
  <c r="AO169" i="5"/>
  <c r="AO37" i="5"/>
  <c r="AO40" i="5"/>
  <c r="AO142" i="5"/>
  <c r="AN57" i="5"/>
  <c r="AN185" i="5"/>
  <c r="AN158" i="5"/>
  <c r="AN90" i="5"/>
  <c r="AN170" i="5"/>
  <c r="AN134" i="5"/>
  <c r="AN194" i="5"/>
  <c r="AN41" i="5"/>
  <c r="AN55" i="5"/>
  <c r="AN177" i="5"/>
  <c r="AP178" i="5"/>
  <c r="AU160" i="5"/>
  <c r="AQ106" i="5"/>
  <c r="AS6" i="5"/>
  <c r="AW132" i="5"/>
  <c r="AO116" i="5"/>
  <c r="AN35" i="5"/>
  <c r="AW8" i="5"/>
  <c r="AO225" i="5"/>
  <c r="AN195" i="5"/>
  <c r="AR179" i="5"/>
  <c r="AO140" i="5"/>
  <c r="AC179" i="1"/>
  <c r="AP84" i="5"/>
  <c r="AC114" i="1"/>
  <c r="AU114" i="5"/>
  <c r="AT175" i="5"/>
  <c r="AU155" i="5"/>
  <c r="AR53" i="5"/>
  <c r="AP56" i="5"/>
  <c r="AU103" i="5"/>
  <c r="AW168" i="5"/>
  <c r="AV108" i="5"/>
  <c r="AS201" i="5"/>
  <c r="AW118" i="5"/>
  <c r="AQ59" i="5"/>
  <c r="AV21" i="5"/>
  <c r="AR169" i="5"/>
  <c r="AS149" i="5"/>
  <c r="AW191" i="5"/>
  <c r="AS193" i="5"/>
  <c r="AW125" i="5"/>
  <c r="AS213" i="5"/>
  <c r="AT168" i="5"/>
  <c r="AT121" i="5"/>
  <c r="AO185" i="5"/>
  <c r="AO147" i="5"/>
  <c r="AO146" i="5"/>
  <c r="AO195" i="5"/>
  <c r="AO177" i="5"/>
  <c r="AO60" i="5"/>
  <c r="AO162" i="5"/>
  <c r="AN217" i="5"/>
  <c r="AN205" i="5"/>
  <c r="AN79" i="5"/>
  <c r="AN74" i="5"/>
  <c r="AN94" i="5"/>
  <c r="AN115" i="5"/>
  <c r="AU214" i="5"/>
  <c r="AV75" i="5"/>
  <c r="AW178" i="5"/>
  <c r="AS121" i="5"/>
  <c r="AW175" i="5"/>
  <c r="AO205" i="5"/>
  <c r="AN6" i="5"/>
  <c r="AW188" i="5"/>
  <c r="AQ189" i="5"/>
  <c r="AN216" i="5"/>
  <c r="AT173" i="5"/>
  <c r="AN37" i="5"/>
  <c r="AU148" i="5"/>
  <c r="AQ214" i="5"/>
  <c r="AN38" i="5"/>
  <c r="AW18" i="5"/>
  <c r="AO138" i="5"/>
  <c r="AW144" i="5"/>
  <c r="U206" i="1"/>
  <c r="AR32" i="5"/>
  <c r="AT180" i="5"/>
  <c r="AQ163" i="5"/>
  <c r="AU108" i="5"/>
  <c r="AS184" i="5"/>
  <c r="AP206" i="5"/>
  <c r="AR121" i="5"/>
  <c r="AN44" i="5"/>
  <c r="AP151" i="5"/>
  <c r="AN12" i="5"/>
  <c r="AA98" i="1"/>
  <c r="AR132" i="5"/>
  <c r="AP183" i="5"/>
  <c r="AU165" i="5"/>
  <c r="AR103" i="5"/>
  <c r="AT63" i="5"/>
  <c r="AQ111" i="5"/>
  <c r="AS196" i="5"/>
  <c r="AR116" i="5"/>
  <c r="AS11" i="5"/>
  <c r="AW158" i="5"/>
  <c r="AQ99" i="5"/>
  <c r="AR29" i="5"/>
  <c r="AV176" i="5"/>
  <c r="AW11" i="5"/>
  <c r="AW216" i="5"/>
  <c r="AU201" i="5"/>
  <c r="AP164" i="5"/>
  <c r="AW140" i="5"/>
  <c r="AW197" i="5"/>
  <c r="AS160" i="5"/>
  <c r="AO46" i="5"/>
  <c r="AO154" i="5"/>
  <c r="AO107" i="5"/>
  <c r="AO157" i="5"/>
  <c r="AO72" i="5"/>
  <c r="AO120" i="5"/>
  <c r="AN43" i="5"/>
  <c r="AN4" i="5"/>
  <c r="AN66" i="5"/>
  <c r="AN225" i="5"/>
  <c r="AN156" i="5"/>
  <c r="AN136" i="5"/>
  <c r="AN77" i="5"/>
  <c r="AN18" i="5"/>
  <c r="AN201" i="5"/>
  <c r="AN2" i="5"/>
  <c r="AV65" i="5"/>
  <c r="AT218" i="5"/>
  <c r="AN24" i="5"/>
  <c r="AS23" i="5"/>
  <c r="AO3" i="5"/>
  <c r="G13" i="5"/>
  <c r="AV216" i="5"/>
  <c r="AO68" i="5"/>
  <c r="AN159" i="5"/>
  <c r="AA33" i="1"/>
  <c r="AW44" i="5"/>
  <c r="AQ168" i="5"/>
  <c r="AV118" i="5"/>
  <c r="AW172" i="5"/>
  <c r="AS166" i="5"/>
  <c r="AO218" i="5"/>
  <c r="AV80" i="5"/>
  <c r="AW222" i="5"/>
  <c r="U82" i="1"/>
  <c r="AT67" i="5"/>
  <c r="AV85" i="5"/>
  <c r="AU215" i="5"/>
  <c r="AW30" i="5"/>
  <c r="AQ6" i="5"/>
  <c r="AU153" i="5"/>
  <c r="AR11" i="5"/>
  <c r="AV158" i="5"/>
  <c r="AS21" i="5"/>
  <c r="AS176" i="5"/>
  <c r="AQ109" i="5"/>
  <c r="AV71" i="5"/>
  <c r="AR219" i="5"/>
  <c r="AW26" i="5"/>
  <c r="AP79" i="5"/>
  <c r="AW185" i="5"/>
  <c r="AP111" i="5"/>
  <c r="AW186" i="5"/>
  <c r="AS118" i="5"/>
  <c r="AO63" i="5"/>
  <c r="AO206" i="5"/>
  <c r="AO39" i="5"/>
  <c r="AO30" i="5"/>
  <c r="AO99" i="5"/>
  <c r="AO13" i="5"/>
  <c r="AO200" i="5"/>
  <c r="AN143" i="5"/>
  <c r="AN84" i="5"/>
  <c r="AN7" i="5"/>
  <c r="AN67" i="5"/>
  <c r="AN198" i="5"/>
  <c r="AN11" i="5"/>
  <c r="AN32" i="5"/>
  <c r="AN20" i="5"/>
  <c r="AN59" i="5"/>
  <c r="G7" i="5"/>
  <c r="AN87" i="5"/>
  <c r="AN92" i="5"/>
  <c r="AN22" i="5"/>
  <c r="AP209" i="5"/>
  <c r="AN5" i="5"/>
  <c r="AS14" i="5"/>
  <c r="AO57" i="5"/>
  <c r="AN221" i="5"/>
  <c r="AV66" i="5"/>
  <c r="AW165" i="5"/>
  <c r="AN186" i="5"/>
  <c r="AU3" i="5"/>
  <c r="AN206" i="5"/>
  <c r="AC204" i="1"/>
  <c r="AT162" i="5"/>
  <c r="AR218" i="5"/>
  <c r="AQ218" i="5"/>
  <c r="AS33" i="5"/>
  <c r="AU8" i="5"/>
  <c r="AQ156" i="5"/>
  <c r="AV13" i="5"/>
  <c r="AR161" i="5"/>
  <c r="AS56" i="5"/>
  <c r="AW183" i="5"/>
  <c r="AU111" i="5"/>
  <c r="AR74" i="5"/>
  <c r="AV221" i="5"/>
  <c r="AW66" i="5"/>
  <c r="AP124" i="5"/>
  <c r="AP204" i="5"/>
  <c r="AT138" i="5"/>
  <c r="AW211" i="5"/>
  <c r="AW215" i="5"/>
  <c r="AO163" i="5"/>
  <c r="AO87" i="5"/>
  <c r="AO187" i="5"/>
  <c r="AO76" i="5"/>
  <c r="AO159" i="5"/>
  <c r="AO33" i="5"/>
  <c r="AO81" i="5"/>
  <c r="AN163" i="5"/>
  <c r="AN104" i="5"/>
  <c r="AN167" i="5"/>
  <c r="AN119" i="5"/>
  <c r="AN31" i="5"/>
  <c r="AN40" i="5"/>
  <c r="D12" i="5"/>
  <c r="AN3" i="5"/>
  <c r="AP101" i="5"/>
  <c r="AN58" i="5"/>
  <c r="AW16" i="5"/>
  <c r="AN146" i="5"/>
  <c r="AV8" i="5"/>
  <c r="AO212" i="5"/>
  <c r="V182" i="1"/>
  <c r="AQ110" i="5"/>
  <c r="AR223" i="5"/>
  <c r="AU220" i="5"/>
  <c r="AW35" i="5"/>
  <c r="AQ11" i="5"/>
  <c r="AU158" i="5"/>
  <c r="AR16" i="5"/>
  <c r="AV163" i="5"/>
  <c r="AW58" i="5"/>
  <c r="AT56" i="5"/>
  <c r="AQ114" i="5"/>
  <c r="AV76" i="5"/>
  <c r="AR224" i="5"/>
  <c r="AW96" i="5"/>
  <c r="AS150" i="5"/>
  <c r="AT116" i="5"/>
  <c r="AT176" i="5"/>
  <c r="AT221" i="5"/>
  <c r="AT158" i="5"/>
  <c r="AO24" i="5"/>
  <c r="AO167" i="5"/>
  <c r="AO228" i="5"/>
  <c r="AO97" i="5"/>
  <c r="AO11" i="5"/>
  <c r="AO53" i="5"/>
  <c r="AO121" i="5"/>
  <c r="AN183" i="5"/>
  <c r="AN124" i="5"/>
  <c r="AN69" i="5"/>
  <c r="AN127" i="5"/>
  <c r="AN199" i="5"/>
  <c r="AN51" i="5"/>
  <c r="AN132" i="5"/>
  <c r="AN60" i="5"/>
  <c r="AN42" i="5"/>
  <c r="H7" i="5"/>
  <c r="AN178" i="5"/>
  <c r="AP61" i="5"/>
  <c r="AO226" i="5"/>
  <c r="AR118" i="5"/>
  <c r="AO78" i="5"/>
  <c r="AS211" i="5"/>
  <c r="AU226" i="5"/>
  <c r="AN137" i="5"/>
  <c r="AV123" i="5"/>
  <c r="AO199" i="5"/>
  <c r="D5" i="5"/>
  <c r="J133" i="2"/>
  <c r="L133" i="2"/>
  <c r="H133" i="2"/>
  <c r="I181" i="2"/>
  <c r="M170" i="2"/>
  <c r="D7" i="5"/>
  <c r="I133" i="2"/>
  <c r="M229" i="2"/>
  <c r="K133" i="2"/>
  <c r="D6" i="5"/>
  <c r="K229" i="2"/>
  <c r="G211" i="2"/>
  <c r="J181" i="2"/>
  <c r="H157" i="2"/>
  <c r="K121" i="2"/>
  <c r="L49" i="2"/>
  <c r="L13" i="2"/>
  <c r="G10" i="4"/>
  <c r="G20" i="4"/>
  <c r="C11" i="4"/>
  <c r="C21" i="4"/>
  <c r="AI13" i="4"/>
  <c r="AI20" i="4"/>
  <c r="AE13" i="4"/>
  <c r="O3" i="4"/>
  <c r="K36" i="4"/>
  <c r="Z24" i="4"/>
  <c r="Z9" i="4"/>
  <c r="R27" i="4"/>
  <c r="R13" i="4"/>
  <c r="V14" i="4"/>
  <c r="V27" i="4"/>
  <c r="N24" i="4"/>
  <c r="N20" i="4"/>
  <c r="B9" i="4"/>
  <c r="F10" i="4"/>
  <c r="F16" i="4"/>
  <c r="F8" i="4"/>
  <c r="V11" i="4"/>
  <c r="N31" i="4"/>
  <c r="F27" i="4"/>
  <c r="B40" i="4"/>
  <c r="I223" i="2"/>
  <c r="G33" i="4"/>
  <c r="AE26" i="4"/>
  <c r="R24" i="4"/>
  <c r="C26" i="4"/>
  <c r="R32" i="4"/>
  <c r="R5" i="4"/>
  <c r="AE20" i="4"/>
  <c r="F13" i="4"/>
  <c r="J163" i="2"/>
  <c r="L193" i="2"/>
  <c r="AE21" i="4"/>
  <c r="F33" i="4"/>
  <c r="L229" i="2"/>
  <c r="J211" i="2"/>
  <c r="K187" i="2"/>
  <c r="L157" i="2"/>
  <c r="L109" i="2"/>
  <c r="K49" i="2"/>
  <c r="I13" i="2"/>
  <c r="G30" i="4"/>
  <c r="G40" i="4"/>
  <c r="C31" i="4"/>
  <c r="C22" i="4"/>
  <c r="AI33" i="4"/>
  <c r="AI3" i="4"/>
  <c r="AE33" i="4"/>
  <c r="K17" i="4"/>
  <c r="Z31" i="4"/>
  <c r="Z10" i="4"/>
  <c r="R15" i="4"/>
  <c r="V31" i="4"/>
  <c r="R9" i="4"/>
  <c r="R6" i="4"/>
  <c r="N25" i="4"/>
  <c r="N30" i="4"/>
  <c r="B29" i="4"/>
  <c r="B38" i="4"/>
  <c r="B37" i="4"/>
  <c r="F28" i="4"/>
  <c r="Z14" i="4"/>
  <c r="N7" i="4"/>
  <c r="F29" i="4"/>
  <c r="I7" i="2"/>
  <c r="C34" i="4"/>
  <c r="K10" i="4"/>
  <c r="R7" i="4"/>
  <c r="F4" i="4"/>
  <c r="C36" i="4"/>
  <c r="V7" i="4"/>
  <c r="AI17" i="4"/>
  <c r="G27" i="4"/>
  <c r="AE30" i="4"/>
  <c r="R17" i="4"/>
  <c r="B28" i="4"/>
  <c r="L61" i="2"/>
  <c r="I229" i="2"/>
  <c r="L205" i="2"/>
  <c r="L187" i="2"/>
  <c r="J151" i="2"/>
  <c r="K109" i="2"/>
  <c r="L43" i="2"/>
  <c r="K13" i="2"/>
  <c r="G11" i="4"/>
  <c r="G21" i="4"/>
  <c r="C12" i="4"/>
  <c r="C23" i="4"/>
  <c r="AI34" i="4"/>
  <c r="AE4" i="4"/>
  <c r="AE14" i="4"/>
  <c r="K4" i="4"/>
  <c r="K37" i="4"/>
  <c r="Z34" i="4"/>
  <c r="Z32" i="4"/>
  <c r="R31" i="4"/>
  <c r="R37" i="4"/>
  <c r="R23" i="4"/>
  <c r="R33" i="4"/>
  <c r="N6" i="4"/>
  <c r="N11" i="4"/>
  <c r="B20" i="4"/>
  <c r="B19" i="4"/>
  <c r="F12" i="4"/>
  <c r="B23" i="4"/>
  <c r="V34" i="4"/>
  <c r="F22" i="4"/>
  <c r="B31" i="4"/>
  <c r="I175" i="2"/>
  <c r="AI26" i="4"/>
  <c r="Z7" i="4"/>
  <c r="N23" i="4"/>
  <c r="B5" i="4"/>
  <c r="K23" i="4"/>
  <c r="K25" i="4"/>
  <c r="N28" i="4"/>
  <c r="J61" i="2"/>
  <c r="N14" i="4"/>
  <c r="G18" i="4"/>
  <c r="Z20" i="4"/>
  <c r="V9" i="4"/>
  <c r="G229" i="2"/>
  <c r="J205" i="2"/>
  <c r="J187" i="2"/>
  <c r="I151" i="2"/>
  <c r="J109" i="2"/>
  <c r="K43" i="2"/>
  <c r="J13" i="2"/>
  <c r="G31" i="4"/>
  <c r="G22" i="4"/>
  <c r="C32" i="4"/>
  <c r="C3" i="4"/>
  <c r="AI15" i="4"/>
  <c r="AE24" i="4"/>
  <c r="AE34" i="4"/>
  <c r="K8" i="4"/>
  <c r="K18" i="4"/>
  <c r="Z17" i="4"/>
  <c r="V10" i="4"/>
  <c r="V4" i="4"/>
  <c r="F36" i="4"/>
  <c r="J37" i="2"/>
  <c r="AE36" i="4"/>
  <c r="R12" i="4"/>
  <c r="F18" i="4"/>
  <c r="K12" i="4"/>
  <c r="F14" i="4"/>
  <c r="AE10" i="4"/>
  <c r="F30" i="4"/>
  <c r="C38" i="4"/>
  <c r="N38" i="4"/>
  <c r="L115" i="2"/>
  <c r="N40" i="4"/>
  <c r="L223" i="2"/>
  <c r="I205" i="2"/>
  <c r="L175" i="2"/>
  <c r="H151" i="2"/>
  <c r="I109" i="2"/>
  <c r="J43" i="2"/>
  <c r="J7" i="2"/>
  <c r="G12" i="4"/>
  <c r="G23" i="4"/>
  <c r="C13" i="4"/>
  <c r="AI5" i="4"/>
  <c r="AI35" i="4"/>
  <c r="AE5" i="4"/>
  <c r="AE15" i="4"/>
  <c r="K28" i="4"/>
  <c r="K38" i="4"/>
  <c r="Z18" i="4"/>
  <c r="Z16" i="4"/>
  <c r="R20" i="4"/>
  <c r="R8" i="4"/>
  <c r="R30" i="4"/>
  <c r="V8" i="4"/>
  <c r="N37" i="4"/>
  <c r="N12" i="4"/>
  <c r="B21" i="4"/>
  <c r="B10" i="4"/>
  <c r="B39" i="4"/>
  <c r="F11" i="4"/>
  <c r="B30" i="4"/>
  <c r="K205" i="2"/>
  <c r="Z5" i="4"/>
  <c r="B32" i="4"/>
  <c r="R16" i="4"/>
  <c r="V28" i="4"/>
  <c r="Z37" i="4"/>
  <c r="AE40" i="4"/>
  <c r="F32" i="4"/>
  <c r="AI24" i="4"/>
  <c r="K223" i="2"/>
  <c r="H205" i="2"/>
  <c r="K175" i="2"/>
  <c r="L151" i="2"/>
  <c r="H109" i="2"/>
  <c r="L37" i="2"/>
  <c r="L7" i="2"/>
  <c r="G32" i="4"/>
  <c r="G3" i="4"/>
  <c r="C33" i="4"/>
  <c r="AI25" i="4"/>
  <c r="AI16" i="4"/>
  <c r="AE25" i="4"/>
  <c r="AE35" i="4"/>
  <c r="K9" i="4"/>
  <c r="K19" i="4"/>
  <c r="Z21" i="4"/>
  <c r="Z38" i="4"/>
  <c r="R19" i="4"/>
  <c r="V15" i="4"/>
  <c r="V16" i="4"/>
  <c r="R26" i="4"/>
  <c r="N5" i="4"/>
  <c r="N32" i="4"/>
  <c r="B22" i="4"/>
  <c r="B11" i="4"/>
  <c r="K79" i="2"/>
  <c r="AI37" i="4"/>
  <c r="R39" i="4"/>
  <c r="AI28" i="4"/>
  <c r="F6" i="4"/>
  <c r="B18" i="4"/>
  <c r="Z22" i="4"/>
  <c r="B25" i="4"/>
  <c r="K25" i="2"/>
  <c r="V12" i="4"/>
  <c r="AE11" i="4"/>
  <c r="N9" i="4"/>
  <c r="Z27" i="4"/>
  <c r="J223" i="2"/>
  <c r="G205" i="2"/>
  <c r="J175" i="2"/>
  <c r="K151" i="2"/>
  <c r="L79" i="2"/>
  <c r="K37" i="2"/>
  <c r="K7" i="2"/>
  <c r="G13" i="4"/>
  <c r="C4" i="4"/>
  <c r="C14" i="4"/>
  <c r="AI6" i="4"/>
  <c r="AI36" i="4"/>
  <c r="AE6" i="4"/>
  <c r="AE16" i="4"/>
  <c r="K29" i="4"/>
  <c r="K39" i="4"/>
  <c r="Z23" i="4"/>
  <c r="Z40" i="4"/>
  <c r="V36" i="4"/>
  <c r="R4" i="4"/>
  <c r="R21" i="4"/>
  <c r="R14" i="4"/>
  <c r="N15" i="4"/>
  <c r="N21" i="4"/>
  <c r="F9" i="4"/>
  <c r="L145" i="2"/>
  <c r="C24" i="4"/>
  <c r="K20" i="4"/>
  <c r="N35" i="4"/>
  <c r="B12" i="4"/>
  <c r="AI40" i="4"/>
  <c r="B4" i="4"/>
  <c r="B14" i="4"/>
  <c r="C18" i="4"/>
  <c r="F17" i="4"/>
  <c r="C28" i="4"/>
  <c r="AI30" i="4"/>
  <c r="Z12" i="4"/>
  <c r="B6" i="4"/>
  <c r="L19" i="2"/>
  <c r="V21" i="4"/>
  <c r="C8" i="4"/>
  <c r="I163" i="2"/>
  <c r="B36" i="4"/>
  <c r="N39" i="4"/>
  <c r="F40" i="4"/>
  <c r="G223" i="2"/>
  <c r="L199" i="2"/>
  <c r="I169" i="2"/>
  <c r="J145" i="2"/>
  <c r="J79" i="2"/>
  <c r="L31" i="2"/>
  <c r="G4" i="4"/>
  <c r="G14" i="4"/>
  <c r="C5" i="4"/>
  <c r="C15" i="4"/>
  <c r="AI7" i="4"/>
  <c r="AI18" i="4"/>
  <c r="AE7" i="4"/>
  <c r="AE17" i="4"/>
  <c r="K30" i="4"/>
  <c r="K40" i="4"/>
  <c r="Z25" i="4"/>
  <c r="Z28" i="4"/>
  <c r="V26" i="4"/>
  <c r="V17" i="4"/>
  <c r="V18" i="4"/>
  <c r="V38" i="4"/>
  <c r="N16" i="4"/>
  <c r="N13" i="4"/>
  <c r="F5" i="4"/>
  <c r="F24" i="4"/>
  <c r="B13" i="4"/>
  <c r="L169" i="2"/>
  <c r="K145" i="2"/>
  <c r="G5" i="4"/>
  <c r="C6" i="4"/>
  <c r="AI8" i="4"/>
  <c r="AE18" i="4"/>
  <c r="K22" i="4"/>
  <c r="Z29" i="4"/>
  <c r="R29" i="4"/>
  <c r="V40" i="4"/>
  <c r="B34" i="4"/>
  <c r="Z11" i="4"/>
  <c r="N10" i="4"/>
  <c r="N8" i="4"/>
  <c r="AI10" i="4"/>
  <c r="G37" i="4"/>
  <c r="AI22" i="4"/>
  <c r="V32" i="4"/>
  <c r="C9" i="4"/>
  <c r="K34" i="4"/>
  <c r="V13" i="4"/>
  <c r="F19" i="4"/>
  <c r="V33" i="4"/>
  <c r="H223" i="2"/>
  <c r="K199" i="2"/>
  <c r="H169" i="2"/>
  <c r="I145" i="2"/>
  <c r="L73" i="2"/>
  <c r="K31" i="2"/>
  <c r="G24" i="4"/>
  <c r="G34" i="4"/>
  <c r="C25" i="4"/>
  <c r="C35" i="4"/>
  <c r="AI27" i="4"/>
  <c r="AI38" i="4"/>
  <c r="AE27" i="4"/>
  <c r="AE37" i="4"/>
  <c r="K11" i="4"/>
  <c r="K21" i="4"/>
  <c r="Z8" i="4"/>
  <c r="Z30" i="4"/>
  <c r="V29" i="4"/>
  <c r="V37" i="4"/>
  <c r="V19" i="4"/>
  <c r="R34" i="4"/>
  <c r="N36" i="4"/>
  <c r="N33" i="4"/>
  <c r="B3" i="4"/>
  <c r="B24" i="4"/>
  <c r="F31" i="4"/>
  <c r="B33" i="4"/>
  <c r="J199" i="2"/>
  <c r="I67" i="2"/>
  <c r="G15" i="4"/>
  <c r="C16" i="4"/>
  <c r="AE8" i="4"/>
  <c r="K31" i="4"/>
  <c r="Z13" i="4"/>
  <c r="V20" i="4"/>
  <c r="N17" i="4"/>
  <c r="F3" i="4"/>
  <c r="AE38" i="4"/>
  <c r="R35" i="4"/>
  <c r="R3" i="4"/>
  <c r="K33" i="4"/>
  <c r="N4" i="4"/>
  <c r="H139" i="2"/>
  <c r="Z19" i="4"/>
  <c r="L211" i="2"/>
  <c r="Z3" i="4"/>
  <c r="K16" i="4"/>
  <c r="B7" i="4"/>
  <c r="L217" i="2"/>
  <c r="J31" i="2"/>
  <c r="AI39" i="4"/>
  <c r="R10" i="4"/>
  <c r="N22" i="4"/>
  <c r="Z15" i="4"/>
  <c r="B15" i="4"/>
  <c r="F26" i="4"/>
  <c r="R36" i="4"/>
  <c r="K14" i="4"/>
  <c r="B16" i="4"/>
  <c r="AI11" i="4"/>
  <c r="V24" i="4"/>
  <c r="R25" i="4"/>
  <c r="K217" i="2"/>
  <c r="I199" i="2"/>
  <c r="J169" i="2"/>
  <c r="L139" i="2"/>
  <c r="L67" i="2"/>
  <c r="I31" i="2"/>
  <c r="G25" i="4"/>
  <c r="G35" i="4"/>
  <c r="AE28" i="4"/>
  <c r="B8" i="4"/>
  <c r="V23" i="4"/>
  <c r="H193" i="2"/>
  <c r="C19" i="4"/>
  <c r="F34" i="4"/>
  <c r="J217" i="2"/>
  <c r="H187" i="2"/>
  <c r="K169" i="2"/>
  <c r="K139" i="2"/>
  <c r="K67" i="2"/>
  <c r="L25" i="2"/>
  <c r="G6" i="4"/>
  <c r="G16" i="4"/>
  <c r="C7" i="4"/>
  <c r="C17" i="4"/>
  <c r="AI9" i="4"/>
  <c r="AI21" i="4"/>
  <c r="AE9" i="4"/>
  <c r="AE19" i="4"/>
  <c r="K32" i="4"/>
  <c r="K24" i="4"/>
  <c r="Z33" i="4"/>
  <c r="Z36" i="4"/>
  <c r="V39" i="4"/>
  <c r="R40" i="4"/>
  <c r="G217" i="2"/>
  <c r="V35" i="4"/>
  <c r="AE32" i="4"/>
  <c r="F37" i="4"/>
  <c r="I217" i="2"/>
  <c r="K193" i="2"/>
  <c r="L163" i="2"/>
  <c r="J139" i="2"/>
  <c r="J67" i="2"/>
  <c r="J25" i="2"/>
  <c r="G26" i="4"/>
  <c r="G36" i="4"/>
  <c r="C27" i="4"/>
  <c r="C37" i="4"/>
  <c r="AI29" i="4"/>
  <c r="AI23" i="4"/>
  <c r="AE29" i="4"/>
  <c r="AE39" i="4"/>
  <c r="K13" i="4"/>
  <c r="K5" i="4"/>
  <c r="Z35" i="4"/>
  <c r="Z39" i="4"/>
  <c r="V30" i="4"/>
  <c r="R18" i="4"/>
  <c r="V22" i="4"/>
  <c r="N3" i="4"/>
  <c r="N18" i="4"/>
  <c r="F25" i="4"/>
  <c r="B35" i="4"/>
  <c r="F35" i="4"/>
  <c r="F38" i="4"/>
  <c r="H217" i="2"/>
  <c r="J193" i="2"/>
  <c r="K163" i="2"/>
  <c r="I139" i="2"/>
  <c r="K61" i="2"/>
  <c r="I25" i="2"/>
  <c r="G7" i="4"/>
  <c r="G17" i="4"/>
  <c r="G8" i="4"/>
  <c r="K26" i="4"/>
  <c r="N34" i="4"/>
  <c r="Z4" i="4"/>
  <c r="F25" i="2"/>
  <c r="I211" i="2"/>
  <c r="I193" i="2"/>
  <c r="K157" i="2"/>
  <c r="L121" i="2"/>
  <c r="L55" i="2"/>
  <c r="K19" i="2"/>
  <c r="G28" i="4"/>
  <c r="G38" i="4"/>
  <c r="C29" i="4"/>
  <c r="C39" i="4"/>
  <c r="AI31" i="4"/>
  <c r="AI19" i="4"/>
  <c r="AE31" i="4"/>
  <c r="AE22" i="4"/>
  <c r="K15" i="4"/>
  <c r="K7" i="4"/>
  <c r="Z6" i="4"/>
  <c r="V3" i="4"/>
  <c r="R38" i="4"/>
  <c r="R28" i="4"/>
  <c r="V5" i="4"/>
  <c r="N26" i="4"/>
  <c r="N19" i="4"/>
  <c r="F23" i="4"/>
  <c r="F15" i="4"/>
  <c r="B26" i="4"/>
  <c r="F7" i="4"/>
  <c r="H211" i="2"/>
  <c r="J229" i="2"/>
  <c r="K211" i="2"/>
  <c r="L181" i="2"/>
  <c r="J157" i="2"/>
  <c r="J121" i="2"/>
  <c r="K55" i="2"/>
  <c r="J19" i="2"/>
  <c r="G9" i="4"/>
  <c r="G19" i="4"/>
  <c r="C10" i="4"/>
  <c r="C20" i="4"/>
  <c r="AI12" i="4"/>
  <c r="AI14" i="4"/>
  <c r="AE12" i="4"/>
  <c r="AE23" i="4"/>
  <c r="K35" i="4"/>
  <c r="K27" i="4"/>
  <c r="Z26" i="4"/>
  <c r="V6" i="4"/>
  <c r="R11" i="4"/>
  <c r="R22" i="4"/>
  <c r="V25" i="4"/>
  <c r="N27" i="4"/>
  <c r="N29" i="4"/>
  <c r="B27" i="4"/>
  <c r="B17" i="4"/>
  <c r="F21" i="4"/>
  <c r="F20" i="4"/>
  <c r="H229" i="2"/>
  <c r="K181" i="2"/>
  <c r="I157" i="2"/>
  <c r="I121" i="2"/>
  <c r="J55" i="2"/>
  <c r="I19" i="2"/>
  <c r="G29" i="4"/>
  <c r="G39" i="4"/>
  <c r="C30" i="4"/>
  <c r="C40" i="4"/>
  <c r="AI32" i="4"/>
  <c r="AI4" i="4"/>
  <c r="AE3" i="4"/>
  <c r="F39" i="4"/>
  <c r="R13" i="5" l="1"/>
  <c r="S13" i="5"/>
  <c r="S9" i="5"/>
  <c r="R9" i="5"/>
  <c r="AY4" i="4"/>
  <c r="AY5" i="4"/>
  <c r="AY6" i="4"/>
  <c r="AY7" i="4"/>
  <c r="AY8" i="4"/>
  <c r="AY9" i="4"/>
  <c r="AY10" i="4"/>
  <c r="AY11" i="4"/>
  <c r="AY12" i="4"/>
  <c r="AY13" i="4"/>
  <c r="AY14" i="4"/>
  <c r="AY15" i="4"/>
  <c r="AY16" i="4"/>
  <c r="AY17" i="4"/>
  <c r="AY18" i="4"/>
  <c r="AY19" i="4"/>
  <c r="AY20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3" i="4"/>
  <c r="Z47" i="5"/>
  <c r="Z53" i="5" s="1"/>
  <c r="Z59" i="5" s="1"/>
  <c r="Z65" i="5" s="1"/>
  <c r="Z71" i="5" s="1"/>
  <c r="Z77" i="5" s="1"/>
  <c r="Z83" i="5" s="1"/>
  <c r="Z89" i="5" s="1"/>
  <c r="Z95" i="5" s="1"/>
  <c r="Z101" i="5" s="1"/>
  <c r="Z107" i="5" s="1"/>
  <c r="Z113" i="5" s="1"/>
  <c r="Z119" i="5" s="1"/>
  <c r="Z125" i="5" s="1"/>
  <c r="Z131" i="5" s="1"/>
  <c r="Z137" i="5" s="1"/>
  <c r="Z143" i="5" s="1"/>
  <c r="Z149" i="5" s="1"/>
  <c r="Z155" i="5" s="1"/>
  <c r="Z161" i="5" s="1"/>
  <c r="Z167" i="5" s="1"/>
  <c r="Z173" i="5" s="1"/>
  <c r="Z179" i="5" s="1"/>
  <c r="Z185" i="5" s="1"/>
  <c r="Z191" i="5" s="1"/>
  <c r="Z197" i="5" s="1"/>
  <c r="Z203" i="5" s="1"/>
  <c r="Z209" i="5" s="1"/>
  <c r="Z215" i="5" s="1"/>
  <c r="Z221" i="5" s="1"/>
  <c r="Z227" i="5" s="1"/>
  <c r="AA42" i="5"/>
  <c r="AA54" i="5" s="1"/>
  <c r="AA66" i="5" s="1"/>
  <c r="AA78" i="5" s="1"/>
  <c r="AA90" i="5" s="1"/>
  <c r="AA102" i="5" s="1"/>
  <c r="AA114" i="5" s="1"/>
  <c r="AA126" i="5" s="1"/>
  <c r="AA138" i="5" s="1"/>
  <c r="AA150" i="5" s="1"/>
  <c r="AA162" i="5" s="1"/>
  <c r="AA174" i="5" s="1"/>
  <c r="AA186" i="5" s="1"/>
  <c r="AA198" i="5" s="1"/>
  <c r="AA210" i="5" s="1"/>
  <c r="AA222" i="5" s="1"/>
  <c r="AA33" i="5"/>
  <c r="AA45" i="5" s="1"/>
  <c r="AA57" i="5" s="1"/>
  <c r="AA69" i="5" s="1"/>
  <c r="AA81" i="5" s="1"/>
  <c r="AA93" i="5" s="1"/>
  <c r="AA105" i="5" s="1"/>
  <c r="AA117" i="5" s="1"/>
  <c r="AA129" i="5" s="1"/>
  <c r="AA141" i="5" s="1"/>
  <c r="AA153" i="5" s="1"/>
  <c r="AA165" i="5" s="1"/>
  <c r="AA177" i="5" s="1"/>
  <c r="AA189" i="5" s="1"/>
  <c r="AA201" i="5" s="1"/>
  <c r="AA213" i="5" s="1"/>
  <c r="AA225" i="5" s="1"/>
  <c r="Z31" i="5"/>
  <c r="Z37" i="5" s="1"/>
  <c r="Z43" i="5" s="1"/>
  <c r="Z49" i="5" s="1"/>
  <c r="Z55" i="5" s="1"/>
  <c r="Z61" i="5" s="1"/>
  <c r="Z67" i="5" s="1"/>
  <c r="Z73" i="5" s="1"/>
  <c r="Z79" i="5" s="1"/>
  <c r="Z85" i="5" s="1"/>
  <c r="Z91" i="5" s="1"/>
  <c r="Z97" i="5" s="1"/>
  <c r="Z103" i="5" s="1"/>
  <c r="Z109" i="5" s="1"/>
  <c r="Z115" i="5" s="1"/>
  <c r="Z121" i="5" s="1"/>
  <c r="Z127" i="5" s="1"/>
  <c r="Z133" i="5" s="1"/>
  <c r="Z139" i="5" s="1"/>
  <c r="Z145" i="5" s="1"/>
  <c r="Z151" i="5" s="1"/>
  <c r="Z157" i="5" s="1"/>
  <c r="Z163" i="5" s="1"/>
  <c r="Z169" i="5" s="1"/>
  <c r="Z175" i="5" s="1"/>
  <c r="Z181" i="5" s="1"/>
  <c r="Z187" i="5" s="1"/>
  <c r="Z193" i="5" s="1"/>
  <c r="Z199" i="5" s="1"/>
  <c r="Z205" i="5" s="1"/>
  <c r="Z211" i="5" s="1"/>
  <c r="Z217" i="5" s="1"/>
  <c r="Z223" i="5" s="1"/>
  <c r="Z229" i="5" s="1"/>
  <c r="AA25" i="5"/>
  <c r="AA37" i="5" s="1"/>
  <c r="AA49" i="5" s="1"/>
  <c r="AA61" i="5" s="1"/>
  <c r="AA73" i="5" s="1"/>
  <c r="AA85" i="5" s="1"/>
  <c r="AA97" i="5" s="1"/>
  <c r="AA109" i="5" s="1"/>
  <c r="AA121" i="5" s="1"/>
  <c r="AA133" i="5" s="1"/>
  <c r="AA145" i="5" s="1"/>
  <c r="AA157" i="5" s="1"/>
  <c r="AA169" i="5" s="1"/>
  <c r="AA181" i="5" s="1"/>
  <c r="AA193" i="5" s="1"/>
  <c r="AA205" i="5" s="1"/>
  <c r="AA217" i="5" s="1"/>
  <c r="AA229" i="5" s="1"/>
  <c r="AA24" i="5"/>
  <c r="AA36" i="5" s="1"/>
  <c r="AA48" i="5" s="1"/>
  <c r="AA60" i="5" s="1"/>
  <c r="AA72" i="5" s="1"/>
  <c r="AA84" i="5" s="1"/>
  <c r="AA96" i="5" s="1"/>
  <c r="AA108" i="5" s="1"/>
  <c r="AA120" i="5" s="1"/>
  <c r="AA132" i="5" s="1"/>
  <c r="AA144" i="5" s="1"/>
  <c r="AA156" i="5" s="1"/>
  <c r="AA168" i="5" s="1"/>
  <c r="AA180" i="5" s="1"/>
  <c r="AA192" i="5" s="1"/>
  <c r="AA204" i="5" s="1"/>
  <c r="AA216" i="5" s="1"/>
  <c r="AA228" i="5" s="1"/>
  <c r="AA23" i="5"/>
  <c r="AA35" i="5" s="1"/>
  <c r="AA47" i="5" s="1"/>
  <c r="AA59" i="5" s="1"/>
  <c r="AA71" i="5" s="1"/>
  <c r="AA83" i="5" s="1"/>
  <c r="AA95" i="5" s="1"/>
  <c r="AA107" i="5" s="1"/>
  <c r="AA119" i="5" s="1"/>
  <c r="AA131" i="5" s="1"/>
  <c r="AA143" i="5" s="1"/>
  <c r="AA155" i="5" s="1"/>
  <c r="AA167" i="5" s="1"/>
  <c r="AA179" i="5" s="1"/>
  <c r="AA191" i="5" s="1"/>
  <c r="AA203" i="5" s="1"/>
  <c r="AA215" i="5" s="1"/>
  <c r="AA227" i="5" s="1"/>
  <c r="AA22" i="5"/>
  <c r="AA34" i="5" s="1"/>
  <c r="AA46" i="5" s="1"/>
  <c r="AA58" i="5" s="1"/>
  <c r="AA70" i="5" s="1"/>
  <c r="AA82" i="5" s="1"/>
  <c r="AA94" i="5" s="1"/>
  <c r="AA106" i="5" s="1"/>
  <c r="AA118" i="5" s="1"/>
  <c r="AA130" i="5" s="1"/>
  <c r="AA142" i="5" s="1"/>
  <c r="AA154" i="5" s="1"/>
  <c r="AA166" i="5" s="1"/>
  <c r="AA178" i="5" s="1"/>
  <c r="AA190" i="5" s="1"/>
  <c r="AA202" i="5" s="1"/>
  <c r="AA214" i="5" s="1"/>
  <c r="AA226" i="5" s="1"/>
  <c r="AA21" i="5"/>
  <c r="AA20" i="5"/>
  <c r="AA32" i="5" s="1"/>
  <c r="AA44" i="5" s="1"/>
  <c r="AA56" i="5" s="1"/>
  <c r="AA68" i="5" s="1"/>
  <c r="AA80" i="5" s="1"/>
  <c r="AA92" i="5" s="1"/>
  <c r="AA104" i="5" s="1"/>
  <c r="AA116" i="5" s="1"/>
  <c r="AA128" i="5" s="1"/>
  <c r="AA140" i="5" s="1"/>
  <c r="AA152" i="5" s="1"/>
  <c r="AA164" i="5" s="1"/>
  <c r="AA176" i="5" s="1"/>
  <c r="AA188" i="5" s="1"/>
  <c r="AA200" i="5" s="1"/>
  <c r="AA212" i="5" s="1"/>
  <c r="AA224" i="5" s="1"/>
  <c r="AA19" i="5"/>
  <c r="AA31" i="5" s="1"/>
  <c r="AA43" i="5" s="1"/>
  <c r="AA55" i="5" s="1"/>
  <c r="AA67" i="5" s="1"/>
  <c r="AA79" i="5" s="1"/>
  <c r="AA91" i="5" s="1"/>
  <c r="AA103" i="5" s="1"/>
  <c r="AA115" i="5" s="1"/>
  <c r="AA127" i="5" s="1"/>
  <c r="AA139" i="5" s="1"/>
  <c r="AA151" i="5" s="1"/>
  <c r="AA163" i="5" s="1"/>
  <c r="AA175" i="5" s="1"/>
  <c r="AA187" i="5" s="1"/>
  <c r="AA199" i="5" s="1"/>
  <c r="AA211" i="5" s="1"/>
  <c r="AA223" i="5" s="1"/>
  <c r="Z19" i="5"/>
  <c r="Z25" i="5" s="1"/>
  <c r="AA18" i="5"/>
  <c r="AA30" i="5" s="1"/>
  <c r="Z18" i="5"/>
  <c r="Z24" i="5" s="1"/>
  <c r="Z30" i="5" s="1"/>
  <c r="Z36" i="5" s="1"/>
  <c r="Z42" i="5" s="1"/>
  <c r="Z48" i="5" s="1"/>
  <c r="Z54" i="5" s="1"/>
  <c r="Z60" i="5" s="1"/>
  <c r="Z66" i="5" s="1"/>
  <c r="Z72" i="5" s="1"/>
  <c r="Z78" i="5" s="1"/>
  <c r="Z84" i="5" s="1"/>
  <c r="Z90" i="5" s="1"/>
  <c r="Z96" i="5" s="1"/>
  <c r="Z102" i="5" s="1"/>
  <c r="Z108" i="5" s="1"/>
  <c r="Z114" i="5" s="1"/>
  <c r="Z120" i="5" s="1"/>
  <c r="Z126" i="5" s="1"/>
  <c r="Z132" i="5" s="1"/>
  <c r="Z138" i="5" s="1"/>
  <c r="Z144" i="5" s="1"/>
  <c r="Z150" i="5" s="1"/>
  <c r="Z156" i="5" s="1"/>
  <c r="Z162" i="5" s="1"/>
  <c r="Z168" i="5" s="1"/>
  <c r="Z174" i="5" s="1"/>
  <c r="Z180" i="5" s="1"/>
  <c r="Z186" i="5" s="1"/>
  <c r="Z192" i="5" s="1"/>
  <c r="Z198" i="5" s="1"/>
  <c r="Z204" i="5" s="1"/>
  <c r="Z210" i="5" s="1"/>
  <c r="Z216" i="5" s="1"/>
  <c r="Z222" i="5" s="1"/>
  <c r="Z228" i="5" s="1"/>
  <c r="AA17" i="5"/>
  <c r="AA29" i="5" s="1"/>
  <c r="AA41" i="5" s="1"/>
  <c r="AA53" i="5" s="1"/>
  <c r="AA65" i="5" s="1"/>
  <c r="AA77" i="5" s="1"/>
  <c r="AA89" i="5" s="1"/>
  <c r="AA101" i="5" s="1"/>
  <c r="AA113" i="5" s="1"/>
  <c r="AA125" i="5" s="1"/>
  <c r="AA137" i="5" s="1"/>
  <c r="AA149" i="5" s="1"/>
  <c r="AA161" i="5" s="1"/>
  <c r="AA173" i="5" s="1"/>
  <c r="AA185" i="5" s="1"/>
  <c r="AA197" i="5" s="1"/>
  <c r="AA209" i="5" s="1"/>
  <c r="AA221" i="5" s="1"/>
  <c r="Z17" i="5"/>
  <c r="Z23" i="5" s="1"/>
  <c r="Z29" i="5" s="1"/>
  <c r="Z35" i="5" s="1"/>
  <c r="Z41" i="5" s="1"/>
  <c r="AA16" i="5"/>
  <c r="AA28" i="5" s="1"/>
  <c r="AA40" i="5" s="1"/>
  <c r="AA52" i="5" s="1"/>
  <c r="AA64" i="5" s="1"/>
  <c r="AA76" i="5" s="1"/>
  <c r="AA88" i="5" s="1"/>
  <c r="AA100" i="5" s="1"/>
  <c r="AA112" i="5" s="1"/>
  <c r="AA124" i="5" s="1"/>
  <c r="AA136" i="5" s="1"/>
  <c r="AA148" i="5" s="1"/>
  <c r="AA160" i="5" s="1"/>
  <c r="AA172" i="5" s="1"/>
  <c r="AA184" i="5" s="1"/>
  <c r="AA196" i="5" s="1"/>
  <c r="AA208" i="5" s="1"/>
  <c r="AA220" i="5" s="1"/>
  <c r="Z16" i="5"/>
  <c r="Z22" i="5" s="1"/>
  <c r="Z28" i="5" s="1"/>
  <c r="Z34" i="5" s="1"/>
  <c r="Z40" i="5" s="1"/>
  <c r="Z46" i="5" s="1"/>
  <c r="Z52" i="5" s="1"/>
  <c r="Z58" i="5" s="1"/>
  <c r="Z64" i="5" s="1"/>
  <c r="Z70" i="5" s="1"/>
  <c r="Z76" i="5" s="1"/>
  <c r="Z82" i="5" s="1"/>
  <c r="Z88" i="5" s="1"/>
  <c r="Z94" i="5" s="1"/>
  <c r="Z100" i="5" s="1"/>
  <c r="Z106" i="5" s="1"/>
  <c r="Z112" i="5" s="1"/>
  <c r="Z118" i="5" s="1"/>
  <c r="Z124" i="5" s="1"/>
  <c r="Z130" i="5" s="1"/>
  <c r="Z136" i="5" s="1"/>
  <c r="Z142" i="5" s="1"/>
  <c r="Z148" i="5" s="1"/>
  <c r="Z154" i="5" s="1"/>
  <c r="Z160" i="5" s="1"/>
  <c r="Z166" i="5" s="1"/>
  <c r="Z172" i="5" s="1"/>
  <c r="Z178" i="5" s="1"/>
  <c r="Z184" i="5" s="1"/>
  <c r="Z190" i="5" s="1"/>
  <c r="Z196" i="5" s="1"/>
  <c r="Z202" i="5" s="1"/>
  <c r="Z208" i="5" s="1"/>
  <c r="Z214" i="5" s="1"/>
  <c r="Z220" i="5" s="1"/>
  <c r="Z226" i="5" s="1"/>
  <c r="AA15" i="5"/>
  <c r="AA27" i="5" s="1"/>
  <c r="AA39" i="5" s="1"/>
  <c r="AA51" i="5" s="1"/>
  <c r="AA63" i="5" s="1"/>
  <c r="AA75" i="5" s="1"/>
  <c r="AA87" i="5" s="1"/>
  <c r="AA99" i="5" s="1"/>
  <c r="AA111" i="5" s="1"/>
  <c r="AA123" i="5" s="1"/>
  <c r="AA135" i="5" s="1"/>
  <c r="AA147" i="5" s="1"/>
  <c r="AA159" i="5" s="1"/>
  <c r="AA171" i="5" s="1"/>
  <c r="AA183" i="5" s="1"/>
  <c r="AA195" i="5" s="1"/>
  <c r="AA207" i="5" s="1"/>
  <c r="AA219" i="5" s="1"/>
  <c r="Z15" i="5"/>
  <c r="Z21" i="5" s="1"/>
  <c r="Z27" i="5" s="1"/>
  <c r="Z33" i="5" s="1"/>
  <c r="Z39" i="5" s="1"/>
  <c r="Z45" i="5" s="1"/>
  <c r="Z51" i="5" s="1"/>
  <c r="Z57" i="5" s="1"/>
  <c r="Z63" i="5" s="1"/>
  <c r="Z69" i="5" s="1"/>
  <c r="Z75" i="5" s="1"/>
  <c r="Z81" i="5" s="1"/>
  <c r="Z87" i="5" s="1"/>
  <c r="Z93" i="5" s="1"/>
  <c r="Z99" i="5" s="1"/>
  <c r="Z105" i="5" s="1"/>
  <c r="Z111" i="5" s="1"/>
  <c r="Z117" i="5" s="1"/>
  <c r="Z123" i="5" s="1"/>
  <c r="Z129" i="5" s="1"/>
  <c r="Z135" i="5" s="1"/>
  <c r="Z141" i="5" s="1"/>
  <c r="Z147" i="5" s="1"/>
  <c r="Z153" i="5" s="1"/>
  <c r="Z159" i="5" s="1"/>
  <c r="Z165" i="5" s="1"/>
  <c r="Z171" i="5" s="1"/>
  <c r="Z177" i="5" s="1"/>
  <c r="Z183" i="5" s="1"/>
  <c r="Z189" i="5" s="1"/>
  <c r="Z195" i="5" s="1"/>
  <c r="Z201" i="5" s="1"/>
  <c r="Z207" i="5" s="1"/>
  <c r="Z213" i="5" s="1"/>
  <c r="Z219" i="5" s="1"/>
  <c r="Z225" i="5" s="1"/>
  <c r="AA14" i="5"/>
  <c r="AA26" i="5" s="1"/>
  <c r="AA38" i="5" s="1"/>
  <c r="AA50" i="5" s="1"/>
  <c r="AA62" i="5" s="1"/>
  <c r="AA74" i="5" s="1"/>
  <c r="AA86" i="5" s="1"/>
  <c r="AA98" i="5" s="1"/>
  <c r="AA110" i="5" s="1"/>
  <c r="AA122" i="5" s="1"/>
  <c r="AA134" i="5" s="1"/>
  <c r="AA146" i="5" s="1"/>
  <c r="AA158" i="5" s="1"/>
  <c r="AA170" i="5" s="1"/>
  <c r="AA182" i="5" s="1"/>
  <c r="AA194" i="5" s="1"/>
  <c r="AA206" i="5" s="1"/>
  <c r="AA218" i="5" s="1"/>
  <c r="Z14" i="5"/>
  <c r="Z20" i="5" s="1"/>
  <c r="Z26" i="5" s="1"/>
  <c r="Z32" i="5" s="1"/>
  <c r="Z38" i="5" s="1"/>
  <c r="Z44" i="5" s="1"/>
  <c r="Z50" i="5" s="1"/>
  <c r="Z56" i="5" s="1"/>
  <c r="Z62" i="5" s="1"/>
  <c r="Z68" i="5" s="1"/>
  <c r="Z74" i="5" s="1"/>
  <c r="Z80" i="5" s="1"/>
  <c r="Z86" i="5" s="1"/>
  <c r="Z92" i="5" s="1"/>
  <c r="Z98" i="5" s="1"/>
  <c r="Z104" i="5" s="1"/>
  <c r="Z110" i="5" s="1"/>
  <c r="Z116" i="5" s="1"/>
  <c r="Z122" i="5" s="1"/>
  <c r="Z128" i="5" s="1"/>
  <c r="Z134" i="5" s="1"/>
  <c r="Z140" i="5" s="1"/>
  <c r="Z146" i="5" s="1"/>
  <c r="Z152" i="5" s="1"/>
  <c r="Z158" i="5" s="1"/>
  <c r="Z164" i="5" s="1"/>
  <c r="Z170" i="5" s="1"/>
  <c r="Z176" i="5" s="1"/>
  <c r="Z182" i="5" s="1"/>
  <c r="Z188" i="5" s="1"/>
  <c r="Z194" i="5" s="1"/>
  <c r="Z200" i="5" s="1"/>
  <c r="Z206" i="5" s="1"/>
  <c r="Z212" i="5" s="1"/>
  <c r="Z218" i="5" s="1"/>
  <c r="Z224" i="5" s="1"/>
  <c r="AQ37" i="4" a="1"/>
  <c r="AQ8" i="4" a="1"/>
  <c r="F10" i="1"/>
  <c r="L64" i="1"/>
  <c r="G119" i="1"/>
  <c r="K175" i="1"/>
  <c r="H228" i="1"/>
  <c r="E52" i="1"/>
  <c r="D103" i="1"/>
  <c r="E43" i="1"/>
  <c r="I99" i="1"/>
  <c r="E34" i="1"/>
  <c r="D85" i="1"/>
  <c r="J139" i="1"/>
  <c r="I190" i="1"/>
  <c r="H12" i="1"/>
  <c r="E65" i="1"/>
  <c r="I121" i="1"/>
  <c r="J41" i="1"/>
  <c r="G94" i="1"/>
  <c r="J12" i="1"/>
  <c r="E67" i="1"/>
  <c r="I123" i="1"/>
  <c r="D178" i="1"/>
  <c r="K12" i="1"/>
  <c r="H65" i="1"/>
  <c r="E118" i="1"/>
  <c r="D169" i="1"/>
  <c r="I25" i="1"/>
  <c r="F78" i="1"/>
  <c r="L132" i="1"/>
  <c r="G187" i="1"/>
  <c r="K16" i="1"/>
  <c r="H69" i="1"/>
  <c r="E53" i="1"/>
  <c r="E24" i="1"/>
  <c r="D75" i="1"/>
  <c r="J129" i="1"/>
  <c r="D46" i="1"/>
  <c r="J100" i="1"/>
  <c r="H13" i="1"/>
  <c r="E48" i="1"/>
  <c r="D99" i="1"/>
  <c r="J153" i="1"/>
  <c r="F79" i="1"/>
  <c r="I193" i="1"/>
  <c r="H203" i="1"/>
  <c r="E51" i="1"/>
  <c r="E210" i="1"/>
  <c r="E39" i="1"/>
  <c r="F165" i="1"/>
  <c r="E203" i="1"/>
  <c r="H139" i="1"/>
  <c r="D162" i="1"/>
  <c r="I136" i="1"/>
  <c r="D215" i="1"/>
  <c r="D28" i="1"/>
  <c r="J147" i="1"/>
  <c r="I227" i="1"/>
  <c r="I129" i="1"/>
  <c r="I6" i="1"/>
  <c r="L136" i="1"/>
  <c r="D211" i="1"/>
  <c r="E192" i="1"/>
  <c r="J16" i="1"/>
  <c r="F145" i="1"/>
  <c r="G213" i="1"/>
  <c r="H171" i="1"/>
  <c r="D191" i="1"/>
  <c r="E190" i="1"/>
  <c r="K71" i="1"/>
  <c r="D174" i="1"/>
  <c r="L189" i="1"/>
  <c r="E77" i="1"/>
  <c r="I204" i="1"/>
  <c r="F48" i="1"/>
  <c r="I166" i="1"/>
  <c r="D190" i="1"/>
  <c r="H84" i="1"/>
  <c r="K137" i="1"/>
  <c r="I209" i="1"/>
  <c r="G78" i="1"/>
  <c r="I106" i="1"/>
  <c r="K209" i="1"/>
  <c r="F141" i="1"/>
  <c r="G214" i="1"/>
  <c r="E175" i="1"/>
  <c r="G193" i="1"/>
  <c r="D34" i="4"/>
  <c r="D39" i="4"/>
  <c r="AJ19" i="4"/>
  <c r="AF38" i="4"/>
  <c r="AF26" i="4"/>
  <c r="AF24" i="4"/>
  <c r="AB9" i="4"/>
  <c r="AB3" i="4"/>
  <c r="X5" i="4"/>
  <c r="T28" i="4"/>
  <c r="T37" i="4"/>
  <c r="P31" i="4"/>
  <c r="P38" i="4"/>
  <c r="L15" i="4"/>
  <c r="L30" i="4"/>
  <c r="H14" i="4"/>
  <c r="H7" i="4"/>
  <c r="AF36" i="4"/>
  <c r="X4" i="4"/>
  <c r="X6" i="4"/>
  <c r="T34" i="4"/>
  <c r="P8" i="4"/>
  <c r="P11" i="4"/>
  <c r="L40" i="4"/>
  <c r="H24" i="4"/>
  <c r="L21" i="4"/>
  <c r="T19" i="4"/>
  <c r="L16" i="4"/>
  <c r="H15" i="4"/>
  <c r="L16" i="1"/>
  <c r="I64" i="1"/>
  <c r="E168" i="1"/>
  <c r="E227" i="1"/>
  <c r="G210" i="1"/>
  <c r="E40" i="1"/>
  <c r="G227" i="1"/>
  <c r="I22" i="1"/>
  <c r="I155" i="1"/>
  <c r="F207" i="1"/>
  <c r="AQ22" i="4" a="1"/>
  <c r="AQ17" i="4" a="1"/>
  <c r="D12" i="1"/>
  <c r="J66" i="1"/>
  <c r="E121" i="1"/>
  <c r="I177" i="1"/>
  <c r="J117" i="1"/>
  <c r="L55" i="1"/>
  <c r="K106" i="1"/>
  <c r="L46" i="1"/>
  <c r="G101" i="1"/>
  <c r="L37" i="1"/>
  <c r="K88" i="1"/>
  <c r="H141" i="1"/>
  <c r="G192" i="1"/>
  <c r="D16" i="1"/>
  <c r="J70" i="1"/>
  <c r="G123" i="1"/>
  <c r="H43" i="1"/>
  <c r="E96" i="1"/>
  <c r="F16" i="1"/>
  <c r="L70" i="1"/>
  <c r="G125" i="1"/>
  <c r="K181" i="1"/>
  <c r="G16" i="1"/>
  <c r="F67" i="1"/>
  <c r="L121" i="1"/>
  <c r="K172" i="1"/>
  <c r="G27" i="1"/>
  <c r="K83" i="1"/>
  <c r="H136" i="1"/>
  <c r="E189" i="1"/>
  <c r="I18" i="1"/>
  <c r="D4" i="1"/>
  <c r="J58" i="1"/>
  <c r="L27" i="1"/>
  <c r="K78" i="1"/>
  <c r="H131" i="1"/>
  <c r="K49" i="1"/>
  <c r="H102" i="1"/>
  <c r="F15" i="1"/>
  <c r="L51" i="1"/>
  <c r="K102" i="1"/>
  <c r="H155" i="1"/>
  <c r="J84" i="1"/>
  <c r="E196" i="1"/>
  <c r="D229" i="1"/>
  <c r="E57" i="1"/>
  <c r="L214" i="1"/>
  <c r="J45" i="1"/>
  <c r="J175" i="1"/>
  <c r="K4" i="1"/>
  <c r="E142" i="1"/>
  <c r="H216" i="1"/>
  <c r="I139" i="1"/>
  <c r="E217" i="1"/>
  <c r="L33" i="1"/>
  <c r="D150" i="1"/>
  <c r="I207" i="1"/>
  <c r="E133" i="1"/>
  <c r="J15" i="1"/>
  <c r="I142" i="1"/>
  <c r="F213" i="1"/>
  <c r="E202" i="1"/>
  <c r="L22" i="1"/>
  <c r="H150" i="1"/>
  <c r="H215" i="1"/>
  <c r="E179" i="1"/>
  <c r="D41" i="1"/>
  <c r="K211" i="1"/>
  <c r="D77" i="1"/>
  <c r="F179" i="1"/>
  <c r="D195" i="1"/>
  <c r="I82" i="1"/>
  <c r="F209" i="1"/>
  <c r="K54" i="1"/>
  <c r="G169" i="1"/>
  <c r="F195" i="1"/>
  <c r="H18" i="1"/>
  <c r="G143" i="1"/>
  <c r="F226" i="1"/>
  <c r="D88" i="1"/>
  <c r="D141" i="1"/>
  <c r="K93" i="1"/>
  <c r="F149" i="1"/>
  <c r="I216" i="1"/>
  <c r="H180" i="1"/>
  <c r="I198" i="1"/>
  <c r="D6" i="4"/>
  <c r="D23" i="4"/>
  <c r="AJ9" i="4"/>
  <c r="AF8" i="4"/>
  <c r="AF5" i="4"/>
  <c r="AB18" i="4"/>
  <c r="T6" i="4"/>
  <c r="L25" i="4"/>
  <c r="H10" i="4"/>
  <c r="P5" i="4"/>
  <c r="F31" i="1"/>
  <c r="E115" i="1"/>
  <c r="K124" i="1"/>
  <c r="J85" i="1"/>
  <c r="K157" i="1"/>
  <c r="E150" i="1"/>
  <c r="E59" i="1"/>
  <c r="AQ18" i="4" a="1"/>
  <c r="AQ23" i="4" a="1"/>
  <c r="K15" i="1"/>
  <c r="F70" i="1"/>
  <c r="L124" i="1"/>
  <c r="G179" i="1"/>
  <c r="D3" i="1"/>
  <c r="J57" i="1"/>
  <c r="I108" i="1"/>
  <c r="J48" i="1"/>
  <c r="E103" i="1"/>
  <c r="J39" i="1"/>
  <c r="I90" i="1"/>
  <c r="F143" i="1"/>
  <c r="L197" i="1"/>
  <c r="K19" i="1"/>
  <c r="H72" i="1"/>
  <c r="E125" i="1"/>
  <c r="F45" i="1"/>
  <c r="L99" i="1"/>
  <c r="D18" i="1"/>
  <c r="J72" i="1"/>
  <c r="E127" i="1"/>
  <c r="I183" i="1"/>
  <c r="E18" i="1"/>
  <c r="D69" i="1"/>
  <c r="J123" i="1"/>
  <c r="I174" i="1"/>
  <c r="E29" i="1"/>
  <c r="I85" i="1"/>
  <c r="F138" i="1"/>
  <c r="L192" i="1"/>
  <c r="E22" i="1"/>
  <c r="K7" i="1"/>
  <c r="H60" i="1"/>
  <c r="J29" i="1"/>
  <c r="G82" i="1"/>
  <c r="F133" i="1"/>
  <c r="I51" i="1"/>
  <c r="D106" i="1"/>
  <c r="D17" i="1"/>
  <c r="J53" i="1"/>
  <c r="G106" i="1"/>
  <c r="F157" i="1"/>
  <c r="I89" i="1"/>
  <c r="K198" i="1"/>
  <c r="H178" i="1"/>
  <c r="G69" i="1"/>
  <c r="D227" i="1"/>
  <c r="J51" i="1"/>
  <c r="L180" i="1"/>
  <c r="L13" i="1"/>
  <c r="J144" i="1"/>
  <c r="J124" i="1"/>
  <c r="F142" i="1"/>
  <c r="E219" i="1"/>
  <c r="F40" i="1"/>
  <c r="F155" i="1"/>
  <c r="D157" i="1"/>
  <c r="K136" i="1"/>
  <c r="J22" i="1"/>
  <c r="E145" i="1"/>
  <c r="G215" i="1"/>
  <c r="I215" i="1"/>
  <c r="F29" i="1"/>
  <c r="E153" i="1"/>
  <c r="J217" i="1"/>
  <c r="K199" i="1"/>
  <c r="F59" i="1"/>
  <c r="F228" i="1"/>
  <c r="E82" i="1"/>
  <c r="H184" i="1"/>
  <c r="G202" i="1"/>
  <c r="J87" i="1"/>
  <c r="L215" i="1"/>
  <c r="K60" i="1"/>
  <c r="K171" i="1"/>
  <c r="K204" i="1"/>
  <c r="H24" i="1"/>
  <c r="I148" i="1"/>
  <c r="G120" i="1"/>
  <c r="E97" i="1"/>
  <c r="F185" i="1"/>
  <c r="F175" i="1"/>
  <c r="J151" i="1"/>
  <c r="I220" i="1"/>
  <c r="K185" i="1"/>
  <c r="H205" i="1"/>
  <c r="D26" i="4"/>
  <c r="D4" i="4"/>
  <c r="AF18" i="4"/>
  <c r="AF28" i="4"/>
  <c r="AF7" i="4"/>
  <c r="AF3" i="4"/>
  <c r="AB29" i="4"/>
  <c r="X14" i="4"/>
  <c r="X26" i="4"/>
  <c r="T24" i="4"/>
  <c r="T38" i="4"/>
  <c r="P21" i="4"/>
  <c r="P20" i="4"/>
  <c r="L35" i="4"/>
  <c r="L11" i="4"/>
  <c r="H37" i="4"/>
  <c r="H28" i="4"/>
  <c r="AB26" i="4"/>
  <c r="X24" i="4"/>
  <c r="X7" i="4"/>
  <c r="T16" i="4"/>
  <c r="P33" i="4"/>
  <c r="L6" i="4"/>
  <c r="H33" i="4"/>
  <c r="L31" i="4"/>
  <c r="I205" i="1"/>
  <c r="AQ27" i="4" a="1"/>
  <c r="AQ10" i="4" a="1"/>
  <c r="I17" i="1"/>
  <c r="D72" i="1"/>
  <c r="J126" i="1"/>
  <c r="E181" i="1"/>
  <c r="K6" i="1"/>
  <c r="H59" i="1"/>
  <c r="E112" i="1"/>
  <c r="F52" i="1"/>
  <c r="L106" i="1"/>
  <c r="H41" i="1"/>
  <c r="E94" i="1"/>
  <c r="D145" i="1"/>
  <c r="J199" i="1"/>
  <c r="I21" i="1"/>
  <c r="D76" i="1"/>
  <c r="J130" i="1"/>
  <c r="D47" i="1"/>
  <c r="J101" i="1"/>
  <c r="K21" i="1"/>
  <c r="F76" i="1"/>
  <c r="L130" i="1"/>
  <c r="G185" i="1"/>
  <c r="L21" i="1"/>
  <c r="K72" i="1"/>
  <c r="H125" i="1"/>
  <c r="E178" i="1"/>
  <c r="J34" i="1"/>
  <c r="G87" i="1"/>
  <c r="K143" i="1"/>
  <c r="H196" i="1"/>
  <c r="L25" i="1"/>
  <c r="I9" i="1"/>
  <c r="D64" i="1"/>
  <c r="H31" i="1"/>
  <c r="E84" i="1"/>
  <c r="D135" i="1"/>
  <c r="G53" i="1"/>
  <c r="K109" i="1"/>
  <c r="I4" i="1"/>
  <c r="H55" i="1"/>
  <c r="E108" i="1"/>
  <c r="D159" i="1"/>
  <c r="L93" i="1"/>
  <c r="G203" i="1"/>
  <c r="J196" i="1"/>
  <c r="K84" i="1"/>
  <c r="E173" i="1"/>
  <c r="G57" i="1"/>
  <c r="D186" i="1"/>
  <c r="D21" i="1"/>
  <c r="H147" i="1"/>
  <c r="G162" i="1"/>
  <c r="K144" i="1"/>
  <c r="F221" i="1"/>
  <c r="F46" i="1"/>
  <c r="I160" i="1"/>
  <c r="J205" i="1"/>
  <c r="L139" i="1"/>
  <c r="G28" i="1"/>
  <c r="L147" i="1"/>
  <c r="H217" i="1"/>
  <c r="L221" i="1"/>
  <c r="F35" i="1"/>
  <c r="J155" i="1"/>
  <c r="K219" i="1"/>
  <c r="H213" i="1"/>
  <c r="J71" i="1"/>
  <c r="I115" i="1"/>
  <c r="I87" i="1"/>
  <c r="D187" i="1"/>
  <c r="H211" i="1"/>
  <c r="K96" i="1"/>
  <c r="L174" i="1"/>
  <c r="H66" i="1"/>
  <c r="G174" i="1"/>
  <c r="H209" i="1"/>
  <c r="E30" i="1"/>
  <c r="F151" i="1"/>
  <c r="H151" i="1"/>
  <c r="D102" i="1"/>
  <c r="F214" i="1"/>
  <c r="K11" i="1"/>
  <c r="F154" i="1"/>
  <c r="I222" i="1"/>
  <c r="K190" i="1"/>
  <c r="J216" i="1"/>
  <c r="D27" i="4"/>
  <c r="D20" i="4"/>
  <c r="AF11" i="4"/>
  <c r="AJ27" i="4"/>
  <c r="AJ16" i="4"/>
  <c r="AB38" i="4"/>
  <c r="T9" i="4"/>
  <c r="P35" i="4"/>
  <c r="H38" i="4"/>
  <c r="H40" i="4"/>
  <c r="G71" i="1"/>
  <c r="J13" i="1"/>
  <c r="K214" i="1"/>
  <c r="F39" i="1"/>
  <c r="E70" i="1"/>
  <c r="I46" i="1"/>
  <c r="K225" i="1"/>
  <c r="AQ4" i="4" a="1"/>
  <c r="AQ15" i="4" a="1"/>
  <c r="G19" i="1"/>
  <c r="K75" i="1"/>
  <c r="F130" i="1"/>
  <c r="L184" i="1"/>
  <c r="G10" i="1"/>
  <c r="F61" i="1"/>
  <c r="L115" i="1"/>
  <c r="D54" i="1"/>
  <c r="J108" i="1"/>
  <c r="F43" i="1"/>
  <c r="L97" i="1"/>
  <c r="K148" i="1"/>
  <c r="H201" i="1"/>
  <c r="G23" i="1"/>
  <c r="K79" i="1"/>
  <c r="H132" i="1"/>
  <c r="I52" i="1"/>
  <c r="H103" i="1"/>
  <c r="I23" i="1"/>
  <c r="D78" i="1"/>
  <c r="J132" i="1"/>
  <c r="E187" i="1"/>
  <c r="J23" i="1"/>
  <c r="G76" i="1"/>
  <c r="F127" i="1"/>
  <c r="L181" i="1"/>
  <c r="H36" i="1"/>
  <c r="E89" i="1"/>
  <c r="I145" i="1"/>
  <c r="F198" i="1"/>
  <c r="J27" i="1"/>
  <c r="G11" i="1"/>
  <c r="K67" i="1"/>
  <c r="F33" i="1"/>
  <c r="L87" i="1"/>
  <c r="K138" i="1"/>
  <c r="E55" i="1"/>
  <c r="I111" i="1"/>
  <c r="G6" i="1"/>
  <c r="F57" i="1"/>
  <c r="L111" i="1"/>
  <c r="K162" i="1"/>
  <c r="K107" i="1"/>
  <c r="K205" i="1"/>
  <c r="F201" i="1"/>
  <c r="L89" i="1"/>
  <c r="H183" i="1"/>
  <c r="L63" i="1"/>
  <c r="L193" i="1"/>
  <c r="I27" i="1"/>
  <c r="L149" i="1"/>
  <c r="K5" i="1"/>
  <c r="I147" i="1"/>
  <c r="G223" i="1"/>
  <c r="H58" i="1"/>
  <c r="D163" i="1"/>
  <c r="H6" i="1"/>
  <c r="H142" i="1"/>
  <c r="L34" i="1"/>
  <c r="G150" i="1"/>
  <c r="I219" i="1"/>
  <c r="L227" i="1"/>
  <c r="H47" i="1"/>
  <c r="L160" i="1"/>
  <c r="K221" i="1"/>
  <c r="L219" i="1"/>
  <c r="H87" i="1"/>
  <c r="E159" i="1"/>
  <c r="K91" i="1"/>
  <c r="K189" i="1"/>
  <c r="I169" i="1"/>
  <c r="L105" i="1"/>
  <c r="F111" i="1"/>
  <c r="G77" i="1"/>
  <c r="I179" i="1"/>
  <c r="J211" i="1"/>
  <c r="J36" i="1"/>
  <c r="K153" i="1"/>
  <c r="G177" i="1"/>
  <c r="F106" i="1"/>
  <c r="J214" i="1"/>
  <c r="F19" i="1"/>
  <c r="H159" i="1"/>
  <c r="I226" i="1"/>
  <c r="D203" i="1"/>
  <c r="J220" i="1"/>
  <c r="D9" i="4"/>
  <c r="D15" i="4"/>
  <c r="AJ10" i="4"/>
  <c r="AJ8" i="4"/>
  <c r="AJ17" i="4"/>
  <c r="AB14" i="4"/>
  <c r="AB10" i="4"/>
  <c r="X35" i="4"/>
  <c r="X27" i="4"/>
  <c r="T26" i="4"/>
  <c r="P7" i="4"/>
  <c r="I40" i="1"/>
  <c r="J60" i="1"/>
  <c r="H115" i="1"/>
  <c r="L103" i="1"/>
  <c r="J157" i="1"/>
  <c r="F168" i="1"/>
  <c r="J223" i="1"/>
  <c r="AQ19" i="4" a="1"/>
  <c r="AQ30" i="4" a="1"/>
  <c r="E21" i="1"/>
  <c r="I77" i="1"/>
  <c r="D132" i="1"/>
  <c r="J186" i="1"/>
  <c r="E12" i="1"/>
  <c r="D63" i="1"/>
  <c r="H119" i="1"/>
  <c r="K57" i="1"/>
  <c r="F112" i="1"/>
  <c r="D45" i="1"/>
  <c r="J99" i="1"/>
  <c r="I150" i="1"/>
  <c r="F203" i="1"/>
  <c r="E25" i="1"/>
  <c r="I81" i="1"/>
  <c r="H3" i="1"/>
  <c r="G54" i="1"/>
  <c r="F105" i="1"/>
  <c r="G25" i="1"/>
  <c r="K81" i="1"/>
  <c r="F136" i="1"/>
  <c r="L190" i="1"/>
  <c r="H25" i="1"/>
  <c r="E78" i="1"/>
  <c r="D129" i="1"/>
  <c r="J183" i="1"/>
  <c r="D40" i="1"/>
  <c r="J94" i="1"/>
  <c r="G147" i="1"/>
  <c r="K203" i="1"/>
  <c r="H29" i="1"/>
  <c r="E13" i="1"/>
  <c r="I69" i="1"/>
  <c r="D35" i="1"/>
  <c r="J89" i="1"/>
  <c r="F4" i="1"/>
  <c r="L58" i="1"/>
  <c r="G113" i="1"/>
  <c r="L11" i="1"/>
  <c r="D59" i="1"/>
  <c r="J113" i="1"/>
  <c r="G166" i="1"/>
  <c r="D121" i="1"/>
  <c r="D210" i="1"/>
  <c r="D208" i="1"/>
  <c r="K94" i="1"/>
  <c r="G191" i="1"/>
  <c r="L69" i="1"/>
  <c r="J203" i="1"/>
  <c r="I33" i="1"/>
  <c r="D155" i="1"/>
  <c r="K33" i="1"/>
  <c r="E155" i="1"/>
  <c r="G225" i="1"/>
  <c r="H64" i="1"/>
  <c r="L165" i="1"/>
  <c r="I15" i="1"/>
  <c r="K147" i="1"/>
  <c r="L40" i="1"/>
  <c r="D153" i="1"/>
  <c r="J221" i="1"/>
  <c r="K187" i="1"/>
  <c r="H53" i="1"/>
  <c r="H163" i="1"/>
  <c r="K223" i="1"/>
  <c r="L225" i="1"/>
  <c r="I96" i="1"/>
  <c r="E180" i="1"/>
  <c r="J96" i="1"/>
  <c r="F192" i="1"/>
  <c r="G195" i="1"/>
  <c r="E119" i="1"/>
  <c r="G138" i="1"/>
  <c r="J82" i="1"/>
  <c r="K184" i="1"/>
  <c r="D216" i="1"/>
  <c r="J42" i="1"/>
  <c r="I156" i="1"/>
  <c r="G222" i="1"/>
  <c r="E111" i="1"/>
  <c r="E10" i="1"/>
  <c r="K25" i="1"/>
  <c r="E162" i="1"/>
  <c r="J228" i="1"/>
  <c r="K207" i="1"/>
  <c r="L228" i="1"/>
  <c r="D30" i="4"/>
  <c r="D3" i="4"/>
  <c r="AF37" i="4"/>
  <c r="AF21" i="4"/>
  <c r="AJ7" i="4"/>
  <c r="AB8" i="4"/>
  <c r="AB30" i="4"/>
  <c r="X16" i="4"/>
  <c r="X21" i="4"/>
  <c r="T29" i="4"/>
  <c r="T39" i="4"/>
  <c r="P15" i="4"/>
  <c r="P39" i="4"/>
  <c r="L26" i="4"/>
  <c r="L12" i="4"/>
  <c r="H31" i="4"/>
  <c r="H35" i="4"/>
  <c r="E149" i="1"/>
  <c r="AQ39" i="4" a="1"/>
  <c r="AQ38" i="4" a="1"/>
  <c r="L24" i="1"/>
  <c r="G79" i="1"/>
  <c r="K135" i="1"/>
  <c r="F190" i="1"/>
  <c r="L15" i="1"/>
  <c r="K66" i="1"/>
  <c r="E3" i="1"/>
  <c r="I59" i="1"/>
  <c r="D114" i="1"/>
  <c r="K48" i="1"/>
  <c r="H101" i="1"/>
  <c r="E154" i="1"/>
  <c r="D205" i="1"/>
  <c r="L28" i="1"/>
  <c r="G83" i="1"/>
  <c r="F5" i="1"/>
  <c r="L59" i="1"/>
  <c r="D107" i="1"/>
  <c r="E27" i="1"/>
  <c r="I83" i="1"/>
  <c r="D138" i="1"/>
  <c r="J192" i="1"/>
  <c r="F27" i="1"/>
  <c r="L81" i="1"/>
  <c r="K132" i="1"/>
  <c r="H185" i="1"/>
  <c r="K43" i="1"/>
  <c r="H96" i="1"/>
  <c r="H91" i="1"/>
  <c r="D6" i="1"/>
  <c r="D223" i="1"/>
  <c r="AQ40" i="4" a="1"/>
  <c r="AQ14" i="4" a="1"/>
  <c r="H28" i="1"/>
  <c r="E81" i="1"/>
  <c r="I137" i="1"/>
  <c r="D192" i="1"/>
  <c r="J17" i="1"/>
  <c r="G70" i="1"/>
  <c r="L6" i="1"/>
  <c r="G61" i="1"/>
  <c r="K117" i="1"/>
  <c r="G52" i="1"/>
  <c r="F103" i="1"/>
  <c r="L157" i="1"/>
  <c r="K208" i="1"/>
  <c r="J30" i="1"/>
  <c r="E85" i="1"/>
  <c r="D7" i="1"/>
  <c r="J61" i="1"/>
  <c r="I112" i="1"/>
  <c r="L30" i="1"/>
  <c r="G85" i="1"/>
  <c r="K141" i="1"/>
  <c r="F196" i="1"/>
  <c r="D29" i="1"/>
  <c r="J83" i="1"/>
  <c r="G136" i="1"/>
  <c r="F187" i="1"/>
  <c r="I45" i="1"/>
  <c r="D100" i="1"/>
  <c r="J154" i="1"/>
  <c r="AQ34" i="4" a="1"/>
  <c r="AQ32" i="4" a="1"/>
  <c r="F30" i="1"/>
  <c r="L84" i="1"/>
  <c r="G139" i="1"/>
  <c r="K195" i="1"/>
  <c r="H19" i="1"/>
  <c r="E72" i="1"/>
  <c r="H10" i="1"/>
  <c r="E63" i="1"/>
  <c r="I119" i="1"/>
  <c r="E54" i="1"/>
  <c r="D105" i="1"/>
  <c r="J159" i="1"/>
  <c r="I210" i="1"/>
  <c r="F34" i="1"/>
  <c r="L88" i="1"/>
  <c r="K10" i="1"/>
  <c r="H63" i="1"/>
  <c r="G114" i="1"/>
  <c r="H34" i="1"/>
  <c r="E87" i="1"/>
  <c r="I143" i="1"/>
  <c r="D198" i="1"/>
  <c r="I34" i="1"/>
  <c r="H85" i="1"/>
  <c r="E138" i="1"/>
  <c r="D189" i="1"/>
  <c r="G47" i="1"/>
  <c r="K103" i="1"/>
  <c r="H156" i="1"/>
  <c r="E209" i="1"/>
  <c r="K36" i="1"/>
  <c r="F22" i="1"/>
  <c r="L76" i="1"/>
  <c r="L47" i="1"/>
  <c r="D95" i="1"/>
  <c r="I11" i="1"/>
  <c r="D66" i="1"/>
  <c r="J120" i="1"/>
  <c r="F17" i="1"/>
  <c r="L71" i="1"/>
  <c r="D119" i="1"/>
  <c r="J173" i="1"/>
  <c r="J141" i="1"/>
  <c r="L220" i="1"/>
  <c r="E208" i="1"/>
  <c r="E132" i="1"/>
  <c r="K196" i="1"/>
  <c r="D108" i="1"/>
  <c r="E186" i="1"/>
  <c r="K51" i="1"/>
  <c r="L162" i="1"/>
  <c r="G58" i="1"/>
  <c r="K165" i="1"/>
  <c r="K210" i="1"/>
  <c r="D91" i="1"/>
  <c r="H173" i="1"/>
  <c r="K34" i="1"/>
  <c r="J160" i="1"/>
  <c r="E71" i="1"/>
  <c r="G163" i="1"/>
  <c r="J227" i="1"/>
  <c r="F88" i="1"/>
  <c r="F71" i="1"/>
  <c r="G171" i="1"/>
  <c r="K229" i="1"/>
  <c r="H106" i="1"/>
  <c r="L142" i="1"/>
  <c r="E93" i="1"/>
  <c r="L114" i="1"/>
  <c r="F202" i="1"/>
  <c r="L49" i="1"/>
  <c r="G130" i="1"/>
  <c r="J31" i="1"/>
  <c r="D101" i="1"/>
  <c r="E195" i="1"/>
  <c r="G151" i="1"/>
  <c r="L60" i="1"/>
  <c r="H169" i="1"/>
  <c r="F159" i="1"/>
  <c r="I127" i="1"/>
  <c r="E37" i="1"/>
  <c r="J55" i="1"/>
  <c r="H172" i="1"/>
  <c r="G89" i="1"/>
  <c r="K226" i="1"/>
  <c r="D5" i="4"/>
  <c r="D13" i="4"/>
  <c r="AJ4" i="4"/>
  <c r="AJ40" i="4"/>
  <c r="AJ29" i="4"/>
  <c r="AJ38" i="4"/>
  <c r="AB22" i="4"/>
  <c r="AB32" i="4"/>
  <c r="X37" i="4"/>
  <c r="X39" i="4"/>
  <c r="T27" i="4"/>
  <c r="T22" i="4"/>
  <c r="P26" i="4"/>
  <c r="P22" i="4"/>
  <c r="L17" i="4"/>
  <c r="L33" i="4"/>
  <c r="H23" i="4"/>
  <c r="H32" i="4"/>
  <c r="AJ14" i="4"/>
  <c r="AJ28" i="4"/>
  <c r="AB13" i="4"/>
  <c r="X30" i="4"/>
  <c r="T30" i="4"/>
  <c r="P19" i="4"/>
  <c r="L27" i="4"/>
  <c r="H34" i="4"/>
  <c r="G107" i="1"/>
  <c r="AQ33" i="4" a="1"/>
  <c r="AQ26" i="4" a="1"/>
  <c r="K35" i="1"/>
  <c r="H88" i="1"/>
  <c r="E141" i="1"/>
  <c r="I197" i="1"/>
  <c r="F21" i="1"/>
  <c r="L75" i="1"/>
  <c r="F12" i="1"/>
  <c r="L66" i="1"/>
  <c r="F3" i="1"/>
  <c r="L57" i="1"/>
  <c r="K108" i="1"/>
  <c r="H161" i="1"/>
  <c r="E214" i="1"/>
  <c r="D36" i="1"/>
  <c r="J90" i="1"/>
  <c r="I12" i="1"/>
  <c r="F65" i="1"/>
  <c r="L119" i="1"/>
  <c r="F36" i="1"/>
  <c r="L90" i="1"/>
  <c r="G145" i="1"/>
  <c r="K201" i="1"/>
  <c r="G36" i="1"/>
  <c r="F87" i="1"/>
  <c r="L141" i="1"/>
  <c r="K192" i="1"/>
  <c r="E49" i="1"/>
  <c r="I105" i="1"/>
  <c r="D160" i="1"/>
  <c r="L3" i="1"/>
  <c r="G40" i="1"/>
  <c r="D24" i="1"/>
  <c r="J78" i="1"/>
  <c r="J49" i="1"/>
  <c r="I100" i="1"/>
  <c r="G13" i="1"/>
  <c r="K69" i="1"/>
  <c r="F124" i="1"/>
  <c r="D19" i="1"/>
  <c r="J73" i="1"/>
  <c r="I124" i="1"/>
  <c r="H175" i="1"/>
  <c r="F144" i="1"/>
  <c r="L222" i="1"/>
  <c r="D217" i="1"/>
  <c r="E139" i="1"/>
  <c r="E223" i="1"/>
  <c r="E117" i="1"/>
  <c r="G201" i="1"/>
  <c r="H57" i="1"/>
  <c r="J165" i="1"/>
  <c r="G64" i="1"/>
  <c r="D168" i="1"/>
  <c r="E215" i="1"/>
  <c r="F95" i="1"/>
  <c r="K178" i="1"/>
  <c r="K40" i="1"/>
  <c r="E163" i="1"/>
  <c r="I76" i="1"/>
  <c r="I168" i="1"/>
  <c r="J229" i="1"/>
  <c r="E185" i="1"/>
  <c r="J76" i="1"/>
  <c r="L173" i="1"/>
  <c r="E17" i="1"/>
  <c r="J127" i="1"/>
  <c r="J150" i="1"/>
  <c r="H138" i="1"/>
  <c r="I126" i="1"/>
  <c r="H204" i="1"/>
  <c r="D124" i="1"/>
  <c r="D143" i="1"/>
  <c r="J115" i="1"/>
  <c r="F119" i="1"/>
  <c r="J197" i="1"/>
  <c r="L179" i="1"/>
  <c r="I66" i="1"/>
  <c r="K174" i="1"/>
  <c r="J195" i="1"/>
  <c r="E131" i="1"/>
  <c r="G49" i="1"/>
  <c r="I73" i="1"/>
  <c r="D175" i="1"/>
  <c r="I93" i="1"/>
  <c r="L73" i="1"/>
  <c r="D33" i="4"/>
  <c r="D38" i="4"/>
  <c r="AJ12" i="4"/>
  <c r="AJ22" i="4"/>
  <c r="AB15" i="4"/>
  <c r="X18" i="4"/>
  <c r="T5" i="4"/>
  <c r="P16" i="4"/>
  <c r="L20" i="4"/>
  <c r="H16" i="4"/>
  <c r="AQ12" i="4" a="1"/>
  <c r="AQ7" i="4" a="1"/>
  <c r="I37" i="1"/>
  <c r="F90" i="1"/>
  <c r="L144" i="1"/>
  <c r="G199" i="1"/>
  <c r="D23" i="1"/>
  <c r="J77" i="1"/>
  <c r="K17" i="1"/>
  <c r="H70" i="1"/>
  <c r="D5" i="1"/>
  <c r="J59" i="1"/>
  <c r="G112" i="1"/>
  <c r="F163" i="1"/>
  <c r="L217" i="1"/>
  <c r="K39" i="1"/>
  <c r="F94" i="1"/>
  <c r="E16" i="1"/>
  <c r="D67" i="1"/>
  <c r="J121" i="1"/>
  <c r="K41" i="1"/>
  <c r="H94" i="1"/>
  <c r="E147" i="1"/>
  <c r="I203" i="1"/>
  <c r="L41" i="1"/>
  <c r="D89" i="1"/>
  <c r="J143" i="1"/>
  <c r="G196" i="1"/>
  <c r="L52" i="1"/>
  <c r="J5" i="1"/>
  <c r="E42" i="1"/>
  <c r="AQ16" i="4" a="1"/>
  <c r="AQ6" i="4" a="1"/>
  <c r="E41" i="1"/>
  <c r="I97" i="1"/>
  <c r="F150" i="1"/>
  <c r="L204" i="1"/>
  <c r="G30" i="1"/>
  <c r="F81" i="1"/>
  <c r="G21" i="1"/>
  <c r="K77" i="1"/>
  <c r="G12" i="1"/>
  <c r="F63" i="1"/>
  <c r="L117" i="1"/>
  <c r="K168" i="1"/>
  <c r="H221" i="1"/>
  <c r="G43" i="1"/>
  <c r="K99" i="1"/>
  <c r="J21" i="1"/>
  <c r="I72" i="1"/>
  <c r="F125" i="1"/>
  <c r="G45" i="1"/>
  <c r="K101" i="1"/>
  <c r="H154" i="1"/>
  <c r="E207" i="1"/>
  <c r="H45" i="1"/>
  <c r="G96" i="1"/>
  <c r="F147" i="1"/>
  <c r="K3" i="1"/>
  <c r="F58" i="1"/>
  <c r="L112" i="1"/>
  <c r="G167" i="1"/>
  <c r="F9" i="1"/>
  <c r="J47" i="1"/>
  <c r="G31" i="1"/>
  <c r="E4" i="1"/>
  <c r="AQ13" i="4" a="1"/>
  <c r="AQ36" i="4" a="1"/>
  <c r="J46" i="1"/>
  <c r="G99" i="1"/>
  <c r="K155" i="1"/>
  <c r="H208" i="1"/>
  <c r="L35" i="1"/>
  <c r="D83" i="1"/>
  <c r="E23" i="1"/>
  <c r="I79" i="1"/>
  <c r="L17" i="1"/>
  <c r="D65" i="1"/>
  <c r="J119" i="1"/>
  <c r="G172" i="1"/>
  <c r="F223" i="1"/>
  <c r="E45" i="1"/>
  <c r="I101" i="1"/>
  <c r="H23" i="1"/>
  <c r="E76" i="1"/>
  <c r="D127" i="1"/>
  <c r="E47" i="1"/>
  <c r="I103" i="1"/>
  <c r="F156" i="1"/>
  <c r="L210" i="1"/>
  <c r="F47" i="1"/>
  <c r="L101" i="1"/>
  <c r="D149" i="1"/>
  <c r="I5" i="1"/>
  <c r="D60" i="1"/>
  <c r="J114" i="1"/>
  <c r="E169" i="1"/>
  <c r="D11" i="1"/>
  <c r="H49" i="1"/>
  <c r="E33" i="1"/>
  <c r="L7" i="1"/>
  <c r="K58" i="1"/>
  <c r="H111" i="1"/>
  <c r="F24" i="1"/>
  <c r="L78" i="1"/>
  <c r="G133" i="1"/>
  <c r="L31" i="1"/>
  <c r="K82" i="1"/>
  <c r="H135" i="1"/>
  <c r="G186" i="1"/>
  <c r="L159" i="1"/>
  <c r="I162" i="1"/>
  <c r="F199" i="1"/>
  <c r="E165" i="1"/>
  <c r="D204" i="1"/>
  <c r="D142" i="1"/>
  <c r="G221" i="1"/>
  <c r="E99" i="1"/>
  <c r="H191" i="1"/>
  <c r="E90" i="1"/>
  <c r="F186" i="1"/>
  <c r="I229" i="1"/>
  <c r="G118" i="1"/>
  <c r="J191" i="1"/>
  <c r="J75" i="1"/>
  <c r="K191" i="1"/>
  <c r="G100" i="1"/>
  <c r="E184" i="1"/>
  <c r="K114" i="1"/>
  <c r="G88" i="1"/>
  <c r="I109" i="1"/>
  <c r="I189" i="1"/>
  <c r="K65" i="1"/>
  <c r="H207" i="1"/>
  <c r="G204" i="1"/>
  <c r="G17" i="1"/>
  <c r="K145" i="1"/>
  <c r="J215" i="1"/>
  <c r="H17" i="1"/>
  <c r="F161" i="1"/>
  <c r="L226" i="1"/>
  <c r="J137" i="1"/>
  <c r="I211" i="1"/>
  <c r="D193" i="1"/>
  <c r="E106" i="1"/>
  <c r="I202" i="1"/>
  <c r="J24" i="1"/>
  <c r="L166" i="1"/>
  <c r="D73" i="1"/>
  <c r="H107" i="1"/>
  <c r="J190" i="1"/>
  <c r="H124" i="1"/>
  <c r="G141" i="1"/>
  <c r="D36" i="4"/>
  <c r="D14" i="4"/>
  <c r="AF27" i="4"/>
  <c r="AJ24" i="4"/>
  <c r="AF13" i="4"/>
  <c r="AF40" i="4"/>
  <c r="AB16" i="4"/>
  <c r="AB20" i="4"/>
  <c r="X9" i="4"/>
  <c r="X19" i="4"/>
  <c r="T12" i="4"/>
  <c r="T17" i="4"/>
  <c r="P10" i="4"/>
  <c r="P28" i="4"/>
  <c r="L28" i="4"/>
  <c r="H4" i="4"/>
  <c r="H13" i="4"/>
  <c r="F2" i="3"/>
  <c r="AQ29" i="4" a="1"/>
  <c r="AQ9" i="4" a="1"/>
  <c r="H48" i="1"/>
  <c r="E101" i="1"/>
  <c r="I157" i="1"/>
  <c r="F210" i="1"/>
  <c r="J37" i="1"/>
  <c r="I88" i="1"/>
  <c r="J28" i="1"/>
  <c r="G81" i="1"/>
  <c r="J19" i="1"/>
  <c r="I70" i="1"/>
  <c r="H121" i="1"/>
  <c r="E174" i="1"/>
  <c r="D225" i="1"/>
  <c r="L48" i="1"/>
  <c r="G103" i="1"/>
  <c r="F25" i="1"/>
  <c r="L79" i="1"/>
  <c r="K130" i="1"/>
  <c r="J52" i="1"/>
  <c r="G105" i="1"/>
  <c r="K161" i="1"/>
  <c r="H214" i="1"/>
  <c r="D49" i="1"/>
  <c r="J103" i="1"/>
  <c r="I154" i="1"/>
  <c r="G7" i="1"/>
  <c r="K63" i="1"/>
  <c r="F118" i="1"/>
  <c r="L172" i="1"/>
  <c r="I16" i="1"/>
  <c r="F51" i="1"/>
  <c r="L36" i="1"/>
  <c r="J9" i="1"/>
  <c r="I60" i="1"/>
  <c r="F113" i="1"/>
  <c r="K29" i="1"/>
  <c r="H82" i="1"/>
  <c r="E135" i="1"/>
  <c r="J33" i="1"/>
  <c r="I84" i="1"/>
  <c r="F137" i="1"/>
  <c r="L191" i="1"/>
  <c r="H162" i="1"/>
  <c r="L167" i="1"/>
  <c r="G217" i="1"/>
  <c r="I175" i="1"/>
  <c r="H219" i="1"/>
  <c r="H144" i="1"/>
  <c r="I173" i="1"/>
  <c r="F108" i="1"/>
  <c r="L203" i="1"/>
  <c r="F99" i="1"/>
  <c r="I191" i="1"/>
  <c r="E144" i="1"/>
  <c r="L125" i="1"/>
  <c r="E199" i="1"/>
  <c r="E91" i="1"/>
  <c r="F215" i="1"/>
  <c r="H109" i="1"/>
  <c r="K186" i="1"/>
  <c r="H126" i="1"/>
  <c r="K127" i="1"/>
  <c r="L113" i="1"/>
  <c r="E197" i="1"/>
  <c r="K76" i="1"/>
  <c r="E11" i="1"/>
  <c r="F211" i="1"/>
  <c r="L23" i="1"/>
  <c r="D148" i="1"/>
  <c r="H137" i="1"/>
  <c r="J35" i="1"/>
  <c r="F169" i="1"/>
  <c r="G9" i="1"/>
  <c r="E143" i="1"/>
  <c r="K213" i="1"/>
  <c r="J209" i="1"/>
  <c r="D111" i="1"/>
  <c r="D207" i="1"/>
  <c r="D31" i="1"/>
  <c r="E216" i="1"/>
  <c r="H78" i="1"/>
  <c r="J111" i="1"/>
  <c r="F193" i="1"/>
  <c r="K131" i="1"/>
  <c r="G149" i="1"/>
  <c r="D8" i="4"/>
  <c r="D40" i="4"/>
  <c r="AJ26" i="4"/>
  <c r="AJ34" i="4"/>
  <c r="AF33" i="4"/>
  <c r="AF31" i="4"/>
  <c r="AB27" i="4"/>
  <c r="AB40" i="4"/>
  <c r="X29" i="4"/>
  <c r="X10" i="4"/>
  <c r="T15" i="4"/>
  <c r="T21" i="4"/>
  <c r="P13" i="4"/>
  <c r="P3" i="4"/>
  <c r="L38" i="4"/>
  <c r="H17" i="4"/>
  <c r="H12" i="4"/>
  <c r="G2" i="3"/>
  <c r="AQ20" i="4" a="1"/>
  <c r="AQ35" i="4" a="1"/>
  <c r="I57" i="1"/>
  <c r="D112" i="1"/>
  <c r="J166" i="1"/>
  <c r="G219" i="1"/>
  <c r="D43" i="1"/>
  <c r="J97" i="1"/>
  <c r="K37" i="1"/>
  <c r="H90" i="1"/>
  <c r="D25" i="1"/>
  <c r="J79" i="1"/>
  <c r="I130" i="1"/>
  <c r="H181" i="1"/>
  <c r="G3" i="1"/>
  <c r="K59" i="1"/>
  <c r="H112" i="1"/>
  <c r="G34" i="1"/>
  <c r="F85" i="1"/>
  <c r="G5" i="1"/>
  <c r="K61" i="1"/>
  <c r="H114" i="1"/>
  <c r="E167" i="1"/>
  <c r="H5" i="1"/>
  <c r="E58" i="1"/>
  <c r="D109" i="1"/>
  <c r="J163" i="1"/>
  <c r="H16" i="1"/>
  <c r="E69" i="1"/>
  <c r="I125" i="1"/>
  <c r="D180" i="1"/>
  <c r="H9" i="1"/>
  <c r="G60" i="1"/>
  <c r="K47" i="1"/>
  <c r="D15" i="1"/>
  <c r="J69" i="1"/>
  <c r="I120" i="1"/>
  <c r="E35" i="1"/>
  <c r="I91" i="1"/>
  <c r="E6" i="1"/>
  <c r="D39" i="1"/>
  <c r="J93" i="1"/>
  <c r="I144" i="1"/>
  <c r="D51" i="1"/>
  <c r="J180" i="1"/>
  <c r="G183" i="1"/>
  <c r="H149" i="1"/>
  <c r="I196" i="1"/>
  <c r="K13" i="1"/>
  <c r="H157" i="1"/>
  <c r="H177" i="1"/>
  <c r="J125" i="1"/>
  <c r="H225" i="1"/>
  <c r="H117" i="1"/>
  <c r="I201" i="1"/>
  <c r="F6" i="1"/>
  <c r="J136" i="1"/>
  <c r="D213" i="1"/>
  <c r="G109" i="1"/>
  <c r="K159" i="1"/>
  <c r="E126" i="1"/>
  <c r="H199" i="1"/>
  <c r="F153" i="1"/>
  <c r="H222" i="1"/>
  <c r="I133" i="1"/>
  <c r="F204" i="1"/>
  <c r="D130" i="1"/>
  <c r="E193" i="1"/>
  <c r="L229" i="1"/>
  <c r="K53" i="1"/>
  <c r="D161" i="1"/>
  <c r="H166" i="1"/>
  <c r="L53" i="1"/>
  <c r="H187" i="1"/>
  <c r="D30" i="1"/>
  <c r="I153" i="1"/>
  <c r="D226" i="1"/>
  <c r="H97" i="1"/>
  <c r="L123" i="1"/>
  <c r="E228" i="1"/>
  <c r="F49" i="1"/>
  <c r="K156" i="1"/>
  <c r="I55" i="1"/>
  <c r="J131" i="1"/>
  <c r="F205" i="1"/>
  <c r="D144" i="1"/>
  <c r="I167" i="1"/>
  <c r="D29" i="4"/>
  <c r="D17" i="4"/>
  <c r="AJ18" i="4"/>
  <c r="AJ35" i="4"/>
  <c r="AF15" i="4"/>
  <c r="AQ28" i="4" a="1"/>
  <c r="L4" i="1"/>
  <c r="G59" i="1"/>
  <c r="K115" i="1"/>
  <c r="H168" i="1"/>
  <c r="E221" i="1"/>
  <c r="K46" i="1"/>
  <c r="H99" i="1"/>
  <c r="I39" i="1"/>
  <c r="D94" i="1"/>
  <c r="K28" i="1"/>
  <c r="H81" i="1"/>
  <c r="G132" i="1"/>
  <c r="F183" i="1"/>
  <c r="E5" i="1"/>
  <c r="I61" i="1"/>
  <c r="F114" i="1"/>
  <c r="E36" i="1"/>
  <c r="D87" i="1"/>
  <c r="E7" i="1"/>
  <c r="I63" i="1"/>
  <c r="D118" i="1"/>
  <c r="J172" i="1"/>
  <c r="F7" i="1"/>
  <c r="L61" i="1"/>
  <c r="K112" i="1"/>
  <c r="H165" i="1"/>
  <c r="F18" i="1"/>
  <c r="L72" i="1"/>
  <c r="G127" i="1"/>
  <c r="K183" i="1"/>
  <c r="F11" i="1"/>
  <c r="L65" i="1"/>
  <c r="I49" i="1"/>
  <c r="K18" i="1"/>
  <c r="H71" i="1"/>
  <c r="E124" i="1"/>
  <c r="J40" i="1"/>
  <c r="G93" i="1"/>
  <c r="L9" i="1"/>
  <c r="K42" i="1"/>
  <c r="H95" i="1"/>
  <c r="E148" i="1"/>
  <c r="D57" i="1"/>
  <c r="E183" i="1"/>
  <c r="K193" i="1"/>
  <c r="H4" i="1"/>
  <c r="D201" i="1"/>
  <c r="H27" i="1"/>
  <c r="F160" i="1"/>
  <c r="H226" i="1"/>
  <c r="F129" i="1"/>
  <c r="L178" i="1"/>
  <c r="K125" i="1"/>
  <c r="F208" i="1"/>
  <c r="G15" i="1"/>
  <c r="K139" i="1"/>
  <c r="F219" i="1"/>
  <c r="I113" i="1"/>
  <c r="J198" i="1"/>
  <c r="L129" i="1"/>
  <c r="E204" i="1"/>
  <c r="L168" i="1"/>
  <c r="H193" i="1"/>
  <c r="D137" i="1"/>
  <c r="L208" i="1"/>
  <c r="L155" i="1"/>
  <c r="I228" i="1"/>
  <c r="J213" i="1"/>
  <c r="E60" i="1"/>
  <c r="F166" i="1"/>
  <c r="J171" i="1"/>
  <c r="F60" i="1"/>
  <c r="H192" i="1"/>
  <c r="I36" i="1"/>
  <c r="E156" i="1"/>
  <c r="D228" i="1"/>
  <c r="G131" i="1"/>
  <c r="H127" i="1"/>
  <c r="J156" i="1"/>
  <c r="F55" i="1"/>
  <c r="G226" i="1"/>
  <c r="I78" i="1"/>
  <c r="F135" i="1"/>
  <c r="J207" i="1"/>
  <c r="K151" i="1"/>
  <c r="I172" i="1"/>
  <c r="D10" i="4"/>
  <c r="AQ21" i="4" a="1"/>
  <c r="J6" i="1"/>
  <c r="E61" i="1"/>
  <c r="I117" i="1"/>
  <c r="D172" i="1"/>
  <c r="J226" i="1"/>
  <c r="I48" i="1"/>
  <c r="F101" i="1"/>
  <c r="G41" i="1"/>
  <c r="K97" i="1"/>
  <c r="I30" i="1"/>
  <c r="F83" i="1"/>
  <c r="L137" i="1"/>
  <c r="D185" i="1"/>
  <c r="J10" i="1"/>
  <c r="G63" i="1"/>
  <c r="K119" i="1"/>
  <c r="L39" i="1"/>
  <c r="K90" i="1"/>
  <c r="L10" i="1"/>
  <c r="G65" i="1"/>
  <c r="K121" i="1"/>
  <c r="H174" i="1"/>
  <c r="D9" i="1"/>
  <c r="J63" i="1"/>
  <c r="I114" i="1"/>
  <c r="F167" i="1"/>
  <c r="K23" i="1"/>
  <c r="H76" i="1"/>
  <c r="E129" i="1"/>
  <c r="I185" i="1"/>
  <c r="D13" i="1"/>
  <c r="J67" i="1"/>
  <c r="G51" i="1"/>
  <c r="G22" i="1"/>
  <c r="F73" i="1"/>
  <c r="L127" i="1"/>
  <c r="H42" i="1"/>
  <c r="E95" i="1"/>
  <c r="J11" i="1"/>
  <c r="G46" i="1"/>
  <c r="F97" i="1"/>
  <c r="L151" i="1"/>
  <c r="F69" i="1"/>
  <c r="E191" i="1"/>
  <c r="L198" i="1"/>
  <c r="I13" i="1"/>
  <c r="L205" i="1"/>
  <c r="H33" i="1"/>
  <c r="J162" i="1"/>
  <c r="I141" i="1"/>
  <c r="E136" i="1"/>
  <c r="I223" i="1"/>
  <c r="G129" i="1"/>
  <c r="J210" i="1"/>
  <c r="D22" i="1"/>
  <c r="G142" i="1"/>
  <c r="E213" i="1"/>
  <c r="H118" i="1"/>
  <c r="K222" i="1"/>
  <c r="H133" i="1"/>
  <c r="J208" i="1"/>
  <c r="G184" i="1"/>
  <c r="I7" i="1"/>
  <c r="J142" i="1"/>
  <c r="E211" i="1"/>
  <c r="L163" i="1"/>
  <c r="J107" i="1"/>
  <c r="J161" i="1"/>
  <c r="E66" i="1"/>
  <c r="I171" i="1"/>
  <c r="J184" i="1"/>
  <c r="F66" i="1"/>
  <c r="H197" i="1"/>
  <c r="I42" i="1"/>
  <c r="G161" i="1"/>
  <c r="D177" i="1"/>
  <c r="F172" i="1"/>
  <c r="D131" i="1"/>
  <c r="E177" i="1"/>
  <c r="H67" i="1"/>
  <c r="H73" i="1"/>
  <c r="H120" i="1"/>
  <c r="I138" i="1"/>
  <c r="L209" i="1"/>
  <c r="I159" i="1"/>
  <c r="K177" i="1"/>
  <c r="D22" i="4"/>
  <c r="D19" i="4"/>
  <c r="AF29" i="4"/>
  <c r="AJ6" i="4"/>
  <c r="AJ15" i="4"/>
  <c r="AF4" i="4"/>
  <c r="AB37" i="4"/>
  <c r="AB25" i="4"/>
  <c r="X32" i="4"/>
  <c r="T4" i="4"/>
  <c r="T14" i="4"/>
  <c r="P24" i="4"/>
  <c r="P23" i="4"/>
  <c r="L5" i="4"/>
  <c r="AQ31" i="4" a="1"/>
  <c r="F41" i="1"/>
  <c r="L177" i="1"/>
  <c r="I43" i="1"/>
  <c r="L161" i="1"/>
  <c r="D53" i="1"/>
  <c r="L107" i="1"/>
  <c r="L138" i="1"/>
  <c r="L171" i="1"/>
  <c r="H223" i="1"/>
  <c r="D147" i="1"/>
  <c r="F109" i="1"/>
  <c r="I225" i="1"/>
  <c r="E19" i="1"/>
  <c r="D10" i="1"/>
  <c r="AF32" i="4"/>
  <c r="T23" i="4"/>
  <c r="P17" i="4"/>
  <c r="AJ33" i="4"/>
  <c r="H27" i="4"/>
  <c r="AQ3" i="4" a="1"/>
  <c r="H79" i="1"/>
  <c r="J179" i="1"/>
  <c r="H54" i="1"/>
  <c r="E198" i="1"/>
  <c r="I58" i="1"/>
  <c r="J109" i="1"/>
  <c r="G4" i="1"/>
  <c r="F177" i="1"/>
  <c r="G181" i="1"/>
  <c r="K149" i="1"/>
  <c r="D70" i="1"/>
  <c r="H113" i="1"/>
  <c r="D167" i="1"/>
  <c r="K202" i="1"/>
  <c r="I47" i="1"/>
  <c r="F180" i="1"/>
  <c r="I195" i="1"/>
  <c r="K87" i="1"/>
  <c r="L43" i="1"/>
  <c r="D37" i="1"/>
  <c r="I102" i="1"/>
  <c r="L207" i="1"/>
  <c r="C2" i="3"/>
  <c r="AF14" i="4"/>
  <c r="AB7" i="4"/>
  <c r="X34" i="4"/>
  <c r="T25" i="4"/>
  <c r="L4" i="4"/>
  <c r="H26" i="4"/>
  <c r="I2" i="3"/>
  <c r="D136" i="1"/>
  <c r="K9" i="1"/>
  <c r="J193" i="1"/>
  <c r="G108" i="1"/>
  <c r="I151" i="1"/>
  <c r="L185" i="1"/>
  <c r="F120" i="1"/>
  <c r="AJ25" i="4"/>
  <c r="T3" i="4"/>
  <c r="AQ5" i="4" a="1"/>
  <c r="I41" i="1"/>
  <c r="H40" i="1"/>
  <c r="H195" i="1"/>
  <c r="F181" i="1"/>
  <c r="J202" i="1"/>
  <c r="H130" i="1"/>
  <c r="L169" i="1"/>
  <c r="AF9" i="4"/>
  <c r="H29" i="4"/>
  <c r="K179" i="1"/>
  <c r="AJ13" i="4"/>
  <c r="H227" i="1"/>
  <c r="G153" i="1"/>
  <c r="G84" i="1"/>
  <c r="P30" i="4"/>
  <c r="AQ24" i="4" a="1"/>
  <c r="G90" i="1"/>
  <c r="J219" i="1"/>
  <c r="D58" i="1"/>
  <c r="E9" i="1"/>
  <c r="J18" i="1"/>
  <c r="D115" i="1"/>
  <c r="H15" i="1"/>
  <c r="D179" i="1"/>
  <c r="L156" i="1"/>
  <c r="E225" i="1"/>
  <c r="G75" i="1"/>
  <c r="H129" i="1"/>
  <c r="K64" i="1"/>
  <c r="G220" i="1"/>
  <c r="I53" i="1"/>
  <c r="L202" i="1"/>
  <c r="E205" i="1"/>
  <c r="L96" i="1"/>
  <c r="G48" i="1"/>
  <c r="L42" i="1"/>
  <c r="K120" i="1"/>
  <c r="I107" i="1"/>
  <c r="AF25" i="4"/>
  <c r="AF34" i="4"/>
  <c r="AB11" i="4"/>
  <c r="X31" i="4"/>
  <c r="T8" i="4"/>
  <c r="L14" i="4"/>
  <c r="H9" i="4"/>
  <c r="J2" i="3"/>
  <c r="J54" i="1"/>
  <c r="F121" i="1"/>
  <c r="F91" i="1"/>
  <c r="L29" i="1"/>
  <c r="H77" i="1"/>
  <c r="F162" i="1"/>
  <c r="AF39" i="4"/>
  <c r="X13" i="4"/>
  <c r="H22" i="4"/>
  <c r="H30" i="1"/>
  <c r="I65" i="1"/>
  <c r="E28" i="1"/>
  <c r="F227" i="1"/>
  <c r="H190" i="1"/>
  <c r="D42" i="1"/>
  <c r="L82" i="1"/>
  <c r="E79" i="1"/>
  <c r="AB19" i="4"/>
  <c r="P4" i="4"/>
  <c r="D156" i="1"/>
  <c r="L29" i="4"/>
  <c r="AQ25" i="4" a="1"/>
  <c r="L95" i="1"/>
  <c r="K228" i="1"/>
  <c r="F96" i="1"/>
  <c r="L12" i="1"/>
  <c r="K27" i="1"/>
  <c r="K118" i="1"/>
  <c r="K22" i="1"/>
  <c r="I184" i="1"/>
  <c r="H220" i="1"/>
  <c r="H210" i="1"/>
  <c r="L85" i="1"/>
  <c r="D133" i="1"/>
  <c r="D81" i="1"/>
  <c r="J25" i="1"/>
  <c r="J91" i="1"/>
  <c r="J167" i="1"/>
  <c r="H89" i="1"/>
  <c r="E123" i="1"/>
  <c r="L54" i="1"/>
  <c r="G115" i="1"/>
  <c r="G124" i="1"/>
  <c r="G154" i="1"/>
  <c r="AF35" i="4"/>
  <c r="AJ5" i="4"/>
  <c r="AB31" i="4"/>
  <c r="X22" i="4"/>
  <c r="T40" i="4"/>
  <c r="L24" i="4"/>
  <c r="H18" i="4"/>
  <c r="K2" i="3"/>
  <c r="AQ11" i="4" a="1"/>
  <c r="I19" i="1"/>
  <c r="E107" i="1"/>
  <c r="I29" i="1"/>
  <c r="I24" i="1"/>
  <c r="D219" i="1"/>
  <c r="D171" i="1"/>
  <c r="J105" i="1"/>
  <c r="L126" i="1"/>
  <c r="H167" i="1"/>
  <c r="AB33" i="4"/>
  <c r="L34" i="4"/>
  <c r="L2" i="3"/>
  <c r="J112" i="1"/>
  <c r="E15" i="1"/>
  <c r="G144" i="1"/>
  <c r="I95" i="1"/>
  <c r="I35" i="1"/>
  <c r="H143" i="1"/>
  <c r="AF19" i="4"/>
  <c r="X11" i="4"/>
  <c r="L36" i="4"/>
  <c r="J204" i="1"/>
  <c r="D28" i="4"/>
  <c r="P32" i="4"/>
  <c r="D113" i="1"/>
  <c r="F174" i="1"/>
  <c r="T11" i="4"/>
  <c r="G229" i="1"/>
  <c r="E113" i="1"/>
  <c r="AB35" i="4"/>
  <c r="G39" i="1"/>
  <c r="D34" i="1"/>
  <c r="H52" i="1"/>
  <c r="L150" i="1"/>
  <c r="G67" i="1"/>
  <c r="F42" i="1"/>
  <c r="L18" i="1"/>
  <c r="H35" i="1"/>
  <c r="J135" i="1"/>
  <c r="J149" i="1"/>
  <c r="L201" i="1"/>
  <c r="H160" i="1"/>
  <c r="H186" i="1"/>
  <c r="K113" i="1"/>
  <c r="J65" i="1"/>
  <c r="F220" i="1"/>
  <c r="L100" i="1"/>
  <c r="D48" i="1"/>
  <c r="G148" i="1"/>
  <c r="D97" i="1"/>
  <c r="J148" i="1"/>
  <c r="J177" i="1"/>
  <c r="K154" i="1"/>
  <c r="AJ37" i="4"/>
  <c r="AF22" i="4"/>
  <c r="AB39" i="4"/>
  <c r="X12" i="4"/>
  <c r="P29" i="4"/>
  <c r="L7" i="4"/>
  <c r="H8" i="4"/>
  <c r="AF30" i="4"/>
  <c r="X33" i="4"/>
  <c r="P25" i="4"/>
  <c r="H11" i="4"/>
  <c r="H100" i="1"/>
  <c r="I161" i="1"/>
  <c r="AJ20" i="4"/>
  <c r="P27" i="4"/>
  <c r="L108" i="1"/>
  <c r="H11" i="1"/>
  <c r="F77" i="1"/>
  <c r="L196" i="1"/>
  <c r="J118" i="1"/>
  <c r="D151" i="1"/>
  <c r="K24" i="1"/>
  <c r="AJ32" i="4"/>
  <c r="P37" i="4"/>
  <c r="H5" i="4"/>
  <c r="F126" i="1"/>
  <c r="X25" i="4"/>
  <c r="D166" i="1"/>
  <c r="G209" i="1"/>
  <c r="X17" i="4"/>
  <c r="D52" i="1"/>
  <c r="F72" i="1"/>
  <c r="F54" i="1"/>
  <c r="I163" i="1"/>
  <c r="E109" i="1"/>
  <c r="E73" i="1"/>
  <c r="H22" i="1"/>
  <c r="F37" i="1"/>
  <c r="I149" i="1"/>
  <c r="E160" i="1"/>
  <c r="I221" i="1"/>
  <c r="G173" i="1"/>
  <c r="F189" i="1"/>
  <c r="I118" i="1"/>
  <c r="G91" i="1"/>
  <c r="L148" i="1"/>
  <c r="K105" i="1"/>
  <c r="D123" i="1"/>
  <c r="E151" i="1"/>
  <c r="F115" i="1"/>
  <c r="L153" i="1"/>
  <c r="G180" i="1"/>
  <c r="D25" i="4"/>
  <c r="AF20" i="4"/>
  <c r="AB23" i="4"/>
  <c r="L37" i="4"/>
  <c r="H19" i="4"/>
  <c r="L133" i="1"/>
  <c r="D7" i="4"/>
  <c r="AB4" i="4"/>
  <c r="H21" i="4"/>
  <c r="F216" i="1"/>
  <c r="K166" i="1"/>
  <c r="T10" i="4"/>
  <c r="K169" i="1"/>
  <c r="L19" i="4"/>
  <c r="J187" i="1"/>
  <c r="L13" i="4"/>
  <c r="K55" i="1"/>
  <c r="E83" i="1"/>
  <c r="D96" i="1"/>
  <c r="G165" i="1"/>
  <c r="D120" i="1"/>
  <c r="F82" i="1"/>
  <c r="I31" i="1"/>
  <c r="G66" i="1"/>
  <c r="L154" i="1"/>
  <c r="K180" i="1"/>
  <c r="K45" i="1"/>
  <c r="J178" i="1"/>
  <c r="J201" i="1"/>
  <c r="K160" i="1"/>
  <c r="J95" i="1"/>
  <c r="J169" i="1"/>
  <c r="E130" i="1"/>
  <c r="K126" i="1"/>
  <c r="I187" i="1"/>
  <c r="E120" i="1"/>
  <c r="E102" i="1"/>
  <c r="J185" i="1"/>
  <c r="D35" i="4"/>
  <c r="AF12" i="4"/>
  <c r="AJ21" i="4"/>
  <c r="AB12" i="4"/>
  <c r="X3" i="4"/>
  <c r="P36" i="4"/>
  <c r="L8" i="4"/>
  <c r="L145" i="1"/>
  <c r="F131" i="1"/>
  <c r="AJ36" i="4"/>
  <c r="L18" i="4"/>
  <c r="I10" i="1"/>
  <c r="K163" i="1"/>
  <c r="F64" i="1"/>
  <c r="K85" i="1"/>
  <c r="F28" i="1"/>
  <c r="F102" i="1"/>
  <c r="H202" i="1"/>
  <c r="D37" i="4"/>
  <c r="AB24" i="4"/>
  <c r="L9" i="4"/>
  <c r="H46" i="1"/>
  <c r="AJ31" i="4"/>
  <c r="L109" i="1"/>
  <c r="K95" i="1"/>
  <c r="J88" i="1"/>
  <c r="E105" i="1"/>
  <c r="G205" i="1"/>
  <c r="K123" i="1"/>
  <c r="D84" i="1"/>
  <c r="G33" i="1"/>
  <c r="H75" i="1"/>
  <c r="E157" i="1"/>
  <c r="F191" i="1"/>
  <c r="F75" i="1"/>
  <c r="D181" i="1"/>
  <c r="G208" i="1"/>
  <c r="F171" i="1"/>
  <c r="L187" i="1"/>
  <c r="I192" i="1"/>
  <c r="L195" i="1"/>
  <c r="T7" i="4"/>
  <c r="J106" i="1"/>
  <c r="E229" i="1"/>
  <c r="K173" i="1"/>
  <c r="G137" i="1"/>
  <c r="H198" i="1"/>
  <c r="AJ11" i="4"/>
  <c r="I181" i="1"/>
  <c r="K73" i="1"/>
  <c r="H6" i="4"/>
  <c r="H189" i="1"/>
  <c r="D31" i="4"/>
  <c r="K167" i="1"/>
  <c r="D214" i="1"/>
  <c r="H108" i="1"/>
  <c r="H21" i="1"/>
  <c r="L19" i="1"/>
  <c r="J3" i="1"/>
  <c r="I165" i="1"/>
  <c r="F13" i="1"/>
  <c r="I71" i="1"/>
  <c r="D79" i="1"/>
  <c r="G175" i="1"/>
  <c r="F217" i="1"/>
  <c r="D90" i="1"/>
  <c r="D199" i="1"/>
  <c r="K150" i="1"/>
  <c r="E31" i="1"/>
  <c r="T31" i="4"/>
  <c r="T33" i="4"/>
  <c r="H148" i="1"/>
  <c r="F23" i="1"/>
  <c r="D27" i="1"/>
  <c r="J43" i="1"/>
  <c r="J174" i="1"/>
  <c r="G42" i="1"/>
  <c r="G73" i="1"/>
  <c r="E88" i="1"/>
  <c r="L216" i="1"/>
  <c r="J64" i="1"/>
  <c r="AJ23" i="4"/>
  <c r="G159" i="1"/>
  <c r="H61" i="1"/>
  <c r="K30" i="1"/>
  <c r="K52" i="1"/>
  <c r="F178" i="1"/>
  <c r="H51" i="1"/>
  <c r="E75" i="1"/>
  <c r="L91" i="1"/>
  <c r="D117" i="1"/>
  <c r="D184" i="1"/>
  <c r="G117" i="1"/>
  <c r="H229" i="1"/>
  <c r="D71" i="1"/>
  <c r="D197" i="1"/>
  <c r="J168" i="1"/>
  <c r="K133" i="1"/>
  <c r="G197" i="1"/>
  <c r="H179" i="1"/>
  <c r="D220" i="1"/>
  <c r="K197" i="1"/>
  <c r="D61" i="1"/>
  <c r="J102" i="1"/>
  <c r="D32" i="4"/>
  <c r="AF6" i="4"/>
  <c r="AB34" i="4"/>
  <c r="X38" i="4"/>
  <c r="T13" i="4"/>
  <c r="P18" i="4"/>
  <c r="L39" i="4"/>
  <c r="H30" i="4"/>
  <c r="D11" i="4"/>
  <c r="AB21" i="4"/>
  <c r="T32" i="4"/>
  <c r="L10" i="4"/>
  <c r="D55" i="1"/>
  <c r="G126" i="1"/>
  <c r="F173" i="1"/>
  <c r="G29" i="1"/>
  <c r="D209" i="1"/>
  <c r="E222" i="1"/>
  <c r="D24" i="4"/>
  <c r="X28" i="4"/>
  <c r="P6" i="4"/>
  <c r="K215" i="1"/>
  <c r="E64" i="1"/>
  <c r="L131" i="1"/>
  <c r="L94" i="1"/>
  <c r="G155" i="1"/>
  <c r="F197" i="1"/>
  <c r="E226" i="1"/>
  <c r="AF10" i="4"/>
  <c r="E161" i="1"/>
  <c r="G72" i="1"/>
  <c r="K70" i="1"/>
  <c r="I54" i="1"/>
  <c r="G207" i="1"/>
  <c r="F53" i="1"/>
  <c r="F84" i="1"/>
  <c r="F117" i="1"/>
  <c r="L135" i="1"/>
  <c r="D196" i="1"/>
  <c r="G160" i="1"/>
  <c r="G189" i="1"/>
  <c r="G95" i="1"/>
  <c r="J225" i="1"/>
  <c r="J181" i="1"/>
  <c r="E166" i="1"/>
  <c r="L199" i="1"/>
  <c r="G190" i="1"/>
  <c r="D222" i="1"/>
  <c r="L213" i="1"/>
  <c r="I67" i="1"/>
  <c r="K111" i="1"/>
  <c r="AF16" i="4"/>
  <c r="X8" i="4"/>
  <c r="P34" i="4"/>
  <c r="H25" i="4"/>
  <c r="K89" i="1"/>
  <c r="J4" i="1"/>
  <c r="I208" i="1"/>
  <c r="F184" i="1"/>
  <c r="L211" i="1"/>
  <c r="L83" i="1"/>
  <c r="AF17" i="4"/>
  <c r="T35" i="4"/>
  <c r="H36" i="4"/>
  <c r="H105" i="1"/>
  <c r="L175" i="1"/>
  <c r="D82" i="1"/>
  <c r="G211" i="1"/>
  <c r="G37" i="1"/>
  <c r="P12" i="4"/>
  <c r="E201" i="1"/>
  <c r="L77" i="1"/>
  <c r="J81" i="1"/>
  <c r="I94" i="1"/>
  <c r="H7" i="1"/>
  <c r="G157" i="1"/>
  <c r="F100" i="1"/>
  <c r="J189" i="1"/>
  <c r="E220" i="1"/>
  <c r="L120" i="1"/>
  <c r="AB5" i="4"/>
  <c r="L32" i="4"/>
  <c r="E114" i="1"/>
  <c r="H83" i="1"/>
  <c r="L5" i="1"/>
  <c r="L118" i="1"/>
  <c r="D173" i="1"/>
  <c r="I180" i="1"/>
  <c r="L186" i="1"/>
  <c r="D154" i="1"/>
  <c r="G135" i="1"/>
  <c r="I217" i="1"/>
  <c r="F123" i="1"/>
  <c r="H123" i="1"/>
  <c r="F107" i="1"/>
  <c r="J7" i="1"/>
  <c r="L67" i="1"/>
  <c r="D126" i="1"/>
  <c r="J133" i="1"/>
  <c r="G178" i="1"/>
  <c r="G121" i="1"/>
  <c r="I178" i="1"/>
  <c r="K216" i="1"/>
  <c r="G168" i="1"/>
  <c r="K100" i="1"/>
  <c r="I199" i="1"/>
  <c r="K217" i="1"/>
  <c r="I213" i="1"/>
  <c r="G198" i="1"/>
  <c r="D93" i="1"/>
  <c r="G111" i="1"/>
  <c r="K31" i="1"/>
  <c r="J138" i="1"/>
  <c r="D21" i="4"/>
  <c r="AJ39" i="4"/>
  <c r="AB6" i="4"/>
  <c r="X23" i="4"/>
  <c r="T36" i="4"/>
  <c r="P40" i="4"/>
  <c r="L22" i="4"/>
  <c r="H3" i="4"/>
  <c r="AB36" i="4"/>
  <c r="T18" i="4"/>
  <c r="L23" i="4"/>
  <c r="E46" i="1"/>
  <c r="G35" i="1"/>
  <c r="G97" i="1"/>
  <c r="G228" i="1"/>
  <c r="H93" i="1"/>
  <c r="AB17" i="4"/>
  <c r="H39" i="4"/>
  <c r="I28" i="1"/>
  <c r="D125" i="1"/>
  <c r="I132" i="1"/>
  <c r="H145" i="1"/>
  <c r="D33" i="1"/>
  <c r="F93" i="1"/>
  <c r="K129" i="1"/>
  <c r="D139" i="1"/>
  <c r="L183" i="1"/>
  <c r="F132" i="1"/>
  <c r="D221" i="1"/>
  <c r="I75" i="1"/>
  <c r="E171" i="1"/>
  <c r="E137" i="1"/>
  <c r="D202" i="1"/>
  <c r="L223" i="1"/>
  <c r="F148" i="1"/>
  <c r="D183" i="1"/>
  <c r="L143" i="1"/>
  <c r="I135" i="1"/>
  <c r="H37" i="1"/>
  <c r="I214" i="1"/>
  <c r="D16" i="4"/>
  <c r="AJ30" i="4"/>
  <c r="X15" i="4"/>
  <c r="P14" i="4"/>
  <c r="D2" i="3"/>
  <c r="G24" i="1"/>
  <c r="AJ3" i="4"/>
  <c r="H2" i="3"/>
  <c r="D12" i="4"/>
  <c r="H39" i="1"/>
  <c r="D165" i="1"/>
  <c r="I3" i="1"/>
  <c r="G156" i="1"/>
  <c r="L45" i="1"/>
  <c r="G102" i="1"/>
  <c r="I131" i="1"/>
  <c r="K142" i="1"/>
  <c r="F225" i="1"/>
  <c r="F139" i="1"/>
  <c r="F229" i="1"/>
  <c r="E100" i="1"/>
  <c r="I186" i="1"/>
  <c r="J145" i="1"/>
  <c r="K227" i="1"/>
  <c r="G216" i="1"/>
  <c r="H153" i="1"/>
  <c r="G18" i="1"/>
  <c r="E172" i="1"/>
  <c r="K220" i="1"/>
  <c r="F89" i="1"/>
  <c r="J222" i="1"/>
  <c r="D18" i="4"/>
  <c r="AF23" i="4"/>
  <c r="AB28" i="4"/>
  <c r="X20" i="4"/>
  <c r="T20" i="4"/>
  <c r="P9" i="4"/>
  <c r="L3" i="4"/>
  <c r="E2" i="3"/>
  <c r="F222" i="1"/>
  <c r="L102" i="1"/>
  <c r="X36" i="4"/>
  <c r="H20" i="4"/>
  <c r="G55" i="1"/>
  <c r="X40" i="4"/>
  <c r="AQ11" i="4" l="1"/>
  <c r="AQ25" i="4"/>
  <c r="AQ24" i="4"/>
  <c r="AQ5" i="4"/>
  <c r="AQ3" i="4"/>
  <c r="AQ31" i="4"/>
  <c r="AQ21" i="4"/>
  <c r="AQ28" i="4"/>
  <c r="AQ35" i="4"/>
  <c r="AQ20" i="4"/>
  <c r="AQ9" i="4"/>
  <c r="AQ29" i="4"/>
  <c r="AQ36" i="4"/>
  <c r="AQ13" i="4"/>
  <c r="AQ6" i="4"/>
  <c r="AQ16" i="4"/>
  <c r="AQ7" i="4"/>
  <c r="AQ12" i="4"/>
  <c r="AQ26" i="4"/>
  <c r="AQ33" i="4"/>
  <c r="AQ32" i="4"/>
  <c r="AQ34" i="4"/>
  <c r="AQ14" i="4"/>
  <c r="AQ40" i="4"/>
  <c r="AQ38" i="4"/>
  <c r="AQ39" i="4"/>
  <c r="AQ30" i="4"/>
  <c r="AQ19" i="4"/>
  <c r="AQ15" i="4"/>
  <c r="AQ4" i="4"/>
  <c r="AQ10" i="4"/>
  <c r="AQ27" i="4"/>
  <c r="AQ23" i="4"/>
  <c r="AQ18" i="4"/>
  <c r="AQ17" i="4"/>
  <c r="AQ22" i="4"/>
  <c r="AQ8" i="4"/>
  <c r="AQ37" i="4"/>
  <c r="S73" i="3"/>
  <c r="S85" i="3" s="1"/>
  <c r="S97" i="3" s="1"/>
  <c r="S109" i="3" s="1"/>
  <c r="S121" i="3" s="1"/>
  <c r="S133" i="3" s="1"/>
  <c r="S145" i="3" s="1"/>
  <c r="S157" i="3" s="1"/>
  <c r="S169" i="3" s="1"/>
  <c r="S181" i="3" s="1"/>
  <c r="S193" i="3" s="1"/>
  <c r="S205" i="3" s="1"/>
  <c r="S217" i="3" s="1"/>
  <c r="S229" i="3" s="1"/>
  <c r="S68" i="3"/>
  <c r="S80" i="3" s="1"/>
  <c r="S92" i="3" s="1"/>
  <c r="S104" i="3" s="1"/>
  <c r="S116" i="3" s="1"/>
  <c r="S128" i="3" s="1"/>
  <c r="S140" i="3" s="1"/>
  <c r="S152" i="3" s="1"/>
  <c r="S164" i="3" s="1"/>
  <c r="S176" i="3" s="1"/>
  <c r="S188" i="3" s="1"/>
  <c r="S200" i="3" s="1"/>
  <c r="S212" i="3" s="1"/>
  <c r="S224" i="3" s="1"/>
  <c r="S45" i="3"/>
  <c r="S57" i="3" s="1"/>
  <c r="S69" i="3" s="1"/>
  <c r="S81" i="3" s="1"/>
  <c r="S93" i="3" s="1"/>
  <c r="S105" i="3" s="1"/>
  <c r="S117" i="3" s="1"/>
  <c r="S129" i="3" s="1"/>
  <c r="S141" i="3" s="1"/>
  <c r="S153" i="3" s="1"/>
  <c r="S165" i="3" s="1"/>
  <c r="S177" i="3" s="1"/>
  <c r="S189" i="3" s="1"/>
  <c r="S201" i="3" s="1"/>
  <c r="S213" i="3" s="1"/>
  <c r="S225" i="3" s="1"/>
  <c r="S42" i="3"/>
  <c r="S54" i="3" s="1"/>
  <c r="S66" i="3" s="1"/>
  <c r="S78" i="3" s="1"/>
  <c r="S90" i="3" s="1"/>
  <c r="S102" i="3" s="1"/>
  <c r="S114" i="3" s="1"/>
  <c r="S126" i="3" s="1"/>
  <c r="S138" i="3" s="1"/>
  <c r="S150" i="3" s="1"/>
  <c r="S162" i="3" s="1"/>
  <c r="S174" i="3" s="1"/>
  <c r="S186" i="3" s="1"/>
  <c r="S198" i="3" s="1"/>
  <c r="S210" i="3" s="1"/>
  <c r="S222" i="3" s="1"/>
  <c r="S37" i="3"/>
  <c r="S49" i="3" s="1"/>
  <c r="S61" i="3" s="1"/>
  <c r="S36" i="3"/>
  <c r="S48" i="3" s="1"/>
  <c r="S60" i="3" s="1"/>
  <c r="S72" i="3" s="1"/>
  <c r="S84" i="3" s="1"/>
  <c r="S96" i="3" s="1"/>
  <c r="S108" i="3" s="1"/>
  <c r="S120" i="3" s="1"/>
  <c r="S132" i="3" s="1"/>
  <c r="S144" i="3" s="1"/>
  <c r="S156" i="3" s="1"/>
  <c r="S168" i="3" s="1"/>
  <c r="S180" i="3" s="1"/>
  <c r="S192" i="3" s="1"/>
  <c r="S204" i="3" s="1"/>
  <c r="S216" i="3" s="1"/>
  <c r="S228" i="3" s="1"/>
  <c r="S35" i="3"/>
  <c r="S47" i="3" s="1"/>
  <c r="S59" i="3" s="1"/>
  <c r="S71" i="3" s="1"/>
  <c r="S83" i="3" s="1"/>
  <c r="S95" i="3" s="1"/>
  <c r="S107" i="3" s="1"/>
  <c r="S119" i="3" s="1"/>
  <c r="S131" i="3" s="1"/>
  <c r="S143" i="3" s="1"/>
  <c r="S155" i="3" s="1"/>
  <c r="S167" i="3" s="1"/>
  <c r="S179" i="3" s="1"/>
  <c r="S191" i="3" s="1"/>
  <c r="S203" i="3" s="1"/>
  <c r="S215" i="3" s="1"/>
  <c r="S227" i="3" s="1"/>
  <c r="S32" i="3"/>
  <c r="S44" i="3" s="1"/>
  <c r="S56" i="3" s="1"/>
  <c r="S31" i="3"/>
  <c r="S43" i="3" s="1"/>
  <c r="S55" i="3" s="1"/>
  <c r="S67" i="3" s="1"/>
  <c r="S79" i="3" s="1"/>
  <c r="S91" i="3" s="1"/>
  <c r="S103" i="3" s="1"/>
  <c r="S115" i="3" s="1"/>
  <c r="S127" i="3" s="1"/>
  <c r="S139" i="3" s="1"/>
  <c r="S151" i="3" s="1"/>
  <c r="S163" i="3" s="1"/>
  <c r="S175" i="3" s="1"/>
  <c r="S187" i="3" s="1"/>
  <c r="S199" i="3" s="1"/>
  <c r="S211" i="3" s="1"/>
  <c r="S223" i="3" s="1"/>
  <c r="S30" i="3"/>
  <c r="S26" i="3"/>
  <c r="S38" i="3" s="1"/>
  <c r="S50" i="3" s="1"/>
  <c r="S62" i="3" s="1"/>
  <c r="S74" i="3" s="1"/>
  <c r="S86" i="3" s="1"/>
  <c r="S98" i="3" s="1"/>
  <c r="S110" i="3" s="1"/>
  <c r="S122" i="3" s="1"/>
  <c r="S134" i="3" s="1"/>
  <c r="S146" i="3" s="1"/>
  <c r="S158" i="3" s="1"/>
  <c r="S170" i="3" s="1"/>
  <c r="S182" i="3" s="1"/>
  <c r="S194" i="3" s="1"/>
  <c r="S206" i="3" s="1"/>
  <c r="S218" i="3" s="1"/>
  <c r="S25" i="3"/>
  <c r="S24" i="3"/>
  <c r="S23" i="3"/>
  <c r="S22" i="3"/>
  <c r="S34" i="3" s="1"/>
  <c r="S46" i="3" s="1"/>
  <c r="S58" i="3" s="1"/>
  <c r="S70" i="3" s="1"/>
  <c r="S82" i="3" s="1"/>
  <c r="S94" i="3" s="1"/>
  <c r="S106" i="3" s="1"/>
  <c r="S118" i="3" s="1"/>
  <c r="S130" i="3" s="1"/>
  <c r="S142" i="3" s="1"/>
  <c r="S154" i="3" s="1"/>
  <c r="S166" i="3" s="1"/>
  <c r="S178" i="3" s="1"/>
  <c r="S190" i="3" s="1"/>
  <c r="S202" i="3" s="1"/>
  <c r="S214" i="3" s="1"/>
  <c r="S226" i="3" s="1"/>
  <c r="S21" i="3"/>
  <c r="S33" i="3" s="1"/>
  <c r="S20" i="3"/>
  <c r="S19" i="3"/>
  <c r="S18" i="3"/>
  <c r="S17" i="3"/>
  <c r="S29" i="3" s="1"/>
  <c r="S41" i="3" s="1"/>
  <c r="S53" i="3" s="1"/>
  <c r="S65" i="3" s="1"/>
  <c r="S77" i="3" s="1"/>
  <c r="S89" i="3" s="1"/>
  <c r="S101" i="3" s="1"/>
  <c r="S113" i="3" s="1"/>
  <c r="S125" i="3" s="1"/>
  <c r="S137" i="3" s="1"/>
  <c r="S149" i="3" s="1"/>
  <c r="S161" i="3" s="1"/>
  <c r="S173" i="3" s="1"/>
  <c r="S185" i="3" s="1"/>
  <c r="S197" i="3" s="1"/>
  <c r="S209" i="3" s="1"/>
  <c r="S221" i="3" s="1"/>
  <c r="S16" i="3"/>
  <c r="S28" i="3" s="1"/>
  <c r="S40" i="3" s="1"/>
  <c r="S52" i="3" s="1"/>
  <c r="S64" i="3" s="1"/>
  <c r="S76" i="3" s="1"/>
  <c r="S88" i="3" s="1"/>
  <c r="S100" i="3" s="1"/>
  <c r="S112" i="3" s="1"/>
  <c r="S124" i="3" s="1"/>
  <c r="S136" i="3" s="1"/>
  <c r="S148" i="3" s="1"/>
  <c r="S160" i="3" s="1"/>
  <c r="S172" i="3" s="1"/>
  <c r="S184" i="3" s="1"/>
  <c r="S196" i="3" s="1"/>
  <c r="S208" i="3" s="1"/>
  <c r="S220" i="3" s="1"/>
  <c r="S15" i="3"/>
  <c r="S27" i="3" s="1"/>
  <c r="S39" i="3" s="1"/>
  <c r="S51" i="3" s="1"/>
  <c r="S63" i="3" s="1"/>
  <c r="S75" i="3" s="1"/>
  <c r="S87" i="3" s="1"/>
  <c r="S99" i="3" s="1"/>
  <c r="S111" i="3" s="1"/>
  <c r="S123" i="3" s="1"/>
  <c r="S135" i="3" s="1"/>
  <c r="S147" i="3" s="1"/>
  <c r="S159" i="3" s="1"/>
  <c r="S171" i="3" s="1"/>
  <c r="S183" i="3" s="1"/>
  <c r="S195" i="3" s="1"/>
  <c r="S207" i="3" s="1"/>
  <c r="S219" i="3" s="1"/>
  <c r="S14" i="3"/>
  <c r="G59" i="2"/>
  <c r="K115" i="2"/>
  <c r="D172" i="2"/>
  <c r="D23" i="2"/>
  <c r="F81" i="2"/>
  <c r="J137" i="2"/>
  <c r="J197" i="2"/>
  <c r="J28" i="2"/>
  <c r="E83" i="2"/>
  <c r="G141" i="2"/>
  <c r="H21" i="2"/>
  <c r="L77" i="2"/>
  <c r="G43" i="2"/>
  <c r="I12" i="2"/>
  <c r="I72" i="2"/>
  <c r="K130" i="2"/>
  <c r="D187" i="2"/>
  <c r="G16" i="2"/>
  <c r="K72" i="2"/>
  <c r="F29" i="2"/>
  <c r="J85" i="2"/>
  <c r="I136" i="2"/>
  <c r="E51" i="2"/>
  <c r="G109" i="2"/>
  <c r="J27" i="2"/>
  <c r="E6" i="2"/>
  <c r="E28" i="2"/>
  <c r="K21" i="2"/>
  <c r="J113" i="2"/>
  <c r="L196" i="2"/>
  <c r="J227" i="2"/>
  <c r="E4" i="2"/>
  <c r="L100" i="2"/>
  <c r="E186" i="2"/>
  <c r="K221" i="2"/>
  <c r="J90" i="2"/>
  <c r="F177" i="2"/>
  <c r="E197" i="2"/>
  <c r="G145" i="2"/>
  <c r="G65" i="2"/>
  <c r="D157" i="2"/>
  <c r="H85" i="2"/>
  <c r="H51" i="2"/>
  <c r="J40" i="2"/>
  <c r="G125" i="2"/>
  <c r="L197" i="2"/>
  <c r="E102" i="2"/>
  <c r="J173" i="2"/>
  <c r="G13" i="2"/>
  <c r="L52" i="2"/>
  <c r="E95" i="2"/>
  <c r="H71" i="2"/>
  <c r="I156" i="2"/>
  <c r="I123" i="2"/>
  <c r="K204" i="2"/>
  <c r="G228" i="2"/>
  <c r="D181" i="2"/>
  <c r="H121" i="2"/>
  <c r="E185" i="2"/>
  <c r="D46" i="2"/>
  <c r="L209" i="2"/>
  <c r="K191" i="2"/>
  <c r="F208" i="2"/>
  <c r="K132" i="2"/>
  <c r="D189" i="2"/>
  <c r="L125" i="2"/>
  <c r="I141" i="2"/>
  <c r="K208" i="2"/>
  <c r="F136" i="2"/>
  <c r="E35" i="2"/>
  <c r="H101" i="2"/>
  <c r="I101" i="2"/>
  <c r="H49" i="2"/>
  <c r="K84" i="2"/>
  <c r="J222" i="2"/>
  <c r="D105" i="2"/>
  <c r="E97" i="2"/>
  <c r="F223" i="2"/>
  <c r="F151" i="2"/>
  <c r="L228" i="2"/>
  <c r="G131" i="2"/>
  <c r="E151" i="2"/>
  <c r="H219" i="2"/>
  <c r="J16" i="2"/>
  <c r="G213" i="2"/>
  <c r="H82" i="2"/>
  <c r="J118" i="2"/>
  <c r="I113" i="2"/>
  <c r="J220" i="2"/>
  <c r="K173" i="2"/>
  <c r="H107" i="2"/>
  <c r="L60" i="2"/>
  <c r="F88" i="2"/>
  <c r="H191" i="2"/>
  <c r="D40" i="2"/>
  <c r="E84" i="2"/>
  <c r="E216" i="2"/>
  <c r="I154" i="2"/>
  <c r="J29" i="2"/>
  <c r="G105" i="2"/>
  <c r="E129" i="2"/>
  <c r="H126" i="2"/>
  <c r="D117" i="2"/>
  <c r="E201" i="2"/>
  <c r="I21" i="2"/>
  <c r="L3" i="2"/>
  <c r="F84" i="2"/>
  <c r="I111" i="2"/>
  <c r="J143" i="2"/>
  <c r="E221" i="2"/>
  <c r="L112" i="2"/>
  <c r="H166" i="2"/>
  <c r="G61" i="2"/>
  <c r="J5" i="2"/>
  <c r="D161" i="2"/>
  <c r="I142" i="2"/>
  <c r="E66" i="2"/>
  <c r="K4" i="2"/>
  <c r="K119" i="2"/>
  <c r="D196" i="2"/>
  <c r="I162" i="2"/>
  <c r="E210" i="2"/>
  <c r="F156" i="2"/>
  <c r="L4" i="2"/>
  <c r="E61" i="2"/>
  <c r="I117" i="2"/>
  <c r="I177" i="2"/>
  <c r="I28" i="2"/>
  <c r="D83" i="2"/>
  <c r="F141" i="2"/>
  <c r="H199" i="2"/>
  <c r="H30" i="2"/>
  <c r="J88" i="2"/>
  <c r="E143" i="2"/>
  <c r="F23" i="2"/>
  <c r="H81" i="2"/>
  <c r="E45" i="2"/>
  <c r="E16" i="2"/>
  <c r="E76" i="2"/>
  <c r="I132" i="2"/>
  <c r="K190" i="2"/>
  <c r="E18" i="2"/>
  <c r="K3" i="2"/>
  <c r="D31" i="2"/>
  <c r="H87" i="2"/>
  <c r="G138" i="2"/>
  <c r="L54" i="2"/>
  <c r="E111" i="2"/>
  <c r="H29" i="2"/>
  <c r="L9" i="2"/>
  <c r="J33" i="2"/>
  <c r="I33" i="2"/>
  <c r="E124" i="2"/>
  <c r="E203" i="2"/>
  <c r="K64" i="2"/>
  <c r="J15" i="2"/>
  <c r="I103" i="2"/>
  <c r="I190" i="2"/>
  <c r="H137" i="2"/>
  <c r="F93" i="2"/>
  <c r="K179" i="2"/>
  <c r="J209" i="2"/>
  <c r="L154" i="2"/>
  <c r="J72" i="2"/>
  <c r="L161" i="2"/>
  <c r="E88" i="2"/>
  <c r="D55" i="2"/>
  <c r="I51" i="2"/>
  <c r="I130" i="2"/>
  <c r="D202" i="2"/>
  <c r="F107" i="2"/>
  <c r="I6" i="2"/>
  <c r="E19" i="2"/>
  <c r="D60" i="2"/>
  <c r="L97" i="2"/>
  <c r="D78" i="2"/>
  <c r="G163" i="2"/>
  <c r="G143" i="2"/>
  <c r="E213" i="2"/>
  <c r="G133" i="2"/>
  <c r="D185" i="2"/>
  <c r="L153" i="2"/>
  <c r="J191" i="2"/>
  <c r="L130" i="2"/>
  <c r="I220" i="2"/>
  <c r="F195" i="2"/>
  <c r="E149" i="2"/>
  <c r="K196" i="2"/>
  <c r="H195" i="2"/>
  <c r="K171" i="2"/>
  <c r="G183" i="2"/>
  <c r="H141" i="2"/>
  <c r="J144" i="2"/>
  <c r="J60" i="2"/>
  <c r="H115" i="2"/>
  <c r="I115" i="2"/>
  <c r="H131" i="2"/>
  <c r="J94" i="2"/>
  <c r="E225" i="2"/>
  <c r="K112" i="2"/>
  <c r="H105" i="2"/>
  <c r="F226" i="2"/>
  <c r="D113" i="2"/>
  <c r="J75" i="2"/>
  <c r="F51" i="2"/>
  <c r="J48" i="2"/>
  <c r="K150" i="2"/>
  <c r="J76" i="2"/>
  <c r="K144" i="2"/>
  <c r="L113" i="2"/>
  <c r="E117" i="2"/>
  <c r="D70" i="2"/>
  <c r="H97" i="2"/>
  <c r="F58" i="2"/>
  <c r="E157" i="2"/>
  <c r="L127" i="2"/>
  <c r="G214" i="2"/>
  <c r="H33" i="2"/>
  <c r="H209" i="2"/>
  <c r="D109" i="2"/>
  <c r="K40" i="2"/>
  <c r="G192" i="2"/>
  <c r="E179" i="2"/>
  <c r="G47" i="2"/>
  <c r="K153" i="2"/>
  <c r="K48" i="2"/>
  <c r="F35" i="2"/>
  <c r="I46" i="2"/>
  <c r="F66" i="2"/>
  <c r="H198" i="2"/>
  <c r="D174" i="2"/>
  <c r="J4" i="2"/>
  <c r="G204" i="2"/>
  <c r="F108" i="2"/>
  <c r="K183" i="2"/>
  <c r="K177" i="2"/>
  <c r="D49" i="2"/>
  <c r="I4" i="2"/>
  <c r="K53" i="2"/>
  <c r="I91" i="2"/>
  <c r="E15" i="2"/>
  <c r="L208" i="2"/>
  <c r="E105" i="2"/>
  <c r="I49" i="2"/>
  <c r="G148" i="2"/>
  <c r="F173" i="2"/>
  <c r="J6" i="2"/>
  <c r="L64" i="2"/>
  <c r="G119" i="2"/>
  <c r="G179" i="2"/>
  <c r="G30" i="2"/>
  <c r="I88" i="2"/>
  <c r="D143" i="2"/>
  <c r="F201" i="2"/>
  <c r="D34" i="2"/>
  <c r="H90" i="2"/>
  <c r="J148" i="2"/>
  <c r="D25" i="2"/>
  <c r="F83" i="2"/>
  <c r="L48" i="2"/>
  <c r="J21" i="2"/>
  <c r="J81" i="2"/>
  <c r="E136" i="2"/>
  <c r="I192" i="2"/>
  <c r="L21" i="2"/>
  <c r="I5" i="2"/>
  <c r="K34" i="2"/>
  <c r="F89" i="2"/>
  <c r="L143" i="2"/>
  <c r="H58" i="2"/>
  <c r="L114" i="2"/>
  <c r="F31" i="2"/>
  <c r="J11" i="2"/>
  <c r="H35" i="2"/>
  <c r="I42" i="2"/>
  <c r="I126" i="2"/>
  <c r="E205" i="2"/>
  <c r="L87" i="2"/>
  <c r="G22" i="2"/>
  <c r="D106" i="2"/>
  <c r="K192" i="2"/>
  <c r="H177" i="2"/>
  <c r="J95" i="2"/>
  <c r="E184" i="2"/>
  <c r="K219" i="2"/>
  <c r="D166" i="2"/>
  <c r="I75" i="2"/>
  <c r="G168" i="2"/>
  <c r="G91" i="2"/>
  <c r="K58" i="2"/>
  <c r="E55" i="2"/>
  <c r="E133" i="2"/>
  <c r="D204" i="2"/>
  <c r="H112" i="2"/>
  <c r="F13" i="2"/>
  <c r="G25" i="2"/>
  <c r="K63" i="2"/>
  <c r="H100" i="2"/>
  <c r="D84" i="2"/>
  <c r="J165" i="2"/>
  <c r="G147" i="2"/>
  <c r="L226" i="2"/>
  <c r="E162" i="2"/>
  <c r="I191" i="2"/>
  <c r="K203" i="2"/>
  <c r="E195" i="2"/>
  <c r="G160" i="2"/>
  <c r="D118" i="2"/>
  <c r="G198" i="2"/>
  <c r="K185" i="2"/>
  <c r="L150" i="2"/>
  <c r="I198" i="2"/>
  <c r="L198" i="2"/>
  <c r="D225" i="2"/>
  <c r="F183" i="2"/>
  <c r="F149" i="2"/>
  <c r="I83" i="2"/>
  <c r="K120" i="2"/>
  <c r="D126" i="2"/>
  <c r="D180" i="2"/>
  <c r="K102" i="2"/>
  <c r="J138" i="2"/>
  <c r="G193" i="2"/>
  <c r="F76" i="2"/>
  <c r="H222" i="2"/>
  <c r="H41" i="2"/>
  <c r="I34" i="2"/>
  <c r="G11" i="2"/>
  <c r="I129" i="2"/>
  <c r="D101" i="2"/>
  <c r="J130" i="2"/>
  <c r="D178" i="2"/>
  <c r="D221" i="2"/>
  <c r="L185" i="2"/>
  <c r="E147" i="2"/>
  <c r="G27" i="2"/>
  <c r="L149" i="2"/>
  <c r="G124" i="2"/>
  <c r="K127" i="2"/>
  <c r="L82" i="2"/>
  <c r="H153" i="2"/>
  <c r="G45" i="2"/>
  <c r="J112" i="2"/>
  <c r="L111" i="2"/>
  <c r="H72" i="2"/>
  <c r="F78" i="2"/>
  <c r="J111" i="2"/>
  <c r="I131" i="2"/>
  <c r="E135" i="2"/>
  <c r="I189" i="2"/>
  <c r="J52" i="2"/>
  <c r="H59" i="2"/>
  <c r="F45" i="2"/>
  <c r="D142" i="2"/>
  <c r="K147" i="2"/>
  <c r="L93" i="2"/>
  <c r="K198" i="2"/>
  <c r="H228" i="2"/>
  <c r="I102" i="2"/>
  <c r="E54" i="2"/>
  <c r="J221" i="2"/>
  <c r="F91" i="2"/>
  <c r="E174" i="2"/>
  <c r="K136" i="2"/>
  <c r="I184" i="2"/>
  <c r="F10" i="2"/>
  <c r="J66" i="2"/>
  <c r="E121" i="2"/>
  <c r="E181" i="2"/>
  <c r="L35" i="2"/>
  <c r="G90" i="2"/>
  <c r="I148" i="2"/>
  <c r="D203" i="2"/>
  <c r="I39" i="2"/>
  <c r="D94" i="2"/>
  <c r="H150" i="2"/>
  <c r="K28" i="2"/>
  <c r="D85" i="2"/>
  <c r="H52" i="2"/>
  <c r="H23" i="2"/>
  <c r="H83" i="2"/>
  <c r="J141" i="2"/>
  <c r="E196" i="2"/>
  <c r="J23" i="2"/>
  <c r="G7" i="2"/>
  <c r="I36" i="2"/>
  <c r="D91" i="2"/>
  <c r="H147" i="2"/>
  <c r="F60" i="2"/>
  <c r="H118" i="2"/>
  <c r="D33" i="2"/>
  <c r="H13" i="2"/>
  <c r="F37" i="2"/>
  <c r="E46" i="2"/>
  <c r="H129" i="2"/>
  <c r="F207" i="2"/>
  <c r="E127" i="2"/>
  <c r="D28" i="2"/>
  <c r="K108" i="2"/>
  <c r="D201" i="2"/>
  <c r="J215" i="2"/>
  <c r="J103" i="2"/>
  <c r="F186" i="2"/>
  <c r="L225" i="2"/>
  <c r="G177" i="2"/>
  <c r="L78" i="2"/>
  <c r="D195" i="2"/>
  <c r="K93" i="2"/>
  <c r="J69" i="2"/>
  <c r="L58" i="2"/>
  <c r="I135" i="2"/>
  <c r="H6" i="2"/>
  <c r="D115" i="2"/>
  <c r="K24" i="2"/>
  <c r="F48" i="2"/>
  <c r="G67" i="2"/>
  <c r="L102" i="2"/>
  <c r="E87" i="2"/>
  <c r="L167" i="2"/>
  <c r="F155" i="2"/>
  <c r="I58" i="2"/>
  <c r="L173" i="2"/>
  <c r="E198" i="2"/>
  <c r="I165" i="2"/>
  <c r="F198" i="2"/>
  <c r="J198" i="2"/>
  <c r="L27" i="2"/>
  <c r="J204" i="2"/>
  <c r="G202" i="2"/>
  <c r="G53" i="2"/>
  <c r="E202" i="2"/>
  <c r="D222" i="2"/>
  <c r="G180" i="2"/>
  <c r="J153" i="2"/>
  <c r="D153" i="2"/>
  <c r="L120" i="2"/>
  <c r="F131" i="2"/>
  <c r="H136" i="2"/>
  <c r="F228" i="2"/>
  <c r="K111" i="2"/>
  <c r="F19" i="2"/>
  <c r="L142" i="2"/>
  <c r="E118" i="2"/>
  <c r="G196" i="2"/>
  <c r="L204" i="2"/>
  <c r="G136" i="2"/>
  <c r="G127" i="2"/>
  <c r="G123" i="2"/>
  <c r="E103" i="2"/>
  <c r="F18" i="2"/>
  <c r="E48" i="2"/>
  <c r="E159" i="2"/>
  <c r="G28" i="2"/>
  <c r="E153" i="2"/>
  <c r="E108" i="2"/>
  <c r="I226" i="2"/>
  <c r="I153" i="2"/>
  <c r="E17" i="2"/>
  <c r="J41" i="2"/>
  <c r="L16" i="2"/>
  <c r="L33" i="2"/>
  <c r="I82" i="2"/>
  <c r="F126" i="2"/>
  <c r="D229" i="2"/>
  <c r="E125" i="2"/>
  <c r="E180" i="2"/>
  <c r="E155" i="2"/>
  <c r="H43" i="2"/>
  <c r="I27" i="2"/>
  <c r="H201" i="2"/>
  <c r="I221" i="2"/>
  <c r="G35" i="2"/>
  <c r="J51" i="2"/>
  <c r="D198" i="2"/>
  <c r="H69" i="2"/>
  <c r="K165" i="2"/>
  <c r="G165" i="2"/>
  <c r="H103" i="2"/>
  <c r="G29" i="2"/>
  <c r="K156" i="2"/>
  <c r="H46" i="2"/>
  <c r="L132" i="2"/>
  <c r="I73" i="2"/>
  <c r="L216" i="2"/>
  <c r="E139" i="2"/>
  <c r="H208" i="2"/>
  <c r="D191" i="2"/>
  <c r="J177" i="2"/>
  <c r="F105" i="2"/>
  <c r="G89" i="2"/>
  <c r="D59" i="2"/>
  <c r="J154" i="2"/>
  <c r="H57" i="2"/>
  <c r="G135" i="2"/>
  <c r="K82" i="2"/>
  <c r="K207" i="2"/>
  <c r="K124" i="2"/>
  <c r="J127" i="2"/>
  <c r="E165" i="2"/>
  <c r="H197" i="2"/>
  <c r="J131" i="2"/>
  <c r="J185" i="2"/>
  <c r="G166" i="2"/>
  <c r="E154" i="2"/>
  <c r="F180" i="2"/>
  <c r="D12" i="2"/>
  <c r="F70" i="2"/>
  <c r="L124" i="2"/>
  <c r="L184" i="2"/>
  <c r="H39" i="2"/>
  <c r="L95" i="2"/>
  <c r="G150" i="2"/>
  <c r="I208" i="2"/>
  <c r="G41" i="2"/>
  <c r="K97" i="2"/>
  <c r="D154" i="2"/>
  <c r="I30" i="2"/>
  <c r="K88" i="2"/>
  <c r="F54" i="2"/>
  <c r="D27" i="2"/>
  <c r="F85" i="2"/>
  <c r="H143" i="2"/>
  <c r="J201" i="2"/>
  <c r="H25" i="2"/>
  <c r="E9" i="2"/>
  <c r="E40" i="2"/>
  <c r="K94" i="2"/>
  <c r="K5" i="2"/>
  <c r="K65" i="2"/>
  <c r="F120" i="2"/>
  <c r="K36" i="2"/>
  <c r="F15" i="2"/>
  <c r="D39" i="2"/>
  <c r="H53" i="2"/>
  <c r="L131" i="2"/>
  <c r="F209" i="2"/>
  <c r="G137" i="2"/>
  <c r="K33" i="2"/>
  <c r="G111" i="2"/>
  <c r="F203" i="2"/>
  <c r="F4" i="2"/>
  <c r="E106" i="2"/>
  <c r="J190" i="2"/>
  <c r="H4" i="2"/>
  <c r="D197" i="2"/>
  <c r="J84" i="2"/>
  <c r="J203" i="2"/>
  <c r="H96" i="2"/>
  <c r="F73" i="2"/>
  <c r="D66" i="2"/>
  <c r="F138" i="2"/>
  <c r="J12" i="2"/>
  <c r="H117" i="2"/>
  <c r="H31" i="2"/>
  <c r="I55" i="2"/>
  <c r="F77" i="2"/>
  <c r="I105" i="2"/>
  <c r="F95" i="2"/>
  <c r="H172" i="2"/>
  <c r="K162" i="2"/>
  <c r="D149" i="2"/>
  <c r="D215" i="2"/>
  <c r="K201" i="2"/>
  <c r="K41" i="2"/>
  <c r="L201" i="2"/>
  <c r="H216" i="2"/>
  <c r="E69" i="2"/>
  <c r="I210" i="2"/>
  <c r="E193" i="2"/>
  <c r="K197" i="2"/>
  <c r="D141" i="2"/>
  <c r="J156" i="2"/>
  <c r="L168" i="2"/>
  <c r="E163" i="2"/>
  <c r="G94" i="2"/>
  <c r="F49" i="2"/>
  <c r="G24" i="2"/>
  <c r="I53" i="2"/>
  <c r="H186" i="2"/>
  <c r="L30" i="2"/>
  <c r="L183" i="2"/>
  <c r="H114" i="2"/>
  <c r="F220" i="2"/>
  <c r="K141" i="2"/>
  <c r="L41" i="2"/>
  <c r="J53" i="2"/>
  <c r="H142" i="2"/>
  <c r="L227" i="2"/>
  <c r="D160" i="2"/>
  <c r="K118" i="2"/>
  <c r="F229" i="2"/>
  <c r="H11" i="2"/>
  <c r="D95" i="2"/>
  <c r="L214" i="2"/>
  <c r="J101" i="2"/>
  <c r="K85" i="2"/>
  <c r="H64" i="2"/>
  <c r="J129" i="2"/>
  <c r="D130" i="2"/>
  <c r="I138" i="2"/>
  <c r="I186" i="2"/>
  <c r="J180" i="2"/>
  <c r="I214" i="2"/>
  <c r="J162" i="2"/>
  <c r="E172" i="2"/>
  <c r="D114" i="2"/>
  <c r="L219" i="2"/>
  <c r="D111" i="2"/>
  <c r="D37" i="2"/>
  <c r="K71" i="2"/>
  <c r="L53" i="2"/>
  <c r="E169" i="2"/>
  <c r="L136" i="2"/>
  <c r="I114" i="2"/>
  <c r="H135" i="2"/>
  <c r="D193" i="2"/>
  <c r="D3" i="2"/>
  <c r="D47" i="2"/>
  <c r="I147" i="2"/>
  <c r="G87" i="2"/>
  <c r="D61" i="2"/>
  <c r="L10" i="2"/>
  <c r="K96" i="2"/>
  <c r="I94" i="2"/>
  <c r="K143" i="2"/>
  <c r="F144" i="2"/>
  <c r="D211" i="2"/>
  <c r="H173" i="2"/>
  <c r="D97" i="2"/>
  <c r="J155" i="2"/>
  <c r="H120" i="2"/>
  <c r="H154" i="2"/>
  <c r="K15" i="2"/>
  <c r="D72" i="2"/>
  <c r="J126" i="2"/>
  <c r="J186" i="2"/>
  <c r="F41" i="2"/>
  <c r="J97" i="2"/>
  <c r="L155" i="2"/>
  <c r="G210" i="2"/>
  <c r="E43" i="2"/>
  <c r="I99" i="2"/>
  <c r="I159" i="2"/>
  <c r="E34" i="2"/>
  <c r="I90" i="2"/>
  <c r="K59" i="2"/>
  <c r="K30" i="2"/>
  <c r="D87" i="2"/>
  <c r="F145" i="2"/>
  <c r="H203" i="2"/>
  <c r="F27" i="2"/>
  <c r="L12" i="2"/>
  <c r="J45" i="2"/>
  <c r="I96" i="2"/>
  <c r="G9" i="2"/>
  <c r="G69" i="2"/>
  <c r="K125" i="2"/>
  <c r="D4" i="2"/>
  <c r="D17" i="2"/>
  <c r="K42" i="2"/>
  <c r="D57" i="2"/>
  <c r="D137" i="2"/>
  <c r="F211" i="2"/>
  <c r="J142" i="2"/>
  <c r="J42" i="2"/>
  <c r="K113" i="2"/>
  <c r="G207" i="2"/>
  <c r="D10" i="2"/>
  <c r="L108" i="2"/>
  <c r="L192" i="2"/>
  <c r="E10" i="2"/>
  <c r="I215" i="2"/>
  <c r="H93" i="2"/>
  <c r="J213" i="2"/>
  <c r="K101" i="2"/>
  <c r="H76" i="2"/>
  <c r="K69" i="2"/>
  <c r="I143" i="2"/>
  <c r="L18" i="2"/>
  <c r="G120" i="2"/>
  <c r="H36" i="2"/>
  <c r="E59" i="2"/>
  <c r="J83" i="2"/>
  <c r="D108" i="2"/>
  <c r="I100" i="2"/>
  <c r="K174" i="2"/>
  <c r="I166" i="2"/>
  <c r="H175" i="2"/>
  <c r="G5" i="2"/>
  <c r="H204" i="2"/>
  <c r="I89" i="2"/>
  <c r="I204" i="2"/>
  <c r="H156" i="2"/>
  <c r="K89" i="2"/>
  <c r="D213" i="2"/>
  <c r="F214" i="2"/>
  <c r="J9" i="2"/>
  <c r="E208" i="2"/>
  <c r="G222" i="2"/>
  <c r="G187" i="2"/>
  <c r="I222" i="2"/>
  <c r="I160" i="2"/>
  <c r="K160" i="2"/>
  <c r="G149" i="2"/>
  <c r="J202" i="2"/>
  <c r="D226" i="2"/>
  <c r="J132" i="2"/>
  <c r="I63" i="2"/>
  <c r="H162" i="2"/>
  <c r="L138" i="2"/>
  <c r="L141" i="2"/>
  <c r="E209" i="2"/>
  <c r="F161" i="2"/>
  <c r="G63" i="2"/>
  <c r="D207" i="2"/>
  <c r="G129" i="2"/>
  <c r="F215" i="2"/>
  <c r="G203" i="2"/>
  <c r="K76" i="2"/>
  <c r="G97" i="2"/>
  <c r="F210" i="2"/>
  <c r="K213" i="2"/>
  <c r="F187" i="2"/>
  <c r="L99" i="2"/>
  <c r="F219" i="2"/>
  <c r="E39" i="2"/>
  <c r="G55" i="2"/>
  <c r="F113" i="2"/>
  <c r="K202" i="2"/>
  <c r="H184" i="2"/>
  <c r="E29" i="2"/>
  <c r="H55" i="2"/>
  <c r="L42" i="2"/>
  <c r="F162" i="2"/>
  <c r="I118" i="2"/>
  <c r="L70" i="2"/>
  <c r="J93" i="2"/>
  <c r="E141" i="2"/>
  <c r="G52" i="2"/>
  <c r="F47" i="2"/>
  <c r="F57" i="2"/>
  <c r="F137" i="2"/>
  <c r="F55" i="2"/>
  <c r="J123" i="2"/>
  <c r="F71" i="2"/>
  <c r="F61" i="2"/>
  <c r="K114" i="2"/>
  <c r="I209" i="2"/>
  <c r="K47" i="2"/>
  <c r="F42" i="2"/>
  <c r="E148" i="2"/>
  <c r="E191" i="2"/>
  <c r="I17" i="2"/>
  <c r="K75" i="2"/>
  <c r="F130" i="2"/>
  <c r="F190" i="2"/>
  <c r="D43" i="2"/>
  <c r="H99" i="2"/>
  <c r="H159" i="2"/>
  <c r="L215" i="2"/>
  <c r="L46" i="2"/>
  <c r="G101" i="2"/>
  <c r="G161" i="2"/>
  <c r="J39" i="2"/>
  <c r="G3" i="2"/>
  <c r="I61" i="2"/>
  <c r="G34" i="2"/>
  <c r="K90" i="2"/>
  <c r="D147" i="2"/>
  <c r="F205" i="2"/>
  <c r="D29" i="2"/>
  <c r="H16" i="2"/>
  <c r="H47" i="2"/>
  <c r="E100" i="2"/>
  <c r="E11" i="2"/>
  <c r="E71" i="2"/>
  <c r="I127" i="2"/>
  <c r="I9" i="2"/>
  <c r="I22" i="2"/>
  <c r="G46" i="2"/>
  <c r="K60" i="2"/>
  <c r="G142" i="2"/>
  <c r="F213" i="2"/>
  <c r="D150" i="2"/>
  <c r="F46" i="2"/>
  <c r="F124" i="2"/>
  <c r="G209" i="2"/>
  <c r="F16" i="2"/>
  <c r="H111" i="2"/>
  <c r="D199" i="2"/>
  <c r="J22" i="2"/>
  <c r="K225" i="2"/>
  <c r="D96" i="2"/>
  <c r="L221" i="2"/>
  <c r="J114" i="2"/>
  <c r="E79" i="2"/>
  <c r="G73" i="2"/>
  <c r="K148" i="2"/>
  <c r="J24" i="2"/>
  <c r="H125" i="2"/>
  <c r="L40" i="2"/>
  <c r="H66" i="2"/>
  <c r="J89" i="2"/>
  <c r="G113" i="2"/>
  <c r="L105" i="2"/>
  <c r="D179" i="2"/>
  <c r="F174" i="2"/>
  <c r="J195" i="2"/>
  <c r="H89" i="2"/>
  <c r="L207" i="2"/>
  <c r="I106" i="2"/>
  <c r="H210" i="2"/>
  <c r="G189" i="2"/>
  <c r="K107" i="2"/>
  <c r="D216" i="2"/>
  <c r="H196" i="2"/>
  <c r="L45" i="2"/>
  <c r="L210" i="2"/>
  <c r="K83" i="2"/>
  <c r="F123" i="2"/>
  <c r="H165" i="2"/>
  <c r="L171" i="2"/>
  <c r="I149" i="2"/>
  <c r="G153" i="2"/>
  <c r="E228" i="2"/>
  <c r="E204" i="2"/>
  <c r="L137" i="2"/>
  <c r="D75" i="2"/>
  <c r="F166" i="2"/>
  <c r="F143" i="2"/>
  <c r="F101" i="2"/>
  <c r="E36" i="2"/>
  <c r="L103" i="2"/>
  <c r="G64" i="2"/>
  <c r="H22" i="2"/>
  <c r="K11" i="2"/>
  <c r="D48" i="2"/>
  <c r="H144" i="2"/>
  <c r="D133" i="2"/>
  <c r="F193" i="2"/>
  <c r="G85" i="2"/>
  <c r="K54" i="2"/>
  <c r="G186" i="2"/>
  <c r="E24" i="2"/>
  <c r="J102" i="2"/>
  <c r="J124" i="2"/>
  <c r="K168" i="2"/>
  <c r="D16" i="2"/>
  <c r="G221" i="2"/>
  <c r="H91" i="2"/>
  <c r="J196" i="2"/>
  <c r="E130" i="2"/>
  <c r="I180" i="2"/>
  <c r="F30" i="2"/>
  <c r="J161" i="2"/>
  <c r="F22" i="2"/>
  <c r="J225" i="2"/>
  <c r="G88" i="2"/>
  <c r="G126" i="2"/>
  <c r="L107" i="2"/>
  <c r="H220" i="2"/>
  <c r="K117" i="2"/>
  <c r="H163" i="2"/>
  <c r="D24" i="2"/>
  <c r="E82" i="2"/>
  <c r="D148" i="2"/>
  <c r="G100" i="2"/>
  <c r="G19" i="2"/>
  <c r="I77" i="2"/>
  <c r="D132" i="2"/>
  <c r="D192" i="2"/>
  <c r="K46" i="2"/>
  <c r="E5" i="2"/>
  <c r="G208" i="2"/>
  <c r="I228" i="2"/>
  <c r="E21" i="2"/>
  <c r="G79" i="2"/>
  <c r="K135" i="2"/>
  <c r="K195" i="2"/>
  <c r="I48" i="2"/>
  <c r="D103" i="2"/>
  <c r="D163" i="2"/>
  <c r="F221" i="2"/>
  <c r="F52" i="2"/>
  <c r="L106" i="2"/>
  <c r="L166" i="2"/>
  <c r="F43" i="2"/>
  <c r="J10" i="2"/>
  <c r="E65" i="2"/>
  <c r="L39" i="2"/>
  <c r="E96" i="2"/>
  <c r="G154" i="2"/>
  <c r="K210" i="2"/>
  <c r="G36" i="2"/>
  <c r="K23" i="2"/>
  <c r="D51" i="2"/>
  <c r="J105" i="2"/>
  <c r="H18" i="2"/>
  <c r="H78" i="2"/>
  <c r="E131" i="2"/>
  <c r="E13" i="2"/>
  <c r="L29" i="2"/>
  <c r="L51" i="2"/>
  <c r="J71" i="2"/>
  <c r="J147" i="2"/>
  <c r="F217" i="2"/>
  <c r="F168" i="2"/>
  <c r="E57" i="2"/>
  <c r="E137" i="2"/>
  <c r="G215" i="2"/>
  <c r="F28" i="2"/>
  <c r="D119" i="2"/>
  <c r="H207" i="2"/>
  <c r="H34" i="2"/>
  <c r="I201" i="2"/>
  <c r="G106" i="2"/>
  <c r="H17" i="2"/>
  <c r="D125" i="2"/>
  <c r="I85" i="2"/>
  <c r="F79" i="2"/>
  <c r="G155" i="2"/>
  <c r="F36" i="2"/>
  <c r="F133" i="2"/>
  <c r="K51" i="2"/>
  <c r="K73" i="2"/>
  <c r="D100" i="2"/>
  <c r="K123" i="2"/>
  <c r="H113" i="2"/>
  <c r="D190" i="2"/>
  <c r="K184" i="2"/>
  <c r="I216" i="2"/>
  <c r="H106" i="2"/>
  <c r="H226" i="2"/>
  <c r="L118" i="2"/>
  <c r="E229" i="2"/>
  <c r="H149" i="2"/>
  <c r="J119" i="2"/>
  <c r="J226" i="2"/>
  <c r="D162" i="2"/>
  <c r="E70" i="2"/>
  <c r="G216" i="2"/>
  <c r="L186" i="2"/>
  <c r="I11" i="2"/>
  <c r="G220" i="2"/>
  <c r="H189" i="2"/>
  <c r="D169" i="2"/>
  <c r="J160" i="2"/>
  <c r="G225" i="2"/>
  <c r="E37" i="2"/>
  <c r="I150" i="2"/>
  <c r="F103" i="2"/>
  <c r="K180" i="2"/>
  <c r="G151" i="2"/>
  <c r="G173" i="2"/>
  <c r="E81" i="2"/>
  <c r="I137" i="2"/>
  <c r="I197" i="2"/>
  <c r="E52" i="2"/>
  <c r="K106" i="2"/>
  <c r="K166" i="2"/>
  <c r="D223" i="2"/>
  <c r="D54" i="2"/>
  <c r="J108" i="2"/>
  <c r="J168" i="2"/>
  <c r="D45" i="2"/>
  <c r="H12" i="2"/>
  <c r="J70" i="2"/>
  <c r="E156" i="2"/>
  <c r="D22" i="2"/>
  <c r="J136" i="2"/>
  <c r="E75" i="2"/>
  <c r="H213" i="2"/>
  <c r="J135" i="2"/>
  <c r="D124" i="2"/>
  <c r="H192" i="2"/>
  <c r="L159" i="2"/>
  <c r="J18" i="2"/>
  <c r="L90" i="2"/>
  <c r="E89" i="2"/>
  <c r="K29" i="2"/>
  <c r="H202" i="2"/>
  <c r="I59" i="2"/>
  <c r="E60" i="2"/>
  <c r="H225" i="2"/>
  <c r="G40" i="2"/>
  <c r="D15" i="2"/>
  <c r="G172" i="2"/>
  <c r="J150" i="2"/>
  <c r="J117" i="2"/>
  <c r="E31" i="2"/>
  <c r="F75" i="2"/>
  <c r="F119" i="2"/>
  <c r="L148" i="2"/>
  <c r="H102" i="2"/>
  <c r="E115" i="2"/>
  <c r="E173" i="2"/>
  <c r="E27" i="2"/>
  <c r="F148" i="2"/>
  <c r="D214" i="2"/>
  <c r="L24" i="2"/>
  <c r="D82" i="2"/>
  <c r="E77" i="2"/>
  <c r="H28" i="2"/>
  <c r="L84" i="2"/>
  <c r="G139" i="2"/>
  <c r="G199" i="2"/>
  <c r="J57" i="2"/>
  <c r="I108" i="2"/>
  <c r="I168" i="2"/>
  <c r="K226" i="2"/>
  <c r="K57" i="2"/>
  <c r="F112" i="2"/>
  <c r="F172" i="2"/>
  <c r="H45" i="2"/>
  <c r="G58" i="2"/>
  <c r="F109" i="2"/>
  <c r="H138" i="2"/>
  <c r="D145" i="2"/>
  <c r="L85" i="2"/>
  <c r="D121" i="2"/>
  <c r="E126" i="2"/>
  <c r="F59" i="2"/>
  <c r="I187" i="2"/>
  <c r="H88" i="2"/>
  <c r="D76" i="2"/>
  <c r="I87" i="2"/>
  <c r="I203" i="2"/>
  <c r="F114" i="2"/>
  <c r="L91" i="2"/>
  <c r="D139" i="2"/>
  <c r="J172" i="2"/>
  <c r="G169" i="2"/>
  <c r="G181" i="2"/>
  <c r="L63" i="2"/>
  <c r="H227" i="2"/>
  <c r="H124" i="2"/>
  <c r="G171" i="2"/>
  <c r="D129" i="2"/>
  <c r="D144" i="2"/>
  <c r="G95" i="2"/>
  <c r="D89" i="2"/>
  <c r="L189" i="2"/>
  <c r="I202" i="2"/>
  <c r="E112" i="2"/>
  <c r="K35" i="2"/>
  <c r="F90" i="2"/>
  <c r="L144" i="2"/>
  <c r="G23" i="2"/>
  <c r="I37" i="2"/>
  <c r="K95" i="2"/>
  <c r="H148" i="2"/>
  <c r="K6" i="2"/>
  <c r="D63" i="2"/>
  <c r="H119" i="2"/>
  <c r="H179" i="2"/>
  <c r="E3" i="2"/>
  <c r="E63" i="2"/>
  <c r="I119" i="2"/>
  <c r="I179" i="2"/>
  <c r="L57" i="2"/>
  <c r="E25" i="2"/>
  <c r="G83" i="2"/>
  <c r="I52" i="2"/>
  <c r="D107" i="2"/>
  <c r="F165" i="2"/>
  <c r="F225" i="2"/>
  <c r="K52" i="2"/>
  <c r="H7" i="2"/>
  <c r="J65" i="2"/>
  <c r="G118" i="2"/>
  <c r="L34" i="2"/>
  <c r="E91" i="2"/>
  <c r="L5" i="2"/>
  <c r="K27" i="2"/>
  <c r="G6" i="2"/>
  <c r="I64" i="2"/>
  <c r="D90" i="2"/>
  <c r="L165" i="2"/>
  <c r="G219" i="2"/>
  <c r="K227" i="2"/>
  <c r="I78" i="2"/>
  <c r="L156" i="2"/>
  <c r="G93" i="2"/>
  <c r="G57" i="2"/>
  <c r="E145" i="2"/>
  <c r="K161" i="2"/>
  <c r="H75" i="2"/>
  <c r="L22" i="2"/>
  <c r="I124" i="2"/>
  <c r="G51" i="2"/>
  <c r="D6" i="2"/>
  <c r="D99" i="2"/>
  <c r="E94" i="2"/>
  <c r="I173" i="2"/>
  <c r="L69" i="2"/>
  <c r="D151" i="2"/>
  <c r="H42" i="2"/>
  <c r="F135" i="2"/>
  <c r="G33" i="2"/>
  <c r="G39" i="2"/>
  <c r="I97" i="2"/>
  <c r="F150" i="2"/>
  <c r="G10" i="2"/>
  <c r="K66" i="2"/>
  <c r="F121" i="2"/>
  <c r="F181" i="2"/>
  <c r="L6" i="2"/>
  <c r="L66" i="2"/>
  <c r="G121" i="2"/>
  <c r="E183" i="2"/>
  <c r="J59" i="2"/>
  <c r="L28" i="2"/>
  <c r="E85" i="2"/>
  <c r="G54" i="2"/>
  <c r="I112" i="2"/>
  <c r="D167" i="2"/>
  <c r="D227" i="2"/>
  <c r="I54" i="2"/>
  <c r="F9" i="2"/>
  <c r="H67" i="2"/>
  <c r="E120" i="2"/>
  <c r="J36" i="2"/>
  <c r="L94" i="2"/>
  <c r="H9" i="2"/>
  <c r="I29" i="2"/>
  <c r="L11" i="2"/>
  <c r="G66" i="2"/>
  <c r="D93" i="2"/>
  <c r="K172" i="2"/>
  <c r="H221" i="2"/>
  <c r="H145" i="2"/>
  <c r="D81" i="2"/>
  <c r="H161" i="2"/>
  <c r="K103" i="2"/>
  <c r="J64" i="2"/>
  <c r="L147" i="2"/>
  <c r="L190" i="2"/>
  <c r="K78" i="2"/>
  <c r="J34" i="2"/>
  <c r="F127" i="2"/>
  <c r="J58" i="2"/>
  <c r="D18" i="2"/>
  <c r="L101" i="2"/>
  <c r="L96" i="2"/>
  <c r="F178" i="2"/>
  <c r="H73" i="2"/>
  <c r="F153" i="2"/>
  <c r="K91" i="2"/>
  <c r="K99" i="2"/>
  <c r="E53" i="2"/>
  <c r="F33" i="2"/>
  <c r="F139" i="2"/>
  <c r="E67" i="2"/>
  <c r="K215" i="2"/>
  <c r="H214" i="2"/>
  <c r="E41" i="2"/>
  <c r="G99" i="2"/>
  <c r="K155" i="2"/>
  <c r="E12" i="2"/>
  <c r="G70" i="2"/>
  <c r="D123" i="2"/>
  <c r="D183" i="2"/>
  <c r="H10" i="2"/>
  <c r="H70" i="2"/>
  <c r="E123" i="2"/>
  <c r="F3" i="2"/>
  <c r="H61" i="2"/>
  <c r="J30" i="2"/>
  <c r="L88" i="2"/>
  <c r="L59" i="2"/>
  <c r="G114" i="2"/>
  <c r="I172" i="2"/>
  <c r="J3" i="2"/>
  <c r="E58" i="2"/>
  <c r="D11" i="2"/>
  <c r="F69" i="2"/>
  <c r="L123" i="2"/>
  <c r="F40" i="2"/>
  <c r="J96" i="2"/>
  <c r="F11" i="2"/>
  <c r="G31" i="2"/>
  <c r="H15" i="2"/>
  <c r="L71" i="2"/>
  <c r="H95" i="2"/>
  <c r="D177" i="2"/>
  <c r="I225" i="2"/>
  <c r="F159" i="2"/>
  <c r="G84" i="2"/>
  <c r="D168" i="2"/>
  <c r="E114" i="2"/>
  <c r="G75" i="2"/>
  <c r="K154" i="2"/>
  <c r="E199" i="2"/>
  <c r="L81" i="2"/>
  <c r="F39" i="2"/>
  <c r="L129" i="2"/>
  <c r="I69" i="2"/>
  <c r="F24" i="2"/>
  <c r="F6" i="2"/>
  <c r="E99" i="2"/>
  <c r="H180" i="2"/>
  <c r="L76" i="2"/>
  <c r="H155" i="2"/>
  <c r="H94" i="2"/>
  <c r="G102" i="2"/>
  <c r="H60" i="2"/>
  <c r="G42" i="2"/>
  <c r="E142" i="2"/>
  <c r="E78" i="2"/>
  <c r="L220" i="2"/>
  <c r="K149" i="2"/>
  <c r="J159" i="2"/>
  <c r="H48" i="2"/>
  <c r="J106" i="2"/>
  <c r="E161" i="2"/>
  <c r="J17" i="2"/>
  <c r="L75" i="2"/>
  <c r="G130" i="2"/>
  <c r="G190" i="2"/>
  <c r="K17" i="2"/>
  <c r="K77" i="2"/>
  <c r="H130" i="2"/>
  <c r="I10" i="2"/>
  <c r="D65" i="2"/>
  <c r="D36" i="2"/>
  <c r="F5" i="2"/>
  <c r="F65" i="2"/>
  <c r="H123" i="2"/>
  <c r="L179" i="2"/>
  <c r="F7" i="2"/>
  <c r="H65" i="2"/>
  <c r="G18" i="2"/>
  <c r="I76" i="2"/>
  <c r="H127" i="2"/>
  <c r="K45" i="2"/>
  <c r="D102" i="2"/>
  <c r="K16" i="2"/>
  <c r="L36" i="2"/>
  <c r="D19" i="2"/>
  <c r="I3" i="2"/>
  <c r="G103" i="2"/>
  <c r="D186" i="2"/>
  <c r="G201" i="2"/>
  <c r="F175" i="2"/>
  <c r="E90" i="2"/>
  <c r="E177" i="2"/>
  <c r="E175" i="2"/>
  <c r="D52" i="2"/>
  <c r="H108" i="2"/>
  <c r="J166" i="2"/>
  <c r="H19" i="2"/>
  <c r="J77" i="2"/>
  <c r="E132" i="2"/>
  <c r="E192" i="2"/>
  <c r="G21" i="2"/>
  <c r="I79" i="2"/>
  <c r="F132" i="2"/>
  <c r="G12" i="2"/>
  <c r="I70" i="2"/>
  <c r="K39" i="2"/>
  <c r="D7" i="2"/>
  <c r="D67" i="2"/>
  <c r="F125" i="2"/>
  <c r="H183" i="2"/>
  <c r="D9" i="2"/>
  <c r="F67" i="2"/>
  <c r="L23" i="2"/>
  <c r="G78" i="2"/>
  <c r="F129" i="2"/>
  <c r="I47" i="2"/>
  <c r="K105" i="2"/>
  <c r="I18" i="2"/>
  <c r="H40" i="2"/>
  <c r="K22" i="2"/>
  <c r="K9" i="2"/>
  <c r="G108" i="2"/>
  <c r="H190" i="2"/>
  <c r="H215" i="2"/>
  <c r="F199" i="2"/>
  <c r="E93" i="2"/>
  <c r="J179" i="2"/>
  <c r="F184" i="2"/>
  <c r="H84" i="2"/>
  <c r="E168" i="2"/>
  <c r="D173" i="2"/>
  <c r="E23" i="2"/>
  <c r="H5" i="2"/>
  <c r="J73" i="2"/>
  <c r="I161" i="2"/>
  <c r="G82" i="2"/>
  <c r="F99" i="2"/>
  <c r="E64" i="2"/>
  <c r="H174" i="2"/>
  <c r="D228" i="2"/>
  <c r="F196" i="2"/>
  <c r="E227" i="2"/>
  <c r="G227" i="2"/>
  <c r="F64" i="2"/>
  <c r="I23" i="2"/>
  <c r="F72" i="2"/>
  <c r="K12" i="2"/>
  <c r="I15" i="2"/>
  <c r="D175" i="2"/>
  <c r="D30" i="2"/>
  <c r="E160" i="2"/>
  <c r="I144" i="2"/>
  <c r="E178" i="2"/>
  <c r="E217" i="2"/>
  <c r="I93" i="2"/>
  <c r="J115" i="2"/>
  <c r="L180" i="2"/>
  <c r="J228" i="2"/>
  <c r="E42" i="2"/>
  <c r="G81" i="2"/>
  <c r="J63" i="2"/>
  <c r="K100" i="2"/>
  <c r="I207" i="2"/>
  <c r="I35" i="2"/>
  <c r="G162" i="2"/>
  <c r="F147" i="2"/>
  <c r="D205" i="2"/>
  <c r="F117" i="2"/>
  <c r="L160" i="2"/>
  <c r="D165" i="2"/>
  <c r="E226" i="2"/>
  <c r="K138" i="2"/>
  <c r="J54" i="2"/>
  <c r="L213" i="2"/>
  <c r="I155" i="2"/>
  <c r="D208" i="2"/>
  <c r="F17" i="2"/>
  <c r="G174" i="2"/>
  <c r="L126" i="2"/>
  <c r="D69" i="2"/>
  <c r="F111" i="2"/>
  <c r="J219" i="2"/>
  <c r="I40" i="2"/>
  <c r="F169" i="2"/>
  <c r="J149" i="2"/>
  <c r="K167" i="2"/>
  <c r="E190" i="2"/>
  <c r="K189" i="2"/>
  <c r="E109" i="2"/>
  <c r="D35" i="2"/>
  <c r="G17" i="2"/>
  <c r="I66" i="2"/>
  <c r="K137" i="2"/>
  <c r="I16" i="2"/>
  <c r="F179" i="2"/>
  <c r="G184" i="2"/>
  <c r="L47" i="2"/>
  <c r="H171" i="2"/>
  <c r="F154" i="2"/>
  <c r="F192" i="2"/>
  <c r="L222" i="2"/>
  <c r="K131" i="2"/>
  <c r="F115" i="2"/>
  <c r="G48" i="2"/>
  <c r="H37" i="2"/>
  <c r="G77" i="2"/>
  <c r="G72" i="2"/>
  <c r="G132" i="2"/>
  <c r="F118" i="2"/>
  <c r="E171" i="2"/>
  <c r="L178" i="2"/>
  <c r="E207" i="2"/>
  <c r="I95" i="2"/>
  <c r="G117" i="2"/>
  <c r="G185" i="2"/>
  <c r="F82" i="2"/>
  <c r="H3" i="2"/>
  <c r="E49" i="2"/>
  <c r="G178" i="2"/>
  <c r="D73" i="2"/>
  <c r="F171" i="2"/>
  <c r="L203" i="2"/>
  <c r="E33" i="2"/>
  <c r="I178" i="2"/>
  <c r="G4" i="2"/>
  <c r="E189" i="2"/>
  <c r="G76" i="2"/>
  <c r="F87" i="2"/>
  <c r="K87" i="2"/>
  <c r="J46" i="2"/>
  <c r="D5" i="2"/>
  <c r="H27" i="2"/>
  <c r="J192" i="2"/>
  <c r="I84" i="2"/>
  <c r="K18" i="2"/>
  <c r="J99" i="2"/>
  <c r="D88" i="2"/>
  <c r="F157" i="2"/>
  <c r="L117" i="2"/>
  <c r="F160" i="2"/>
  <c r="I120" i="2"/>
  <c r="G60" i="2"/>
  <c r="I183" i="2"/>
  <c r="J184" i="2"/>
  <c r="E101" i="2"/>
  <c r="L83" i="2"/>
  <c r="I219" i="2"/>
  <c r="E30" i="2"/>
  <c r="E113" i="2"/>
  <c r="G167" i="2"/>
  <c r="H160" i="2"/>
  <c r="D209" i="2"/>
  <c r="D112" i="2"/>
  <c r="E166" i="2"/>
  <c r="E7" i="2"/>
  <c r="G175" i="2"/>
  <c r="J214" i="2"/>
  <c r="I81" i="2"/>
  <c r="I45" i="2"/>
  <c r="E219" i="2"/>
  <c r="L172" i="2"/>
  <c r="L174" i="2"/>
  <c r="K228" i="2"/>
  <c r="L135" i="2"/>
  <c r="D219" i="2"/>
  <c r="G195" i="2"/>
  <c r="J91" i="2"/>
  <c r="I57" i="2"/>
  <c r="L17" i="2"/>
  <c r="D71" i="2"/>
  <c r="I227" i="2"/>
  <c r="F106" i="2"/>
  <c r="H24" i="2"/>
  <c r="F102" i="2"/>
  <c r="F97" i="2"/>
  <c r="J189" i="2"/>
  <c r="F163" i="2"/>
  <c r="I167" i="2"/>
  <c r="D136" i="2"/>
  <c r="L72" i="2"/>
  <c r="I196" i="2"/>
  <c r="F191" i="2"/>
  <c r="F63" i="2"/>
  <c r="E119" i="2"/>
  <c r="G107" i="2"/>
  <c r="G157" i="2"/>
  <c r="I171" i="2"/>
  <c r="J208" i="2"/>
  <c r="F204" i="2"/>
  <c r="J125" i="2"/>
  <c r="J35" i="2"/>
  <c r="K159" i="2"/>
  <c r="E211" i="2"/>
  <c r="H54" i="2"/>
  <c r="G144" i="2"/>
  <c r="F100" i="2"/>
  <c r="L191" i="2"/>
  <c r="D21" i="2"/>
  <c r="L119" i="2"/>
  <c r="J171" i="2"/>
  <c r="J82" i="2"/>
  <c r="F53" i="2"/>
  <c r="G159" i="2"/>
  <c r="F34" i="2"/>
  <c r="D131" i="2"/>
  <c r="J207" i="2"/>
  <c r="I43" i="2"/>
  <c r="E107" i="2"/>
  <c r="J107" i="2"/>
  <c r="G226" i="2"/>
  <c r="F167" i="2"/>
  <c r="J174" i="2"/>
  <c r="J178" i="2"/>
  <c r="J47" i="2"/>
  <c r="E214" i="2"/>
  <c r="D217" i="2"/>
  <c r="D210" i="2"/>
  <c r="H178" i="2"/>
  <c r="I71" i="2"/>
  <c r="E220" i="2"/>
  <c r="L15" i="2"/>
  <c r="H167" i="2"/>
  <c r="G96" i="2"/>
  <c r="D58" i="2"/>
  <c r="G156" i="2"/>
  <c r="I125" i="2"/>
  <c r="E150" i="2"/>
  <c r="D77" i="2"/>
  <c r="K209" i="2"/>
  <c r="L65" i="2"/>
  <c r="H168" i="2"/>
  <c r="I41" i="2"/>
  <c r="D42" i="2"/>
  <c r="J87" i="2"/>
  <c r="E47" i="2"/>
  <c r="G112" i="2"/>
  <c r="G37" i="2"/>
  <c r="D156" i="2"/>
  <c r="D171" i="2"/>
  <c r="I185" i="2"/>
  <c r="K216" i="2"/>
  <c r="E215" i="2"/>
  <c r="G49" i="2"/>
  <c r="I174" i="2"/>
  <c r="K220" i="2"/>
  <c r="D120" i="2"/>
  <c r="J100" i="2"/>
  <c r="F202" i="2"/>
  <c r="J78" i="2"/>
  <c r="E138" i="2"/>
  <c r="J49" i="2"/>
  <c r="L162" i="2"/>
  <c r="F21" i="2"/>
  <c r="E72" i="2"/>
  <c r="K10" i="2"/>
  <c r="I107" i="2"/>
  <c r="D184" i="2"/>
  <c r="H132" i="2"/>
  <c r="E187" i="2"/>
  <c r="D64" i="2"/>
  <c r="L202" i="2"/>
  <c r="H181" i="2"/>
  <c r="H185" i="2"/>
  <c r="J167" i="2"/>
  <c r="G115" i="2"/>
  <c r="D220" i="2"/>
  <c r="D41" i="2"/>
  <c r="J120" i="2"/>
  <c r="D53" i="2"/>
  <c r="K70" i="2"/>
  <c r="I213" i="2"/>
  <c r="G191" i="2"/>
  <c r="D138" i="2"/>
  <c r="I65" i="2"/>
  <c r="F197" i="2"/>
  <c r="E73" i="2"/>
  <c r="F96" i="2"/>
  <c r="F227" i="2"/>
  <c r="H79" i="2"/>
  <c r="H63" i="2"/>
  <c r="D13" i="2"/>
  <c r="K129" i="2"/>
  <c r="D135" i="2"/>
  <c r="F189" i="2"/>
  <c r="G71" i="2"/>
  <c r="K214" i="2"/>
  <c r="E144" i="2"/>
  <c r="J210" i="2"/>
  <c r="K178" i="2"/>
  <c r="J183" i="2"/>
  <c r="K126" i="2"/>
  <c r="E22" i="2"/>
  <c r="K142" i="2"/>
  <c r="H77" i="2"/>
  <c r="J216" i="2"/>
  <c r="I195" i="2"/>
  <c r="K81" i="2"/>
  <c r="G197" i="2"/>
  <c r="F142" i="2"/>
  <c r="K186" i="2"/>
  <c r="L195" i="2"/>
  <c r="F12" i="2"/>
  <c r="F185" i="2"/>
  <c r="I24" i="2"/>
  <c r="D159" i="2"/>
  <c r="D79" i="2"/>
  <c r="F94" i="2"/>
  <c r="I60" i="2"/>
  <c r="E167" i="2"/>
  <c r="F216" i="2"/>
  <c r="E223" i="2"/>
  <c r="D155" i="2"/>
  <c r="F222" i="2"/>
  <c r="K222" i="2"/>
  <c r="L177" i="2"/>
  <c r="L89" i="2"/>
  <c r="D127" i="2"/>
  <c r="E222" i="2"/>
  <c r="G15" i="2"/>
  <c r="AF3" i="2" l="1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2" i="2"/>
  <c r="T95" i="1"/>
  <c r="T107" i="1" s="1"/>
  <c r="T119" i="1" s="1"/>
  <c r="T131" i="1" s="1"/>
  <c r="T143" i="1" s="1"/>
  <c r="T155" i="1" s="1"/>
  <c r="T167" i="1" s="1"/>
  <c r="T179" i="1" s="1"/>
  <c r="T191" i="1" s="1"/>
  <c r="T203" i="1" s="1"/>
  <c r="T215" i="1" s="1"/>
  <c r="T227" i="1" s="1"/>
  <c r="S95" i="1"/>
  <c r="S101" i="1" s="1"/>
  <c r="S107" i="1" s="1"/>
  <c r="S113" i="1" s="1"/>
  <c r="S119" i="1" s="1"/>
  <c r="S125" i="1" s="1"/>
  <c r="S131" i="1" s="1"/>
  <c r="S137" i="1" s="1"/>
  <c r="S143" i="1" s="1"/>
  <c r="S149" i="1" s="1"/>
  <c r="S155" i="1" s="1"/>
  <c r="S161" i="1" s="1"/>
  <c r="S167" i="1" s="1"/>
  <c r="S173" i="1" s="1"/>
  <c r="S179" i="1" s="1"/>
  <c r="S185" i="1" s="1"/>
  <c r="S191" i="1" s="1"/>
  <c r="S197" i="1" s="1"/>
  <c r="S203" i="1" s="1"/>
  <c r="S209" i="1" s="1"/>
  <c r="S215" i="1" s="1"/>
  <c r="S221" i="1" s="1"/>
  <c r="S227" i="1" s="1"/>
  <c r="T94" i="1"/>
  <c r="T106" i="1" s="1"/>
  <c r="T118" i="1" s="1"/>
  <c r="T130" i="1" s="1"/>
  <c r="T142" i="1" s="1"/>
  <c r="T154" i="1" s="1"/>
  <c r="T166" i="1" s="1"/>
  <c r="T178" i="1" s="1"/>
  <c r="T190" i="1" s="1"/>
  <c r="T202" i="1" s="1"/>
  <c r="T214" i="1" s="1"/>
  <c r="T226" i="1" s="1"/>
  <c r="T83" i="1"/>
  <c r="T76" i="1"/>
  <c r="T88" i="1" s="1"/>
  <c r="T100" i="1" s="1"/>
  <c r="T112" i="1" s="1"/>
  <c r="T124" i="1" s="1"/>
  <c r="T136" i="1" s="1"/>
  <c r="T148" i="1" s="1"/>
  <c r="T160" i="1" s="1"/>
  <c r="T172" i="1" s="1"/>
  <c r="T184" i="1" s="1"/>
  <c r="T196" i="1" s="1"/>
  <c r="T208" i="1" s="1"/>
  <c r="T220" i="1" s="1"/>
  <c r="S76" i="1"/>
  <c r="S82" i="1" s="1"/>
  <c r="S88" i="1" s="1"/>
  <c r="S94" i="1" s="1"/>
  <c r="S100" i="1" s="1"/>
  <c r="S106" i="1" s="1"/>
  <c r="S112" i="1" s="1"/>
  <c r="S118" i="1" s="1"/>
  <c r="S124" i="1" s="1"/>
  <c r="S130" i="1" s="1"/>
  <c r="S136" i="1" s="1"/>
  <c r="S142" i="1" s="1"/>
  <c r="S148" i="1" s="1"/>
  <c r="S154" i="1" s="1"/>
  <c r="S160" i="1" s="1"/>
  <c r="S166" i="1" s="1"/>
  <c r="S172" i="1" s="1"/>
  <c r="S178" i="1" s="1"/>
  <c r="S184" i="1" s="1"/>
  <c r="S190" i="1" s="1"/>
  <c r="S196" i="1" s="1"/>
  <c r="S202" i="1" s="1"/>
  <c r="S208" i="1" s="1"/>
  <c r="S214" i="1" s="1"/>
  <c r="S220" i="1" s="1"/>
  <c r="S226" i="1" s="1"/>
  <c r="S66" i="1"/>
  <c r="S72" i="1" s="1"/>
  <c r="S78" i="1" s="1"/>
  <c r="S84" i="1" s="1"/>
  <c r="S90" i="1" s="1"/>
  <c r="S96" i="1" s="1"/>
  <c r="S102" i="1" s="1"/>
  <c r="S108" i="1" s="1"/>
  <c r="S114" i="1" s="1"/>
  <c r="S120" i="1" s="1"/>
  <c r="S126" i="1" s="1"/>
  <c r="S132" i="1" s="1"/>
  <c r="S138" i="1" s="1"/>
  <c r="S144" i="1" s="1"/>
  <c r="S150" i="1" s="1"/>
  <c r="S156" i="1" s="1"/>
  <c r="S162" i="1" s="1"/>
  <c r="S168" i="1" s="1"/>
  <c r="S174" i="1" s="1"/>
  <c r="S180" i="1" s="1"/>
  <c r="S186" i="1" s="1"/>
  <c r="S192" i="1" s="1"/>
  <c r="S198" i="1" s="1"/>
  <c r="S204" i="1" s="1"/>
  <c r="S210" i="1" s="1"/>
  <c r="S216" i="1" s="1"/>
  <c r="S222" i="1" s="1"/>
  <c r="S228" i="1" s="1"/>
  <c r="S57" i="1"/>
  <c r="S63" i="1" s="1"/>
  <c r="S69" i="1" s="1"/>
  <c r="S75" i="1" s="1"/>
  <c r="S81" i="1" s="1"/>
  <c r="S87" i="1" s="1"/>
  <c r="S93" i="1" s="1"/>
  <c r="S99" i="1" s="1"/>
  <c r="S105" i="1" s="1"/>
  <c r="S111" i="1" s="1"/>
  <c r="S117" i="1" s="1"/>
  <c r="S123" i="1" s="1"/>
  <c r="S129" i="1" s="1"/>
  <c r="S135" i="1" s="1"/>
  <c r="S141" i="1" s="1"/>
  <c r="S147" i="1" s="1"/>
  <c r="S153" i="1" s="1"/>
  <c r="S159" i="1" s="1"/>
  <c r="S165" i="1" s="1"/>
  <c r="S171" i="1" s="1"/>
  <c r="S177" i="1" s="1"/>
  <c r="S183" i="1" s="1"/>
  <c r="S189" i="1" s="1"/>
  <c r="S195" i="1" s="1"/>
  <c r="S201" i="1" s="1"/>
  <c r="S207" i="1" s="1"/>
  <c r="S213" i="1" s="1"/>
  <c r="S219" i="1" s="1"/>
  <c r="S225" i="1" s="1"/>
  <c r="T49" i="1"/>
  <c r="T61" i="1" s="1"/>
  <c r="T73" i="1" s="1"/>
  <c r="T85" i="1" s="1"/>
  <c r="T97" i="1" s="1"/>
  <c r="T109" i="1" s="1"/>
  <c r="T121" i="1" s="1"/>
  <c r="T133" i="1" s="1"/>
  <c r="T145" i="1" s="1"/>
  <c r="T157" i="1" s="1"/>
  <c r="T169" i="1" s="1"/>
  <c r="T181" i="1" s="1"/>
  <c r="T193" i="1" s="1"/>
  <c r="T205" i="1" s="1"/>
  <c r="T217" i="1" s="1"/>
  <c r="T229" i="1" s="1"/>
  <c r="T48" i="1"/>
  <c r="T60" i="1" s="1"/>
  <c r="T72" i="1" s="1"/>
  <c r="T84" i="1" s="1"/>
  <c r="T96" i="1" s="1"/>
  <c r="T108" i="1" s="1"/>
  <c r="T120" i="1" s="1"/>
  <c r="T132" i="1" s="1"/>
  <c r="T144" i="1" s="1"/>
  <c r="T156" i="1" s="1"/>
  <c r="T168" i="1" s="1"/>
  <c r="T180" i="1" s="1"/>
  <c r="T192" i="1" s="1"/>
  <c r="T204" i="1" s="1"/>
  <c r="T216" i="1" s="1"/>
  <c r="T228" i="1" s="1"/>
  <c r="T43" i="1"/>
  <c r="T55" i="1" s="1"/>
  <c r="T67" i="1" s="1"/>
  <c r="T79" i="1" s="1"/>
  <c r="T91" i="1" s="1"/>
  <c r="T103" i="1" s="1"/>
  <c r="T115" i="1" s="1"/>
  <c r="T127" i="1" s="1"/>
  <c r="T139" i="1" s="1"/>
  <c r="T151" i="1" s="1"/>
  <c r="T163" i="1" s="1"/>
  <c r="T175" i="1" s="1"/>
  <c r="T187" i="1" s="1"/>
  <c r="T199" i="1" s="1"/>
  <c r="T211" i="1" s="1"/>
  <c r="T223" i="1" s="1"/>
  <c r="T41" i="1"/>
  <c r="T53" i="1" s="1"/>
  <c r="T65" i="1" s="1"/>
  <c r="T77" i="1" s="1"/>
  <c r="T89" i="1" s="1"/>
  <c r="T101" i="1" s="1"/>
  <c r="T113" i="1" s="1"/>
  <c r="T125" i="1" s="1"/>
  <c r="T137" i="1" s="1"/>
  <c r="T149" i="1" s="1"/>
  <c r="T161" i="1" s="1"/>
  <c r="T173" i="1" s="1"/>
  <c r="T185" i="1" s="1"/>
  <c r="T197" i="1" s="1"/>
  <c r="T209" i="1" s="1"/>
  <c r="T221" i="1" s="1"/>
  <c r="T36" i="1"/>
  <c r="T35" i="1"/>
  <c r="T47" i="1" s="1"/>
  <c r="T59" i="1" s="1"/>
  <c r="T71" i="1" s="1"/>
  <c r="S35" i="1"/>
  <c r="S41" i="1" s="1"/>
  <c r="S47" i="1" s="1"/>
  <c r="S53" i="1" s="1"/>
  <c r="S59" i="1" s="1"/>
  <c r="S65" i="1" s="1"/>
  <c r="S71" i="1" s="1"/>
  <c r="S77" i="1" s="1"/>
  <c r="S83" i="1" s="1"/>
  <c r="S89" i="1" s="1"/>
  <c r="T33" i="1"/>
  <c r="T45" i="1" s="1"/>
  <c r="T57" i="1" s="1"/>
  <c r="T69" i="1" s="1"/>
  <c r="T81" i="1" s="1"/>
  <c r="T93" i="1" s="1"/>
  <c r="T105" i="1" s="1"/>
  <c r="T117" i="1" s="1"/>
  <c r="T129" i="1" s="1"/>
  <c r="T141" i="1" s="1"/>
  <c r="T153" i="1" s="1"/>
  <c r="T165" i="1" s="1"/>
  <c r="T177" i="1" s="1"/>
  <c r="T189" i="1" s="1"/>
  <c r="T201" i="1" s="1"/>
  <c r="T213" i="1" s="1"/>
  <c r="T225" i="1" s="1"/>
  <c r="T32" i="1"/>
  <c r="T44" i="1" s="1"/>
  <c r="T56" i="1" s="1"/>
  <c r="T68" i="1" s="1"/>
  <c r="T80" i="1" s="1"/>
  <c r="T92" i="1" s="1"/>
  <c r="T104" i="1" s="1"/>
  <c r="T116" i="1" s="1"/>
  <c r="T128" i="1" s="1"/>
  <c r="T140" i="1" s="1"/>
  <c r="T152" i="1" s="1"/>
  <c r="T164" i="1" s="1"/>
  <c r="T176" i="1" s="1"/>
  <c r="T188" i="1" s="1"/>
  <c r="T200" i="1" s="1"/>
  <c r="T212" i="1" s="1"/>
  <c r="T224" i="1" s="1"/>
  <c r="T31" i="1"/>
  <c r="S30" i="1"/>
  <c r="S36" i="1" s="1"/>
  <c r="S42" i="1" s="1"/>
  <c r="S48" i="1" s="1"/>
  <c r="S54" i="1" s="1"/>
  <c r="S60" i="1" s="1"/>
  <c r="T28" i="1"/>
  <c r="T40" i="1" s="1"/>
  <c r="T52" i="1" s="1"/>
  <c r="T64" i="1" s="1"/>
  <c r="S28" i="1"/>
  <c r="S34" i="1" s="1"/>
  <c r="S40" i="1" s="1"/>
  <c r="S46" i="1" s="1"/>
  <c r="S52" i="1" s="1"/>
  <c r="S58" i="1" s="1"/>
  <c r="S64" i="1" s="1"/>
  <c r="S70" i="1" s="1"/>
  <c r="T27" i="1"/>
  <c r="T39" i="1" s="1"/>
  <c r="T51" i="1" s="1"/>
  <c r="T63" i="1" s="1"/>
  <c r="T75" i="1" s="1"/>
  <c r="T87" i="1" s="1"/>
  <c r="T99" i="1" s="1"/>
  <c r="T111" i="1" s="1"/>
  <c r="T123" i="1" s="1"/>
  <c r="T135" i="1" s="1"/>
  <c r="T147" i="1" s="1"/>
  <c r="T159" i="1" s="1"/>
  <c r="T171" i="1" s="1"/>
  <c r="T183" i="1" s="1"/>
  <c r="T195" i="1" s="1"/>
  <c r="T207" i="1" s="1"/>
  <c r="T219" i="1" s="1"/>
  <c r="T25" i="1"/>
  <c r="T37" i="1" s="1"/>
  <c r="T24" i="1"/>
  <c r="S24" i="1"/>
  <c r="T23" i="1"/>
  <c r="T22" i="1"/>
  <c r="T34" i="1" s="1"/>
  <c r="T46" i="1" s="1"/>
  <c r="T58" i="1" s="1"/>
  <c r="T70" i="1" s="1"/>
  <c r="T82" i="1" s="1"/>
  <c r="T21" i="1"/>
  <c r="T20" i="1"/>
  <c r="T19" i="1"/>
  <c r="S19" i="1"/>
  <c r="S25" i="1" s="1"/>
  <c r="S31" i="1" s="1"/>
  <c r="S37" i="1" s="1"/>
  <c r="S43" i="1" s="1"/>
  <c r="S49" i="1" s="1"/>
  <c r="S55" i="1" s="1"/>
  <c r="S61" i="1" s="1"/>
  <c r="S67" i="1" s="1"/>
  <c r="S73" i="1" s="1"/>
  <c r="S79" i="1" s="1"/>
  <c r="S85" i="1" s="1"/>
  <c r="S91" i="1" s="1"/>
  <c r="S97" i="1" s="1"/>
  <c r="S103" i="1" s="1"/>
  <c r="S109" i="1" s="1"/>
  <c r="S115" i="1" s="1"/>
  <c r="S121" i="1" s="1"/>
  <c r="S127" i="1" s="1"/>
  <c r="S133" i="1" s="1"/>
  <c r="S139" i="1" s="1"/>
  <c r="S145" i="1" s="1"/>
  <c r="S151" i="1" s="1"/>
  <c r="S157" i="1" s="1"/>
  <c r="S163" i="1" s="1"/>
  <c r="S169" i="1" s="1"/>
  <c r="S175" i="1" s="1"/>
  <c r="S181" i="1" s="1"/>
  <c r="S187" i="1" s="1"/>
  <c r="S193" i="1" s="1"/>
  <c r="S199" i="1" s="1"/>
  <c r="S205" i="1" s="1"/>
  <c r="S211" i="1" s="1"/>
  <c r="S217" i="1" s="1"/>
  <c r="S223" i="1" s="1"/>
  <c r="S229" i="1" s="1"/>
  <c r="T18" i="1"/>
  <c r="T30" i="1" s="1"/>
  <c r="T42" i="1" s="1"/>
  <c r="T54" i="1" s="1"/>
  <c r="T66" i="1" s="1"/>
  <c r="T78" i="1" s="1"/>
  <c r="T90" i="1" s="1"/>
  <c r="T102" i="1" s="1"/>
  <c r="T114" i="1" s="1"/>
  <c r="T126" i="1" s="1"/>
  <c r="T138" i="1" s="1"/>
  <c r="T150" i="1" s="1"/>
  <c r="T162" i="1" s="1"/>
  <c r="T174" i="1" s="1"/>
  <c r="T186" i="1" s="1"/>
  <c r="T198" i="1" s="1"/>
  <c r="T210" i="1" s="1"/>
  <c r="T222" i="1" s="1"/>
  <c r="S18" i="1"/>
  <c r="T17" i="1"/>
  <c r="T29" i="1" s="1"/>
  <c r="S17" i="1"/>
  <c r="S23" i="1" s="1"/>
  <c r="S29" i="1" s="1"/>
  <c r="T16" i="1"/>
  <c r="S16" i="1"/>
  <c r="S22" i="1" s="1"/>
  <c r="T15" i="1"/>
  <c r="S15" i="1"/>
  <c r="S21" i="1" s="1"/>
  <c r="S27" i="1" s="1"/>
  <c r="S33" i="1" s="1"/>
  <c r="S39" i="1" s="1"/>
  <c r="S45" i="1" s="1"/>
  <c r="S51" i="1" s="1"/>
  <c r="T14" i="1"/>
  <c r="T26" i="1" s="1"/>
  <c r="T38" i="1" s="1"/>
  <c r="T50" i="1" s="1"/>
  <c r="T62" i="1" s="1"/>
  <c r="T74" i="1" s="1"/>
  <c r="T86" i="1" s="1"/>
  <c r="T98" i="1" s="1"/>
  <c r="T110" i="1" s="1"/>
  <c r="T122" i="1" s="1"/>
  <c r="T134" i="1" s="1"/>
  <c r="T146" i="1" s="1"/>
  <c r="T158" i="1" s="1"/>
  <c r="T170" i="1" s="1"/>
  <c r="T182" i="1" s="1"/>
  <c r="T194" i="1" s="1"/>
  <c r="T206" i="1" s="1"/>
  <c r="T218" i="1" s="1"/>
  <c r="S14" i="1"/>
  <c r="S20" i="1" s="1"/>
  <c r="S26" i="1" s="1"/>
  <c r="S32" i="1" s="1"/>
  <c r="S38" i="1" s="1"/>
  <c r="S44" i="1" s="1"/>
  <c r="S50" i="1" s="1"/>
  <c r="S56" i="1" s="1"/>
  <c r="S62" i="1" s="1"/>
  <c r="S68" i="1" s="1"/>
  <c r="S74" i="1" s="1"/>
  <c r="S80" i="1" s="1"/>
  <c r="S86" i="1" s="1"/>
  <c r="S92" i="1" s="1"/>
  <c r="S98" i="1" s="1"/>
  <c r="S104" i="1" s="1"/>
  <c r="S110" i="1" s="1"/>
  <c r="S116" i="1" s="1"/>
  <c r="S122" i="1" s="1"/>
  <c r="S128" i="1" s="1"/>
  <c r="S134" i="1" s="1"/>
  <c r="S140" i="1" s="1"/>
  <c r="S146" i="1" s="1"/>
  <c r="S152" i="1" s="1"/>
  <c r="S158" i="1" s="1"/>
  <c r="S164" i="1" s="1"/>
  <c r="S170" i="1" s="1"/>
  <c r="S176" i="1" s="1"/>
  <c r="S182" i="1" s="1"/>
  <c r="S188" i="1" s="1"/>
  <c r="S194" i="1" s="1"/>
  <c r="S200" i="1" s="1"/>
  <c r="S206" i="1" s="1"/>
  <c r="S212" i="1" s="1"/>
  <c r="S218" i="1" s="1"/>
  <c r="S224" i="1" s="1"/>
  <c r="Q129" i="2" l="1"/>
  <c r="Q141" i="2" s="1"/>
  <c r="Q153" i="2" s="1"/>
  <c r="Q165" i="2" s="1"/>
  <c r="Q177" i="2" s="1"/>
  <c r="Q189" i="2" s="1"/>
  <c r="Q201" i="2" s="1"/>
  <c r="Q213" i="2" s="1"/>
  <c r="Q225" i="2" s="1"/>
  <c r="Q105" i="2"/>
  <c r="Q117" i="2" s="1"/>
  <c r="Q81" i="2"/>
  <c r="Q93" i="2" s="1"/>
  <c r="Q70" i="2"/>
  <c r="Q82" i="2" s="1"/>
  <c r="Q94" i="2" s="1"/>
  <c r="Q106" i="2" s="1"/>
  <c r="Q118" i="2" s="1"/>
  <c r="Q130" i="2" s="1"/>
  <c r="Q142" i="2" s="1"/>
  <c r="Q154" i="2" s="1"/>
  <c r="Q166" i="2" s="1"/>
  <c r="Q178" i="2" s="1"/>
  <c r="Q190" i="2" s="1"/>
  <c r="Q202" i="2" s="1"/>
  <c r="Q214" i="2" s="1"/>
  <c r="Q226" i="2" s="1"/>
  <c r="Q68" i="2"/>
  <c r="Q80" i="2" s="1"/>
  <c r="Q92" i="2" s="1"/>
  <c r="Q104" i="2" s="1"/>
  <c r="Q116" i="2" s="1"/>
  <c r="Q128" i="2" s="1"/>
  <c r="Q140" i="2" s="1"/>
  <c r="Q152" i="2" s="1"/>
  <c r="Q164" i="2" s="1"/>
  <c r="Q176" i="2" s="1"/>
  <c r="Q188" i="2" s="1"/>
  <c r="Q200" i="2" s="1"/>
  <c r="Q212" i="2" s="1"/>
  <c r="Q224" i="2" s="1"/>
  <c r="Q57" i="2"/>
  <c r="Q69" i="2" s="1"/>
  <c r="Q55" i="2"/>
  <c r="Q67" i="2" s="1"/>
  <c r="Q79" i="2" s="1"/>
  <c r="Q91" i="2" s="1"/>
  <c r="Q103" i="2" s="1"/>
  <c r="Q115" i="2" s="1"/>
  <c r="Q127" i="2" s="1"/>
  <c r="Q139" i="2" s="1"/>
  <c r="Q151" i="2" s="1"/>
  <c r="Q163" i="2" s="1"/>
  <c r="Q175" i="2" s="1"/>
  <c r="Q187" i="2" s="1"/>
  <c r="Q199" i="2" s="1"/>
  <c r="Q211" i="2" s="1"/>
  <c r="Q223" i="2" s="1"/>
  <c r="Q46" i="2"/>
  <c r="Q58" i="2" s="1"/>
  <c r="Q44" i="2"/>
  <c r="Q56" i="2" s="1"/>
  <c r="Q38" i="2"/>
  <c r="Q50" i="2" s="1"/>
  <c r="Q62" i="2" s="1"/>
  <c r="Q74" i="2" s="1"/>
  <c r="Q86" i="2" s="1"/>
  <c r="Q98" i="2" s="1"/>
  <c r="Q110" i="2" s="1"/>
  <c r="Q122" i="2" s="1"/>
  <c r="Q134" i="2" s="1"/>
  <c r="Q146" i="2" s="1"/>
  <c r="Q158" i="2" s="1"/>
  <c r="Q170" i="2" s="1"/>
  <c r="Q182" i="2" s="1"/>
  <c r="Q194" i="2" s="1"/>
  <c r="Q206" i="2" s="1"/>
  <c r="Q218" i="2" s="1"/>
  <c r="Q36" i="2"/>
  <c r="Q48" i="2" s="1"/>
  <c r="Q60" i="2" s="1"/>
  <c r="Q72" i="2" s="1"/>
  <c r="Q84" i="2" s="1"/>
  <c r="Q96" i="2" s="1"/>
  <c r="Q108" i="2" s="1"/>
  <c r="Q120" i="2" s="1"/>
  <c r="Q132" i="2" s="1"/>
  <c r="Q144" i="2" s="1"/>
  <c r="Q156" i="2" s="1"/>
  <c r="Q168" i="2" s="1"/>
  <c r="Q180" i="2" s="1"/>
  <c r="Q192" i="2" s="1"/>
  <c r="Q204" i="2" s="1"/>
  <c r="Q216" i="2" s="1"/>
  <c r="Q228" i="2" s="1"/>
  <c r="Q33" i="2"/>
  <c r="Q45" i="2" s="1"/>
  <c r="Q31" i="2"/>
  <c r="Q43" i="2" s="1"/>
  <c r="Q26" i="2"/>
  <c r="Q25" i="2"/>
  <c r="Q37" i="2" s="1"/>
  <c r="Q49" i="2" s="1"/>
  <c r="Q61" i="2" s="1"/>
  <c r="Q73" i="2" s="1"/>
  <c r="Q85" i="2" s="1"/>
  <c r="Q97" i="2" s="1"/>
  <c r="Q109" i="2" s="1"/>
  <c r="Q121" i="2" s="1"/>
  <c r="Q133" i="2" s="1"/>
  <c r="Q145" i="2" s="1"/>
  <c r="Q157" i="2" s="1"/>
  <c r="Q169" i="2" s="1"/>
  <c r="Q181" i="2" s="1"/>
  <c r="Q193" i="2" s="1"/>
  <c r="Q205" i="2" s="1"/>
  <c r="Q217" i="2" s="1"/>
  <c r="Q229" i="2" s="1"/>
  <c r="Q24" i="2"/>
  <c r="Q23" i="2"/>
  <c r="Q35" i="2" s="1"/>
  <c r="Q47" i="2" s="1"/>
  <c r="Q59" i="2" s="1"/>
  <c r="Q71" i="2" s="1"/>
  <c r="Q83" i="2" s="1"/>
  <c r="Q95" i="2" s="1"/>
  <c r="Q107" i="2" s="1"/>
  <c r="Q119" i="2" s="1"/>
  <c r="Q131" i="2" s="1"/>
  <c r="Q143" i="2" s="1"/>
  <c r="Q155" i="2" s="1"/>
  <c r="Q167" i="2" s="1"/>
  <c r="Q179" i="2" s="1"/>
  <c r="Q191" i="2" s="1"/>
  <c r="Q203" i="2" s="1"/>
  <c r="Q215" i="2" s="1"/>
  <c r="Q227" i="2" s="1"/>
  <c r="Q22" i="2"/>
  <c r="Q34" i="2" s="1"/>
  <c r="Q21" i="2"/>
  <c r="Q20" i="2"/>
  <c r="Q32" i="2" s="1"/>
  <c r="Q19" i="2"/>
  <c r="Q18" i="2"/>
  <c r="Q30" i="2" s="1"/>
  <c r="Q42" i="2" s="1"/>
  <c r="Q54" i="2" s="1"/>
  <c r="Q66" i="2" s="1"/>
  <c r="Q78" i="2" s="1"/>
  <c r="Q90" i="2" s="1"/>
  <c r="Q102" i="2" s="1"/>
  <c r="Q114" i="2" s="1"/>
  <c r="Q126" i="2" s="1"/>
  <c r="Q138" i="2" s="1"/>
  <c r="Q150" i="2" s="1"/>
  <c r="Q162" i="2" s="1"/>
  <c r="Q174" i="2" s="1"/>
  <c r="Q186" i="2" s="1"/>
  <c r="Q198" i="2" s="1"/>
  <c r="Q210" i="2" s="1"/>
  <c r="Q222" i="2" s="1"/>
  <c r="Q17" i="2"/>
  <c r="Q29" i="2" s="1"/>
  <c r="Q41" i="2" s="1"/>
  <c r="Q53" i="2" s="1"/>
  <c r="Q65" i="2" s="1"/>
  <c r="Q77" i="2" s="1"/>
  <c r="Q89" i="2" s="1"/>
  <c r="Q101" i="2" s="1"/>
  <c r="Q113" i="2" s="1"/>
  <c r="Q125" i="2" s="1"/>
  <c r="Q137" i="2" s="1"/>
  <c r="Q149" i="2" s="1"/>
  <c r="Q161" i="2" s="1"/>
  <c r="Q173" i="2" s="1"/>
  <c r="Q185" i="2" s="1"/>
  <c r="Q197" i="2" s="1"/>
  <c r="Q209" i="2" s="1"/>
  <c r="Q221" i="2" s="1"/>
  <c r="Q16" i="2"/>
  <c r="Q28" i="2" s="1"/>
  <c r="Q40" i="2" s="1"/>
  <c r="Q52" i="2" s="1"/>
  <c r="Q64" i="2" s="1"/>
  <c r="Q76" i="2" s="1"/>
  <c r="Q88" i="2" s="1"/>
  <c r="Q100" i="2" s="1"/>
  <c r="Q112" i="2" s="1"/>
  <c r="Q124" i="2" s="1"/>
  <c r="Q136" i="2" s="1"/>
  <c r="Q148" i="2" s="1"/>
  <c r="Q160" i="2" s="1"/>
  <c r="Q172" i="2" s="1"/>
  <c r="Q184" i="2" s="1"/>
  <c r="Q196" i="2" s="1"/>
  <c r="Q208" i="2" s="1"/>
  <c r="Q220" i="2" s="1"/>
  <c r="Q15" i="2"/>
  <c r="Q27" i="2" s="1"/>
  <c r="Q39" i="2" s="1"/>
  <c r="Q51" i="2" s="1"/>
  <c r="Q63" i="2" s="1"/>
  <c r="Q75" i="2" s="1"/>
  <c r="Q87" i="2" s="1"/>
  <c r="Q99" i="2" s="1"/>
  <c r="Q111" i="2" s="1"/>
  <c r="Q123" i="2" s="1"/>
  <c r="Q135" i="2" s="1"/>
  <c r="Q147" i="2" s="1"/>
  <c r="Q159" i="2" s="1"/>
  <c r="Q171" i="2" s="1"/>
  <c r="Q183" i="2" s="1"/>
  <c r="Q195" i="2" s="1"/>
  <c r="Q207" i="2" s="1"/>
  <c r="Q219" i="2" s="1"/>
  <c r="Q14" i="2"/>
  <c r="AD3" i="4"/>
  <c r="AH14" i="4"/>
  <c r="AD18" i="4"/>
  <c r="AD39" i="4"/>
  <c r="S12" i="2"/>
  <c r="S72" i="2"/>
  <c r="S132" i="2"/>
  <c r="S192" i="2"/>
  <c r="T58" i="2"/>
  <c r="U22" i="2"/>
  <c r="U82" i="2"/>
  <c r="V10" i="2"/>
  <c r="V70" i="2"/>
  <c r="V130" i="2"/>
  <c r="V190" i="2"/>
  <c r="W118" i="2"/>
  <c r="W54" i="2"/>
  <c r="X16" i="2"/>
  <c r="Y34" i="2"/>
  <c r="Y94" i="2"/>
  <c r="Y154" i="2"/>
  <c r="Y214" i="2"/>
  <c r="W37" i="2"/>
  <c r="Z95" i="2"/>
  <c r="Z156" i="2"/>
  <c r="Z217" i="2"/>
  <c r="AA15" i="2"/>
  <c r="Y37" i="2"/>
  <c r="Y135" i="2"/>
  <c r="X201" i="2"/>
  <c r="T41" i="2"/>
  <c r="S107" i="2"/>
  <c r="T171" i="2"/>
  <c r="AA135" i="2"/>
  <c r="Z69" i="2"/>
  <c r="X64" i="2"/>
  <c r="T123" i="2"/>
  <c r="X61" i="2"/>
  <c r="V35" i="2"/>
  <c r="AA101" i="2"/>
  <c r="AA166" i="2"/>
  <c r="AA227" i="2"/>
  <c r="W107" i="2"/>
  <c r="V21" i="2"/>
  <c r="Z84" i="2"/>
  <c r="V171" i="2"/>
  <c r="V43" i="2"/>
  <c r="V143" i="2"/>
  <c r="W144" i="2"/>
  <c r="X183" i="2"/>
  <c r="Y169" i="2"/>
  <c r="W5" i="2"/>
  <c r="X123" i="2"/>
  <c r="AA199" i="2"/>
  <c r="X203" i="2"/>
  <c r="X186" i="2"/>
  <c r="U105" i="2"/>
  <c r="T187" i="2"/>
  <c r="T159" i="2"/>
  <c r="Z17" i="2"/>
  <c r="AA95" i="2"/>
  <c r="Z123" i="2"/>
  <c r="AA216" i="2"/>
  <c r="AA23" i="2"/>
  <c r="AA123" i="2"/>
  <c r="Y209" i="2"/>
  <c r="Z166" i="2"/>
  <c r="Z96" i="2"/>
  <c r="V113" i="2"/>
  <c r="W197" i="2"/>
  <c r="Y181" i="2"/>
  <c r="AA192" i="2"/>
  <c r="Y105" i="2"/>
  <c r="AA59" i="2"/>
  <c r="Y115" i="2"/>
  <c r="AA102" i="2"/>
  <c r="X103" i="2"/>
  <c r="U91" i="2"/>
  <c r="Z211" i="2"/>
  <c r="S129" i="2"/>
  <c r="W202" i="2"/>
  <c r="X118" i="2"/>
  <c r="U198" i="2"/>
  <c r="Z91" i="2"/>
  <c r="X179" i="2"/>
  <c r="Y47" i="2"/>
  <c r="X132" i="2"/>
  <c r="X27" i="2"/>
  <c r="T133" i="2"/>
  <c r="AA217" i="2"/>
  <c r="V127" i="2"/>
  <c r="T227" i="2"/>
  <c r="AA209" i="2"/>
  <c r="AA137" i="2"/>
  <c r="Y151" i="2"/>
  <c r="U135" i="2"/>
  <c r="U201" i="2"/>
  <c r="Y51" i="2"/>
  <c r="Z136" i="2"/>
  <c r="Y217" i="2"/>
  <c r="Z18" i="2"/>
  <c r="AA204" i="2"/>
  <c r="W145" i="2"/>
  <c r="Z60" i="2"/>
  <c r="V71" i="2"/>
  <c r="AA162" i="2"/>
  <c r="Y223" i="2"/>
  <c r="U180" i="2"/>
  <c r="T52" i="2"/>
  <c r="V222" i="2"/>
  <c r="U69" i="2"/>
  <c r="U145" i="2"/>
  <c r="U97" i="2"/>
  <c r="Z93" i="2"/>
  <c r="AA169" i="2"/>
  <c r="U221" i="2"/>
  <c r="T121" i="2"/>
  <c r="S145" i="2"/>
  <c r="U10" i="2"/>
  <c r="X25" i="2"/>
  <c r="X155" i="2"/>
  <c r="V191" i="2"/>
  <c r="AA73" i="2"/>
  <c r="B42" i="4"/>
  <c r="AH29" i="4"/>
  <c r="AD17" i="4"/>
  <c r="AD37" i="4"/>
  <c r="S16" i="2"/>
  <c r="S76" i="2"/>
  <c r="S136" i="2"/>
  <c r="S196" i="2"/>
  <c r="T6" i="2"/>
  <c r="U24" i="2"/>
  <c r="U84" i="2"/>
  <c r="V12" i="2"/>
  <c r="V72" i="2"/>
  <c r="V132" i="2"/>
  <c r="V192" i="2"/>
  <c r="W120" i="2"/>
  <c r="W58" i="2"/>
  <c r="X18" i="2"/>
  <c r="Y36" i="2"/>
  <c r="Y96" i="2"/>
  <c r="Y156" i="2"/>
  <c r="Y216" i="2"/>
  <c r="AA40" i="2"/>
  <c r="U101" i="2"/>
  <c r="S159" i="2"/>
  <c r="T220" i="2"/>
  <c r="W31" i="2"/>
  <c r="S41" i="2"/>
  <c r="AA142" i="2"/>
  <c r="AA203" i="2"/>
  <c r="AA43" i="2"/>
  <c r="X109" i="2"/>
  <c r="W173" i="2"/>
  <c r="S143" i="2"/>
  <c r="Z77" i="2"/>
  <c r="T67" i="2"/>
  <c r="Y125" i="2"/>
  <c r="Y3" i="2"/>
  <c r="W41" i="2"/>
  <c r="V107" i="2"/>
  <c r="T169" i="2"/>
  <c r="AA3" i="2"/>
  <c r="W115" i="2"/>
  <c r="Z24" i="2"/>
  <c r="T89" i="2"/>
  <c r="W174" i="2"/>
  <c r="AA48" i="2"/>
  <c r="U149" i="2"/>
  <c r="W185" i="2"/>
  <c r="X174" i="2"/>
  <c r="U210" i="2"/>
  <c r="V23" i="2"/>
  <c r="S127" i="2"/>
  <c r="Z205" i="2"/>
  <c r="W222" i="2"/>
  <c r="Y5" i="2"/>
  <c r="AA108" i="2"/>
  <c r="Z190" i="2"/>
  <c r="X162" i="2"/>
  <c r="Z131" i="2"/>
  <c r="U142" i="2"/>
  <c r="Y149" i="2"/>
  <c r="Z169" i="2"/>
  <c r="T219" i="2"/>
  <c r="T223" i="2"/>
  <c r="V203" i="2"/>
  <c r="W113" i="2"/>
  <c r="S135" i="2"/>
  <c r="V9" i="2"/>
  <c r="Y121" i="2"/>
  <c r="Z207" i="2"/>
  <c r="U33" i="2"/>
  <c r="U163" i="2"/>
  <c r="AA138" i="2"/>
  <c r="Y99" i="2"/>
  <c r="T43" i="2"/>
  <c r="X157" i="2"/>
  <c r="Z83" i="2"/>
  <c r="X216" i="2"/>
  <c r="U83" i="2"/>
  <c r="AH30" i="4"/>
  <c r="AA191" i="2"/>
  <c r="X47" i="2"/>
  <c r="Z172" i="2"/>
  <c r="V73" i="2"/>
  <c r="S79" i="2"/>
  <c r="X94" i="2"/>
  <c r="V95" i="2"/>
  <c r="U70" i="2"/>
  <c r="W117" i="2"/>
  <c r="Z213" i="2"/>
  <c r="AA105" i="2"/>
  <c r="T77" i="2"/>
  <c r="AH40" i="4"/>
  <c r="AH32" i="4"/>
  <c r="AD36" i="4"/>
  <c r="AD16" i="4"/>
  <c r="S18" i="2"/>
  <c r="S78" i="2"/>
  <c r="S138" i="2"/>
  <c r="S198" i="2"/>
  <c r="T10" i="2"/>
  <c r="U28" i="2"/>
  <c r="U88" i="2"/>
  <c r="V16" i="2"/>
  <c r="V76" i="2"/>
  <c r="V136" i="2"/>
  <c r="V196" i="2"/>
  <c r="W124" i="2"/>
  <c r="W60" i="2"/>
  <c r="X22" i="2"/>
  <c r="Y40" i="2"/>
  <c r="Y100" i="2"/>
  <c r="Y160" i="2"/>
  <c r="Y220" i="2"/>
  <c r="X43" i="2"/>
  <c r="Z103" i="2"/>
  <c r="V161" i="2"/>
  <c r="X222" i="2"/>
  <c r="X37" i="2"/>
  <c r="Z43" i="2"/>
  <c r="T145" i="2"/>
  <c r="Z208" i="2"/>
  <c r="T47" i="2"/>
  <c r="T112" i="2"/>
  <c r="Z175" i="2"/>
  <c r="Y147" i="2"/>
  <c r="W3" i="2"/>
  <c r="Y69" i="2"/>
  <c r="S131" i="2"/>
  <c r="W7" i="2"/>
  <c r="W47" i="2"/>
  <c r="AA109" i="2"/>
  <c r="W171" i="2"/>
  <c r="Y7" i="2"/>
  <c r="Z4" i="2"/>
  <c r="AA6" i="2"/>
  <c r="T97" i="2"/>
  <c r="V177" i="2"/>
  <c r="Y53" i="2"/>
  <c r="Y155" i="2"/>
  <c r="T229" i="2"/>
  <c r="AA183" i="2"/>
  <c r="W160" i="2"/>
  <c r="AA27" i="2"/>
  <c r="T130" i="2"/>
  <c r="V209" i="2"/>
  <c r="Z35" i="2"/>
  <c r="S15" i="2"/>
  <c r="S113" i="2"/>
  <c r="X193" i="2"/>
  <c r="X168" i="2"/>
  <c r="U160" i="2"/>
  <c r="V189" i="2"/>
  <c r="Y193" i="2"/>
  <c r="T195" i="2"/>
  <c r="AA33" i="2"/>
  <c r="T131" i="2"/>
  <c r="W225" i="2"/>
  <c r="V163" i="2"/>
  <c r="Z6" i="2"/>
  <c r="V131" i="2"/>
  <c r="Z209" i="2"/>
  <c r="U222" i="2"/>
  <c r="V139" i="2"/>
  <c r="S121" i="2"/>
  <c r="X169" i="2"/>
  <c r="T106" i="2"/>
  <c r="T125" i="2"/>
  <c r="S57" i="2"/>
  <c r="V227" i="2"/>
  <c r="AA132" i="2"/>
  <c r="X81" i="2"/>
  <c r="S167" i="2"/>
  <c r="S166" i="2"/>
  <c r="Y126" i="2"/>
  <c r="X77" i="2"/>
  <c r="X205" i="2"/>
  <c r="W201" i="2"/>
  <c r="X4" i="2"/>
  <c r="Y202" i="2"/>
  <c r="S53" i="2"/>
  <c r="W119" i="2"/>
  <c r="W81" i="2"/>
  <c r="S161" i="2"/>
  <c r="AH34" i="4"/>
  <c r="AH9" i="4"/>
  <c r="AD33" i="4"/>
  <c r="AD15" i="4"/>
  <c r="S22" i="2"/>
  <c r="S82" i="2"/>
  <c r="S142" i="2"/>
  <c r="S202" i="2"/>
  <c r="T12" i="2"/>
  <c r="U30" i="2"/>
  <c r="U90" i="2"/>
  <c r="V18" i="2"/>
  <c r="V78" i="2"/>
  <c r="V138" i="2"/>
  <c r="V198" i="2"/>
  <c r="W4" i="2"/>
  <c r="W64" i="2"/>
  <c r="X24" i="2"/>
  <c r="Y42" i="2"/>
  <c r="Y102" i="2"/>
  <c r="Y162" i="2"/>
  <c r="Y222" i="2"/>
  <c r="AA46" i="2"/>
  <c r="Z106" i="2"/>
  <c r="Y163" i="2"/>
  <c r="U227" i="2"/>
  <c r="Y43" i="2"/>
  <c r="S47" i="2"/>
  <c r="W147" i="2"/>
  <c r="S211" i="2"/>
  <c r="Z49" i="2"/>
  <c r="S115" i="2"/>
  <c r="T178" i="2"/>
  <c r="T157" i="2"/>
  <c r="V7" i="2"/>
  <c r="X72" i="2"/>
  <c r="W133" i="2"/>
  <c r="AA10" i="2"/>
  <c r="U53" i="2"/>
  <c r="AA112" i="2"/>
  <c r="Z173" i="2"/>
  <c r="S11" i="2"/>
  <c r="Z7" i="2"/>
  <c r="X9" i="2"/>
  <c r="Z100" i="2"/>
  <c r="AA180" i="2"/>
  <c r="Y57" i="2"/>
  <c r="T162" i="2"/>
  <c r="U179" i="2"/>
  <c r="W190" i="2"/>
  <c r="AA213" i="2"/>
  <c r="X33" i="2"/>
  <c r="AA133" i="2"/>
  <c r="U215" i="2"/>
  <c r="Y73" i="2"/>
  <c r="W23" i="2"/>
  <c r="Y119" i="2"/>
  <c r="X196" i="2"/>
  <c r="V181" i="2"/>
  <c r="AA197" i="2"/>
  <c r="T33" i="2"/>
  <c r="X209" i="2"/>
  <c r="U226" i="2"/>
  <c r="X39" i="2"/>
  <c r="V137" i="2"/>
  <c r="X197" i="2"/>
  <c r="X191" i="2"/>
  <c r="W15" i="2"/>
  <c r="W137" i="2"/>
  <c r="U216" i="2"/>
  <c r="T117" i="2"/>
  <c r="W186" i="2"/>
  <c r="X127" i="2"/>
  <c r="X219" i="2"/>
  <c r="V17" i="2"/>
  <c r="T179" i="2"/>
  <c r="U205" i="2"/>
  <c r="AA113" i="2"/>
  <c r="S31" i="2"/>
  <c r="Y141" i="2"/>
  <c r="T31" i="2"/>
  <c r="T129" i="2"/>
  <c r="Y207" i="2"/>
  <c r="U103" i="2"/>
  <c r="Z229" i="2"/>
  <c r="AA61" i="2"/>
  <c r="X148" i="2"/>
  <c r="X48" i="2"/>
  <c r="Z142" i="2"/>
  <c r="Z214" i="2"/>
  <c r="Z210" i="2"/>
  <c r="U107" i="2"/>
  <c r="T37" i="2"/>
  <c r="AA65" i="2"/>
  <c r="W151" i="2"/>
  <c r="W53" i="2"/>
  <c r="S149" i="2"/>
  <c r="X79" i="2"/>
  <c r="V135" i="2"/>
  <c r="S111" i="2"/>
  <c r="W217" i="2"/>
  <c r="AA157" i="2"/>
  <c r="W57" i="2"/>
  <c r="W139" i="2"/>
  <c r="V51" i="2"/>
  <c r="Z141" i="2"/>
  <c r="X114" i="2"/>
  <c r="V167" i="2"/>
  <c r="W161" i="2"/>
  <c r="S94" i="2"/>
  <c r="V90" i="2"/>
  <c r="W16" i="2"/>
  <c r="Y54" i="2"/>
  <c r="T5" i="2"/>
  <c r="V25" i="2"/>
  <c r="AA79" i="2"/>
  <c r="AA222" i="2"/>
  <c r="X125" i="2"/>
  <c r="X19" i="2"/>
  <c r="W159" i="2"/>
  <c r="V123" i="2"/>
  <c r="S5" i="2"/>
  <c r="U193" i="2"/>
  <c r="S181" i="2"/>
  <c r="Z57" i="2"/>
  <c r="W165" i="2"/>
  <c r="T137" i="2"/>
  <c r="Z185" i="2"/>
  <c r="W59" i="2"/>
  <c r="S163" i="2"/>
  <c r="Z228" i="2"/>
  <c r="Z197" i="2"/>
  <c r="W191" i="2"/>
  <c r="U195" i="2"/>
  <c r="Z138" i="2"/>
  <c r="Z118" i="2"/>
  <c r="X153" i="2"/>
  <c r="W207" i="2"/>
  <c r="Z70" i="2"/>
  <c r="V217" i="2"/>
  <c r="AD19" i="4"/>
  <c r="Y66" i="2"/>
  <c r="S3" i="2"/>
  <c r="T35" i="2"/>
  <c r="X133" i="2"/>
  <c r="T168" i="2"/>
  <c r="V183" i="2"/>
  <c r="Z184" i="2"/>
  <c r="Y157" i="2"/>
  <c r="Y183" i="2"/>
  <c r="S179" i="2"/>
  <c r="X211" i="2"/>
  <c r="S60" i="2"/>
  <c r="Y22" i="2"/>
  <c r="U147" i="2"/>
  <c r="V41" i="2"/>
  <c r="Z5" i="2"/>
  <c r="Z11" i="2"/>
  <c r="U21" i="2"/>
  <c r="T147" i="2"/>
  <c r="AH20" i="4"/>
  <c r="AH28" i="4"/>
  <c r="AD32" i="4"/>
  <c r="AD14" i="4"/>
  <c r="S24" i="2"/>
  <c r="S84" i="2"/>
  <c r="S144" i="2"/>
  <c r="S204" i="2"/>
  <c r="T16" i="2"/>
  <c r="U34" i="2"/>
  <c r="U94" i="2"/>
  <c r="V22" i="2"/>
  <c r="V82" i="2"/>
  <c r="V142" i="2"/>
  <c r="V202" i="2"/>
  <c r="W6" i="2"/>
  <c r="W66" i="2"/>
  <c r="X28" i="2"/>
  <c r="Y46" i="2"/>
  <c r="Y106" i="2"/>
  <c r="Y166" i="2"/>
  <c r="Y226" i="2"/>
  <c r="W49" i="2"/>
  <c r="U109" i="2"/>
  <c r="W168" i="2"/>
  <c r="X229" i="2"/>
  <c r="Z52" i="2"/>
  <c r="Y49" i="2"/>
  <c r="Z149" i="2"/>
  <c r="V213" i="2"/>
  <c r="X55" i="2"/>
  <c r="X117" i="2"/>
  <c r="X180" i="2"/>
  <c r="Z161" i="2"/>
  <c r="Z10" i="2"/>
  <c r="T75" i="2"/>
  <c r="U138" i="2"/>
  <c r="X13" i="2"/>
  <c r="AA55" i="2"/>
  <c r="V115" i="2"/>
  <c r="X178" i="2"/>
  <c r="Z13" i="2"/>
  <c r="T11" i="2"/>
  <c r="Y15" i="2"/>
  <c r="T108" i="2"/>
  <c r="Z183" i="2"/>
  <c r="S63" i="2"/>
  <c r="T165" i="2"/>
  <c r="W210" i="2"/>
  <c r="U196" i="2"/>
  <c r="U229" i="2"/>
  <c r="U39" i="2"/>
  <c r="S137" i="2"/>
  <c r="Y221" i="2"/>
  <c r="V141" i="2"/>
  <c r="W29" i="2"/>
  <c r="Y123" i="2"/>
  <c r="S203" i="2"/>
  <c r="U184" i="2"/>
  <c r="Y213" i="2"/>
  <c r="Y103" i="2"/>
  <c r="S219" i="2"/>
  <c r="Y191" i="2"/>
  <c r="U45" i="2"/>
  <c r="Z143" i="2"/>
  <c r="X102" i="2"/>
  <c r="V223" i="2"/>
  <c r="Z29" i="2"/>
  <c r="S141" i="2"/>
  <c r="U219" i="2"/>
  <c r="S55" i="2"/>
  <c r="S43" i="2"/>
  <c r="T141" i="2"/>
  <c r="AA35" i="2"/>
  <c r="Y35" i="2"/>
  <c r="V207" i="2"/>
  <c r="T119" i="2"/>
  <c r="W121" i="2"/>
  <c r="Z36" i="2"/>
  <c r="Z144" i="2"/>
  <c r="AA36" i="2"/>
  <c r="T132" i="2"/>
  <c r="Y174" i="2"/>
  <c r="AA228" i="2"/>
  <c r="AH5" i="4"/>
  <c r="V162" i="2"/>
  <c r="X5" i="2"/>
  <c r="U7" i="2"/>
  <c r="Z72" i="2"/>
  <c r="U65" i="2"/>
  <c r="X156" i="2"/>
  <c r="AA124" i="2"/>
  <c r="Z204" i="2"/>
  <c r="U136" i="2"/>
  <c r="X210" i="2"/>
  <c r="S103" i="2"/>
  <c r="AD4" i="4"/>
  <c r="Y82" i="2"/>
  <c r="V159" i="2"/>
  <c r="W75" i="2"/>
  <c r="V219" i="2"/>
  <c r="Z187" i="2"/>
  <c r="W167" i="2"/>
  <c r="AH33" i="4"/>
  <c r="AH8" i="4"/>
  <c r="AD11" i="4"/>
  <c r="AD13" i="4"/>
  <c r="S28" i="2"/>
  <c r="S88" i="2"/>
  <c r="S148" i="2"/>
  <c r="S208" i="2"/>
  <c r="T18" i="2"/>
  <c r="U36" i="2"/>
  <c r="U96" i="2"/>
  <c r="V24" i="2"/>
  <c r="V84" i="2"/>
  <c r="V144" i="2"/>
  <c r="V204" i="2"/>
  <c r="W10" i="2"/>
  <c r="W70" i="2"/>
  <c r="X30" i="2"/>
  <c r="Y48" i="2"/>
  <c r="Y108" i="2"/>
  <c r="Y168" i="2"/>
  <c r="Y228" i="2"/>
  <c r="X52" i="2"/>
  <c r="Z111" i="2"/>
  <c r="T173" i="2"/>
  <c r="S7" i="2"/>
  <c r="Z63" i="2"/>
  <c r="AA52" i="2"/>
  <c r="X154" i="2"/>
  <c r="Y215" i="2"/>
  <c r="Z58" i="2"/>
  <c r="T120" i="2"/>
  <c r="U185" i="2"/>
  <c r="X166" i="2"/>
  <c r="W13" i="2"/>
  <c r="Y77" i="2"/>
  <c r="V145" i="2"/>
  <c r="S23" i="2"/>
  <c r="S59" i="2"/>
  <c r="AA117" i="2"/>
  <c r="U183" i="2"/>
  <c r="T17" i="2"/>
  <c r="AA13" i="2"/>
  <c r="S19" i="2"/>
  <c r="Y111" i="2"/>
  <c r="AA186" i="2"/>
  <c r="Z67" i="2"/>
  <c r="X171" i="2"/>
  <c r="AA219" i="2"/>
  <c r="AA202" i="2"/>
  <c r="X207" i="2"/>
  <c r="W43" i="2"/>
  <c r="AA139" i="2"/>
  <c r="T228" i="2"/>
  <c r="AA181" i="2"/>
  <c r="Y33" i="2"/>
  <c r="T127" i="2"/>
  <c r="AA205" i="2"/>
  <c r="AA190" i="2"/>
  <c r="AA153" i="2"/>
  <c r="AA5" i="2"/>
  <c r="X228" i="2"/>
  <c r="U167" i="2"/>
  <c r="U49" i="2"/>
  <c r="T150" i="2"/>
  <c r="Y127" i="2"/>
  <c r="V179" i="2"/>
  <c r="Y39" i="2"/>
  <c r="AA143" i="2"/>
  <c r="T222" i="2"/>
  <c r="U121" i="2"/>
  <c r="AA214" i="2"/>
  <c r="S147" i="2"/>
  <c r="Z113" i="2"/>
  <c r="AA39" i="2"/>
  <c r="W157" i="2"/>
  <c r="V155" i="2"/>
  <c r="AA131" i="2"/>
  <c r="Z41" i="2"/>
  <c r="T148" i="2"/>
  <c r="AA41" i="2"/>
  <c r="T214" i="2"/>
  <c r="U75" i="2"/>
  <c r="W155" i="2"/>
  <c r="X46" i="2"/>
  <c r="Y87" i="2"/>
  <c r="X67" i="2"/>
  <c r="S154" i="2"/>
  <c r="V150" i="2"/>
  <c r="X36" i="2"/>
  <c r="U117" i="2"/>
  <c r="X58" i="2"/>
  <c r="AA175" i="2"/>
  <c r="AA64" i="2"/>
  <c r="U23" i="2"/>
  <c r="T76" i="2"/>
  <c r="Z226" i="2"/>
  <c r="T55" i="2"/>
  <c r="W228" i="2"/>
  <c r="T156" i="2"/>
  <c r="V153" i="2"/>
  <c r="X15" i="2"/>
  <c r="Z59" i="2"/>
  <c r="X223" i="2"/>
  <c r="X165" i="2"/>
  <c r="W195" i="2"/>
  <c r="X151" i="2"/>
  <c r="V109" i="2"/>
  <c r="S27" i="2"/>
  <c r="X137" i="2"/>
  <c r="AA114" i="2"/>
  <c r="V58" i="2"/>
  <c r="U85" i="2"/>
  <c r="AA215" i="2"/>
  <c r="V57" i="2"/>
  <c r="W105" i="2"/>
  <c r="X106" i="2"/>
  <c r="AH19" i="4"/>
  <c r="AH7" i="4"/>
  <c r="AD29" i="4"/>
  <c r="AD12" i="4"/>
  <c r="S30" i="2"/>
  <c r="S90" i="2"/>
  <c r="S150" i="2"/>
  <c r="S210" i="2"/>
  <c r="T22" i="2"/>
  <c r="U40" i="2"/>
  <c r="U100" i="2"/>
  <c r="V28" i="2"/>
  <c r="V88" i="2"/>
  <c r="V148" i="2"/>
  <c r="V208" i="2"/>
  <c r="W12" i="2"/>
  <c r="W72" i="2"/>
  <c r="X34" i="2"/>
  <c r="Y52" i="2"/>
  <c r="Y112" i="2"/>
  <c r="Y172" i="2"/>
  <c r="T3" i="2"/>
  <c r="U55" i="2"/>
  <c r="Z114" i="2"/>
  <c r="W175" i="2"/>
  <c r="U19" i="2"/>
  <c r="V69" i="2"/>
  <c r="W55" i="2"/>
  <c r="U159" i="2"/>
  <c r="W220" i="2"/>
  <c r="V61" i="2"/>
  <c r="S123" i="2"/>
  <c r="X187" i="2"/>
  <c r="U171" i="2"/>
  <c r="AA16" i="2"/>
  <c r="T83" i="2"/>
  <c r="AA154" i="2"/>
  <c r="T29" i="2"/>
  <c r="Y61" i="2"/>
  <c r="AA120" i="2"/>
  <c r="X185" i="2"/>
  <c r="AA19" i="2"/>
  <c r="U17" i="2"/>
  <c r="Z21" i="2"/>
  <c r="AA115" i="2"/>
  <c r="T190" i="2"/>
  <c r="X71" i="2"/>
  <c r="W177" i="2"/>
  <c r="S189" i="2"/>
  <c r="Y205" i="2"/>
  <c r="AA160" i="2"/>
  <c r="Z53" i="2"/>
  <c r="W143" i="2"/>
  <c r="T153" i="2"/>
  <c r="S229" i="2"/>
  <c r="V39" i="2"/>
  <c r="W130" i="2"/>
  <c r="W209" i="2"/>
  <c r="AA221" i="2"/>
  <c r="Z219" i="2"/>
  <c r="T15" i="2"/>
  <c r="S207" i="2"/>
  <c r="U214" i="2"/>
  <c r="X54" i="2"/>
  <c r="U153" i="2"/>
  <c r="T144" i="2"/>
  <c r="T198" i="2"/>
  <c r="V45" i="2"/>
  <c r="W150" i="2"/>
  <c r="Y225" i="2"/>
  <c r="T160" i="2"/>
  <c r="AA7" i="2"/>
  <c r="W153" i="2"/>
  <c r="Z153" i="2"/>
  <c r="X45" i="2"/>
  <c r="Y185" i="2"/>
  <c r="T177" i="2"/>
  <c r="T135" i="2"/>
  <c r="T151" i="2"/>
  <c r="T217" i="2"/>
  <c r="U79" i="2"/>
  <c r="S193" i="2"/>
  <c r="S214" i="2"/>
  <c r="V210" i="2"/>
  <c r="Y114" i="2"/>
  <c r="Z177" i="2"/>
  <c r="X161" i="2"/>
  <c r="AA189" i="2"/>
  <c r="Y85" i="2"/>
  <c r="AA187" i="2"/>
  <c r="V119" i="2"/>
  <c r="U220" i="2"/>
  <c r="V149" i="2"/>
  <c r="V215" i="2"/>
  <c r="AA207" i="2"/>
  <c r="V229" i="2"/>
  <c r="V205" i="2"/>
  <c r="Z167" i="2"/>
  <c r="X35" i="2"/>
  <c r="U11" i="2"/>
  <c r="S106" i="2"/>
  <c r="W88" i="2"/>
  <c r="V55" i="2"/>
  <c r="X96" i="2"/>
  <c r="AA173" i="2"/>
  <c r="S169" i="2"/>
  <c r="X192" i="2"/>
  <c r="W184" i="2"/>
  <c r="AA195" i="2"/>
  <c r="W42" i="2"/>
  <c r="W208" i="2"/>
  <c r="Z19" i="2"/>
  <c r="T105" i="2"/>
  <c r="X181" i="2"/>
  <c r="AH12" i="4"/>
  <c r="AH25" i="4"/>
  <c r="AD7" i="4"/>
  <c r="AD31" i="4"/>
  <c r="S34" i="2"/>
  <c r="T30" i="2"/>
  <c r="U42" i="2"/>
  <c r="U102" i="2"/>
  <c r="V30" i="2"/>
  <c r="W76" i="2"/>
  <c r="AA57" i="2"/>
  <c r="S67" i="2"/>
  <c r="AA31" i="2"/>
  <c r="AA4" i="2"/>
  <c r="T215" i="2"/>
  <c r="S45" i="2"/>
  <c r="X23" i="2"/>
  <c r="V49" i="2"/>
  <c r="AA159" i="2"/>
  <c r="AA144" i="2"/>
  <c r="Z78" i="2"/>
  <c r="X95" i="2"/>
  <c r="U54" i="2"/>
  <c r="V75" i="2"/>
  <c r="Z85" i="2"/>
  <c r="S89" i="2"/>
  <c r="AH16" i="4"/>
  <c r="AH18" i="4"/>
  <c r="AH6" i="4"/>
  <c r="AD6" i="4"/>
  <c r="AD10" i="4"/>
  <c r="S36" i="2"/>
  <c r="S96" i="2"/>
  <c r="S156" i="2"/>
  <c r="S216" i="2"/>
  <c r="T34" i="2"/>
  <c r="U46" i="2"/>
  <c r="U106" i="2"/>
  <c r="V34" i="2"/>
  <c r="V94" i="2"/>
  <c r="V154" i="2"/>
  <c r="V214" i="2"/>
  <c r="W18" i="2"/>
  <c r="W78" i="2"/>
  <c r="X40" i="2"/>
  <c r="Y58" i="2"/>
  <c r="Y118" i="2"/>
  <c r="Y178" i="2"/>
  <c r="U3" i="2"/>
  <c r="S61" i="2"/>
  <c r="Z119" i="2"/>
  <c r="T180" i="2"/>
  <c r="Z28" i="2"/>
  <c r="V85" i="2"/>
  <c r="U61" i="2"/>
  <c r="AA163" i="2"/>
  <c r="T225" i="2"/>
  <c r="X69" i="2"/>
  <c r="V133" i="2"/>
  <c r="U192" i="2"/>
  <c r="Z180" i="2"/>
  <c r="Y25" i="2"/>
  <c r="X88" i="2"/>
  <c r="X173" i="2"/>
  <c r="U35" i="2"/>
  <c r="V67" i="2"/>
  <c r="AA125" i="2"/>
  <c r="U190" i="2"/>
  <c r="V29" i="2"/>
  <c r="W11" i="2"/>
  <c r="AA12" i="2"/>
  <c r="U123" i="2"/>
  <c r="T196" i="2"/>
  <c r="T81" i="2"/>
  <c r="V193" i="2"/>
  <c r="V211" i="2"/>
  <c r="X221" i="2"/>
  <c r="AA201" i="2"/>
  <c r="T63" i="2"/>
  <c r="Z155" i="2"/>
  <c r="AA171" i="2"/>
  <c r="X90" i="2"/>
  <c r="S49" i="2"/>
  <c r="X143" i="2"/>
  <c r="Z221" i="2"/>
  <c r="W216" i="2"/>
  <c r="T201" i="2"/>
  <c r="X29" i="2"/>
  <c r="T78" i="2"/>
  <c r="Z47" i="2"/>
  <c r="W63" i="2"/>
  <c r="X159" i="2"/>
  <c r="V175" i="2"/>
  <c r="W198" i="2"/>
  <c r="Z54" i="2"/>
  <c r="U156" i="2"/>
  <c r="S65" i="2"/>
  <c r="Z222" i="2"/>
  <c r="AA24" i="2"/>
  <c r="Z165" i="2"/>
  <c r="T226" i="2"/>
  <c r="AA81" i="2"/>
  <c r="W223" i="2"/>
  <c r="U9" i="2"/>
  <c r="X141" i="2"/>
  <c r="X65" i="2"/>
  <c r="X160" i="2"/>
  <c r="AA60" i="2"/>
  <c r="U148" i="2"/>
  <c r="X226" i="2"/>
  <c r="Z121" i="2"/>
  <c r="W183" i="2"/>
  <c r="W87" i="2"/>
  <c r="Y179" i="2"/>
  <c r="AA75" i="2"/>
  <c r="U174" i="2"/>
  <c r="U177" i="2"/>
  <c r="V100" i="2"/>
  <c r="Y124" i="2"/>
  <c r="Z66" i="2"/>
  <c r="X49" i="2"/>
  <c r="W69" i="2"/>
  <c r="S75" i="2"/>
  <c r="W199" i="2"/>
  <c r="S183" i="2"/>
  <c r="AA72" i="2"/>
  <c r="S195" i="2"/>
  <c r="Y23" i="2"/>
  <c r="AA129" i="2"/>
  <c r="Z202" i="2"/>
  <c r="AA99" i="2"/>
  <c r="U139" i="2"/>
  <c r="V187" i="2"/>
  <c r="S153" i="2"/>
  <c r="U173" i="2"/>
  <c r="AA226" i="2"/>
  <c r="Z109" i="2"/>
  <c r="U129" i="2"/>
  <c r="S46" i="2"/>
  <c r="Y6" i="2"/>
  <c r="W77" i="2"/>
  <c r="T136" i="2"/>
  <c r="X76" i="2"/>
  <c r="W17" i="2"/>
  <c r="AA45" i="2"/>
  <c r="S97" i="2"/>
  <c r="U144" i="2"/>
  <c r="AD22" i="4"/>
  <c r="X93" i="2"/>
  <c r="U213" i="2"/>
  <c r="Z203" i="2"/>
  <c r="W179" i="2"/>
  <c r="AH26" i="4"/>
  <c r="AH22" i="4"/>
  <c r="AD5" i="4"/>
  <c r="AD9" i="4"/>
  <c r="S40" i="2"/>
  <c r="S100" i="2"/>
  <c r="S160" i="2"/>
  <c r="S220" i="2"/>
  <c r="T42" i="2"/>
  <c r="U48" i="2"/>
  <c r="U108" i="2"/>
  <c r="V36" i="2"/>
  <c r="V96" i="2"/>
  <c r="V156" i="2"/>
  <c r="V216" i="2"/>
  <c r="W22" i="2"/>
  <c r="W82" i="2"/>
  <c r="X42" i="2"/>
  <c r="Y60" i="2"/>
  <c r="Y120" i="2"/>
  <c r="Y180" i="2"/>
  <c r="U5" i="2"/>
  <c r="Y63" i="2"/>
  <c r="U125" i="2"/>
  <c r="U187" i="2"/>
  <c r="AA34" i="2"/>
  <c r="AA90" i="2"/>
  <c r="AA63" i="2"/>
  <c r="U166" i="2"/>
  <c r="W227" i="2"/>
  <c r="T72" i="2"/>
  <c r="Z135" i="2"/>
  <c r="S197" i="2"/>
  <c r="V185" i="2"/>
  <c r="S29" i="2"/>
  <c r="T91" i="2"/>
  <c r="U178" i="2"/>
  <c r="Z55" i="2"/>
  <c r="AA69" i="2"/>
  <c r="U131" i="2"/>
  <c r="Z192" i="2"/>
  <c r="W35" i="2"/>
  <c r="X17" i="2"/>
  <c r="X21" i="2"/>
  <c r="AA126" i="2"/>
  <c r="X199" i="2"/>
  <c r="AA84" i="2"/>
  <c r="Z199" i="2"/>
  <c r="AA42" i="2"/>
  <c r="AA184" i="2"/>
  <c r="W103" i="2"/>
  <c r="AA67" i="2"/>
  <c r="U162" i="2"/>
  <c r="AA177" i="2"/>
  <c r="V121" i="2"/>
  <c r="AA53" i="2"/>
  <c r="W149" i="2"/>
  <c r="U228" i="2"/>
  <c r="X124" i="2"/>
  <c r="W226" i="2"/>
  <c r="Z33" i="2"/>
  <c r="Z105" i="2"/>
  <c r="Y95" i="2"/>
  <c r="U73" i="2"/>
  <c r="Z162" i="2"/>
  <c r="Y197" i="2"/>
  <c r="T189" i="2"/>
  <c r="X59" i="2"/>
  <c r="Z159" i="2"/>
  <c r="Z94" i="2"/>
  <c r="Z40" i="2"/>
  <c r="AA29" i="2"/>
  <c r="U172" i="2"/>
  <c r="AA172" i="2"/>
  <c r="AA94" i="2"/>
  <c r="Z163" i="2"/>
  <c r="AA17" i="2"/>
  <c r="X144" i="2"/>
  <c r="X70" i="2"/>
  <c r="W163" i="2"/>
  <c r="Y65" i="2"/>
  <c r="U151" i="2"/>
  <c r="W229" i="2"/>
  <c r="V125" i="2"/>
  <c r="V37" i="2"/>
  <c r="AA91" i="2"/>
  <c r="T183" i="2"/>
  <c r="Y79" i="2"/>
  <c r="V40" i="2"/>
  <c r="Y184" i="2"/>
  <c r="Z127" i="2"/>
  <c r="V93" i="2"/>
  <c r="Z168" i="2"/>
  <c r="T138" i="2"/>
  <c r="Z31" i="2"/>
  <c r="U209" i="2"/>
  <c r="U165" i="2"/>
  <c r="U59" i="2"/>
  <c r="U141" i="2"/>
  <c r="Z148" i="2"/>
  <c r="AA178" i="2"/>
  <c r="X126" i="2"/>
  <c r="AD27" i="4"/>
  <c r="Y186" i="2"/>
  <c r="T204" i="2"/>
  <c r="U191" i="2"/>
  <c r="T45" i="2"/>
  <c r="X131" i="2"/>
  <c r="Z99" i="2"/>
  <c r="W73" i="2"/>
  <c r="T84" i="2"/>
  <c r="T36" i="2"/>
  <c r="W187" i="2"/>
  <c r="X57" i="2"/>
  <c r="T155" i="2"/>
  <c r="X175" i="2"/>
  <c r="AH37" i="4"/>
  <c r="AH4" i="4"/>
  <c r="AD40" i="4"/>
  <c r="AD28" i="4"/>
  <c r="S42" i="2"/>
  <c r="S102" i="2"/>
  <c r="S162" i="2"/>
  <c r="S222" i="2"/>
  <c r="T48" i="2"/>
  <c r="U52" i="2"/>
  <c r="U112" i="2"/>
  <c r="V160" i="2"/>
  <c r="V220" i="2"/>
  <c r="W24" i="2"/>
  <c r="W84" i="2"/>
  <c r="Y4" i="2"/>
  <c r="Y64" i="2"/>
  <c r="X3" i="2"/>
  <c r="X189" i="2"/>
  <c r="V3" i="2"/>
  <c r="V199" i="2"/>
  <c r="Y93" i="2"/>
  <c r="Z64" i="2"/>
  <c r="Y133" i="2"/>
  <c r="X41" i="2"/>
  <c r="Y27" i="2"/>
  <c r="U89" i="2"/>
  <c r="AA225" i="2"/>
  <c r="Y71" i="2"/>
  <c r="W141" i="2"/>
  <c r="T73" i="2"/>
  <c r="W39" i="2"/>
  <c r="T102" i="2"/>
  <c r="T154" i="2"/>
  <c r="U114" i="2"/>
  <c r="Y187" i="2"/>
  <c r="Z181" i="2"/>
  <c r="S71" i="2"/>
  <c r="AH13" i="4"/>
  <c r="AH17" i="4"/>
  <c r="AH39" i="4"/>
  <c r="AD35" i="4"/>
  <c r="AD26" i="4"/>
  <c r="S48" i="2"/>
  <c r="S108" i="2"/>
  <c r="S168" i="2"/>
  <c r="S228" i="2"/>
  <c r="T60" i="2"/>
  <c r="U58" i="2"/>
  <c r="U118" i="2"/>
  <c r="V46" i="2"/>
  <c r="V106" i="2"/>
  <c r="V166" i="2"/>
  <c r="V226" i="2"/>
  <c r="W30" i="2"/>
  <c r="W90" i="2"/>
  <c r="Y10" i="2"/>
  <c r="Y70" i="2"/>
  <c r="Y130" i="2"/>
  <c r="Y190" i="2"/>
  <c r="Y9" i="2"/>
  <c r="Z71" i="2"/>
  <c r="S133" i="2"/>
  <c r="Z196" i="2"/>
  <c r="T61" i="2"/>
  <c r="T7" i="2"/>
  <c r="W85" i="2"/>
  <c r="V173" i="2"/>
  <c r="V13" i="2"/>
  <c r="S83" i="2"/>
  <c r="X147" i="2"/>
  <c r="AA208" i="2"/>
  <c r="X213" i="2"/>
  <c r="AA37" i="2"/>
  <c r="T99" i="2"/>
  <c r="W192" i="2"/>
  <c r="Z3" i="2"/>
  <c r="AA77" i="2"/>
  <c r="X138" i="2"/>
  <c r="Y199" i="2"/>
  <c r="V53" i="2"/>
  <c r="X11" i="2"/>
  <c r="S39" i="2"/>
  <c r="AA136" i="2"/>
  <c r="S209" i="2"/>
  <c r="AA100" i="2"/>
  <c r="S51" i="2"/>
  <c r="U186" i="2"/>
  <c r="Z102" i="2"/>
  <c r="T21" i="2"/>
  <c r="U81" i="2"/>
  <c r="Y171" i="2"/>
  <c r="T203" i="2"/>
  <c r="U204" i="2"/>
  <c r="S73" i="2"/>
  <c r="W162" i="2"/>
  <c r="T101" i="2"/>
  <c r="W172" i="2"/>
  <c r="T186" i="2"/>
  <c r="T49" i="2"/>
  <c r="S213" i="2"/>
  <c r="T71" i="2"/>
  <c r="Y89" i="2"/>
  <c r="S175" i="2"/>
  <c r="T90" i="2"/>
  <c r="Y107" i="2"/>
  <c r="S77" i="2"/>
  <c r="U169" i="2"/>
  <c r="S117" i="2"/>
  <c r="U157" i="2"/>
  <c r="W45" i="2"/>
  <c r="T191" i="2"/>
  <c r="S217" i="2"/>
  <c r="Z150" i="2"/>
  <c r="AA220" i="2"/>
  <c r="U51" i="2"/>
  <c r="W129" i="2"/>
  <c r="X91" i="2"/>
  <c r="Y229" i="2"/>
  <c r="X83" i="2"/>
  <c r="Z160" i="2"/>
  <c r="U31" i="2"/>
  <c r="X135" i="2"/>
  <c r="W79" i="2"/>
  <c r="V103" i="2"/>
  <c r="Y145" i="2"/>
  <c r="S180" i="2"/>
  <c r="Y21" i="2"/>
  <c r="AH21" i="4"/>
  <c r="AH24" i="4"/>
  <c r="AD34" i="4"/>
  <c r="AD25" i="4"/>
  <c r="S52" i="2"/>
  <c r="S112" i="2"/>
  <c r="S172" i="2"/>
  <c r="T4" i="2"/>
  <c r="T64" i="2"/>
  <c r="U60" i="2"/>
  <c r="U120" i="2"/>
  <c r="V48" i="2"/>
  <c r="V108" i="2"/>
  <c r="V168" i="2"/>
  <c r="V228" i="2"/>
  <c r="W34" i="2"/>
  <c r="W94" i="2"/>
  <c r="Y12" i="2"/>
  <c r="Y72" i="2"/>
  <c r="Y132" i="2"/>
  <c r="Y192" i="2"/>
  <c r="S13" i="2"/>
  <c r="U77" i="2"/>
  <c r="W135" i="2"/>
  <c r="S199" i="2"/>
  <c r="AA66" i="2"/>
  <c r="AA9" i="2"/>
  <c r="W93" i="2"/>
  <c r="Y175" i="2"/>
  <c r="Z16" i="2"/>
  <c r="X85" i="2"/>
  <c r="AA149" i="2"/>
  <c r="T211" i="2"/>
  <c r="S223" i="2"/>
  <c r="U41" i="2"/>
  <c r="Y101" i="2"/>
  <c r="T197" i="2"/>
  <c r="X7" i="2"/>
  <c r="V83" i="2"/>
  <c r="U143" i="2"/>
  <c r="W204" i="2"/>
  <c r="T59" i="2"/>
  <c r="Y17" i="2"/>
  <c r="U43" i="2"/>
  <c r="Y139" i="2"/>
  <c r="S215" i="2"/>
  <c r="S105" i="2"/>
  <c r="X78" i="2"/>
  <c r="T66" i="2"/>
  <c r="Y131" i="2"/>
  <c r="U155" i="2"/>
  <c r="V89" i="2"/>
  <c r="Z174" i="2"/>
  <c r="X215" i="2"/>
  <c r="S151" i="2"/>
  <c r="Z76" i="2"/>
  <c r="V165" i="2"/>
  <c r="V105" i="2"/>
  <c r="W219" i="2"/>
  <c r="W214" i="2"/>
  <c r="V59" i="2"/>
  <c r="Y45" i="2"/>
  <c r="Z107" i="2"/>
  <c r="T94" i="2"/>
  <c r="W178" i="2"/>
  <c r="AA127" i="2"/>
  <c r="Z132" i="2"/>
  <c r="Y81" i="2"/>
  <c r="T172" i="2"/>
  <c r="T124" i="2"/>
  <c r="Y219" i="2"/>
  <c r="AA54" i="2"/>
  <c r="Z225" i="2"/>
  <c r="X195" i="2"/>
  <c r="W169" i="2"/>
  <c r="T57" i="2"/>
  <c r="X60" i="2"/>
  <c r="T205" i="2"/>
  <c r="U95" i="2"/>
  <c r="Z223" i="2"/>
  <c r="U87" i="2"/>
  <c r="X163" i="2"/>
  <c r="Z46" i="2"/>
  <c r="S139" i="2"/>
  <c r="Z88" i="2"/>
  <c r="X107" i="2"/>
  <c r="Y195" i="2"/>
  <c r="X100" i="2"/>
  <c r="Y189" i="2"/>
  <c r="AH31" i="4"/>
  <c r="AD8" i="4"/>
  <c r="S58" i="2"/>
  <c r="S178" i="2"/>
  <c r="U6" i="2"/>
  <c r="U126" i="2"/>
  <c r="V114" i="2"/>
  <c r="W102" i="2"/>
  <c r="W126" i="2"/>
  <c r="Y78" i="2"/>
  <c r="Y198" i="2"/>
  <c r="Z82" i="2"/>
  <c r="Y203" i="2"/>
  <c r="V19" i="2"/>
  <c r="T185" i="2"/>
  <c r="S91" i="2"/>
  <c r="Z25" i="2"/>
  <c r="Y109" i="2"/>
  <c r="S17" i="2"/>
  <c r="AA147" i="2"/>
  <c r="Z23" i="2"/>
  <c r="T149" i="2"/>
  <c r="AA111" i="2"/>
  <c r="Z145" i="2"/>
  <c r="X217" i="2"/>
  <c r="T181" i="2"/>
  <c r="Z198" i="2"/>
  <c r="Z171" i="2"/>
  <c r="S69" i="2"/>
  <c r="AA76" i="2"/>
  <c r="AA198" i="2"/>
  <c r="U111" i="2"/>
  <c r="T199" i="2"/>
  <c r="W106" i="2"/>
  <c r="Z22" i="2"/>
  <c r="V91" i="2"/>
  <c r="S187" i="2"/>
  <c r="Z97" i="2"/>
  <c r="AH36" i="4"/>
  <c r="AH27" i="4"/>
  <c r="AD30" i="4"/>
  <c r="AD24" i="4"/>
  <c r="S54" i="2"/>
  <c r="S114" i="2"/>
  <c r="S174" i="2"/>
  <c r="T24" i="2"/>
  <c r="U4" i="2"/>
  <c r="U64" i="2"/>
  <c r="U124" i="2"/>
  <c r="V52" i="2"/>
  <c r="V112" i="2"/>
  <c r="V172" i="2"/>
  <c r="W100" i="2"/>
  <c r="W36" i="2"/>
  <c r="W96" i="2"/>
  <c r="Y16" i="2"/>
  <c r="Y76" i="2"/>
  <c r="Y136" i="2"/>
  <c r="Y196" i="2"/>
  <c r="Z15" i="2"/>
  <c r="Z79" i="2"/>
  <c r="Z137" i="2"/>
  <c r="V201" i="2"/>
  <c r="AA71" i="2"/>
  <c r="U13" i="2"/>
  <c r="W101" i="2"/>
  <c r="W180" i="2"/>
  <c r="W19" i="2"/>
  <c r="T88" i="2"/>
  <c r="Z154" i="2"/>
  <c r="W213" i="2"/>
  <c r="Y227" i="2"/>
  <c r="U47" i="2"/>
  <c r="T107" i="2"/>
  <c r="Z201" i="2"/>
  <c r="Y13" i="2"/>
  <c r="AA85" i="2"/>
  <c r="X145" i="2"/>
  <c r="T209" i="2"/>
  <c r="Z61" i="2"/>
  <c r="S21" i="2"/>
  <c r="Z48" i="2"/>
  <c r="T143" i="2"/>
  <c r="W221" i="2"/>
  <c r="X108" i="2"/>
  <c r="Y113" i="2"/>
  <c r="V111" i="2"/>
  <c r="AA156" i="2"/>
  <c r="Z195" i="2"/>
  <c r="S93" i="2"/>
  <c r="X177" i="2"/>
  <c r="S225" i="2"/>
  <c r="X204" i="2"/>
  <c r="V81" i="2"/>
  <c r="U168" i="2"/>
  <c r="T113" i="2"/>
  <c r="S25" i="2"/>
  <c r="Z51" i="2"/>
  <c r="V63" i="2"/>
  <c r="V117" i="2"/>
  <c r="AA148" i="2"/>
  <c r="Y97" i="2"/>
  <c r="W181" i="2"/>
  <c r="T163" i="2"/>
  <c r="X214" i="2"/>
  <c r="Z89" i="2"/>
  <c r="T175" i="2"/>
  <c r="W131" i="2"/>
  <c r="S201" i="2"/>
  <c r="Y59" i="2"/>
  <c r="X73" i="2"/>
  <c r="U27" i="2"/>
  <c r="Z124" i="2"/>
  <c r="AA83" i="2"/>
  <c r="W65" i="2"/>
  <c r="Y75" i="2"/>
  <c r="U99" i="2"/>
  <c r="U115" i="2"/>
  <c r="Y91" i="2"/>
  <c r="T167" i="2"/>
  <c r="X51" i="2"/>
  <c r="AA141" i="2"/>
  <c r="W142" i="2"/>
  <c r="T111" i="2"/>
  <c r="T221" i="2"/>
  <c r="AA103" i="2"/>
  <c r="T193" i="2"/>
  <c r="AH38" i="4"/>
  <c r="AD23" i="4"/>
  <c r="S118" i="2"/>
  <c r="T28" i="2"/>
  <c r="U66" i="2"/>
  <c r="V54" i="2"/>
  <c r="V174" i="2"/>
  <c r="W40" i="2"/>
  <c r="Y18" i="2"/>
  <c r="Y138" i="2"/>
  <c r="T19" i="2"/>
  <c r="X142" i="2"/>
  <c r="V77" i="2"/>
  <c r="W109" i="2"/>
  <c r="AA22" i="2"/>
  <c r="S157" i="2"/>
  <c r="Z215" i="2"/>
  <c r="AA49" i="2"/>
  <c r="U211" i="2"/>
  <c r="AA88" i="2"/>
  <c r="W211" i="2"/>
  <c r="W67" i="2"/>
  <c r="X53" i="2"/>
  <c r="Z227" i="2"/>
  <c r="V147" i="2"/>
  <c r="X172" i="2"/>
  <c r="V97" i="2"/>
  <c r="W203" i="2"/>
  <c r="S85" i="2"/>
  <c r="AA119" i="2"/>
  <c r="V79" i="2"/>
  <c r="Y153" i="2"/>
  <c r="V101" i="2"/>
  <c r="S119" i="2"/>
  <c r="S120" i="2"/>
  <c r="AH11" i="4"/>
  <c r="AH23" i="4"/>
  <c r="AD20" i="4"/>
  <c r="S4" i="2"/>
  <c r="S64" i="2"/>
  <c r="S124" i="2"/>
  <c r="S184" i="2"/>
  <c r="T40" i="2"/>
  <c r="U12" i="2"/>
  <c r="U72" i="2"/>
  <c r="U132" i="2"/>
  <c r="V60" i="2"/>
  <c r="V120" i="2"/>
  <c r="V180" i="2"/>
  <c r="W108" i="2"/>
  <c r="W46" i="2"/>
  <c r="X6" i="2"/>
  <c r="Y24" i="2"/>
  <c r="Y84" i="2"/>
  <c r="Y144" i="2"/>
  <c r="Y204" i="2"/>
  <c r="U25" i="2"/>
  <c r="Z87" i="2"/>
  <c r="X149" i="2"/>
  <c r="AA210" i="2"/>
  <c r="AA87" i="2"/>
  <c r="W25" i="2"/>
  <c r="W125" i="2"/>
  <c r="Z189" i="2"/>
  <c r="Y31" i="2"/>
  <c r="T96" i="2"/>
  <c r="Y161" i="2"/>
  <c r="U225" i="2"/>
  <c r="V47" i="2"/>
  <c r="Y55" i="2"/>
  <c r="T115" i="2"/>
  <c r="Z220" i="2"/>
  <c r="T23" i="2"/>
  <c r="AA93" i="2"/>
  <c r="S155" i="2"/>
  <c r="T216" i="2"/>
  <c r="W83" i="2"/>
  <c r="T9" i="2"/>
  <c r="Y67" i="2"/>
  <c r="AA161" i="2"/>
  <c r="Z27" i="2"/>
  <c r="W123" i="2"/>
  <c r="Z216" i="2"/>
  <c r="S227" i="2"/>
  <c r="S9" i="2"/>
  <c r="W111" i="2"/>
  <c r="Z108" i="2"/>
  <c r="X190" i="2"/>
  <c r="T65" i="2"/>
  <c r="X115" i="2"/>
  <c r="T93" i="2"/>
  <c r="Y177" i="2"/>
  <c r="Z130" i="2"/>
  <c r="AA150" i="2"/>
  <c r="Z179" i="2"/>
  <c r="T85" i="2"/>
  <c r="Z45" i="2"/>
  <c r="T100" i="2"/>
  <c r="S109" i="2"/>
  <c r="Z193" i="2"/>
  <c r="AA30" i="2"/>
  <c r="X167" i="2"/>
  <c r="Z101" i="2"/>
  <c r="X184" i="2"/>
  <c r="W156" i="2"/>
  <c r="X198" i="2"/>
  <c r="Z81" i="2"/>
  <c r="AA165" i="2"/>
  <c r="T202" i="2"/>
  <c r="U207" i="2"/>
  <c r="U189" i="2"/>
  <c r="AA78" i="2"/>
  <c r="Y211" i="2"/>
  <c r="T118" i="2"/>
  <c r="T126" i="2"/>
  <c r="T103" i="2"/>
  <c r="AA185" i="2"/>
  <c r="T79" i="2"/>
  <c r="V151" i="2"/>
  <c r="T27" i="2"/>
  <c r="AA121" i="2"/>
  <c r="U208" i="2"/>
  <c r="U119" i="2"/>
  <c r="W205" i="2"/>
  <c r="V102" i="2"/>
  <c r="V197" i="2"/>
  <c r="AA155" i="2"/>
  <c r="Z39" i="2"/>
  <c r="W132" i="2"/>
  <c r="Z178" i="2"/>
  <c r="S173" i="2"/>
  <c r="V178" i="2"/>
  <c r="AA21" i="2"/>
  <c r="X112" i="2"/>
  <c r="AH15" i="4"/>
  <c r="AH35" i="4"/>
  <c r="AD38" i="4"/>
  <c r="S6" i="2"/>
  <c r="S66" i="2"/>
  <c r="S126" i="2"/>
  <c r="S186" i="2"/>
  <c r="T46" i="2"/>
  <c r="U16" i="2"/>
  <c r="U76" i="2"/>
  <c r="V4" i="2"/>
  <c r="V64" i="2"/>
  <c r="V124" i="2"/>
  <c r="V184" i="2"/>
  <c r="W112" i="2"/>
  <c r="W48" i="2"/>
  <c r="X10" i="2"/>
  <c r="Y28" i="2"/>
  <c r="Y88" i="2"/>
  <c r="Y148" i="2"/>
  <c r="Y208" i="2"/>
  <c r="V31" i="2"/>
  <c r="Z90" i="2"/>
  <c r="AA151" i="2"/>
  <c r="T213" i="2"/>
  <c r="Z9" i="2"/>
  <c r="AA28" i="2"/>
  <c r="AA130" i="2"/>
  <c r="T192" i="2"/>
  <c r="S35" i="2"/>
  <c r="S99" i="2"/>
  <c r="W166" i="2"/>
  <c r="X227" i="2"/>
  <c r="T53" i="2"/>
  <c r="AA58" i="2"/>
  <c r="Y117" i="2"/>
  <c r="V225" i="2"/>
  <c r="AA25" i="2"/>
  <c r="AA96" i="2"/>
  <c r="V157" i="2"/>
  <c r="U223" i="2"/>
  <c r="W91" i="2"/>
  <c r="AA11" i="2"/>
  <c r="W71" i="2"/>
  <c r="S165" i="2"/>
  <c r="W33" i="2"/>
  <c r="Z133" i="2"/>
  <c r="T51" i="2"/>
  <c r="X66" i="2"/>
  <c r="S95" i="2"/>
  <c r="X136" i="2"/>
  <c r="Z112" i="2"/>
  <c r="W193" i="2"/>
  <c r="X113" i="2"/>
  <c r="T208" i="2"/>
  <c r="W97" i="2"/>
  <c r="U181" i="2"/>
  <c r="U137" i="2"/>
  <c r="T166" i="2"/>
  <c r="AA223" i="2"/>
  <c r="X89" i="2"/>
  <c r="T82" i="2"/>
  <c r="Y167" i="2"/>
  <c r="U113" i="2"/>
  <c r="U197" i="2"/>
  <c r="V65" i="2"/>
  <c r="U202" i="2"/>
  <c r="X105" i="2"/>
  <c r="S191" i="2"/>
  <c r="V169" i="2"/>
  <c r="X87" i="2"/>
  <c r="AA89" i="2"/>
  <c r="T207" i="2"/>
  <c r="S33" i="2"/>
  <c r="T25" i="2"/>
  <c r="S221" i="2"/>
  <c r="X82" i="2"/>
  <c r="U71" i="2"/>
  <c r="X121" i="2"/>
  <c r="Z75" i="2"/>
  <c r="AA106" i="2"/>
  <c r="Z191" i="2"/>
  <c r="Y83" i="2"/>
  <c r="W154" i="2"/>
  <c r="S37" i="2"/>
  <c r="Z125" i="2"/>
  <c r="Z12" i="2"/>
  <c r="Z126" i="2"/>
  <c r="X208" i="2"/>
  <c r="V42" i="2"/>
  <c r="S171" i="2"/>
  <c r="V5" i="2"/>
  <c r="AA196" i="2"/>
  <c r="X75" i="2"/>
  <c r="T87" i="2"/>
  <c r="AA47" i="2"/>
  <c r="Z65" i="2"/>
  <c r="U130" i="2"/>
  <c r="AA82" i="2"/>
  <c r="U150" i="2"/>
  <c r="AA174" i="2"/>
  <c r="X150" i="2"/>
  <c r="AH10" i="4"/>
  <c r="AH3" i="4"/>
  <c r="AD21" i="4"/>
  <c r="S10" i="2"/>
  <c r="S70" i="2"/>
  <c r="S130" i="2"/>
  <c r="S190" i="2"/>
  <c r="T54" i="2"/>
  <c r="U18" i="2"/>
  <c r="U78" i="2"/>
  <c r="V6" i="2"/>
  <c r="V66" i="2"/>
  <c r="V126" i="2"/>
  <c r="V186" i="2"/>
  <c r="W114" i="2"/>
  <c r="W52" i="2"/>
  <c r="X12" i="2"/>
  <c r="Y30" i="2"/>
  <c r="Y90" i="2"/>
  <c r="Y150" i="2"/>
  <c r="Y210" i="2"/>
  <c r="Z34" i="2"/>
  <c r="U93" i="2"/>
  <c r="U154" i="2"/>
  <c r="W215" i="2"/>
  <c r="T13" i="2"/>
  <c r="X31" i="2"/>
  <c r="U133" i="2"/>
  <c r="U199" i="2"/>
  <c r="Z37" i="2"/>
  <c r="X101" i="2"/>
  <c r="AA168" i="2"/>
  <c r="AA229" i="2"/>
  <c r="U67" i="2"/>
  <c r="W61" i="2"/>
  <c r="X120" i="2"/>
  <c r="Y19" i="2"/>
  <c r="U29" i="2"/>
  <c r="V99" i="2"/>
  <c r="Y159" i="2"/>
  <c r="X225" i="2"/>
  <c r="W99" i="2"/>
  <c r="U15" i="2"/>
  <c r="S81" i="2"/>
  <c r="AA167" i="2"/>
  <c r="T39" i="2"/>
  <c r="Z139" i="2"/>
  <c r="T69" i="2"/>
  <c r="Y129" i="2"/>
  <c r="Z147" i="2"/>
  <c r="T174" i="2"/>
  <c r="X119" i="2"/>
  <c r="W196" i="2"/>
  <c r="Y137" i="2"/>
  <c r="AA107" i="2"/>
  <c r="S101" i="2"/>
  <c r="T184" i="2"/>
  <c r="Y143" i="2"/>
  <c r="T210" i="2"/>
  <c r="AA51" i="2"/>
  <c r="X97" i="2"/>
  <c r="Z117" i="2"/>
  <c r="V15" i="2"/>
  <c r="Z120" i="2"/>
  <c r="U203" i="2"/>
  <c r="W138" i="2"/>
  <c r="W27" i="2"/>
  <c r="T109" i="2"/>
  <c r="AA193" i="2"/>
  <c r="U175" i="2"/>
  <c r="T142" i="2"/>
  <c r="AA97" i="2"/>
  <c r="Z30" i="2"/>
  <c r="W136" i="2"/>
  <c r="Z73" i="2"/>
  <c r="U37" i="2"/>
  <c r="S87" i="2"/>
  <c r="Z151" i="2"/>
  <c r="S125" i="2"/>
  <c r="AA145" i="2"/>
  <c r="T114" i="2"/>
  <c r="V195" i="2"/>
  <c r="V87" i="2"/>
  <c r="Z157" i="2"/>
  <c r="Z42" i="2"/>
  <c r="V129" i="2"/>
  <c r="W21" i="2"/>
  <c r="Z129" i="2"/>
  <c r="AA211" i="2"/>
  <c r="Y29" i="2"/>
  <c r="W127" i="2"/>
  <c r="V27" i="2"/>
  <c r="U161" i="2"/>
  <c r="T95" i="2"/>
  <c r="W9" i="2"/>
  <c r="W95" i="2"/>
  <c r="T139" i="2"/>
  <c r="V221" i="2"/>
  <c r="S177" i="2"/>
  <c r="AA18" i="2"/>
  <c r="S205" i="2"/>
  <c r="X139" i="2"/>
  <c r="W51" i="2"/>
  <c r="Y173" i="2"/>
  <c r="X63" i="2"/>
  <c r="Y41" i="2"/>
  <c r="X84" i="2"/>
  <c r="S226" i="2"/>
  <c r="W28" i="2"/>
  <c r="X130" i="2"/>
  <c r="Y201" i="2"/>
  <c r="V33" i="2"/>
  <c r="U63" i="2"/>
  <c r="Y165" i="2"/>
  <c r="Y11" i="2"/>
  <c r="Z186" i="2"/>
  <c r="T70" i="2"/>
  <c r="X111" i="2"/>
  <c r="V118" i="2"/>
  <c r="Y142" i="2"/>
  <c r="X220" i="2"/>
  <c r="AA179" i="2"/>
  <c r="X129" i="2"/>
  <c r="X99" i="2"/>
  <c r="S185" i="2"/>
  <c r="U127" i="2"/>
  <c r="U217" i="2"/>
  <c r="AA70" i="2"/>
  <c r="V11" i="2"/>
  <c r="Z115" i="2"/>
  <c r="W89" i="2"/>
  <c r="U57" i="2"/>
  <c r="W148" i="2"/>
  <c r="W189" i="2"/>
  <c r="T161" i="2"/>
  <c r="AA118" i="2"/>
  <c r="X202" i="2"/>
  <c r="AA20" i="4"/>
  <c r="AA16" i="4"/>
  <c r="J9" i="5"/>
  <c r="J7" i="5"/>
  <c r="H2" i="5"/>
  <c r="L6" i="5"/>
  <c r="AA30" i="4"/>
  <c r="AA36" i="4"/>
  <c r="H10" i="5"/>
  <c r="D8" i="5"/>
  <c r="G3" i="5"/>
  <c r="K11" i="5"/>
  <c r="AA22" i="4"/>
  <c r="AA25" i="4"/>
  <c r="E6" i="5"/>
  <c r="L4" i="5"/>
  <c r="K13" i="5"/>
  <c r="AA31" i="4"/>
  <c r="AA39" i="4"/>
  <c r="J10" i="5"/>
  <c r="J4" i="5"/>
  <c r="F12" i="5"/>
  <c r="F3" i="5"/>
  <c r="J3" i="5"/>
  <c r="H11" i="5"/>
  <c r="AA24" i="4"/>
  <c r="I5" i="5"/>
  <c r="K7" i="5"/>
  <c r="J2" i="5"/>
  <c r="K6" i="5"/>
  <c r="AA7" i="4"/>
  <c r="I6" i="5"/>
  <c r="AA40" i="4"/>
  <c r="AA23" i="4"/>
  <c r="AA6" i="4"/>
  <c r="E4" i="5"/>
  <c r="E3" i="5"/>
  <c r="J5" i="5"/>
  <c r="I13" i="5"/>
  <c r="K3" i="5"/>
  <c r="F2" i="5"/>
  <c r="J12" i="5"/>
  <c r="G4" i="5"/>
  <c r="E12" i="5"/>
  <c r="K4" i="5"/>
  <c r="AA38" i="4"/>
  <c r="AA14" i="4"/>
  <c r="F10" i="5"/>
  <c r="L10" i="5"/>
  <c r="E5" i="5"/>
  <c r="F11" i="5"/>
  <c r="E2" i="5"/>
  <c r="E13" i="5"/>
  <c r="AA12" i="4"/>
  <c r="G2" i="5"/>
  <c r="H12" i="5"/>
  <c r="I4" i="5"/>
  <c r="J11" i="5"/>
  <c r="AA13" i="4"/>
  <c r="D3" i="5"/>
  <c r="H6" i="5"/>
  <c r="L9" i="5"/>
  <c r="K10" i="5"/>
  <c r="E10" i="5"/>
  <c r="L11" i="5"/>
  <c r="D4" i="5"/>
  <c r="D9" i="5"/>
  <c r="G6" i="5"/>
  <c r="I12" i="5"/>
  <c r="F6" i="5"/>
  <c r="E11" i="5"/>
  <c r="AA27" i="4"/>
  <c r="H3" i="5"/>
  <c r="AA8" i="4"/>
  <c r="I8" i="5"/>
  <c r="AA3" i="4"/>
  <c r="AA4" i="4"/>
  <c r="G10" i="5"/>
  <c r="L8" i="5"/>
  <c r="F9" i="5"/>
  <c r="E7" i="5"/>
  <c r="AA33" i="4"/>
  <c r="G12" i="5"/>
  <c r="K9" i="5"/>
  <c r="D10" i="5"/>
  <c r="AA26" i="4"/>
  <c r="F13" i="5"/>
  <c r="F8" i="5"/>
  <c r="AA10" i="4"/>
  <c r="L5" i="5"/>
  <c r="I7" i="5"/>
  <c r="W3" i="4"/>
  <c r="I10" i="5"/>
  <c r="I3" i="5"/>
  <c r="AA11" i="4"/>
  <c r="J8" i="5"/>
  <c r="L2" i="5"/>
  <c r="AA37" i="4"/>
  <c r="F4" i="5"/>
  <c r="AA21" i="4"/>
  <c r="AA15" i="4"/>
  <c r="L12" i="5"/>
  <c r="E8" i="5"/>
  <c r="K12" i="5"/>
  <c r="F7" i="5"/>
  <c r="E9" i="5"/>
  <c r="AA28" i="4"/>
  <c r="AA9" i="4"/>
  <c r="K8" i="5"/>
  <c r="AA5" i="4"/>
  <c r="AA18" i="4"/>
  <c r="F5" i="5"/>
  <c r="I2" i="5"/>
  <c r="AA19" i="4"/>
  <c r="I9" i="5"/>
  <c r="G11" i="5"/>
  <c r="L3" i="5"/>
  <c r="K5" i="5"/>
  <c r="I11" i="5"/>
  <c r="L7" i="5"/>
  <c r="J13" i="5"/>
  <c r="D2" i="5"/>
  <c r="AA34" i="4"/>
  <c r="G5" i="5"/>
  <c r="K2" i="5"/>
  <c r="AA29" i="4"/>
  <c r="AA35" i="4"/>
  <c r="H4" i="5"/>
  <c r="H5" i="5"/>
  <c r="L13" i="5"/>
  <c r="AA32" i="4"/>
  <c r="AA17" i="4"/>
  <c r="J6" i="5"/>
  <c r="W13" i="5" l="1"/>
  <c r="U13" i="5"/>
  <c r="T11" i="5"/>
  <c r="R11" i="5"/>
  <c r="V12" i="5"/>
  <c r="W12" i="5"/>
  <c r="T10" i="5"/>
  <c r="Q13" i="5"/>
  <c r="O10" i="5"/>
  <c r="R12" i="5"/>
  <c r="R10" i="5"/>
  <c r="P11" i="5"/>
  <c r="T12" i="5"/>
  <c r="W11" i="5"/>
  <c r="P10" i="5"/>
  <c r="V10" i="5"/>
  <c r="U11" i="5"/>
  <c r="S12" i="5"/>
  <c r="P13" i="5"/>
  <c r="Q11" i="5"/>
  <c r="W10" i="5"/>
  <c r="Q10" i="5"/>
  <c r="P12" i="5"/>
  <c r="U12" i="5"/>
  <c r="T13" i="5"/>
  <c r="S11" i="5"/>
  <c r="Q12" i="5"/>
  <c r="U10" i="5"/>
  <c r="V13" i="5"/>
  <c r="V11" i="5"/>
  <c r="O12" i="5"/>
  <c r="O11" i="5"/>
  <c r="O13" i="5"/>
  <c r="S10" i="5"/>
  <c r="T9" i="5"/>
  <c r="P9" i="5"/>
  <c r="V9" i="5"/>
  <c r="Q9" i="5"/>
  <c r="O9" i="5"/>
  <c r="W9" i="5"/>
  <c r="U9" i="5"/>
  <c r="U6" i="5"/>
  <c r="S5" i="5"/>
  <c r="S4" i="5"/>
  <c r="R5" i="5"/>
  <c r="O6" i="5"/>
  <c r="O7" i="5"/>
  <c r="O5" i="5"/>
  <c r="W7" i="5"/>
  <c r="V5" i="5"/>
  <c r="W3" i="5"/>
  <c r="Q5" i="5"/>
  <c r="Q7" i="5"/>
  <c r="Q4" i="5"/>
  <c r="T3" i="5"/>
  <c r="T7" i="5"/>
  <c r="W5" i="5"/>
  <c r="P7" i="5"/>
  <c r="S3" i="5"/>
  <c r="Q6" i="5"/>
  <c r="R6" i="5"/>
  <c r="O4" i="5"/>
  <c r="S6" i="5"/>
  <c r="O3" i="5"/>
  <c r="T4" i="5"/>
  <c r="R7" i="5"/>
  <c r="P5" i="5"/>
  <c r="V4" i="5"/>
  <c r="R4" i="5"/>
  <c r="V3" i="5"/>
  <c r="U5" i="5"/>
  <c r="P3" i="5"/>
  <c r="P4" i="5"/>
  <c r="T6" i="5"/>
  <c r="V6" i="5"/>
  <c r="V7" i="5"/>
  <c r="T5" i="5"/>
  <c r="U3" i="5"/>
  <c r="Q3" i="5"/>
  <c r="U4" i="5"/>
  <c r="W4" i="5"/>
  <c r="P6" i="5"/>
  <c r="R3" i="5"/>
  <c r="W6" i="5"/>
  <c r="S7" i="5"/>
  <c r="U7" i="5"/>
  <c r="AG12" i="5"/>
  <c r="AD13" i="5"/>
  <c r="AE11" i="5"/>
  <c r="AK10" i="5"/>
  <c r="AE10" i="5"/>
  <c r="AF13" i="5"/>
  <c r="AJ7" i="5"/>
  <c r="AH5" i="5"/>
  <c r="AG9" i="5"/>
  <c r="AI3" i="5"/>
  <c r="AD10" i="5"/>
  <c r="AH13" i="5"/>
  <c r="AE3" i="5"/>
  <c r="AH8" i="5"/>
  <c r="AJ11" i="5"/>
  <c r="AF7" i="5"/>
  <c r="AK6" i="5"/>
  <c r="AK7" i="5"/>
  <c r="AH3" i="5"/>
  <c r="AC13" i="5"/>
  <c r="AK5" i="5"/>
  <c r="AG3" i="5"/>
  <c r="AF11" i="5"/>
  <c r="AH9" i="5"/>
  <c r="AI13" i="5"/>
  <c r="AD8" i="5"/>
  <c r="AG13" i="5"/>
  <c r="AJ4" i="5"/>
  <c r="AC10" i="5"/>
  <c r="AC9" i="5"/>
  <c r="AF12" i="5"/>
  <c r="AD7" i="5"/>
  <c r="AJ10" i="5"/>
  <c r="AI5" i="5"/>
  <c r="AE12" i="5"/>
  <c r="AJ13" i="5"/>
  <c r="AF3" i="5"/>
  <c r="AI11" i="5"/>
  <c r="AH11" i="5"/>
  <c r="AK13" i="5"/>
  <c r="AF9" i="5"/>
  <c r="AC7" i="5"/>
  <c r="AD9" i="5"/>
  <c r="AE7" i="5"/>
  <c r="AJ12" i="5"/>
  <c r="AC12" i="5"/>
  <c r="AJ6" i="5"/>
  <c r="AH10" i="5"/>
  <c r="AD12" i="5"/>
  <c r="AJ9" i="5"/>
  <c r="AG11" i="5"/>
  <c r="AE9" i="5"/>
  <c r="AK9" i="5"/>
  <c r="AD3" i="5"/>
  <c r="AI4" i="5"/>
  <c r="AK4" i="5"/>
  <c r="AC8" i="5"/>
  <c r="AI7" i="5"/>
  <c r="AH7" i="5"/>
  <c r="AH4" i="5"/>
  <c r="AJ5" i="5"/>
  <c r="AG5" i="5"/>
  <c r="AF5" i="5"/>
  <c r="AD5" i="5"/>
  <c r="AC5" i="5"/>
  <c r="AD11" i="5"/>
  <c r="AE13" i="5"/>
  <c r="AI8" i="5"/>
  <c r="AF6" i="5"/>
  <c r="AK12" i="5"/>
  <c r="AF8" i="5"/>
  <c r="AI12" i="5"/>
  <c r="AK11" i="5"/>
  <c r="AK8" i="5"/>
  <c r="AC11" i="5"/>
  <c r="AG6" i="5"/>
  <c r="AD4" i="5"/>
  <c r="AI10" i="5"/>
  <c r="AD6" i="5"/>
  <c r="AG10" i="5"/>
  <c r="AI9" i="5"/>
  <c r="AI6" i="5"/>
  <c r="AJ8" i="5"/>
  <c r="AE4" i="5"/>
  <c r="AG8" i="5"/>
  <c r="AK3" i="5"/>
  <c r="AE8" i="5"/>
  <c r="AG7" i="5"/>
  <c r="AG4" i="5"/>
  <c r="AH6" i="5"/>
  <c r="AE6" i="5"/>
  <c r="AC6" i="5"/>
  <c r="AH12" i="5"/>
  <c r="AE5" i="5"/>
  <c r="AF4" i="5"/>
  <c r="AC4" i="5"/>
  <c r="AJ3" i="5"/>
  <c r="AF10" i="5"/>
  <c r="AC3" i="5"/>
  <c r="AC2" i="5"/>
  <c r="AF2" i="5"/>
  <c r="AH2" i="5"/>
  <c r="AI2" i="5"/>
  <c r="AE2" i="5"/>
  <c r="AK2" i="5"/>
  <c r="AG2" i="5"/>
  <c r="AJ2" i="5"/>
  <c r="AD2" i="5"/>
  <c r="AK29" i="4"/>
  <c r="AC34" i="4"/>
  <c r="U21" i="4"/>
  <c r="I8" i="4"/>
  <c r="AG35" i="4"/>
  <c r="Y38" i="4"/>
  <c r="Y7" i="4"/>
  <c r="M12" i="4"/>
  <c r="AK30" i="4"/>
  <c r="AC15" i="4"/>
  <c r="I40" i="4"/>
  <c r="AG27" i="4"/>
  <c r="Y10" i="4"/>
  <c r="Q17" i="4"/>
  <c r="M24" i="4"/>
  <c r="E11" i="4"/>
  <c r="AK11" i="4"/>
  <c r="I10" i="4"/>
  <c r="E21" i="4"/>
  <c r="M4" i="5"/>
  <c r="AG28" i="4"/>
  <c r="M25" i="4"/>
  <c r="U35" i="4"/>
  <c r="E4" i="4"/>
  <c r="Q29" i="4"/>
  <c r="Y23" i="4"/>
  <c r="AG21" i="4"/>
  <c r="AC28" i="4"/>
  <c r="Y35" i="4"/>
  <c r="E36" i="4"/>
  <c r="AK25" i="4"/>
  <c r="Y5" i="4"/>
  <c r="Y37" i="4"/>
  <c r="U28" i="4"/>
  <c r="I35" i="4"/>
  <c r="AK9" i="4"/>
  <c r="AC14" i="4"/>
  <c r="I39" i="4"/>
  <c r="AG26" i="4"/>
  <c r="AG15" i="4"/>
  <c r="Y18" i="4"/>
  <c r="Q25" i="4"/>
  <c r="E30" i="4"/>
  <c r="AK10" i="4"/>
  <c r="U33" i="4"/>
  <c r="I20" i="4"/>
  <c r="AG7" i="4"/>
  <c r="Q28" i="4"/>
  <c r="M35" i="4"/>
  <c r="M4" i="4"/>
  <c r="M3" i="5"/>
  <c r="AC27" i="4"/>
  <c r="Y20" i="4"/>
  <c r="AC37" i="4"/>
  <c r="Y32" i="4"/>
  <c r="E13" i="4"/>
  <c r="U3" i="4"/>
  <c r="M37" i="4"/>
  <c r="Y11" i="4"/>
  <c r="AK32" i="4"/>
  <c r="AG9" i="4"/>
  <c r="M17" i="4"/>
  <c r="AC9" i="4"/>
  <c r="AG8" i="4"/>
  <c r="E12" i="4"/>
  <c r="Q10" i="4"/>
  <c r="AK4" i="4"/>
  <c r="Q9" i="4"/>
  <c r="I33" i="4"/>
  <c r="AK15" i="4"/>
  <c r="U40" i="4"/>
  <c r="AK5" i="4"/>
  <c r="AC33" i="4"/>
  <c r="AG34" i="4"/>
  <c r="Y36" i="4"/>
  <c r="AK40" i="4"/>
  <c r="AC25" i="4"/>
  <c r="U32" i="4"/>
  <c r="I19" i="4"/>
  <c r="AG6" i="4"/>
  <c r="Y29" i="4"/>
  <c r="Q36" i="4"/>
  <c r="Q5" i="4"/>
  <c r="E10" i="4"/>
  <c r="AC26" i="4"/>
  <c r="U13" i="4"/>
  <c r="AG38" i="4"/>
  <c r="Y21" i="4"/>
  <c r="Q8" i="4"/>
  <c r="M15" i="4"/>
  <c r="E22" i="4"/>
  <c r="AK22" i="4"/>
  <c r="AC7" i="4"/>
  <c r="I30" i="4"/>
  <c r="M34" i="4"/>
  <c r="I11" i="4"/>
  <c r="M6" i="4"/>
  <c r="U5" i="4"/>
  <c r="Q38" i="4"/>
  <c r="AC17" i="4"/>
  <c r="Y12" i="4"/>
  <c r="U36" i="4"/>
  <c r="U27" i="4"/>
  <c r="M16" i="4"/>
  <c r="E15" i="4"/>
  <c r="AC10" i="4"/>
  <c r="I27" i="4"/>
  <c r="M6" i="5"/>
  <c r="AC32" i="4"/>
  <c r="AG14" i="4"/>
  <c r="AK20" i="4"/>
  <c r="AC5" i="4"/>
  <c r="U12" i="4"/>
  <c r="AG37" i="4"/>
  <c r="Y40" i="4"/>
  <c r="Y9" i="4"/>
  <c r="Q16" i="4"/>
  <c r="M23" i="4"/>
  <c r="AK21" i="4"/>
  <c r="AC6" i="4"/>
  <c r="I31" i="4"/>
  <c r="AG18" i="4"/>
  <c r="Q39" i="4"/>
  <c r="M26" i="4"/>
  <c r="E33" i="4"/>
  <c r="AK33" i="4"/>
  <c r="AC38" i="4"/>
  <c r="U25" i="4"/>
  <c r="U23" i="4"/>
  <c r="Q27" i="4"/>
  <c r="U24" i="4"/>
  <c r="Q19" i="4"/>
  <c r="AC18" i="4"/>
  <c r="AC16" i="4"/>
  <c r="Q7" i="4"/>
  <c r="M14" i="4"/>
  <c r="U4" i="4"/>
  <c r="AG29" i="4"/>
  <c r="AC29" i="4"/>
  <c r="U34" i="4"/>
  <c r="Q18" i="4"/>
  <c r="E32" i="4"/>
  <c r="I22" i="4"/>
  <c r="Q30" i="4"/>
  <c r="AK24" i="4"/>
  <c r="I3" i="4"/>
  <c r="M5" i="4"/>
  <c r="AG40" i="4"/>
  <c r="E35" i="4"/>
  <c r="I34" i="4"/>
  <c r="E23" i="4"/>
  <c r="M28" i="4"/>
  <c r="U7" i="4"/>
  <c r="AK16" i="4"/>
  <c r="M10" i="4"/>
  <c r="I7" i="4"/>
  <c r="E29" i="4"/>
  <c r="E27" i="4"/>
  <c r="E28" i="4"/>
  <c r="AC36" i="4"/>
  <c r="AG17" i="4"/>
  <c r="M3" i="4"/>
  <c r="AK13" i="4"/>
  <c r="Y31" i="4"/>
  <c r="E24" i="4"/>
  <c r="I23" i="4"/>
  <c r="I21" i="4"/>
  <c r="U16" i="4"/>
  <c r="M36" i="4"/>
  <c r="U15" i="4"/>
  <c r="AK35" i="4"/>
  <c r="Y22" i="4"/>
  <c r="AG20" i="4"/>
  <c r="AC40" i="4"/>
  <c r="M9" i="4"/>
  <c r="Q3" i="4"/>
  <c r="U14" i="4"/>
  <c r="AG39" i="4"/>
  <c r="AK12" i="4"/>
  <c r="Y3" i="4"/>
  <c r="I14" i="4"/>
  <c r="M29" i="4"/>
  <c r="E17" i="4"/>
  <c r="M11" i="4"/>
  <c r="Q4" i="4"/>
  <c r="U8" i="4"/>
  <c r="Q35" i="4"/>
  <c r="I32" i="4"/>
  <c r="AG19" i="4"/>
  <c r="M9" i="5"/>
  <c r="Y4" i="4"/>
  <c r="AK36" i="4"/>
  <c r="I4" i="4"/>
  <c r="AK17" i="4"/>
  <c r="Q24" i="4"/>
  <c r="AG22" i="4"/>
  <c r="AC13" i="4"/>
  <c r="I12" i="4"/>
  <c r="Y33" i="4"/>
  <c r="Q40" i="4"/>
  <c r="M27" i="4"/>
  <c r="E34" i="4"/>
  <c r="E3" i="4"/>
  <c r="AK23" i="4"/>
  <c r="AC8" i="4"/>
  <c r="I13" i="4"/>
  <c r="Y34" i="4"/>
  <c r="Q21" i="4"/>
  <c r="M8" i="4"/>
  <c r="M5" i="5"/>
  <c r="AC31" i="4"/>
  <c r="AC20" i="4"/>
  <c r="I25" i="4"/>
  <c r="AG32" i="4"/>
  <c r="Y15" i="4"/>
  <c r="Q11" i="4"/>
  <c r="M7" i="5"/>
  <c r="AC19" i="4"/>
  <c r="E37" i="4"/>
  <c r="AC22" i="4"/>
  <c r="AG3" i="4"/>
  <c r="M31" i="4"/>
  <c r="M30" i="4"/>
  <c r="Q22" i="4"/>
  <c r="U17" i="4"/>
  <c r="U20" i="4"/>
  <c r="M40" i="4"/>
  <c r="AK28" i="4"/>
  <c r="AG30" i="4"/>
  <c r="Y13" i="4"/>
  <c r="Q20" i="4"/>
  <c r="M7" i="4"/>
  <c r="E14" i="4"/>
  <c r="AK34" i="4"/>
  <c r="AK3" i="4"/>
  <c r="U26" i="4"/>
  <c r="AG31" i="4"/>
  <c r="Y14" i="4"/>
  <c r="M39" i="4"/>
  <c r="E26" i="4"/>
  <c r="AK26" i="4"/>
  <c r="AC11" i="4"/>
  <c r="U38" i="4"/>
  <c r="I5" i="4"/>
  <c r="AG12" i="4"/>
  <c r="Q33" i="4"/>
  <c r="AG10" i="4"/>
  <c r="Q31" i="4"/>
  <c r="M38" i="4"/>
  <c r="E25" i="4"/>
  <c r="M10" i="5"/>
  <c r="AK14" i="4"/>
  <c r="AC39" i="4"/>
  <c r="U6" i="4"/>
  <c r="AG11" i="4"/>
  <c r="Q32" i="4"/>
  <c r="M19" i="4"/>
  <c r="E6" i="4"/>
  <c r="AK6" i="4"/>
  <c r="U29" i="4"/>
  <c r="U18" i="4"/>
  <c r="AG23" i="4"/>
  <c r="Y26" i="4"/>
  <c r="Q13" i="4"/>
  <c r="Y24" i="4"/>
  <c r="M18" i="4"/>
  <c r="E5" i="4"/>
  <c r="AC30" i="4"/>
  <c r="I24" i="4"/>
  <c r="Q12" i="4"/>
  <c r="AK37" i="4"/>
  <c r="U9" i="4"/>
  <c r="Y6" i="4"/>
  <c r="U37" i="4"/>
  <c r="E16" i="4"/>
  <c r="Q23" i="4"/>
  <c r="Y17" i="4"/>
  <c r="AC21" i="4"/>
  <c r="I38" i="4"/>
  <c r="I36" i="4"/>
  <c r="I16" i="4"/>
  <c r="AG25" i="4"/>
  <c r="Y25" i="4"/>
  <c r="M11" i="5"/>
  <c r="M20" i="4"/>
  <c r="E7" i="4"/>
  <c r="AK27" i="4"/>
  <c r="AC12" i="4"/>
  <c r="U39" i="4"/>
  <c r="I26" i="4"/>
  <c r="I15" i="4"/>
  <c r="Y16" i="4"/>
  <c r="M21" i="4"/>
  <c r="E8" i="4"/>
  <c r="AK8" i="4"/>
  <c r="U31" i="4"/>
  <c r="I18" i="4"/>
  <c r="AG5" i="4"/>
  <c r="Y28" i="4"/>
  <c r="Q15" i="4"/>
  <c r="E40" i="4"/>
  <c r="M22" i="4"/>
  <c r="E38" i="4"/>
  <c r="M13" i="5"/>
  <c r="AK7" i="4"/>
  <c r="U30" i="4"/>
  <c r="U19" i="4"/>
  <c r="I6" i="4"/>
  <c r="AG33" i="4"/>
  <c r="Q34" i="4"/>
  <c r="E39" i="4"/>
  <c r="AK39" i="4"/>
  <c r="AC24" i="4"/>
  <c r="U11" i="4"/>
  <c r="AG36" i="4"/>
  <c r="Y39" i="4"/>
  <c r="Y8" i="4"/>
  <c r="M33" i="4"/>
  <c r="E20" i="4"/>
  <c r="E18" i="4"/>
  <c r="AK38" i="4"/>
  <c r="AC23" i="4"/>
  <c r="U10" i="4"/>
  <c r="I37" i="4"/>
  <c r="AG24" i="4"/>
  <c r="AG13" i="4"/>
  <c r="Q14" i="4"/>
  <c r="E19" i="4"/>
  <c r="AK19" i="4"/>
  <c r="AC4" i="4"/>
  <c r="I29" i="4"/>
  <c r="AG16" i="4"/>
  <c r="Y19" i="4"/>
  <c r="Q26" i="4"/>
  <c r="M13" i="4"/>
  <c r="M8" i="5"/>
  <c r="M12" i="5"/>
  <c r="AK18" i="4"/>
  <c r="AC3" i="4"/>
  <c r="I28" i="4"/>
  <c r="I17" i="4"/>
  <c r="AG4" i="4"/>
  <c r="Y27" i="4"/>
  <c r="M32" i="4"/>
  <c r="M2" i="5"/>
  <c r="AC35" i="4"/>
  <c r="U22" i="4"/>
  <c r="I9" i="4"/>
  <c r="Y30" i="4"/>
  <c r="Q37" i="4"/>
  <c r="Q6" i="4"/>
  <c r="E31" i="4"/>
  <c r="AK31" i="4"/>
  <c r="E9" i="4"/>
  <c r="X12" i="5" l="1"/>
  <c r="X13" i="5"/>
  <c r="X11" i="5"/>
  <c r="X10" i="5"/>
  <c r="X9" i="5"/>
  <c r="X7" i="5"/>
  <c r="X5" i="5"/>
  <c r="X6" i="5"/>
  <c r="X3" i="5"/>
  <c r="X4" i="5"/>
  <c r="B37" i="5"/>
  <c r="B25" i="5"/>
  <c r="B24" i="5"/>
  <c r="B23" i="5"/>
  <c r="B22" i="5"/>
  <c r="B21" i="5"/>
  <c r="B20" i="5"/>
  <c r="B19" i="5"/>
  <c r="A19" i="5"/>
  <c r="A25" i="5" s="1"/>
  <c r="A31" i="5" s="1"/>
  <c r="A37" i="5" s="1"/>
  <c r="A43" i="5" s="1"/>
  <c r="A49" i="5" s="1"/>
  <c r="A55" i="5" s="1"/>
  <c r="A61" i="5" s="1"/>
  <c r="A67" i="5" s="1"/>
  <c r="A73" i="5" s="1"/>
  <c r="A79" i="5" s="1"/>
  <c r="A85" i="5" s="1"/>
  <c r="A91" i="5" s="1"/>
  <c r="A97" i="5" s="1"/>
  <c r="A103" i="5" s="1"/>
  <c r="A109" i="5" s="1"/>
  <c r="A115" i="5" s="1"/>
  <c r="A121" i="5" s="1"/>
  <c r="A127" i="5" s="1"/>
  <c r="A133" i="5" s="1"/>
  <c r="A139" i="5" s="1"/>
  <c r="A145" i="5" s="1"/>
  <c r="A151" i="5" s="1"/>
  <c r="A157" i="5" s="1"/>
  <c r="A163" i="5" s="1"/>
  <c r="A169" i="5" s="1"/>
  <c r="A175" i="5" s="1"/>
  <c r="A181" i="5" s="1"/>
  <c r="A187" i="5" s="1"/>
  <c r="A193" i="5" s="1"/>
  <c r="A199" i="5" s="1"/>
  <c r="A205" i="5" s="1"/>
  <c r="A211" i="5" s="1"/>
  <c r="A217" i="5" s="1"/>
  <c r="A223" i="5" s="1"/>
  <c r="A229" i="5" s="1"/>
  <c r="B18" i="5"/>
  <c r="A18" i="5"/>
  <c r="B17" i="5"/>
  <c r="A17" i="5"/>
  <c r="A23" i="5" s="1"/>
  <c r="A29" i="5" s="1"/>
  <c r="A35" i="5" s="1"/>
  <c r="A41" i="5" s="1"/>
  <c r="A47" i="5" s="1"/>
  <c r="A53" i="5" s="1"/>
  <c r="A59" i="5" s="1"/>
  <c r="A65" i="5" s="1"/>
  <c r="A71" i="5" s="1"/>
  <c r="A77" i="5" s="1"/>
  <c r="A83" i="5" s="1"/>
  <c r="A89" i="5" s="1"/>
  <c r="A95" i="5" s="1"/>
  <c r="A101" i="5" s="1"/>
  <c r="A107" i="5" s="1"/>
  <c r="A113" i="5" s="1"/>
  <c r="A119" i="5" s="1"/>
  <c r="A125" i="5" s="1"/>
  <c r="A131" i="5" s="1"/>
  <c r="A137" i="5" s="1"/>
  <c r="A143" i="5" s="1"/>
  <c r="A149" i="5" s="1"/>
  <c r="A155" i="5" s="1"/>
  <c r="A161" i="5" s="1"/>
  <c r="A167" i="5" s="1"/>
  <c r="A173" i="5" s="1"/>
  <c r="A179" i="5" s="1"/>
  <c r="A185" i="5" s="1"/>
  <c r="A191" i="5" s="1"/>
  <c r="A197" i="5" s="1"/>
  <c r="A203" i="5" s="1"/>
  <c r="A209" i="5" s="1"/>
  <c r="A215" i="5" s="1"/>
  <c r="A221" i="5" s="1"/>
  <c r="A227" i="5" s="1"/>
  <c r="B16" i="5"/>
  <c r="A16" i="5"/>
  <c r="A22" i="5" s="1"/>
  <c r="A28" i="5" s="1"/>
  <c r="A34" i="5" s="1"/>
  <c r="A40" i="5" s="1"/>
  <c r="A46" i="5" s="1"/>
  <c r="A52" i="5" s="1"/>
  <c r="A58" i="5" s="1"/>
  <c r="A64" i="5" s="1"/>
  <c r="A70" i="5" s="1"/>
  <c r="A76" i="5" s="1"/>
  <c r="A82" i="5" s="1"/>
  <c r="A88" i="5" s="1"/>
  <c r="A94" i="5" s="1"/>
  <c r="A100" i="5" s="1"/>
  <c r="A106" i="5" s="1"/>
  <c r="A112" i="5" s="1"/>
  <c r="A118" i="5" s="1"/>
  <c r="A124" i="5" s="1"/>
  <c r="A130" i="5" s="1"/>
  <c r="A136" i="5" s="1"/>
  <c r="A142" i="5" s="1"/>
  <c r="A148" i="5" s="1"/>
  <c r="A154" i="5" s="1"/>
  <c r="A160" i="5" s="1"/>
  <c r="A166" i="5" s="1"/>
  <c r="A172" i="5" s="1"/>
  <c r="A178" i="5" s="1"/>
  <c r="A184" i="5" s="1"/>
  <c r="A190" i="5" s="1"/>
  <c r="A196" i="5" s="1"/>
  <c r="A202" i="5" s="1"/>
  <c r="A208" i="5" s="1"/>
  <c r="A214" i="5" s="1"/>
  <c r="A220" i="5" s="1"/>
  <c r="A226" i="5" s="1"/>
  <c r="B15" i="5"/>
  <c r="A15" i="5"/>
  <c r="A21" i="5" s="1"/>
  <c r="A27" i="5" s="1"/>
  <c r="A33" i="5" s="1"/>
  <c r="A39" i="5" s="1"/>
  <c r="A45" i="5" s="1"/>
  <c r="A51" i="5" s="1"/>
  <c r="A57" i="5" s="1"/>
  <c r="A63" i="5" s="1"/>
  <c r="A69" i="5" s="1"/>
  <c r="A75" i="5" s="1"/>
  <c r="A81" i="5" s="1"/>
  <c r="A87" i="5" s="1"/>
  <c r="A93" i="5" s="1"/>
  <c r="A99" i="5" s="1"/>
  <c r="A105" i="5" s="1"/>
  <c r="A111" i="5" s="1"/>
  <c r="A117" i="5" s="1"/>
  <c r="A123" i="5" s="1"/>
  <c r="A129" i="5" s="1"/>
  <c r="A135" i="5" s="1"/>
  <c r="A141" i="5" s="1"/>
  <c r="A147" i="5" s="1"/>
  <c r="A153" i="5" s="1"/>
  <c r="A159" i="5" s="1"/>
  <c r="A165" i="5" s="1"/>
  <c r="A171" i="5" s="1"/>
  <c r="A177" i="5" s="1"/>
  <c r="A183" i="5" s="1"/>
  <c r="A189" i="5" s="1"/>
  <c r="A195" i="5" s="1"/>
  <c r="A201" i="5" s="1"/>
  <c r="A207" i="5" s="1"/>
  <c r="A213" i="5" s="1"/>
  <c r="A219" i="5" s="1"/>
  <c r="A225" i="5" s="1"/>
  <c r="B14" i="5"/>
  <c r="A14" i="5"/>
  <c r="A20" i="5" s="1"/>
  <c r="A26" i="5" s="1"/>
  <c r="C4" i="5"/>
  <c r="C5" i="5"/>
  <c r="C13" i="5"/>
  <c r="C2" i="5"/>
  <c r="AP3" i="4" a="1"/>
  <c r="C11" i="5"/>
  <c r="C12" i="5"/>
  <c r="C10" i="5"/>
  <c r="C6" i="5"/>
  <c r="C8" i="5"/>
  <c r="AP4" i="4" a="1"/>
  <c r="C7" i="5"/>
  <c r="C3" i="5"/>
  <c r="C9" i="5"/>
  <c r="G19" i="5"/>
  <c r="F19" i="5"/>
  <c r="E25" i="5"/>
  <c r="N8" i="5" l="1"/>
  <c r="R8" i="5"/>
  <c r="S8" i="5"/>
  <c r="V8" i="5"/>
  <c r="P8" i="5"/>
  <c r="U8" i="5"/>
  <c r="Q8" i="5"/>
  <c r="W8" i="5"/>
  <c r="T8" i="5"/>
  <c r="O8" i="5"/>
  <c r="X8" i="5"/>
  <c r="V2" i="5"/>
  <c r="O2" i="5"/>
  <c r="U2" i="5"/>
  <c r="T2" i="5"/>
  <c r="W2" i="5"/>
  <c r="R2" i="5"/>
  <c r="P2" i="5"/>
  <c r="Q2" i="5"/>
  <c r="S2" i="5"/>
  <c r="X2" i="5"/>
  <c r="N2" i="5"/>
  <c r="N10" i="5"/>
  <c r="N12" i="5"/>
  <c r="N11" i="5"/>
  <c r="N13" i="5"/>
  <c r="N9" i="5"/>
  <c r="N3" i="5"/>
  <c r="N7" i="5"/>
  <c r="N6" i="5"/>
  <c r="N5" i="5"/>
  <c r="N4" i="5"/>
  <c r="AB9" i="5"/>
  <c r="AB3" i="5"/>
  <c r="AB7" i="5"/>
  <c r="AP4" i="4"/>
  <c r="AB8" i="5"/>
  <c r="AB6" i="5"/>
  <c r="AB10" i="5"/>
  <c r="AB12" i="5"/>
  <c r="AB11" i="5"/>
  <c r="AP3" i="4"/>
  <c r="AB2" i="5"/>
  <c r="T2" i="3"/>
  <c r="AB13" i="5"/>
  <c r="AB5" i="5"/>
  <c r="AB4" i="5"/>
  <c r="B35" i="5"/>
  <c r="B36" i="5"/>
  <c r="B26" i="5"/>
  <c r="B27" i="5"/>
  <c r="B47" i="5"/>
  <c r="B49" i="5"/>
  <c r="A24" i="5"/>
  <c r="B28" i="5"/>
  <c r="A32" i="5"/>
  <c r="A38" i="5" s="1"/>
  <c r="B39" i="5"/>
  <c r="B32" i="5"/>
  <c r="B31" i="5"/>
  <c r="B29" i="5"/>
  <c r="B34" i="5"/>
  <c r="B33" i="5"/>
  <c r="B30" i="5"/>
  <c r="B28" i="3"/>
  <c r="B25" i="3"/>
  <c r="B37" i="3" s="1"/>
  <c r="B24" i="3"/>
  <c r="B36" i="3" s="1"/>
  <c r="B23" i="3"/>
  <c r="B35" i="3" s="1"/>
  <c r="B22" i="3"/>
  <c r="B21" i="3"/>
  <c r="B33" i="3" s="1"/>
  <c r="B20" i="3"/>
  <c r="B19" i="3"/>
  <c r="B31" i="3" s="1"/>
  <c r="A19" i="3"/>
  <c r="A25" i="3" s="1"/>
  <c r="B18" i="3"/>
  <c r="A18" i="3"/>
  <c r="A24" i="3" s="1"/>
  <c r="B17" i="3"/>
  <c r="A17" i="3"/>
  <c r="B16" i="3"/>
  <c r="A16" i="3"/>
  <c r="A22" i="3" s="1"/>
  <c r="A28" i="3" s="1"/>
  <c r="A34" i="3" s="1"/>
  <c r="A40" i="3" s="1"/>
  <c r="A46" i="3" s="1"/>
  <c r="A52" i="3" s="1"/>
  <c r="A58" i="3" s="1"/>
  <c r="A64" i="3" s="1"/>
  <c r="A70" i="3" s="1"/>
  <c r="A76" i="3" s="1"/>
  <c r="A82" i="3" s="1"/>
  <c r="A88" i="3" s="1"/>
  <c r="A94" i="3" s="1"/>
  <c r="A100" i="3" s="1"/>
  <c r="A106" i="3" s="1"/>
  <c r="A112" i="3" s="1"/>
  <c r="A118" i="3" s="1"/>
  <c r="A124" i="3" s="1"/>
  <c r="A130" i="3" s="1"/>
  <c r="A136" i="3" s="1"/>
  <c r="A142" i="3" s="1"/>
  <c r="A148" i="3" s="1"/>
  <c r="A154" i="3" s="1"/>
  <c r="A160" i="3" s="1"/>
  <c r="A166" i="3" s="1"/>
  <c r="A172" i="3" s="1"/>
  <c r="A178" i="3" s="1"/>
  <c r="A184" i="3" s="1"/>
  <c r="A190" i="3" s="1"/>
  <c r="A196" i="3" s="1"/>
  <c r="A202" i="3" s="1"/>
  <c r="A208" i="3" s="1"/>
  <c r="A214" i="3" s="1"/>
  <c r="A220" i="3" s="1"/>
  <c r="A226" i="3" s="1"/>
  <c r="B15" i="3"/>
  <c r="A15" i="3"/>
  <c r="B14" i="3"/>
  <c r="A14" i="3"/>
  <c r="A20" i="3" s="1"/>
  <c r="A26" i="3" s="1"/>
  <c r="A32" i="3" s="1"/>
  <c r="A38" i="3" s="1"/>
  <c r="A44" i="3" s="1"/>
  <c r="A50" i="3" s="1"/>
  <c r="A56" i="3" s="1"/>
  <c r="A62" i="3" s="1"/>
  <c r="A68" i="3" s="1"/>
  <c r="A74" i="3" s="1"/>
  <c r="A80" i="3" s="1"/>
  <c r="A86" i="3" s="1"/>
  <c r="A92" i="3" s="1"/>
  <c r="A98" i="3" s="1"/>
  <c r="A104" i="3" s="1"/>
  <c r="A110" i="3" s="1"/>
  <c r="A116" i="3" s="1"/>
  <c r="A122" i="3" s="1"/>
  <c r="A128" i="3" s="1"/>
  <c r="A134" i="3" s="1"/>
  <c r="A140" i="3" s="1"/>
  <c r="A146" i="3" s="1"/>
  <c r="A152" i="3" s="1"/>
  <c r="A158" i="3" s="1"/>
  <c r="A164" i="3" s="1"/>
  <c r="A170" i="3" s="1"/>
  <c r="A176" i="3" s="1"/>
  <c r="A182" i="3" s="1"/>
  <c r="A188" i="3" s="1"/>
  <c r="A194" i="3" s="1"/>
  <c r="A200" i="3" s="1"/>
  <c r="A206" i="3" s="1"/>
  <c r="A212" i="3" s="1"/>
  <c r="A218" i="3" s="1"/>
  <c r="A224" i="3" s="1"/>
  <c r="B30" i="2"/>
  <c r="B28" i="2"/>
  <c r="B40" i="2" s="1"/>
  <c r="B25" i="2"/>
  <c r="B37" i="2" s="1"/>
  <c r="B24" i="2"/>
  <c r="B36" i="2" s="1"/>
  <c r="B48" i="2" s="1"/>
  <c r="B23" i="2"/>
  <c r="B35" i="2" s="1"/>
  <c r="B22" i="2"/>
  <c r="B21" i="2"/>
  <c r="B20" i="2"/>
  <c r="B19" i="2"/>
  <c r="A19" i="2"/>
  <c r="A25" i="2" s="1"/>
  <c r="B18" i="2"/>
  <c r="A18" i="2"/>
  <c r="A24" i="2" s="1"/>
  <c r="B17" i="2"/>
  <c r="B29" i="2" s="1"/>
  <c r="A17" i="2"/>
  <c r="A23" i="2" s="1"/>
  <c r="A29" i="2" s="1"/>
  <c r="A35" i="2" s="1"/>
  <c r="B16" i="2"/>
  <c r="A16" i="2"/>
  <c r="B15" i="2"/>
  <c r="A15" i="2"/>
  <c r="A21" i="2" s="1"/>
  <c r="A27" i="2" s="1"/>
  <c r="A33" i="2" s="1"/>
  <c r="A39" i="2" s="1"/>
  <c r="A45" i="2" s="1"/>
  <c r="A51" i="2" s="1"/>
  <c r="A57" i="2" s="1"/>
  <c r="A63" i="2" s="1"/>
  <c r="A69" i="2" s="1"/>
  <c r="A75" i="2" s="1"/>
  <c r="A81" i="2" s="1"/>
  <c r="A87" i="2" s="1"/>
  <c r="A93" i="2" s="1"/>
  <c r="A99" i="2" s="1"/>
  <c r="A105" i="2" s="1"/>
  <c r="A111" i="2" s="1"/>
  <c r="A117" i="2" s="1"/>
  <c r="A123" i="2" s="1"/>
  <c r="A129" i="2" s="1"/>
  <c r="A135" i="2" s="1"/>
  <c r="A141" i="2" s="1"/>
  <c r="A147" i="2" s="1"/>
  <c r="A153" i="2" s="1"/>
  <c r="A159" i="2" s="1"/>
  <c r="A165" i="2" s="1"/>
  <c r="A171" i="2" s="1"/>
  <c r="A177" i="2" s="1"/>
  <c r="A183" i="2" s="1"/>
  <c r="A189" i="2" s="1"/>
  <c r="A195" i="2" s="1"/>
  <c r="A201" i="2" s="1"/>
  <c r="A207" i="2" s="1"/>
  <c r="A213" i="2" s="1"/>
  <c r="A219" i="2" s="1"/>
  <c r="A225" i="2" s="1"/>
  <c r="B14" i="2"/>
  <c r="A14" i="2"/>
  <c r="A20" i="2" s="1"/>
  <c r="E19" i="5"/>
  <c r="K16" i="5"/>
  <c r="M21" i="5"/>
  <c r="M22" i="5"/>
  <c r="I19" i="5"/>
  <c r="J15" i="5"/>
  <c r="J22" i="5"/>
  <c r="J16" i="5"/>
  <c r="G21" i="5"/>
  <c r="G20" i="5"/>
  <c r="K14" i="5"/>
  <c r="J14" i="5"/>
  <c r="C21" i="5"/>
  <c r="H14" i="5"/>
  <c r="G18" i="5"/>
  <c r="D25" i="5"/>
  <c r="I21" i="5"/>
  <c r="L19" i="5"/>
  <c r="F21" i="5"/>
  <c r="H15" i="5"/>
  <c r="F17" i="5"/>
  <c r="J24" i="5"/>
  <c r="L15" i="5"/>
  <c r="F25" i="5"/>
  <c r="K21" i="5"/>
  <c r="E20" i="5"/>
  <c r="M14" i="5"/>
  <c r="H37" i="5"/>
  <c r="E24" i="5"/>
  <c r="I23" i="5"/>
  <c r="F20" i="5"/>
  <c r="G25" i="5"/>
  <c r="C25" i="5"/>
  <c r="D22" i="5"/>
  <c r="G16" i="5"/>
  <c r="H21" i="5"/>
  <c r="J17" i="5"/>
  <c r="H22" i="5"/>
  <c r="K17" i="5"/>
  <c r="K25" i="5"/>
  <c r="G22" i="5"/>
  <c r="L18" i="5"/>
  <c r="I14" i="5"/>
  <c r="J25" i="5"/>
  <c r="H19" i="5"/>
  <c r="G15" i="5"/>
  <c r="F16" i="5"/>
  <c r="J19" i="5"/>
  <c r="H16" i="5"/>
  <c r="J20" i="5"/>
  <c r="M19" i="5"/>
  <c r="C18" i="5"/>
  <c r="AO3" i="4" a="1"/>
  <c r="D19" i="5"/>
  <c r="M25" i="5"/>
  <c r="I17" i="5"/>
  <c r="K18" i="5"/>
  <c r="H18" i="5"/>
  <c r="E37" i="5"/>
  <c r="E16" i="5"/>
  <c r="K37" i="5"/>
  <c r="D23" i="5"/>
  <c r="G14" i="5"/>
  <c r="G17" i="5"/>
  <c r="H23" i="5"/>
  <c r="L23" i="5"/>
  <c r="K20" i="5"/>
  <c r="D34" i="5"/>
  <c r="M17" i="5"/>
  <c r="H20" i="5"/>
  <c r="I16" i="5"/>
  <c r="D21" i="5"/>
  <c r="E14" i="5"/>
  <c r="K23" i="5"/>
  <c r="D20" i="5"/>
  <c r="F22" i="5"/>
  <c r="E15" i="5"/>
  <c r="M16" i="5"/>
  <c r="C19" i="5"/>
  <c r="G37" i="5"/>
  <c r="I25" i="5"/>
  <c r="M23" i="5"/>
  <c r="M18" i="5"/>
  <c r="D14" i="5"/>
  <c r="G23" i="5"/>
  <c r="D37" i="5"/>
  <c r="I15" i="5"/>
  <c r="J23" i="5"/>
  <c r="I37" i="5"/>
  <c r="E21" i="5"/>
  <c r="E18" i="5"/>
  <c r="K15" i="5"/>
  <c r="D17" i="5"/>
  <c r="C16" i="5"/>
  <c r="E22" i="5"/>
  <c r="D15" i="5"/>
  <c r="F37" i="5"/>
  <c r="I22" i="5"/>
  <c r="C37" i="5"/>
  <c r="C20" i="5"/>
  <c r="I20" i="5"/>
  <c r="L14" i="5"/>
  <c r="M24" i="5"/>
  <c r="C23" i="5"/>
  <c r="D16" i="5"/>
  <c r="K22" i="5"/>
  <c r="E23" i="5"/>
  <c r="L37" i="5"/>
  <c r="L17" i="5"/>
  <c r="J21" i="5"/>
  <c r="J18" i="5"/>
  <c r="L21" i="5"/>
  <c r="C22" i="5"/>
  <c r="M15" i="5"/>
  <c r="D18" i="5"/>
  <c r="F23" i="5"/>
  <c r="L16" i="5"/>
  <c r="F18" i="5"/>
  <c r="L22" i="5"/>
  <c r="J37" i="5"/>
  <c r="H17" i="5"/>
  <c r="M20" i="5"/>
  <c r="C17" i="5"/>
  <c r="M37" i="5"/>
  <c r="C14" i="5"/>
  <c r="F15" i="5"/>
  <c r="E17" i="5"/>
  <c r="AP5" i="4" a="1"/>
  <c r="L25" i="5"/>
  <c r="L20" i="5"/>
  <c r="I18" i="5"/>
  <c r="K19" i="5"/>
  <c r="H25" i="5"/>
  <c r="C15" i="5"/>
  <c r="F14" i="5"/>
  <c r="AP6" i="4" a="1"/>
  <c r="W20" i="5" l="1"/>
  <c r="X20" i="5"/>
  <c r="T20" i="5"/>
  <c r="N20" i="5"/>
  <c r="O20" i="5"/>
  <c r="S20" i="5"/>
  <c r="V20" i="5"/>
  <c r="U20" i="5"/>
  <c r="Q20" i="5"/>
  <c r="P20" i="5"/>
  <c r="R20" i="5"/>
  <c r="Q14" i="5"/>
  <c r="N14" i="5"/>
  <c r="W14" i="5"/>
  <c r="O14" i="5"/>
  <c r="P14" i="5"/>
  <c r="R14" i="5"/>
  <c r="T14" i="5"/>
  <c r="X14" i="5"/>
  <c r="S14" i="5"/>
  <c r="U14" i="5"/>
  <c r="V14" i="5"/>
  <c r="Q19" i="5"/>
  <c r="V19" i="5"/>
  <c r="T18" i="5"/>
  <c r="P17" i="5"/>
  <c r="N17" i="5"/>
  <c r="S17" i="5"/>
  <c r="Q18" i="5"/>
  <c r="W16" i="5"/>
  <c r="O18" i="5"/>
  <c r="U18" i="5"/>
  <c r="W17" i="5"/>
  <c r="O16" i="5"/>
  <c r="N16" i="5"/>
  <c r="O17" i="5"/>
  <c r="P18" i="5"/>
  <c r="X18" i="5"/>
  <c r="N19" i="5"/>
  <c r="X16" i="5"/>
  <c r="T16" i="5"/>
  <c r="X17" i="5"/>
  <c r="R17" i="5"/>
  <c r="R19" i="5"/>
  <c r="P16" i="5"/>
  <c r="S18" i="5"/>
  <c r="V18" i="5"/>
  <c r="T17" i="5"/>
  <c r="O19" i="5"/>
  <c r="N18" i="5"/>
  <c r="X19" i="5"/>
  <c r="S16" i="5"/>
  <c r="U19" i="5"/>
  <c r="Q16" i="5"/>
  <c r="S19" i="5"/>
  <c r="W18" i="5"/>
  <c r="V17" i="5"/>
  <c r="U17" i="5"/>
  <c r="R16" i="5"/>
  <c r="Q17" i="5"/>
  <c r="W19" i="5"/>
  <c r="R18" i="5"/>
  <c r="U16" i="5"/>
  <c r="T19" i="5"/>
  <c r="V16" i="5"/>
  <c r="P19" i="5"/>
  <c r="Q15" i="5"/>
  <c r="X15" i="5"/>
  <c r="O15" i="5"/>
  <c r="V15" i="5"/>
  <c r="T15" i="5"/>
  <c r="P15" i="5"/>
  <c r="R15" i="5"/>
  <c r="W15" i="5"/>
  <c r="S15" i="5"/>
  <c r="U15" i="5"/>
  <c r="N15" i="5"/>
  <c r="X25" i="5"/>
  <c r="N22" i="5"/>
  <c r="N23" i="5"/>
  <c r="N25" i="5"/>
  <c r="N21" i="5"/>
  <c r="S25" i="5"/>
  <c r="W25" i="5"/>
  <c r="W22" i="5"/>
  <c r="Q23" i="5"/>
  <c r="W21" i="5"/>
  <c r="U21" i="5"/>
  <c r="P23" i="5"/>
  <c r="V22" i="5"/>
  <c r="X24" i="5"/>
  <c r="T22" i="5"/>
  <c r="P22" i="5"/>
  <c r="P21" i="5"/>
  <c r="U23" i="5"/>
  <c r="R23" i="5"/>
  <c r="X23" i="5"/>
  <c r="T25" i="5"/>
  <c r="Q22" i="5"/>
  <c r="V23" i="5"/>
  <c r="O21" i="5"/>
  <c r="W23" i="5"/>
  <c r="S23" i="5"/>
  <c r="O23" i="5"/>
  <c r="U25" i="5"/>
  <c r="R22" i="5"/>
  <c r="V25" i="5"/>
  <c r="S22" i="5"/>
  <c r="S21" i="5"/>
  <c r="O22" i="5"/>
  <c r="R25" i="5"/>
  <c r="T23" i="5"/>
  <c r="P24" i="5"/>
  <c r="P25" i="5"/>
  <c r="V21" i="5"/>
  <c r="Q25" i="5"/>
  <c r="U24" i="5"/>
  <c r="Q21" i="5"/>
  <c r="T21" i="5"/>
  <c r="O25" i="5"/>
  <c r="R21" i="5"/>
  <c r="U22" i="5"/>
  <c r="X22" i="5"/>
  <c r="X21" i="5"/>
  <c r="AO3" i="4"/>
  <c r="L46" i="4" s="1"/>
  <c r="E47" i="4"/>
  <c r="U47" i="4"/>
  <c r="Q47" i="4"/>
  <c r="I47" i="4"/>
  <c r="AG47" i="4"/>
  <c r="M47" i="4"/>
  <c r="AK47" i="4"/>
  <c r="Y47" i="4"/>
  <c r="AC47" i="4"/>
  <c r="M46" i="4"/>
  <c r="E46" i="4"/>
  <c r="Y46" i="4"/>
  <c r="I46" i="4"/>
  <c r="U46" i="4"/>
  <c r="AK46" i="4"/>
  <c r="AG46" i="4"/>
  <c r="Q46" i="4"/>
  <c r="AC46" i="4"/>
  <c r="AI24" i="5"/>
  <c r="AC20" i="5"/>
  <c r="AI19" i="5"/>
  <c r="AH16" i="5"/>
  <c r="AC15" i="5"/>
  <c r="AH14" i="5"/>
  <c r="AB21" i="5"/>
  <c r="AG23" i="5"/>
  <c r="AF19" i="5"/>
  <c r="AG22" i="5"/>
  <c r="AI22" i="5"/>
  <c r="AD16" i="5"/>
  <c r="AF16" i="5"/>
  <c r="AI15" i="5"/>
  <c r="AE14" i="5"/>
  <c r="AK21" i="5"/>
  <c r="AJ19" i="5"/>
  <c r="AJ22" i="5"/>
  <c r="AE15" i="5"/>
  <c r="AK14" i="5"/>
  <c r="AE21" i="5"/>
  <c r="AB37" i="5"/>
  <c r="AG19" i="5"/>
  <c r="AK22" i="5"/>
  <c r="AC23" i="5"/>
  <c r="AJ20" i="5"/>
  <c r="AJ15" i="5"/>
  <c r="AF14" i="5"/>
  <c r="AG21" i="5"/>
  <c r="AD37" i="5"/>
  <c r="AE19" i="5"/>
  <c r="AC22" i="5"/>
  <c r="AH19" i="5"/>
  <c r="AC14" i="5"/>
  <c r="AI21" i="5"/>
  <c r="AK37" i="5"/>
  <c r="AB18" i="5"/>
  <c r="AE22" i="5"/>
  <c r="AG16" i="5"/>
  <c r="AD14" i="5"/>
  <c r="AC21" i="5"/>
  <c r="AI37" i="5"/>
  <c r="AF18" i="5"/>
  <c r="AD22" i="5"/>
  <c r="AF22" i="5"/>
  <c r="AJ14" i="5"/>
  <c r="AF21" i="5"/>
  <c r="AJ37" i="5"/>
  <c r="AG18" i="5"/>
  <c r="AB25" i="5"/>
  <c r="AF23" i="5"/>
  <c r="AJ21" i="5"/>
  <c r="AF37" i="5"/>
  <c r="AC18" i="5"/>
  <c r="AK25" i="5"/>
  <c r="AK15" i="5"/>
  <c r="AG15" i="5"/>
  <c r="AB17" i="5"/>
  <c r="AH21" i="5"/>
  <c r="AE37" i="5"/>
  <c r="AE18" i="5"/>
  <c r="AD25" i="5"/>
  <c r="AG14" i="5"/>
  <c r="AI14" i="5"/>
  <c r="AJ17" i="5"/>
  <c r="AD21" i="5"/>
  <c r="AH37" i="5"/>
  <c r="AJ18" i="5"/>
  <c r="AF25" i="5"/>
  <c r="AG37" i="5"/>
  <c r="AI18" i="5"/>
  <c r="AG25" i="5"/>
  <c r="AC37" i="5"/>
  <c r="AH18" i="5"/>
  <c r="AE25" i="5"/>
  <c r="AB23" i="5"/>
  <c r="AI20" i="5"/>
  <c r="AB20" i="5"/>
  <c r="AG17" i="5"/>
  <c r="AG20" i="5"/>
  <c r="AK16" i="5"/>
  <c r="AK18" i="5"/>
  <c r="AC25" i="5"/>
  <c r="AK23" i="5"/>
  <c r="AF17" i="5"/>
  <c r="AI17" i="5"/>
  <c r="AI23" i="5"/>
  <c r="AH17" i="5"/>
  <c r="AE20" i="5"/>
  <c r="AJ16" i="5"/>
  <c r="AB15" i="5"/>
  <c r="AH25" i="5"/>
  <c r="AD23" i="5"/>
  <c r="AB19" i="5"/>
  <c r="AD17" i="5"/>
  <c r="AD18" i="5"/>
  <c r="AE17" i="5"/>
  <c r="AH20" i="5"/>
  <c r="AE16" i="5"/>
  <c r="AF15" i="5"/>
  <c r="AI25" i="5"/>
  <c r="AE23" i="5"/>
  <c r="AC19" i="5"/>
  <c r="AB16" i="5"/>
  <c r="AJ25" i="5"/>
  <c r="AC17" i="5"/>
  <c r="AF20" i="5"/>
  <c r="AI16" i="5"/>
  <c r="AH15" i="5"/>
  <c r="AH23" i="5"/>
  <c r="AD19" i="5"/>
  <c r="AB22" i="5"/>
  <c r="AD20" i="5"/>
  <c r="AK17" i="5"/>
  <c r="AK20" i="5"/>
  <c r="AC16" i="5"/>
  <c r="AD15" i="5"/>
  <c r="AB14" i="5"/>
  <c r="AJ23" i="5"/>
  <c r="AK19" i="5"/>
  <c r="AH22" i="5"/>
  <c r="AP6" i="4"/>
  <c r="AP5" i="4"/>
  <c r="B38" i="5"/>
  <c r="B48" i="5"/>
  <c r="B45" i="5"/>
  <c r="B44" i="5"/>
  <c r="B51" i="5"/>
  <c r="B61" i="5"/>
  <c r="A44" i="5"/>
  <c r="A50" i="5" s="1"/>
  <c r="B46" i="5"/>
  <c r="B59" i="5"/>
  <c r="B43" i="5"/>
  <c r="B42" i="5"/>
  <c r="B41" i="5"/>
  <c r="B40" i="5"/>
  <c r="A30" i="5"/>
  <c r="A31" i="3"/>
  <c r="A37" i="3" s="1"/>
  <c r="B40" i="3"/>
  <c r="A23" i="3"/>
  <c r="B43" i="3"/>
  <c r="B32" i="3"/>
  <c r="A30" i="3"/>
  <c r="A36" i="3" s="1"/>
  <c r="B49" i="3"/>
  <c r="B30" i="3"/>
  <c r="B34" i="3"/>
  <c r="B47" i="3"/>
  <c r="B48" i="3"/>
  <c r="B27" i="3"/>
  <c r="A21" i="3"/>
  <c r="B45" i="3"/>
  <c r="B29" i="3"/>
  <c r="B26" i="3"/>
  <c r="B41" i="2"/>
  <c r="B34" i="2"/>
  <c r="A22" i="2"/>
  <c r="B60" i="2"/>
  <c r="B52" i="2"/>
  <c r="A31" i="2"/>
  <c r="A37" i="2" s="1"/>
  <c r="A43" i="2" s="1"/>
  <c r="A49" i="2" s="1"/>
  <c r="A55" i="2" s="1"/>
  <c r="A61" i="2" s="1"/>
  <c r="A67" i="2" s="1"/>
  <c r="A73" i="2" s="1"/>
  <c r="A79" i="2" s="1"/>
  <c r="A85" i="2" s="1"/>
  <c r="A91" i="2" s="1"/>
  <c r="A97" i="2" s="1"/>
  <c r="A103" i="2" s="1"/>
  <c r="A109" i="2" s="1"/>
  <c r="A115" i="2" s="1"/>
  <c r="A121" i="2" s="1"/>
  <c r="A127" i="2" s="1"/>
  <c r="A133" i="2" s="1"/>
  <c r="A139" i="2" s="1"/>
  <c r="A145" i="2" s="1"/>
  <c r="A151" i="2" s="1"/>
  <c r="A157" i="2" s="1"/>
  <c r="A163" i="2" s="1"/>
  <c r="A169" i="2" s="1"/>
  <c r="A175" i="2" s="1"/>
  <c r="A181" i="2" s="1"/>
  <c r="A187" i="2" s="1"/>
  <c r="A193" i="2" s="1"/>
  <c r="A199" i="2" s="1"/>
  <c r="A205" i="2" s="1"/>
  <c r="A211" i="2" s="1"/>
  <c r="A217" i="2" s="1"/>
  <c r="A223" i="2" s="1"/>
  <c r="A229" i="2" s="1"/>
  <c r="B27" i="2"/>
  <c r="B31" i="2"/>
  <c r="A41" i="2"/>
  <c r="A47" i="2" s="1"/>
  <c r="A53" i="2" s="1"/>
  <c r="A59" i="2" s="1"/>
  <c r="A65" i="2" s="1"/>
  <c r="A71" i="2" s="1"/>
  <c r="A77" i="2" s="1"/>
  <c r="A83" i="2" s="1"/>
  <c r="A89" i="2" s="1"/>
  <c r="A95" i="2" s="1"/>
  <c r="A101" i="2" s="1"/>
  <c r="A107" i="2" s="1"/>
  <c r="A113" i="2" s="1"/>
  <c r="A119" i="2" s="1"/>
  <c r="A125" i="2" s="1"/>
  <c r="A131" i="2" s="1"/>
  <c r="A137" i="2" s="1"/>
  <c r="A143" i="2" s="1"/>
  <c r="A149" i="2" s="1"/>
  <c r="A155" i="2" s="1"/>
  <c r="A161" i="2" s="1"/>
  <c r="A167" i="2" s="1"/>
  <c r="A173" i="2" s="1"/>
  <c r="A179" i="2" s="1"/>
  <c r="A185" i="2" s="1"/>
  <c r="A191" i="2" s="1"/>
  <c r="A197" i="2" s="1"/>
  <c r="A203" i="2" s="1"/>
  <c r="A209" i="2" s="1"/>
  <c r="A215" i="2" s="1"/>
  <c r="A221" i="2" s="1"/>
  <c r="A227" i="2" s="1"/>
  <c r="B42" i="2"/>
  <c r="B26" i="2"/>
  <c r="B49" i="2"/>
  <c r="A30" i="2"/>
  <c r="A36" i="2" s="1"/>
  <c r="B33" i="2"/>
  <c r="B32" i="2"/>
  <c r="A26" i="2"/>
  <c r="A32" i="2" s="1"/>
  <c r="A38" i="2" s="1"/>
  <c r="A44" i="2" s="1"/>
  <c r="A50" i="2" s="1"/>
  <c r="A56" i="2" s="1"/>
  <c r="A62" i="2" s="1"/>
  <c r="A68" i="2" s="1"/>
  <c r="A74" i="2" s="1"/>
  <c r="A80" i="2" s="1"/>
  <c r="A86" i="2" s="1"/>
  <c r="A92" i="2" s="1"/>
  <c r="A98" i="2" s="1"/>
  <c r="A104" i="2" s="1"/>
  <c r="A110" i="2" s="1"/>
  <c r="A116" i="2" s="1"/>
  <c r="A122" i="2" s="1"/>
  <c r="A128" i="2" s="1"/>
  <c r="A134" i="2" s="1"/>
  <c r="A140" i="2" s="1"/>
  <c r="A146" i="2" s="1"/>
  <c r="A152" i="2" s="1"/>
  <c r="A158" i="2" s="1"/>
  <c r="A164" i="2" s="1"/>
  <c r="A170" i="2" s="1"/>
  <c r="A176" i="2" s="1"/>
  <c r="A182" i="2" s="1"/>
  <c r="A188" i="2" s="1"/>
  <c r="A194" i="2" s="1"/>
  <c r="A200" i="2" s="1"/>
  <c r="A206" i="2" s="1"/>
  <c r="A212" i="2" s="1"/>
  <c r="A218" i="2" s="1"/>
  <c r="A224" i="2" s="1"/>
  <c r="B47" i="2"/>
  <c r="B15" i="1"/>
  <c r="B27" i="1" s="1"/>
  <c r="B39" i="1" s="1"/>
  <c r="B51" i="1" s="1"/>
  <c r="B63" i="1" s="1"/>
  <c r="B75" i="1" s="1"/>
  <c r="B16" i="1"/>
  <c r="B28" i="1" s="1"/>
  <c r="B40" i="1" s="1"/>
  <c r="B52" i="1" s="1"/>
  <c r="B64" i="1" s="1"/>
  <c r="B76" i="1" s="1"/>
  <c r="B17" i="1"/>
  <c r="B29" i="1" s="1"/>
  <c r="B41" i="1" s="1"/>
  <c r="B53" i="1" s="1"/>
  <c r="B65" i="1" s="1"/>
  <c r="B77" i="1" s="1"/>
  <c r="B18" i="1"/>
  <c r="B30" i="1" s="1"/>
  <c r="B42" i="1" s="1"/>
  <c r="B54" i="1" s="1"/>
  <c r="B66" i="1" s="1"/>
  <c r="B78" i="1" s="1"/>
  <c r="B19" i="1"/>
  <c r="B31" i="1" s="1"/>
  <c r="B43" i="1" s="1"/>
  <c r="B55" i="1" s="1"/>
  <c r="B67" i="1" s="1"/>
  <c r="B79" i="1" s="1"/>
  <c r="B20" i="1"/>
  <c r="B32" i="1" s="1"/>
  <c r="B44" i="1" s="1"/>
  <c r="B56" i="1" s="1"/>
  <c r="B68" i="1" s="1"/>
  <c r="B80" i="1" s="1"/>
  <c r="B92" i="1" s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1" i="1"/>
  <c r="B33" i="1" s="1"/>
  <c r="B45" i="1" s="1"/>
  <c r="B57" i="1" s="1"/>
  <c r="B69" i="1" s="1"/>
  <c r="B81" i="1" s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2" i="1"/>
  <c r="B34" i="1" s="1"/>
  <c r="B46" i="1" s="1"/>
  <c r="B58" i="1" s="1"/>
  <c r="B70" i="1" s="1"/>
  <c r="B82" i="1" s="1"/>
  <c r="B94" i="1" s="1"/>
  <c r="B106" i="1" s="1"/>
  <c r="B118" i="1" s="1"/>
  <c r="B130" i="1" s="1"/>
  <c r="B142" i="1" s="1"/>
  <c r="B154" i="1" s="1"/>
  <c r="B166" i="1" s="1"/>
  <c r="B178" i="1" s="1"/>
  <c r="B190" i="1" s="1"/>
  <c r="B202" i="1" s="1"/>
  <c r="B214" i="1" s="1"/>
  <c r="B226" i="1" s="1"/>
  <c r="B23" i="1"/>
  <c r="B35" i="1" s="1"/>
  <c r="B47" i="1" s="1"/>
  <c r="B59" i="1" s="1"/>
  <c r="B71" i="1" s="1"/>
  <c r="B83" i="1" s="1"/>
  <c r="B95" i="1" s="1"/>
  <c r="B107" i="1" s="1"/>
  <c r="B119" i="1" s="1"/>
  <c r="B131" i="1" s="1"/>
  <c r="B143" i="1" s="1"/>
  <c r="B155" i="1" s="1"/>
  <c r="B167" i="1" s="1"/>
  <c r="B179" i="1" s="1"/>
  <c r="B191" i="1" s="1"/>
  <c r="B203" i="1" s="1"/>
  <c r="B215" i="1" s="1"/>
  <c r="B227" i="1" s="1"/>
  <c r="B24" i="1"/>
  <c r="B36" i="1" s="1"/>
  <c r="B48" i="1" s="1"/>
  <c r="B60" i="1" s="1"/>
  <c r="B72" i="1" s="1"/>
  <c r="B84" i="1" s="1"/>
  <c r="B96" i="1" s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5" i="1"/>
  <c r="B37" i="1" s="1"/>
  <c r="B49" i="1" s="1"/>
  <c r="B61" i="1" s="1"/>
  <c r="B73" i="1" s="1"/>
  <c r="B85" i="1" s="1"/>
  <c r="B97" i="1" s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14" i="1"/>
  <c r="B26" i="1" s="1"/>
  <c r="B38" i="1" s="1"/>
  <c r="B50" i="1" s="1"/>
  <c r="B62" i="1" s="1"/>
  <c r="B74" i="1" s="1"/>
  <c r="A15" i="1"/>
  <c r="A21" i="1" s="1"/>
  <c r="A27" i="1" s="1"/>
  <c r="A33" i="1" s="1"/>
  <c r="A39" i="1" s="1"/>
  <c r="A45" i="1" s="1"/>
  <c r="A51" i="1" s="1"/>
  <c r="A57" i="1" s="1"/>
  <c r="A63" i="1" s="1"/>
  <c r="A69" i="1" s="1"/>
  <c r="A75" i="1" s="1"/>
  <c r="A81" i="1" s="1"/>
  <c r="A87" i="1" s="1"/>
  <c r="A93" i="1" s="1"/>
  <c r="A99" i="1" s="1"/>
  <c r="A105" i="1" s="1"/>
  <c r="A111" i="1" s="1"/>
  <c r="A117" i="1" s="1"/>
  <c r="A123" i="1" s="1"/>
  <c r="A129" i="1" s="1"/>
  <c r="A135" i="1" s="1"/>
  <c r="A141" i="1" s="1"/>
  <c r="A147" i="1" s="1"/>
  <c r="A153" i="1" s="1"/>
  <c r="A159" i="1" s="1"/>
  <c r="A165" i="1" s="1"/>
  <c r="A171" i="1" s="1"/>
  <c r="A177" i="1" s="1"/>
  <c r="A183" i="1" s="1"/>
  <c r="A189" i="1" s="1"/>
  <c r="A195" i="1" s="1"/>
  <c r="A201" i="1" s="1"/>
  <c r="A207" i="1" s="1"/>
  <c r="A213" i="1" s="1"/>
  <c r="A219" i="1" s="1"/>
  <c r="A225" i="1" s="1"/>
  <c r="A16" i="1"/>
  <c r="A22" i="1" s="1"/>
  <c r="A28" i="1" s="1"/>
  <c r="A34" i="1" s="1"/>
  <c r="A40" i="1" s="1"/>
  <c r="A46" i="1" s="1"/>
  <c r="A52" i="1" s="1"/>
  <c r="A58" i="1" s="1"/>
  <c r="A64" i="1" s="1"/>
  <c r="A70" i="1" s="1"/>
  <c r="A76" i="1" s="1"/>
  <c r="A82" i="1" s="1"/>
  <c r="A88" i="1" s="1"/>
  <c r="A94" i="1" s="1"/>
  <c r="A100" i="1" s="1"/>
  <c r="A106" i="1" s="1"/>
  <c r="A112" i="1" s="1"/>
  <c r="A118" i="1" s="1"/>
  <c r="A124" i="1" s="1"/>
  <c r="A130" i="1" s="1"/>
  <c r="A136" i="1" s="1"/>
  <c r="A142" i="1" s="1"/>
  <c r="A148" i="1" s="1"/>
  <c r="A154" i="1" s="1"/>
  <c r="A160" i="1" s="1"/>
  <c r="A166" i="1" s="1"/>
  <c r="A172" i="1" s="1"/>
  <c r="A178" i="1" s="1"/>
  <c r="A184" i="1" s="1"/>
  <c r="A190" i="1" s="1"/>
  <c r="A196" i="1" s="1"/>
  <c r="A202" i="1" s="1"/>
  <c r="A208" i="1" s="1"/>
  <c r="A214" i="1" s="1"/>
  <c r="A220" i="1" s="1"/>
  <c r="A226" i="1" s="1"/>
  <c r="A17" i="1"/>
  <c r="A23" i="1" s="1"/>
  <c r="A29" i="1" s="1"/>
  <c r="A35" i="1" s="1"/>
  <c r="A41" i="1" s="1"/>
  <c r="A47" i="1" s="1"/>
  <c r="A53" i="1" s="1"/>
  <c r="A59" i="1" s="1"/>
  <c r="A65" i="1" s="1"/>
  <c r="A71" i="1" s="1"/>
  <c r="A77" i="1" s="1"/>
  <c r="A83" i="1" s="1"/>
  <c r="A89" i="1" s="1"/>
  <c r="A95" i="1" s="1"/>
  <c r="A101" i="1" s="1"/>
  <c r="A107" i="1" s="1"/>
  <c r="A113" i="1" s="1"/>
  <c r="A119" i="1" s="1"/>
  <c r="A125" i="1" s="1"/>
  <c r="A131" i="1" s="1"/>
  <c r="A137" i="1" s="1"/>
  <c r="A143" i="1" s="1"/>
  <c r="A149" i="1" s="1"/>
  <c r="A155" i="1" s="1"/>
  <c r="A161" i="1" s="1"/>
  <c r="A167" i="1" s="1"/>
  <c r="A173" i="1" s="1"/>
  <c r="A179" i="1" s="1"/>
  <c r="A185" i="1" s="1"/>
  <c r="A191" i="1" s="1"/>
  <c r="A197" i="1" s="1"/>
  <c r="A203" i="1" s="1"/>
  <c r="A209" i="1" s="1"/>
  <c r="A215" i="1" s="1"/>
  <c r="A221" i="1" s="1"/>
  <c r="A227" i="1" s="1"/>
  <c r="A18" i="1"/>
  <c r="A24" i="1" s="1"/>
  <c r="A30" i="1" s="1"/>
  <c r="A36" i="1" s="1"/>
  <c r="A42" i="1" s="1"/>
  <c r="A48" i="1" s="1"/>
  <c r="A54" i="1" s="1"/>
  <c r="A60" i="1" s="1"/>
  <c r="A66" i="1" s="1"/>
  <c r="A72" i="1" s="1"/>
  <c r="A78" i="1" s="1"/>
  <c r="A84" i="1" s="1"/>
  <c r="A90" i="1" s="1"/>
  <c r="A96" i="1" s="1"/>
  <c r="A102" i="1" s="1"/>
  <c r="A108" i="1" s="1"/>
  <c r="A114" i="1" s="1"/>
  <c r="A120" i="1" s="1"/>
  <c r="A126" i="1" s="1"/>
  <c r="A132" i="1" s="1"/>
  <c r="A138" i="1" s="1"/>
  <c r="A144" i="1" s="1"/>
  <c r="A150" i="1" s="1"/>
  <c r="A156" i="1" s="1"/>
  <c r="A162" i="1" s="1"/>
  <c r="A168" i="1" s="1"/>
  <c r="A174" i="1" s="1"/>
  <c r="A180" i="1" s="1"/>
  <c r="A186" i="1" s="1"/>
  <c r="A192" i="1" s="1"/>
  <c r="A198" i="1" s="1"/>
  <c r="A204" i="1" s="1"/>
  <c r="A210" i="1" s="1"/>
  <c r="A216" i="1" s="1"/>
  <c r="A222" i="1" s="1"/>
  <c r="A228" i="1" s="1"/>
  <c r="A19" i="1"/>
  <c r="A25" i="1" s="1"/>
  <c r="A31" i="1" s="1"/>
  <c r="A37" i="1" s="1"/>
  <c r="A43" i="1" s="1"/>
  <c r="A49" i="1" s="1"/>
  <c r="A55" i="1" s="1"/>
  <c r="A61" i="1" s="1"/>
  <c r="A67" i="1" s="1"/>
  <c r="A73" i="1" s="1"/>
  <c r="A79" i="1" s="1"/>
  <c r="A85" i="1" s="1"/>
  <c r="A91" i="1" s="1"/>
  <c r="A97" i="1" s="1"/>
  <c r="A103" i="1" s="1"/>
  <c r="A109" i="1" s="1"/>
  <c r="A115" i="1" s="1"/>
  <c r="A121" i="1" s="1"/>
  <c r="A127" i="1" s="1"/>
  <c r="A133" i="1" s="1"/>
  <c r="A139" i="1" s="1"/>
  <c r="A145" i="1" s="1"/>
  <c r="A151" i="1" s="1"/>
  <c r="A157" i="1" s="1"/>
  <c r="A163" i="1" s="1"/>
  <c r="A169" i="1" s="1"/>
  <c r="A175" i="1" s="1"/>
  <c r="A181" i="1" s="1"/>
  <c r="A187" i="1" s="1"/>
  <c r="A193" i="1" s="1"/>
  <c r="A199" i="1" s="1"/>
  <c r="A205" i="1" s="1"/>
  <c r="A211" i="1" s="1"/>
  <c r="A217" i="1" s="1"/>
  <c r="A223" i="1" s="1"/>
  <c r="A229" i="1" s="1"/>
  <c r="A14" i="1"/>
  <c r="A20" i="1" s="1"/>
  <c r="A26" i="1" s="1"/>
  <c r="A32" i="1" s="1"/>
  <c r="A38" i="1" s="1"/>
  <c r="A44" i="1" s="1"/>
  <c r="A50" i="1" s="1"/>
  <c r="A56" i="1" s="1"/>
  <c r="A62" i="1" s="1"/>
  <c r="A68" i="1" s="1"/>
  <c r="A74" i="1" s="1"/>
  <c r="A80" i="1" s="1"/>
  <c r="A86" i="1" s="1"/>
  <c r="A92" i="1" s="1"/>
  <c r="A98" i="1" s="1"/>
  <c r="A104" i="1" s="1"/>
  <c r="A110" i="1" s="1"/>
  <c r="A116" i="1" s="1"/>
  <c r="A122" i="1" s="1"/>
  <c r="A128" i="1" s="1"/>
  <c r="A134" i="1" s="1"/>
  <c r="A140" i="1" s="1"/>
  <c r="A146" i="1" s="1"/>
  <c r="A152" i="1" s="1"/>
  <c r="A158" i="1" s="1"/>
  <c r="A164" i="1" s="1"/>
  <c r="A170" i="1" s="1"/>
  <c r="A176" i="1" s="1"/>
  <c r="A182" i="1" s="1"/>
  <c r="A188" i="1" s="1"/>
  <c r="A194" i="1" s="1"/>
  <c r="A200" i="1" s="1"/>
  <c r="A206" i="1" s="1"/>
  <c r="A212" i="1" s="1"/>
  <c r="A218" i="1" s="1"/>
  <c r="A224" i="1" s="1"/>
  <c r="D35" i="5"/>
  <c r="F35" i="5"/>
  <c r="F28" i="5"/>
  <c r="F31" i="5"/>
  <c r="L27" i="5"/>
  <c r="C24" i="5"/>
  <c r="J27" i="5"/>
  <c r="D24" i="5"/>
  <c r="E35" i="5"/>
  <c r="K34" i="5"/>
  <c r="K47" i="5"/>
  <c r="M33" i="5"/>
  <c r="F26" i="5"/>
  <c r="L39" i="5"/>
  <c r="L31" i="5"/>
  <c r="C49" i="5"/>
  <c r="M32" i="5"/>
  <c r="D27" i="5"/>
  <c r="G35" i="5"/>
  <c r="L34" i="5"/>
  <c r="H34" i="5"/>
  <c r="M27" i="5"/>
  <c r="K27" i="5"/>
  <c r="M26" i="5"/>
  <c r="L26" i="5"/>
  <c r="E43" i="5"/>
  <c r="L33" i="5"/>
  <c r="I49" i="5"/>
  <c r="M34" i="5"/>
  <c r="M29" i="5"/>
  <c r="I31" i="5"/>
  <c r="C34" i="5"/>
  <c r="M28" i="5"/>
  <c r="L47" i="5"/>
  <c r="K29" i="5"/>
  <c r="E47" i="5"/>
  <c r="M35" i="5"/>
  <c r="C39" i="5"/>
  <c r="G24" i="5"/>
  <c r="C27" i="5"/>
  <c r="K31" i="5"/>
  <c r="H49" i="5"/>
  <c r="C33" i="5"/>
  <c r="C31" i="5"/>
  <c r="C30" i="5"/>
  <c r="H28" i="5"/>
  <c r="D49" i="5"/>
  <c r="G27" i="5"/>
  <c r="H35" i="5"/>
  <c r="H32" i="5"/>
  <c r="G39" i="5"/>
  <c r="K26" i="5"/>
  <c r="E39" i="5"/>
  <c r="G32" i="5"/>
  <c r="H26" i="5"/>
  <c r="J39" i="5"/>
  <c r="L32" i="5"/>
  <c r="I47" i="5"/>
  <c r="C32" i="5"/>
  <c r="C28" i="5"/>
  <c r="G33" i="5"/>
  <c r="M39" i="5"/>
  <c r="E26" i="5"/>
  <c r="C26" i="5"/>
  <c r="F34" i="5"/>
  <c r="G28" i="5"/>
  <c r="E34" i="5"/>
  <c r="I27" i="5"/>
  <c r="K32" i="5"/>
  <c r="F29" i="5"/>
  <c r="I34" i="5"/>
  <c r="C29" i="5"/>
  <c r="G26" i="5"/>
  <c r="F27" i="5"/>
  <c r="G47" i="5"/>
  <c r="K39" i="5"/>
  <c r="L49" i="5"/>
  <c r="I26" i="5"/>
  <c r="K28" i="5"/>
  <c r="G29" i="5"/>
  <c r="J33" i="5"/>
  <c r="E27" i="5"/>
  <c r="H39" i="5"/>
  <c r="C47" i="5"/>
  <c r="G31" i="5"/>
  <c r="D33" i="5"/>
  <c r="G49" i="5"/>
  <c r="J28" i="5"/>
  <c r="L24" i="5"/>
  <c r="K24" i="5"/>
  <c r="AP7" i="4" a="1"/>
  <c r="D39" i="5"/>
  <c r="J47" i="5"/>
  <c r="I32" i="5"/>
  <c r="F39" i="5"/>
  <c r="I33" i="5"/>
  <c r="J31" i="5"/>
  <c r="F59" i="5"/>
  <c r="J34" i="5"/>
  <c r="D31" i="5"/>
  <c r="E44" i="5"/>
  <c r="H33" i="5"/>
  <c r="I28" i="5"/>
  <c r="E32" i="5"/>
  <c r="K33" i="5"/>
  <c r="C35" i="5"/>
  <c r="E33" i="5"/>
  <c r="D28" i="5"/>
  <c r="G34" i="5"/>
  <c r="I39" i="5"/>
  <c r="F24" i="5"/>
  <c r="L29" i="5"/>
  <c r="J26" i="5"/>
  <c r="F33" i="5"/>
  <c r="E49" i="5"/>
  <c r="M31" i="5"/>
  <c r="M47" i="5"/>
  <c r="F49" i="5"/>
  <c r="I35" i="5"/>
  <c r="E59" i="5"/>
  <c r="D32" i="5"/>
  <c r="H24" i="5"/>
  <c r="F47" i="5"/>
  <c r="L35" i="5"/>
  <c r="F61" i="5"/>
  <c r="K49" i="5"/>
  <c r="H31" i="5"/>
  <c r="D47" i="5"/>
  <c r="J35" i="5"/>
  <c r="I29" i="5"/>
  <c r="M49" i="5"/>
  <c r="L28" i="5"/>
  <c r="E31" i="5"/>
  <c r="I24" i="5"/>
  <c r="F32" i="5"/>
  <c r="J32" i="5"/>
  <c r="H27" i="5"/>
  <c r="E29" i="5"/>
  <c r="D26" i="5"/>
  <c r="J49" i="5"/>
  <c r="K30" i="5"/>
  <c r="E61" i="5"/>
  <c r="E28" i="5"/>
  <c r="J29" i="5"/>
  <c r="K35" i="5"/>
  <c r="H47" i="5"/>
  <c r="D29" i="5"/>
  <c r="H29" i="5"/>
  <c r="AP8" i="4" a="1"/>
  <c r="U32" i="5" l="1"/>
  <c r="Q32" i="5"/>
  <c r="O32" i="5"/>
  <c r="P32" i="5"/>
  <c r="T32" i="5"/>
  <c r="V32" i="5"/>
  <c r="N32" i="5"/>
  <c r="W32" i="5"/>
  <c r="R32" i="5"/>
  <c r="S32" i="5"/>
  <c r="X32" i="5"/>
  <c r="O26" i="5"/>
  <c r="U26" i="5"/>
  <c r="T26" i="5"/>
  <c r="R26" i="5"/>
  <c r="N26" i="5"/>
  <c r="P26" i="5"/>
  <c r="S26" i="5"/>
  <c r="V26" i="5"/>
  <c r="W26" i="5"/>
  <c r="X26" i="5"/>
  <c r="Q26" i="5"/>
  <c r="N24" i="5"/>
  <c r="T24" i="5"/>
  <c r="S24" i="5"/>
  <c r="Q24" i="5"/>
  <c r="V24" i="5"/>
  <c r="W24" i="5"/>
  <c r="R24" i="5"/>
  <c r="O24" i="5"/>
  <c r="N29" i="5"/>
  <c r="N28" i="5"/>
  <c r="N30" i="5"/>
  <c r="N31" i="5"/>
  <c r="N27" i="5"/>
  <c r="S29" i="5"/>
  <c r="O29" i="5"/>
  <c r="U29" i="5"/>
  <c r="P28" i="5"/>
  <c r="V30" i="5"/>
  <c r="P29" i="5"/>
  <c r="S27" i="5"/>
  <c r="P31" i="5"/>
  <c r="W28" i="5"/>
  <c r="T29" i="5"/>
  <c r="S31" i="5"/>
  <c r="X31" i="5"/>
  <c r="W29" i="5"/>
  <c r="O28" i="5"/>
  <c r="T28" i="5"/>
  <c r="O31" i="5"/>
  <c r="U31" i="5"/>
  <c r="U28" i="5"/>
  <c r="R31" i="5"/>
  <c r="P27" i="5"/>
  <c r="R29" i="5"/>
  <c r="V28" i="5"/>
  <c r="Q27" i="5"/>
  <c r="Q29" i="5"/>
  <c r="T27" i="5"/>
  <c r="R28" i="5"/>
  <c r="R27" i="5"/>
  <c r="S28" i="5"/>
  <c r="V31" i="5"/>
  <c r="V29" i="5"/>
  <c r="X28" i="5"/>
  <c r="T31" i="5"/>
  <c r="X29" i="5"/>
  <c r="V27" i="5"/>
  <c r="X27" i="5"/>
  <c r="O27" i="5"/>
  <c r="W31" i="5"/>
  <c r="U27" i="5"/>
  <c r="W27" i="5"/>
  <c r="Q31" i="5"/>
  <c r="Q28" i="5"/>
  <c r="N35" i="5"/>
  <c r="N37" i="5"/>
  <c r="N33" i="5"/>
  <c r="N34" i="5"/>
  <c r="V35" i="5"/>
  <c r="U37" i="5"/>
  <c r="Q37" i="5"/>
  <c r="U35" i="5"/>
  <c r="W35" i="5"/>
  <c r="O37" i="5"/>
  <c r="O34" i="5"/>
  <c r="T35" i="5"/>
  <c r="Q33" i="5"/>
  <c r="R34" i="5"/>
  <c r="P33" i="5"/>
  <c r="V33" i="5"/>
  <c r="P37" i="5"/>
  <c r="S33" i="5"/>
  <c r="U34" i="5"/>
  <c r="T33" i="5"/>
  <c r="T37" i="5"/>
  <c r="O33" i="5"/>
  <c r="U33" i="5"/>
  <c r="T34" i="5"/>
  <c r="V37" i="5"/>
  <c r="P34" i="5"/>
  <c r="Q34" i="5"/>
  <c r="R33" i="5"/>
  <c r="W37" i="5"/>
  <c r="R37" i="5"/>
  <c r="S37" i="5"/>
  <c r="S35" i="5"/>
  <c r="X35" i="5"/>
  <c r="X34" i="5"/>
  <c r="W33" i="5"/>
  <c r="S34" i="5"/>
  <c r="W34" i="5"/>
  <c r="R35" i="5"/>
  <c r="X37" i="5"/>
  <c r="X33" i="5"/>
  <c r="V34" i="5"/>
  <c r="P35" i="5"/>
  <c r="Q35" i="5"/>
  <c r="O35" i="5"/>
  <c r="P49" i="5"/>
  <c r="P47" i="5"/>
  <c r="AF46" i="4"/>
  <c r="D46" i="4"/>
  <c r="H46" i="4"/>
  <c r="X46" i="4"/>
  <c r="T46" i="4"/>
  <c r="AJ46" i="4"/>
  <c r="AB46" i="4"/>
  <c r="P46" i="4"/>
  <c r="AG48" i="4"/>
  <c r="AK48" i="4"/>
  <c r="AG49" i="4"/>
  <c r="AK49" i="4"/>
  <c r="AC48" i="4"/>
  <c r="AC49" i="4"/>
  <c r="U48" i="4"/>
  <c r="Y48" i="4"/>
  <c r="U49" i="4"/>
  <c r="Y49" i="4"/>
  <c r="M48" i="4"/>
  <c r="Q48" i="4"/>
  <c r="M49" i="4"/>
  <c r="Q49" i="4"/>
  <c r="E48" i="4"/>
  <c r="I48" i="4"/>
  <c r="E49" i="4"/>
  <c r="I49" i="4"/>
  <c r="AB30" i="5"/>
  <c r="AI29" i="5"/>
  <c r="AK35" i="5"/>
  <c r="AJ30" i="5"/>
  <c r="AC26" i="5"/>
  <c r="AG27" i="5"/>
  <c r="AG39" i="5"/>
  <c r="AF24" i="5"/>
  <c r="AF29" i="5"/>
  <c r="AH33" i="5"/>
  <c r="AD47" i="5"/>
  <c r="AI26" i="5"/>
  <c r="AB49" i="5"/>
  <c r="AE27" i="5"/>
  <c r="AE29" i="5"/>
  <c r="AF39" i="5"/>
  <c r="AE26" i="5"/>
  <c r="AI27" i="5"/>
  <c r="AJ33" i="5"/>
  <c r="AD24" i="5"/>
  <c r="AG47" i="5"/>
  <c r="AK26" i="5"/>
  <c r="AG49" i="5"/>
  <c r="AG33" i="5"/>
  <c r="AC33" i="5"/>
  <c r="AI39" i="5"/>
  <c r="AE32" i="5"/>
  <c r="AI33" i="5"/>
  <c r="AH26" i="5"/>
  <c r="AD49" i="5"/>
  <c r="AC47" i="5"/>
  <c r="AK29" i="5"/>
  <c r="AJ39" i="5"/>
  <c r="AE39" i="5"/>
  <c r="AJ32" i="5"/>
  <c r="AB34" i="5"/>
  <c r="AB24" i="5"/>
  <c r="AD26" i="5"/>
  <c r="AH49" i="5"/>
  <c r="AF33" i="5"/>
  <c r="AK24" i="5"/>
  <c r="AB32" i="5"/>
  <c r="AJ27" i="5"/>
  <c r="AK32" i="5"/>
  <c r="AG34" i="5"/>
  <c r="AG26" i="5"/>
  <c r="AE49" i="5"/>
  <c r="AC27" i="5"/>
  <c r="AD39" i="5"/>
  <c r="AC34" i="5"/>
  <c r="AE24" i="5"/>
  <c r="AJ26" i="5"/>
  <c r="AC49" i="5"/>
  <c r="AF26" i="5"/>
  <c r="AH27" i="5"/>
  <c r="AK39" i="5"/>
  <c r="AJ47" i="5"/>
  <c r="AK27" i="5"/>
  <c r="AC39" i="5"/>
  <c r="AB31" i="5"/>
  <c r="AB28" i="5"/>
  <c r="AF49" i="5"/>
  <c r="AI32" i="5"/>
  <c r="AK34" i="5"/>
  <c r="AF32" i="5"/>
  <c r="AD31" i="5"/>
  <c r="AK28" i="5"/>
  <c r="AK49" i="5"/>
  <c r="AH39" i="5"/>
  <c r="AK47" i="5"/>
  <c r="AH32" i="5"/>
  <c r="AD34" i="5"/>
  <c r="AG32" i="5"/>
  <c r="AJ34" i="5"/>
  <c r="AE31" i="5"/>
  <c r="AB35" i="5"/>
  <c r="AG28" i="5"/>
  <c r="AJ49" i="5"/>
  <c r="AD32" i="5"/>
  <c r="AH28" i="5"/>
  <c r="AI49" i="5"/>
  <c r="AC32" i="5"/>
  <c r="AI34" i="5"/>
  <c r="AC31" i="5"/>
  <c r="AH35" i="5"/>
  <c r="AH24" i="5"/>
  <c r="AJ28" i="5"/>
  <c r="AF34" i="5"/>
  <c r="AK31" i="5"/>
  <c r="AC35" i="5"/>
  <c r="AB29" i="5"/>
  <c r="AF28" i="5"/>
  <c r="AG35" i="5"/>
  <c r="AD35" i="5"/>
  <c r="AE28" i="5"/>
  <c r="AC24" i="5"/>
  <c r="AG31" i="5"/>
  <c r="AJ35" i="5"/>
  <c r="AC29" i="5"/>
  <c r="AB33" i="5"/>
  <c r="AI28" i="5"/>
  <c r="AH47" i="5"/>
  <c r="AF31" i="5"/>
  <c r="AJ31" i="5"/>
  <c r="AB27" i="5"/>
  <c r="AI31" i="5"/>
  <c r="AF35" i="5"/>
  <c r="AH29" i="5"/>
  <c r="AE33" i="5"/>
  <c r="AC28" i="5"/>
  <c r="AF47" i="5"/>
  <c r="AH34" i="5"/>
  <c r="AE34" i="5"/>
  <c r="AF27" i="5"/>
  <c r="AH31" i="5"/>
  <c r="AE35" i="5"/>
  <c r="AG29" i="5"/>
  <c r="AK33" i="5"/>
  <c r="AJ24" i="5"/>
  <c r="AD28" i="5"/>
  <c r="AE47" i="5"/>
  <c r="AG24" i="5"/>
  <c r="AD29" i="5"/>
  <c r="AB47" i="5"/>
  <c r="AD27" i="5"/>
  <c r="AB39" i="5"/>
  <c r="AI35" i="5"/>
  <c r="AJ29" i="5"/>
  <c r="AD33" i="5"/>
  <c r="AI47" i="5"/>
  <c r="AB26" i="5"/>
  <c r="AP8" i="4"/>
  <c r="AP7" i="4"/>
  <c r="B50" i="5"/>
  <c r="B60" i="5"/>
  <c r="A36" i="5"/>
  <c r="B57" i="5"/>
  <c r="B54" i="5"/>
  <c r="B55" i="5"/>
  <c r="A56" i="5"/>
  <c r="A62" i="5" s="1"/>
  <c r="B71" i="5"/>
  <c r="B56" i="5"/>
  <c r="B53" i="5"/>
  <c r="B58" i="5"/>
  <c r="B52" i="5"/>
  <c r="B63" i="5"/>
  <c r="B73" i="5"/>
  <c r="B39" i="3"/>
  <c r="B59" i="3"/>
  <c r="B52" i="3"/>
  <c r="A27" i="3"/>
  <c r="A33" i="3" s="1"/>
  <c r="B60" i="3"/>
  <c r="B46" i="3"/>
  <c r="B61" i="3"/>
  <c r="B55" i="3"/>
  <c r="B42" i="3"/>
  <c r="A42" i="3"/>
  <c r="A48" i="3" s="1"/>
  <c r="A54" i="3" s="1"/>
  <c r="A60" i="3" s="1"/>
  <c r="A66" i="3" s="1"/>
  <c r="A72" i="3" s="1"/>
  <c r="A78" i="3" s="1"/>
  <c r="A84" i="3" s="1"/>
  <c r="A90" i="3" s="1"/>
  <c r="A96" i="3" s="1"/>
  <c r="A102" i="3" s="1"/>
  <c r="A108" i="3" s="1"/>
  <c r="A114" i="3" s="1"/>
  <c r="A120" i="3" s="1"/>
  <c r="A126" i="3" s="1"/>
  <c r="A132" i="3" s="1"/>
  <c r="A138" i="3" s="1"/>
  <c r="A144" i="3" s="1"/>
  <c r="A150" i="3" s="1"/>
  <c r="A156" i="3" s="1"/>
  <c r="A162" i="3" s="1"/>
  <c r="A168" i="3" s="1"/>
  <c r="A174" i="3" s="1"/>
  <c r="A180" i="3" s="1"/>
  <c r="A186" i="3" s="1"/>
  <c r="A192" i="3" s="1"/>
  <c r="A198" i="3" s="1"/>
  <c r="A204" i="3" s="1"/>
  <c r="A210" i="3" s="1"/>
  <c r="A216" i="3" s="1"/>
  <c r="A222" i="3" s="1"/>
  <c r="A228" i="3" s="1"/>
  <c r="B38" i="3"/>
  <c r="B41" i="3"/>
  <c r="A29" i="3"/>
  <c r="A35" i="3" s="1"/>
  <c r="B44" i="3"/>
  <c r="A43" i="3"/>
  <c r="A49" i="3" s="1"/>
  <c r="A55" i="3" s="1"/>
  <c r="A61" i="3" s="1"/>
  <c r="A67" i="3" s="1"/>
  <c r="A73" i="3" s="1"/>
  <c r="A79" i="3" s="1"/>
  <c r="A85" i="3" s="1"/>
  <c r="A91" i="3" s="1"/>
  <c r="A97" i="3" s="1"/>
  <c r="A103" i="3" s="1"/>
  <c r="A109" i="3" s="1"/>
  <c r="A115" i="3" s="1"/>
  <c r="A121" i="3" s="1"/>
  <c r="A127" i="3" s="1"/>
  <c r="A133" i="3" s="1"/>
  <c r="A139" i="3" s="1"/>
  <c r="A145" i="3" s="1"/>
  <c r="A151" i="3" s="1"/>
  <c r="A157" i="3" s="1"/>
  <c r="A163" i="3" s="1"/>
  <c r="A169" i="3" s="1"/>
  <c r="A175" i="3" s="1"/>
  <c r="A181" i="3" s="1"/>
  <c r="A187" i="3" s="1"/>
  <c r="A193" i="3" s="1"/>
  <c r="A199" i="3" s="1"/>
  <c r="A205" i="3" s="1"/>
  <c r="A211" i="3" s="1"/>
  <c r="A217" i="3" s="1"/>
  <c r="A223" i="3" s="1"/>
  <c r="A229" i="3" s="1"/>
  <c r="B57" i="3"/>
  <c r="B59" i="2"/>
  <c r="B46" i="2"/>
  <c r="B54" i="2"/>
  <c r="B39" i="2"/>
  <c r="B72" i="2"/>
  <c r="B44" i="2"/>
  <c r="B38" i="2"/>
  <c r="B43" i="2"/>
  <c r="B61" i="2"/>
  <c r="B53" i="2"/>
  <c r="B45" i="2"/>
  <c r="A42" i="2"/>
  <c r="A48" i="2" s="1"/>
  <c r="B64" i="2"/>
  <c r="A28" i="2"/>
  <c r="B91" i="1"/>
  <c r="B103" i="1" s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86" i="1"/>
  <c r="B98" i="1" s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90" i="1"/>
  <c r="B102" i="1" s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89" i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88" i="1"/>
  <c r="B100" i="1" s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87" i="1"/>
  <c r="B99" i="1" s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H38" i="5"/>
  <c r="M43" i="5"/>
  <c r="H46" i="5"/>
  <c r="K61" i="5"/>
  <c r="L38" i="5"/>
  <c r="C46" i="5"/>
  <c r="S19" i="4"/>
  <c r="W34" i="4"/>
  <c r="S22" i="4"/>
  <c r="W7" i="4"/>
  <c r="S40" i="4"/>
  <c r="K51" i="5"/>
  <c r="E46" i="5"/>
  <c r="S9" i="4"/>
  <c r="S27" i="4"/>
  <c r="J40" i="5"/>
  <c r="F46" i="5"/>
  <c r="S30" i="4"/>
  <c r="O5" i="4"/>
  <c r="W31" i="4"/>
  <c r="O12" i="4"/>
  <c r="K45" i="5"/>
  <c r="L30" i="5"/>
  <c r="W8" i="4"/>
  <c r="W21" i="4"/>
  <c r="D41" i="5"/>
  <c r="O33" i="4"/>
  <c r="W37" i="4"/>
  <c r="G46" i="5"/>
  <c r="S5" i="4"/>
  <c r="D59" i="5"/>
  <c r="I45" i="5"/>
  <c r="S37" i="4"/>
  <c r="M59" i="5"/>
  <c r="O14" i="4"/>
  <c r="S35" i="4"/>
  <c r="O20" i="4"/>
  <c r="J30" i="5"/>
  <c r="S8" i="4"/>
  <c r="O36" i="4"/>
  <c r="C51" i="5"/>
  <c r="O16" i="4"/>
  <c r="S20" i="4"/>
  <c r="M40" i="5"/>
  <c r="G59" i="5"/>
  <c r="H59" i="5"/>
  <c r="H61" i="5"/>
  <c r="C41" i="5"/>
  <c r="J59" i="5"/>
  <c r="H44" i="5"/>
  <c r="S29" i="4"/>
  <c r="W26" i="4"/>
  <c r="S17" i="4"/>
  <c r="W16" i="4"/>
  <c r="O18" i="4"/>
  <c r="D40" i="5"/>
  <c r="O10" i="4"/>
  <c r="S23" i="4"/>
  <c r="L44" i="5"/>
  <c r="J45" i="5"/>
  <c r="E41" i="5"/>
  <c r="K43" i="5"/>
  <c r="D38" i="5"/>
  <c r="O19" i="4"/>
  <c r="W11" i="4"/>
  <c r="C59" i="5"/>
  <c r="G51" i="5"/>
  <c r="S26" i="4"/>
  <c r="S33" i="4"/>
  <c r="G41" i="5"/>
  <c r="E40" i="5"/>
  <c r="D51" i="5"/>
  <c r="S31" i="4"/>
  <c r="L51" i="5"/>
  <c r="O32" i="4"/>
  <c r="S14" i="4"/>
  <c r="J46" i="5"/>
  <c r="S18" i="4"/>
  <c r="D43" i="5"/>
  <c r="O38" i="4"/>
  <c r="S32" i="4"/>
  <c r="C44" i="5"/>
  <c r="W19" i="4"/>
  <c r="D61" i="5"/>
  <c r="W24" i="4"/>
  <c r="E71" i="5"/>
  <c r="L43" i="5"/>
  <c r="W18" i="4"/>
  <c r="K41" i="5"/>
  <c r="O15" i="4"/>
  <c r="J38" i="5"/>
  <c r="W14" i="4"/>
  <c r="S7" i="4"/>
  <c r="F73" i="5"/>
  <c r="O17" i="4"/>
  <c r="C61" i="5"/>
  <c r="G44" i="5"/>
  <c r="H40" i="5"/>
  <c r="F40" i="5"/>
  <c r="C45" i="5"/>
  <c r="I40" i="5"/>
  <c r="O35" i="4"/>
  <c r="S21" i="4"/>
  <c r="S15" i="4"/>
  <c r="W36" i="4"/>
  <c r="W15" i="4"/>
  <c r="M45" i="5"/>
  <c r="K46" i="5"/>
  <c r="W22" i="4"/>
  <c r="O39" i="4"/>
  <c r="S13" i="4"/>
  <c r="G61" i="5"/>
  <c r="W9" i="4"/>
  <c r="K38" i="5"/>
  <c r="I61" i="5"/>
  <c r="O27" i="4"/>
  <c r="H51" i="5"/>
  <c r="S36" i="4"/>
  <c r="K40" i="5"/>
  <c r="I38" i="5"/>
  <c r="O9" i="4"/>
  <c r="F45" i="5"/>
  <c r="W30" i="4"/>
  <c r="L40" i="5"/>
  <c r="J51" i="5"/>
  <c r="W33" i="4"/>
  <c r="H30" i="5"/>
  <c r="W39" i="4"/>
  <c r="M51" i="5"/>
  <c r="S39" i="4"/>
  <c r="F30" i="5"/>
  <c r="F38" i="5"/>
  <c r="W10" i="4"/>
  <c r="F71" i="5"/>
  <c r="O34" i="4"/>
  <c r="L46" i="5"/>
  <c r="S25" i="4"/>
  <c r="E73" i="5"/>
  <c r="E51" i="5"/>
  <c r="AP10" i="4" a="1"/>
  <c r="I59" i="5"/>
  <c r="I41" i="5"/>
  <c r="E45" i="5"/>
  <c r="G43" i="5"/>
  <c r="S38" i="4"/>
  <c r="K44" i="5"/>
  <c r="O40" i="4"/>
  <c r="M41" i="5"/>
  <c r="S6" i="4"/>
  <c r="F41" i="5"/>
  <c r="W40" i="4"/>
  <c r="F43" i="5"/>
  <c r="W38" i="4"/>
  <c r="L41" i="5"/>
  <c r="O8" i="4"/>
  <c r="C40" i="5"/>
  <c r="W5" i="4"/>
  <c r="H45" i="5"/>
  <c r="O23" i="4"/>
  <c r="M38" i="5"/>
  <c r="S34" i="4"/>
  <c r="G45" i="5"/>
  <c r="W6" i="4"/>
  <c r="F44" i="5"/>
  <c r="S4" i="4"/>
  <c r="H43" i="5"/>
  <c r="I43" i="5"/>
  <c r="O13" i="4"/>
  <c r="C43" i="5"/>
  <c r="G30" i="5"/>
  <c r="S24" i="4"/>
  <c r="L61" i="5"/>
  <c r="O4" i="4"/>
  <c r="O29" i="4"/>
  <c r="C38" i="5"/>
  <c r="I30" i="5"/>
  <c r="M30" i="5"/>
  <c r="D46" i="5"/>
  <c r="K59" i="5"/>
  <c r="S28" i="4"/>
  <c r="W25" i="4"/>
  <c r="W20" i="4"/>
  <c r="O37" i="4"/>
  <c r="O7" i="4"/>
  <c r="W28" i="4"/>
  <c r="L59" i="5"/>
  <c r="E30" i="5"/>
  <c r="J43" i="5"/>
  <c r="M44" i="5"/>
  <c r="I46" i="5"/>
  <c r="W17" i="4"/>
  <c r="S12" i="4"/>
  <c r="O25" i="4"/>
  <c r="W32" i="4"/>
  <c r="O6" i="4"/>
  <c r="S10" i="4"/>
  <c r="I51" i="5"/>
  <c r="G40" i="5"/>
  <c r="E38" i="5"/>
  <c r="J41" i="5"/>
  <c r="F51" i="5"/>
  <c r="W4" i="4"/>
  <c r="O30" i="4"/>
  <c r="O26" i="4"/>
  <c r="O11" i="4"/>
  <c r="W35" i="4"/>
  <c r="J44" i="5"/>
  <c r="I44" i="5"/>
  <c r="S11" i="4"/>
  <c r="M61" i="5"/>
  <c r="O24" i="4"/>
  <c r="J61" i="5"/>
  <c r="O21" i="4"/>
  <c r="D45" i="5"/>
  <c r="M46" i="5"/>
  <c r="W27" i="4"/>
  <c r="W12" i="4"/>
  <c r="W13" i="4"/>
  <c r="H41" i="5"/>
  <c r="D30" i="5"/>
  <c r="O22" i="4"/>
  <c r="D44" i="5"/>
  <c r="G38" i="5"/>
  <c r="O28" i="4"/>
  <c r="L45" i="5"/>
  <c r="W23" i="4"/>
  <c r="S3" i="4"/>
  <c r="AP9" i="4" a="1"/>
  <c r="O44" i="5" l="1"/>
  <c r="T44" i="5"/>
  <c r="U44" i="5"/>
  <c r="X44" i="5"/>
  <c r="Q44" i="5"/>
  <c r="V44" i="5"/>
  <c r="R44" i="5"/>
  <c r="N44" i="5"/>
  <c r="P44" i="5"/>
  <c r="W44" i="5"/>
  <c r="S44" i="5"/>
  <c r="R38" i="5"/>
  <c r="P38" i="5"/>
  <c r="N38" i="5"/>
  <c r="X38" i="5"/>
  <c r="Q38" i="5"/>
  <c r="T38" i="5"/>
  <c r="V38" i="5"/>
  <c r="U38" i="5"/>
  <c r="O38" i="5"/>
  <c r="W38" i="5"/>
  <c r="S38" i="5"/>
  <c r="O30" i="5"/>
  <c r="P30" i="5"/>
  <c r="X30" i="5"/>
  <c r="T30" i="5"/>
  <c r="R30" i="5"/>
  <c r="Q30" i="5"/>
  <c r="S30" i="5"/>
  <c r="U30" i="5"/>
  <c r="W30" i="5"/>
  <c r="N39" i="5"/>
  <c r="N43" i="5"/>
  <c r="N40" i="5"/>
  <c r="N41" i="5"/>
  <c r="R39" i="5"/>
  <c r="S41" i="5"/>
  <c r="U41" i="5"/>
  <c r="P39" i="5"/>
  <c r="P43" i="5"/>
  <c r="R40" i="5"/>
  <c r="U43" i="5"/>
  <c r="T43" i="5"/>
  <c r="S43" i="5"/>
  <c r="X39" i="5"/>
  <c r="W41" i="5"/>
  <c r="Q43" i="5"/>
  <c r="Q41" i="5"/>
  <c r="X41" i="5"/>
  <c r="R43" i="5"/>
  <c r="T41" i="5"/>
  <c r="Q39" i="5"/>
  <c r="W40" i="5"/>
  <c r="T39" i="5"/>
  <c r="V40" i="5"/>
  <c r="V39" i="5"/>
  <c r="T40" i="5"/>
  <c r="Q40" i="5"/>
  <c r="S40" i="5"/>
  <c r="U39" i="5"/>
  <c r="V41" i="5"/>
  <c r="W43" i="5"/>
  <c r="O43" i="5"/>
  <c r="P40" i="5"/>
  <c r="R41" i="5"/>
  <c r="O39" i="5"/>
  <c r="V43" i="5"/>
  <c r="P41" i="5"/>
  <c r="O40" i="5"/>
  <c r="X40" i="5"/>
  <c r="O41" i="5"/>
  <c r="U40" i="5"/>
  <c r="W39" i="5"/>
  <c r="X43" i="5"/>
  <c r="S39" i="5"/>
  <c r="N45" i="5"/>
  <c r="N47" i="5"/>
  <c r="N49" i="5"/>
  <c r="N46" i="5"/>
  <c r="W45" i="5"/>
  <c r="O49" i="5"/>
  <c r="O47" i="5"/>
  <c r="X46" i="5"/>
  <c r="O45" i="5"/>
  <c r="T49" i="5"/>
  <c r="T47" i="5"/>
  <c r="U49" i="5"/>
  <c r="U47" i="5"/>
  <c r="T46" i="5"/>
  <c r="X49" i="5"/>
  <c r="X47" i="5"/>
  <c r="O46" i="5"/>
  <c r="Q47" i="5"/>
  <c r="Q49" i="5"/>
  <c r="R45" i="5"/>
  <c r="S45" i="5"/>
  <c r="V47" i="5"/>
  <c r="V49" i="5"/>
  <c r="P45" i="5"/>
  <c r="W46" i="5"/>
  <c r="Q45" i="5"/>
  <c r="V46" i="5"/>
  <c r="X45" i="5"/>
  <c r="R49" i="5"/>
  <c r="R47" i="5"/>
  <c r="U46" i="5"/>
  <c r="U45" i="5"/>
  <c r="W47" i="5"/>
  <c r="W49" i="5"/>
  <c r="S47" i="5"/>
  <c r="S49" i="5"/>
  <c r="T45" i="5"/>
  <c r="R46" i="5"/>
  <c r="V45" i="5"/>
  <c r="Q46" i="5"/>
  <c r="P46" i="5"/>
  <c r="S46" i="5"/>
  <c r="AC30" i="5"/>
  <c r="AG51" i="4"/>
  <c r="AK51" i="4"/>
  <c r="AG50" i="4"/>
  <c r="AK50" i="4"/>
  <c r="AC50" i="4"/>
  <c r="AC51" i="4"/>
  <c r="U50" i="4"/>
  <c r="Y50" i="4"/>
  <c r="U51" i="4"/>
  <c r="Y51" i="4"/>
  <c r="M50" i="4"/>
  <c r="Q50" i="4"/>
  <c r="M51" i="4"/>
  <c r="Q51" i="4"/>
  <c r="E50" i="4"/>
  <c r="I50" i="4"/>
  <c r="E51" i="4"/>
  <c r="I51" i="4"/>
  <c r="AJ44" i="5"/>
  <c r="AG51" i="5"/>
  <c r="AH61" i="5"/>
  <c r="AD59" i="5"/>
  <c r="AC38" i="5"/>
  <c r="AD46" i="5"/>
  <c r="AH40" i="5"/>
  <c r="AG44" i="5"/>
  <c r="AE61" i="5"/>
  <c r="AB46" i="5"/>
  <c r="AH59" i="5"/>
  <c r="AF38" i="5"/>
  <c r="AB43" i="5"/>
  <c r="AG41" i="5"/>
  <c r="AK43" i="5"/>
  <c r="AH45" i="5"/>
  <c r="AI51" i="5"/>
  <c r="AH44" i="5"/>
  <c r="AE51" i="5"/>
  <c r="AC61" i="5"/>
  <c r="AH46" i="5"/>
  <c r="AJ59" i="5"/>
  <c r="AH38" i="5"/>
  <c r="AF43" i="5"/>
  <c r="AD44" i="5"/>
  <c r="AF51" i="5"/>
  <c r="AF61" i="5"/>
  <c r="AJ46" i="5"/>
  <c r="AB45" i="5"/>
  <c r="AI59" i="5"/>
  <c r="AK38" i="5"/>
  <c r="AD43" i="5"/>
  <c r="AE44" i="5"/>
  <c r="AD51" i="5"/>
  <c r="AD61" i="5"/>
  <c r="AK46" i="5"/>
  <c r="AG45" i="5"/>
  <c r="AE59" i="5"/>
  <c r="AE38" i="5"/>
  <c r="AC43" i="5"/>
  <c r="AE43" i="5"/>
  <c r="AI46" i="5"/>
  <c r="AI41" i="5"/>
  <c r="AC46" i="5"/>
  <c r="AK30" i="5"/>
  <c r="AC51" i="5"/>
  <c r="AE46" i="5"/>
  <c r="AJ43" i="5"/>
  <c r="AC40" i="5"/>
  <c r="AE40" i="5"/>
  <c r="AB41" i="5"/>
  <c r="AJ61" i="5"/>
  <c r="AK61" i="5"/>
  <c r="AF45" i="5"/>
  <c r="AI38" i="5"/>
  <c r="AJ41" i="5"/>
  <c r="AB40" i="5"/>
  <c r="AI61" i="5"/>
  <c r="AF46" i="5"/>
  <c r="AE45" i="5"/>
  <c r="AD38" i="5"/>
  <c r="AI43" i="5"/>
  <c r="AC41" i="5"/>
  <c r="AK51" i="5"/>
  <c r="AD45" i="5"/>
  <c r="AJ38" i="5"/>
  <c r="AD41" i="5"/>
  <c r="AH41" i="5"/>
  <c r="AG40" i="5"/>
  <c r="AG61" i="5"/>
  <c r="AG46" i="5"/>
  <c r="AK45" i="5"/>
  <c r="AF30" i="5"/>
  <c r="AH43" i="5"/>
  <c r="AG43" i="5"/>
  <c r="AK41" i="5"/>
  <c r="AG30" i="5"/>
  <c r="AE41" i="5"/>
  <c r="AF40" i="5"/>
  <c r="AD30" i="5"/>
  <c r="AH30" i="5"/>
  <c r="AJ40" i="5"/>
  <c r="AD40" i="5"/>
  <c r="AB59" i="5"/>
  <c r="AI45" i="5"/>
  <c r="AF44" i="5"/>
  <c r="AG59" i="5"/>
  <c r="AC44" i="5"/>
  <c r="AB51" i="5"/>
  <c r="AC59" i="5"/>
  <c r="AI30" i="5"/>
  <c r="AE30" i="5"/>
  <c r="AC45" i="5"/>
  <c r="AB44" i="5"/>
  <c r="AK40" i="5"/>
  <c r="AI44" i="5"/>
  <c r="AH51" i="5"/>
  <c r="AK59" i="5"/>
  <c r="AB38" i="5"/>
  <c r="AJ45" i="5"/>
  <c r="AF41" i="5"/>
  <c r="AI40" i="5"/>
  <c r="AK44" i="5"/>
  <c r="AJ51" i="5"/>
  <c r="AB61" i="5"/>
  <c r="AF59" i="5"/>
  <c r="AG38" i="5"/>
  <c r="AP10" i="4"/>
  <c r="AP9" i="4"/>
  <c r="B62" i="5"/>
  <c r="B72" i="5"/>
  <c r="A42" i="5"/>
  <c r="B64" i="5"/>
  <c r="B66" i="5"/>
  <c r="B85" i="5"/>
  <c r="B65" i="5"/>
  <c r="A68" i="5"/>
  <c r="A74" i="5" s="1"/>
  <c r="B68" i="5"/>
  <c r="B69" i="5"/>
  <c r="B70" i="5"/>
  <c r="B75" i="5"/>
  <c r="B67" i="5"/>
  <c r="B83" i="5"/>
  <c r="A41" i="3"/>
  <c r="B56" i="3"/>
  <c r="B67" i="3"/>
  <c r="A39" i="3"/>
  <c r="B54" i="3"/>
  <c r="B72" i="3"/>
  <c r="B64" i="3"/>
  <c r="B69" i="3"/>
  <c r="B53" i="3"/>
  <c r="B73" i="3"/>
  <c r="B50" i="3"/>
  <c r="B58" i="3"/>
  <c r="B71" i="3"/>
  <c r="B51" i="3"/>
  <c r="A34" i="2"/>
  <c r="B76" i="2"/>
  <c r="A54" i="2"/>
  <c r="B55" i="2"/>
  <c r="B50" i="2"/>
  <c r="B66" i="2"/>
  <c r="B58" i="2"/>
  <c r="B73" i="2"/>
  <c r="B84" i="2"/>
  <c r="B65" i="2"/>
  <c r="B56" i="2"/>
  <c r="B57" i="2"/>
  <c r="B51" i="2"/>
  <c r="B71" i="2"/>
  <c r="D73" i="5"/>
  <c r="L50" i="5"/>
  <c r="E53" i="5"/>
  <c r="M58" i="5"/>
  <c r="L63" i="5"/>
  <c r="I71" i="5"/>
  <c r="C53" i="5"/>
  <c r="I52" i="5"/>
  <c r="L52" i="5"/>
  <c r="M52" i="5"/>
  <c r="I55" i="5"/>
  <c r="C52" i="5"/>
  <c r="H56" i="5"/>
  <c r="M73" i="5"/>
  <c r="I63" i="5"/>
  <c r="K63" i="5"/>
  <c r="F36" i="5"/>
  <c r="J53" i="5"/>
  <c r="J52" i="5"/>
  <c r="F57" i="5"/>
  <c r="H63" i="5"/>
  <c r="K50" i="5"/>
  <c r="K53" i="5"/>
  <c r="M71" i="5"/>
  <c r="K73" i="5"/>
  <c r="E65" i="5"/>
  <c r="C55" i="5"/>
  <c r="G36" i="5"/>
  <c r="I73" i="5"/>
  <c r="L36" i="5"/>
  <c r="O31" i="4"/>
  <c r="E55" i="5"/>
  <c r="C73" i="5"/>
  <c r="F83" i="5"/>
  <c r="K36" i="5"/>
  <c r="D36" i="5"/>
  <c r="J36" i="5"/>
  <c r="I50" i="5"/>
  <c r="C71" i="5"/>
  <c r="M56" i="5"/>
  <c r="L58" i="5"/>
  <c r="L53" i="5"/>
  <c r="J63" i="5"/>
  <c r="H71" i="5"/>
  <c r="G63" i="5"/>
  <c r="E57" i="5"/>
  <c r="F65" i="5"/>
  <c r="G52" i="5"/>
  <c r="I53" i="5"/>
  <c r="E67" i="5"/>
  <c r="F58" i="5"/>
  <c r="G53" i="5"/>
  <c r="J71" i="5"/>
  <c r="H52" i="5"/>
  <c r="H53" i="5"/>
  <c r="J58" i="5"/>
  <c r="E50" i="5"/>
  <c r="M50" i="5"/>
  <c r="G56" i="5"/>
  <c r="C58" i="5"/>
  <c r="J55" i="5"/>
  <c r="I56" i="5"/>
  <c r="L57" i="5"/>
  <c r="G58" i="5"/>
  <c r="H50" i="5"/>
  <c r="F52" i="5"/>
  <c r="D71" i="5"/>
  <c r="D63" i="5"/>
  <c r="K71" i="5"/>
  <c r="D56" i="5"/>
  <c r="H36" i="5"/>
  <c r="F63" i="5"/>
  <c r="D53" i="5"/>
  <c r="K56" i="5"/>
  <c r="L73" i="5"/>
  <c r="L55" i="5"/>
  <c r="D52" i="5"/>
  <c r="G73" i="5"/>
  <c r="F55" i="5"/>
  <c r="M53" i="5"/>
  <c r="E58" i="5"/>
  <c r="G50" i="5"/>
  <c r="L56" i="5"/>
  <c r="E56" i="5"/>
  <c r="M36" i="5"/>
  <c r="W29" i="4"/>
  <c r="C57" i="5"/>
  <c r="F67" i="5"/>
  <c r="K55" i="5"/>
  <c r="E83" i="5"/>
  <c r="D58" i="5"/>
  <c r="J57" i="5"/>
  <c r="L71" i="5"/>
  <c r="D50" i="5"/>
  <c r="E52" i="5"/>
  <c r="F56" i="5"/>
  <c r="J73" i="5"/>
  <c r="J50" i="5"/>
  <c r="H55" i="5"/>
  <c r="G55" i="5"/>
  <c r="C63" i="5"/>
  <c r="D55" i="5"/>
  <c r="M63" i="5"/>
  <c r="I36" i="5"/>
  <c r="F50" i="5"/>
  <c r="M57" i="5"/>
  <c r="H58" i="5"/>
  <c r="K58" i="5"/>
  <c r="E85" i="5"/>
  <c r="M55" i="5"/>
  <c r="F53" i="5"/>
  <c r="K52" i="5"/>
  <c r="G71" i="5"/>
  <c r="H57" i="5"/>
  <c r="J56" i="5"/>
  <c r="F85" i="5"/>
  <c r="E36" i="5"/>
  <c r="C36" i="5"/>
  <c r="C50" i="5"/>
  <c r="H73" i="5"/>
  <c r="I57" i="5"/>
  <c r="G57" i="5"/>
  <c r="K57" i="5"/>
  <c r="I58" i="5"/>
  <c r="S16" i="4"/>
  <c r="D57" i="5"/>
  <c r="C56" i="5"/>
  <c r="E63" i="5"/>
  <c r="AP11" i="4" a="1"/>
  <c r="AP12" i="4" a="1"/>
  <c r="N56" i="5" l="1"/>
  <c r="U56" i="5"/>
  <c r="Q56" i="5"/>
  <c r="P56" i="5"/>
  <c r="W56" i="5"/>
  <c r="V56" i="5"/>
  <c r="O56" i="5"/>
  <c r="T56" i="5"/>
  <c r="R56" i="5"/>
  <c r="X56" i="5"/>
  <c r="S56" i="5"/>
  <c r="N50" i="5"/>
  <c r="Q50" i="5"/>
  <c r="U50" i="5"/>
  <c r="O50" i="5"/>
  <c r="R50" i="5"/>
  <c r="S50" i="5"/>
  <c r="X50" i="5"/>
  <c r="P50" i="5"/>
  <c r="T50" i="5"/>
  <c r="V50" i="5"/>
  <c r="W50" i="5"/>
  <c r="N36" i="5"/>
  <c r="P36" i="5"/>
  <c r="T36" i="5"/>
  <c r="X36" i="5"/>
  <c r="S36" i="5"/>
  <c r="U36" i="5"/>
  <c r="O36" i="5"/>
  <c r="V36" i="5"/>
  <c r="W36" i="5"/>
  <c r="R36" i="5"/>
  <c r="Q36" i="5"/>
  <c r="N51" i="5"/>
  <c r="N55" i="5"/>
  <c r="N52" i="5"/>
  <c r="N53" i="5"/>
  <c r="V52" i="5"/>
  <c r="Q53" i="5"/>
  <c r="X55" i="5"/>
  <c r="Q51" i="5"/>
  <c r="O55" i="5"/>
  <c r="R55" i="5"/>
  <c r="S55" i="5"/>
  <c r="U51" i="5"/>
  <c r="P52" i="5"/>
  <c r="O51" i="5"/>
  <c r="V55" i="5"/>
  <c r="R51" i="5"/>
  <c r="X53" i="5"/>
  <c r="Q55" i="5"/>
  <c r="O52" i="5"/>
  <c r="W55" i="5"/>
  <c r="O53" i="5"/>
  <c r="Q52" i="5"/>
  <c r="S51" i="5"/>
  <c r="U55" i="5"/>
  <c r="X51" i="5"/>
  <c r="P51" i="5"/>
  <c r="S53" i="5"/>
  <c r="S52" i="5"/>
  <c r="R53" i="5"/>
  <c r="T53" i="5"/>
  <c r="R52" i="5"/>
  <c r="W53" i="5"/>
  <c r="T51" i="5"/>
  <c r="P55" i="5"/>
  <c r="V53" i="5"/>
  <c r="V51" i="5"/>
  <c r="U52" i="5"/>
  <c r="U53" i="5"/>
  <c r="T55" i="5"/>
  <c r="X52" i="5"/>
  <c r="W52" i="5"/>
  <c r="T52" i="5"/>
  <c r="P53" i="5"/>
  <c r="W51" i="5"/>
  <c r="N61" i="5"/>
  <c r="N59" i="5"/>
  <c r="N57" i="5"/>
  <c r="N58" i="5"/>
  <c r="O57" i="5"/>
  <c r="T58" i="5"/>
  <c r="V57" i="5"/>
  <c r="R57" i="5"/>
  <c r="T57" i="5"/>
  <c r="U61" i="5"/>
  <c r="U59" i="5"/>
  <c r="S57" i="5"/>
  <c r="V58" i="5"/>
  <c r="S58" i="5"/>
  <c r="X57" i="5"/>
  <c r="Q61" i="5"/>
  <c r="Q59" i="5"/>
  <c r="U57" i="5"/>
  <c r="O58" i="5"/>
  <c r="P61" i="5"/>
  <c r="P59" i="5"/>
  <c r="W61" i="5"/>
  <c r="W59" i="5"/>
  <c r="P58" i="5"/>
  <c r="V59" i="5"/>
  <c r="V61" i="5"/>
  <c r="O59" i="5"/>
  <c r="O61" i="5"/>
  <c r="R58" i="5"/>
  <c r="W57" i="5"/>
  <c r="T59" i="5"/>
  <c r="T61" i="5"/>
  <c r="R61" i="5"/>
  <c r="R59" i="5"/>
  <c r="U58" i="5"/>
  <c r="Q58" i="5"/>
  <c r="P57" i="5"/>
  <c r="W58" i="5"/>
  <c r="X61" i="5"/>
  <c r="X59" i="5"/>
  <c r="Q57" i="5"/>
  <c r="S59" i="5"/>
  <c r="S61" i="5"/>
  <c r="X58" i="5"/>
  <c r="AG52" i="4"/>
  <c r="AK52" i="4"/>
  <c r="AG53" i="4"/>
  <c r="AK53" i="4"/>
  <c r="AC52" i="4"/>
  <c r="AC53" i="4"/>
  <c r="U52" i="4"/>
  <c r="Y52" i="4"/>
  <c r="U53" i="4"/>
  <c r="Y53" i="4"/>
  <c r="M53" i="4"/>
  <c r="Q53" i="4"/>
  <c r="M52" i="4"/>
  <c r="Q52" i="4"/>
  <c r="E52" i="4"/>
  <c r="I52" i="4"/>
  <c r="E53" i="4"/>
  <c r="I53" i="4"/>
  <c r="AE71" i="5"/>
  <c r="AH57" i="5"/>
  <c r="AB55" i="5"/>
  <c r="AJ73" i="5"/>
  <c r="AI56" i="5"/>
  <c r="AJ58" i="5"/>
  <c r="AB63" i="5"/>
  <c r="AK57" i="5"/>
  <c r="AI55" i="5"/>
  <c r="AF56" i="5"/>
  <c r="AK58" i="5"/>
  <c r="AJ63" i="5"/>
  <c r="AB52" i="5"/>
  <c r="AH52" i="5"/>
  <c r="AH71" i="5"/>
  <c r="AC55" i="5"/>
  <c r="AD63" i="5"/>
  <c r="AE63" i="5"/>
  <c r="AI57" i="5"/>
  <c r="AJ55" i="5"/>
  <c r="AE58" i="5"/>
  <c r="AC63" i="5"/>
  <c r="AF52" i="5"/>
  <c r="AB50" i="5"/>
  <c r="AD36" i="5"/>
  <c r="AG57" i="5"/>
  <c r="AG58" i="5"/>
  <c r="AF55" i="5"/>
  <c r="AD58" i="5"/>
  <c r="AE55" i="5"/>
  <c r="AG63" i="5"/>
  <c r="AK55" i="5"/>
  <c r="AH63" i="5"/>
  <c r="AH55" i="5"/>
  <c r="AB53" i="5"/>
  <c r="AK63" i="5"/>
  <c r="AD52" i="5"/>
  <c r="AC50" i="5"/>
  <c r="AC53" i="5"/>
  <c r="AB73" i="5"/>
  <c r="AC56" i="5"/>
  <c r="AJ57" i="5"/>
  <c r="AF57" i="5"/>
  <c r="AE52" i="5"/>
  <c r="AD57" i="5"/>
  <c r="AF50" i="5"/>
  <c r="AF71" i="5"/>
  <c r="AG55" i="5"/>
  <c r="AC71" i="5"/>
  <c r="AJ53" i="5"/>
  <c r="AI63" i="5"/>
  <c r="AC52" i="5"/>
  <c r="AD50" i="5"/>
  <c r="AB71" i="5"/>
  <c r="AK71" i="5"/>
  <c r="AG52" i="5"/>
  <c r="AC57" i="5"/>
  <c r="AD55" i="5"/>
  <c r="AJ71" i="5"/>
  <c r="AH53" i="5"/>
  <c r="AF36" i="5"/>
  <c r="AB36" i="5"/>
  <c r="AF63" i="5"/>
  <c r="AJ52" i="5"/>
  <c r="AE50" i="5"/>
  <c r="AI50" i="5"/>
  <c r="AD73" i="5"/>
  <c r="AG71" i="5"/>
  <c r="AJ50" i="5"/>
  <c r="AK53" i="5"/>
  <c r="AI52" i="5"/>
  <c r="AK73" i="5"/>
  <c r="AH50" i="5"/>
  <c r="AD71" i="5"/>
  <c r="AD53" i="5"/>
  <c r="AJ36" i="5"/>
  <c r="AB56" i="5"/>
  <c r="AI71" i="5"/>
  <c r="AF53" i="5"/>
  <c r="AK36" i="5"/>
  <c r="AH73" i="5"/>
  <c r="AD56" i="5"/>
  <c r="AG50" i="5"/>
  <c r="AE53" i="5"/>
  <c r="AH36" i="5"/>
  <c r="AI73" i="5"/>
  <c r="AH56" i="5"/>
  <c r="AB58" i="5"/>
  <c r="AI53" i="5"/>
  <c r="AG56" i="5"/>
  <c r="AK52" i="5"/>
  <c r="AI36" i="5"/>
  <c r="AK50" i="5"/>
  <c r="AG53" i="5"/>
  <c r="AC58" i="5"/>
  <c r="AG36" i="5"/>
  <c r="AH58" i="5"/>
  <c r="AB57" i="5"/>
  <c r="AG73" i="5"/>
  <c r="AK56" i="5"/>
  <c r="AF58" i="5"/>
  <c r="AC36" i="5"/>
  <c r="AC73" i="5"/>
  <c r="AE56" i="5"/>
  <c r="AF73" i="5"/>
  <c r="AE57" i="5"/>
  <c r="AE36" i="5"/>
  <c r="AE73" i="5"/>
  <c r="AJ56" i="5"/>
  <c r="AI58" i="5"/>
  <c r="AP11" i="4"/>
  <c r="AP12" i="4"/>
  <c r="B74" i="5"/>
  <c r="A48" i="5"/>
  <c r="B84" i="5"/>
  <c r="A60" i="2"/>
  <c r="A47" i="3"/>
  <c r="A45" i="3"/>
  <c r="B82" i="5"/>
  <c r="B81" i="5"/>
  <c r="B76" i="5"/>
  <c r="B97" i="5"/>
  <c r="B80" i="5"/>
  <c r="B78" i="5"/>
  <c r="B95" i="5"/>
  <c r="B77" i="5"/>
  <c r="B79" i="5"/>
  <c r="B87" i="5"/>
  <c r="A80" i="5"/>
  <c r="A86" i="5" s="1"/>
  <c r="B76" i="3"/>
  <c r="B84" i="3"/>
  <c r="B63" i="3"/>
  <c r="B83" i="3"/>
  <c r="B81" i="3"/>
  <c r="B62" i="3"/>
  <c r="B68" i="3"/>
  <c r="B85" i="3"/>
  <c r="B79" i="3"/>
  <c r="B70" i="3"/>
  <c r="B65" i="3"/>
  <c r="B66" i="3"/>
  <c r="B85" i="2"/>
  <c r="B88" i="2"/>
  <c r="B83" i="2"/>
  <c r="B69" i="2"/>
  <c r="B62" i="2"/>
  <c r="B68" i="2"/>
  <c r="B67" i="2"/>
  <c r="B96" i="2"/>
  <c r="B77" i="2"/>
  <c r="B70" i="2"/>
  <c r="B78" i="2"/>
  <c r="A40" i="2"/>
  <c r="B63" i="2"/>
  <c r="A66" i="2"/>
  <c r="D83" i="5"/>
  <c r="M68" i="5"/>
  <c r="D64" i="5"/>
  <c r="K85" i="5"/>
  <c r="H42" i="5"/>
  <c r="K64" i="5"/>
  <c r="G85" i="5"/>
  <c r="E70" i="5"/>
  <c r="L83" i="5"/>
  <c r="M65" i="5"/>
  <c r="C62" i="5"/>
  <c r="J83" i="5"/>
  <c r="E69" i="5"/>
  <c r="J75" i="5"/>
  <c r="G83" i="5"/>
  <c r="G67" i="5"/>
  <c r="K67" i="5"/>
  <c r="C64" i="5"/>
  <c r="L70" i="5"/>
  <c r="F97" i="5"/>
  <c r="M67" i="5"/>
  <c r="D85" i="5"/>
  <c r="M85" i="5"/>
  <c r="J42" i="5"/>
  <c r="I65" i="5"/>
  <c r="G75" i="5"/>
  <c r="C42" i="5"/>
  <c r="E95" i="5"/>
  <c r="H62" i="5"/>
  <c r="M42" i="5"/>
  <c r="J69" i="5"/>
  <c r="F70" i="5"/>
  <c r="F95" i="5"/>
  <c r="D62" i="5"/>
  <c r="K68" i="5"/>
  <c r="J68" i="5"/>
  <c r="L64" i="5"/>
  <c r="L85" i="5"/>
  <c r="E79" i="5"/>
  <c r="C67" i="5"/>
  <c r="D75" i="5"/>
  <c r="J64" i="5"/>
  <c r="F79" i="5"/>
  <c r="M69" i="5"/>
  <c r="L69" i="5"/>
  <c r="E64" i="5"/>
  <c r="H67" i="5"/>
  <c r="D65" i="5"/>
  <c r="L68" i="5"/>
  <c r="I83" i="5"/>
  <c r="D68" i="5"/>
  <c r="G62" i="5"/>
  <c r="D67" i="5"/>
  <c r="L65" i="5"/>
  <c r="I64" i="5"/>
  <c r="F77" i="5"/>
  <c r="I62" i="5"/>
  <c r="E97" i="5"/>
  <c r="J65" i="5"/>
  <c r="F62" i="5"/>
  <c r="C65" i="5"/>
  <c r="K65" i="5"/>
  <c r="H70" i="5"/>
  <c r="F64" i="5"/>
  <c r="I42" i="5"/>
  <c r="H83" i="5"/>
  <c r="I70" i="5"/>
  <c r="E68" i="5"/>
  <c r="D42" i="5"/>
  <c r="I69" i="5"/>
  <c r="E77" i="5"/>
  <c r="F75" i="5"/>
  <c r="J62" i="5"/>
  <c r="M62" i="5"/>
  <c r="E62" i="5"/>
  <c r="C85" i="5"/>
  <c r="K75" i="5"/>
  <c r="I75" i="5"/>
  <c r="K69" i="5"/>
  <c r="F68" i="5"/>
  <c r="G64" i="5"/>
  <c r="J67" i="5"/>
  <c r="L42" i="5"/>
  <c r="G42" i="5"/>
  <c r="G68" i="5"/>
  <c r="F69" i="5"/>
  <c r="M64" i="5"/>
  <c r="H64" i="5"/>
  <c r="C83" i="5"/>
  <c r="E42" i="5"/>
  <c r="I68" i="5"/>
  <c r="C69" i="5"/>
  <c r="L67" i="5"/>
  <c r="G65" i="5"/>
  <c r="K70" i="5"/>
  <c r="H68" i="5"/>
  <c r="E75" i="5"/>
  <c r="J85" i="5"/>
  <c r="F42" i="5"/>
  <c r="K83" i="5"/>
  <c r="L62" i="5"/>
  <c r="H75" i="5"/>
  <c r="H69" i="5"/>
  <c r="M83" i="5"/>
  <c r="C75" i="5"/>
  <c r="I67" i="5"/>
  <c r="C70" i="5"/>
  <c r="L75" i="5"/>
  <c r="H85" i="5"/>
  <c r="K42" i="5"/>
  <c r="D69" i="5"/>
  <c r="D70" i="5"/>
  <c r="G70" i="5"/>
  <c r="H65" i="5"/>
  <c r="I85" i="5"/>
  <c r="K62" i="5"/>
  <c r="J70" i="5"/>
  <c r="C68" i="5"/>
  <c r="M75" i="5"/>
  <c r="AP13" i="4" a="1"/>
  <c r="M70" i="5"/>
  <c r="G69" i="5"/>
  <c r="AP14" i="4" a="1"/>
  <c r="N68" i="5" l="1"/>
  <c r="S68" i="5"/>
  <c r="T68" i="5"/>
  <c r="R68" i="5"/>
  <c r="Q68" i="5"/>
  <c r="P68" i="5"/>
  <c r="O68" i="5"/>
  <c r="W68" i="5"/>
  <c r="U68" i="5"/>
  <c r="V68" i="5"/>
  <c r="X68" i="5"/>
  <c r="V62" i="5"/>
  <c r="W62" i="5"/>
  <c r="P62" i="5"/>
  <c r="X62" i="5"/>
  <c r="U62" i="5"/>
  <c r="Q62" i="5"/>
  <c r="T62" i="5"/>
  <c r="R62" i="5"/>
  <c r="O62" i="5"/>
  <c r="S62" i="5"/>
  <c r="N62" i="5"/>
  <c r="N42" i="5"/>
  <c r="V42" i="5"/>
  <c r="Q42" i="5"/>
  <c r="P42" i="5"/>
  <c r="R42" i="5"/>
  <c r="W42" i="5"/>
  <c r="O42" i="5"/>
  <c r="T42" i="5"/>
  <c r="X42" i="5"/>
  <c r="U42" i="5"/>
  <c r="S42" i="5"/>
  <c r="N65" i="5"/>
  <c r="N67" i="5"/>
  <c r="N64" i="5"/>
  <c r="N63" i="5"/>
  <c r="V63" i="5"/>
  <c r="S65" i="5"/>
  <c r="T67" i="5"/>
  <c r="W63" i="5"/>
  <c r="R65" i="5"/>
  <c r="W67" i="5"/>
  <c r="S64" i="5"/>
  <c r="X64" i="5"/>
  <c r="U67" i="5"/>
  <c r="R64" i="5"/>
  <c r="P63" i="5"/>
  <c r="P65" i="5"/>
  <c r="P67" i="5"/>
  <c r="X63" i="5"/>
  <c r="U63" i="5"/>
  <c r="Q64" i="5"/>
  <c r="V65" i="5"/>
  <c r="Q63" i="5"/>
  <c r="Q65" i="5"/>
  <c r="Q67" i="5"/>
  <c r="U65" i="5"/>
  <c r="T63" i="5"/>
  <c r="T64" i="5"/>
  <c r="W65" i="5"/>
  <c r="O67" i="5"/>
  <c r="R63" i="5"/>
  <c r="O65" i="5"/>
  <c r="S67" i="5"/>
  <c r="P64" i="5"/>
  <c r="U64" i="5"/>
  <c r="W64" i="5"/>
  <c r="O63" i="5"/>
  <c r="S63" i="5"/>
  <c r="T65" i="5"/>
  <c r="X67" i="5"/>
  <c r="V67" i="5"/>
  <c r="R67" i="5"/>
  <c r="X65" i="5"/>
  <c r="V64" i="5"/>
  <c r="O64" i="5"/>
  <c r="N71" i="5"/>
  <c r="N73" i="5"/>
  <c r="N70" i="5"/>
  <c r="N69" i="5"/>
  <c r="R69" i="5"/>
  <c r="X70" i="5"/>
  <c r="U70" i="5"/>
  <c r="R70" i="5"/>
  <c r="O70" i="5"/>
  <c r="O69" i="5"/>
  <c r="S69" i="5"/>
  <c r="S73" i="5"/>
  <c r="S71" i="5"/>
  <c r="V70" i="5"/>
  <c r="T73" i="5"/>
  <c r="T71" i="5"/>
  <c r="Q69" i="5"/>
  <c r="R71" i="5"/>
  <c r="R73" i="5"/>
  <c r="Q71" i="5"/>
  <c r="Q73" i="5"/>
  <c r="V69" i="5"/>
  <c r="T69" i="5"/>
  <c r="P73" i="5"/>
  <c r="P71" i="5"/>
  <c r="T70" i="5"/>
  <c r="S70" i="5"/>
  <c r="O73" i="5"/>
  <c r="O71" i="5"/>
  <c r="W71" i="5"/>
  <c r="W73" i="5"/>
  <c r="W69" i="5"/>
  <c r="X69" i="5"/>
  <c r="U73" i="5"/>
  <c r="U71" i="5"/>
  <c r="V73" i="5"/>
  <c r="V71" i="5"/>
  <c r="Q70" i="5"/>
  <c r="U69" i="5"/>
  <c r="W70" i="5"/>
  <c r="P69" i="5"/>
  <c r="P70" i="5"/>
  <c r="X71" i="5"/>
  <c r="X73" i="5"/>
  <c r="AG55" i="4"/>
  <c r="AK55" i="4"/>
  <c r="AG54" i="4"/>
  <c r="AK54" i="4"/>
  <c r="AC55" i="4"/>
  <c r="AC54" i="4"/>
  <c r="U54" i="4"/>
  <c r="Y54" i="4"/>
  <c r="U55" i="4"/>
  <c r="Y55" i="4"/>
  <c r="M55" i="4"/>
  <c r="Q55" i="4"/>
  <c r="M54" i="4"/>
  <c r="Q54" i="4"/>
  <c r="E55" i="4"/>
  <c r="I55" i="4"/>
  <c r="E54" i="4"/>
  <c r="I54" i="4"/>
  <c r="AI70" i="5"/>
  <c r="AC67" i="5"/>
  <c r="AI83" i="5"/>
  <c r="AG65" i="5"/>
  <c r="AC42" i="5"/>
  <c r="AC70" i="5"/>
  <c r="AH67" i="5"/>
  <c r="AJ83" i="5"/>
  <c r="AF65" i="5"/>
  <c r="AB85" i="5"/>
  <c r="AD70" i="5"/>
  <c r="AG67" i="5"/>
  <c r="AC83" i="5"/>
  <c r="AJ65" i="5"/>
  <c r="AK85" i="5"/>
  <c r="AE70" i="5"/>
  <c r="AB42" i="5"/>
  <c r="AJ64" i="5"/>
  <c r="AE69" i="5"/>
  <c r="AF42" i="5"/>
  <c r="AJ67" i="5"/>
  <c r="AF83" i="5"/>
  <c r="AK65" i="5"/>
  <c r="AH85" i="5"/>
  <c r="AG83" i="5"/>
  <c r="AC69" i="5"/>
  <c r="AB75" i="5"/>
  <c r="AE42" i="5"/>
  <c r="AK67" i="5"/>
  <c r="AH83" i="5"/>
  <c r="AC65" i="5"/>
  <c r="AC85" i="5"/>
  <c r="AE67" i="5"/>
  <c r="AD64" i="5"/>
  <c r="AI64" i="5"/>
  <c r="AK64" i="5"/>
  <c r="AI69" i="5"/>
  <c r="AF75" i="5"/>
  <c r="AG42" i="5"/>
  <c r="AE83" i="5"/>
  <c r="AI65" i="5"/>
  <c r="AD85" i="5"/>
  <c r="AD83" i="5"/>
  <c r="AB64" i="5"/>
  <c r="AF64" i="5"/>
  <c r="AD65" i="5"/>
  <c r="AE85" i="5"/>
  <c r="AH64" i="5"/>
  <c r="AJ69" i="5"/>
  <c r="AH75" i="5"/>
  <c r="AC68" i="5"/>
  <c r="AJ42" i="5"/>
  <c r="AE65" i="5"/>
  <c r="AI85" i="5"/>
  <c r="AB69" i="5"/>
  <c r="AH42" i="5"/>
  <c r="AE64" i="5"/>
  <c r="AK69" i="5"/>
  <c r="AE75" i="5"/>
  <c r="AI68" i="5"/>
  <c r="AH65" i="5"/>
  <c r="AJ85" i="5"/>
  <c r="AG64" i="5"/>
  <c r="AF69" i="5"/>
  <c r="AH69" i="5"/>
  <c r="AI75" i="5"/>
  <c r="AD68" i="5"/>
  <c r="AB62" i="5"/>
  <c r="AG85" i="5"/>
  <c r="AG69" i="5"/>
  <c r="AD75" i="5"/>
  <c r="AH68" i="5"/>
  <c r="AD62" i="5"/>
  <c r="AF85" i="5"/>
  <c r="AC75" i="5"/>
  <c r="AJ68" i="5"/>
  <c r="AG62" i="5"/>
  <c r="AI42" i="5"/>
  <c r="AC64" i="5"/>
  <c r="AF68" i="5"/>
  <c r="AK42" i="5"/>
  <c r="AH62" i="5"/>
  <c r="AE68" i="5"/>
  <c r="AJ62" i="5"/>
  <c r="AH70" i="5"/>
  <c r="AF70" i="5"/>
  <c r="AK75" i="5"/>
  <c r="AG75" i="5"/>
  <c r="AG68" i="5"/>
  <c r="AD42" i="5"/>
  <c r="AK68" i="5"/>
  <c r="AI62" i="5"/>
  <c r="AG70" i="5"/>
  <c r="AB67" i="5"/>
  <c r="AC62" i="5"/>
  <c r="AB65" i="5"/>
  <c r="AE62" i="5"/>
  <c r="AK70" i="5"/>
  <c r="AI67" i="5"/>
  <c r="AF67" i="5"/>
  <c r="AB68" i="5"/>
  <c r="AD69" i="5"/>
  <c r="AF62" i="5"/>
  <c r="AJ75" i="5"/>
  <c r="AB70" i="5"/>
  <c r="AK62" i="5"/>
  <c r="AJ70" i="5"/>
  <c r="AD67" i="5"/>
  <c r="AB83" i="5"/>
  <c r="AK83" i="5"/>
  <c r="AP13" i="4"/>
  <c r="AP14" i="4"/>
  <c r="A54" i="5"/>
  <c r="B86" i="5"/>
  <c r="B96" i="5"/>
  <c r="A72" i="2"/>
  <c r="A51" i="3"/>
  <c r="A53" i="3"/>
  <c r="B93" i="5"/>
  <c r="B109" i="5"/>
  <c r="B88" i="5"/>
  <c r="B89" i="5"/>
  <c r="B99" i="5"/>
  <c r="B94" i="5"/>
  <c r="A92" i="5"/>
  <c r="A98" i="5" s="1"/>
  <c r="B92" i="5"/>
  <c r="B91" i="5"/>
  <c r="B107" i="5"/>
  <c r="B90" i="5"/>
  <c r="B80" i="3"/>
  <c r="B96" i="3"/>
  <c r="B82" i="3"/>
  <c r="B78" i="3"/>
  <c r="B91" i="3"/>
  <c r="B74" i="3"/>
  <c r="B75" i="3"/>
  <c r="B93" i="3"/>
  <c r="B97" i="3"/>
  <c r="B88" i="3"/>
  <c r="B77" i="3"/>
  <c r="B95" i="3"/>
  <c r="B90" i="2"/>
  <c r="B81" i="2"/>
  <c r="B100" i="2"/>
  <c r="A46" i="2"/>
  <c r="B80" i="2"/>
  <c r="B89" i="2"/>
  <c r="B108" i="2"/>
  <c r="B95" i="2"/>
  <c r="B97" i="2"/>
  <c r="B82" i="2"/>
  <c r="B75" i="2"/>
  <c r="B79" i="2"/>
  <c r="B74" i="2"/>
  <c r="E89" i="5"/>
  <c r="C77" i="5"/>
  <c r="J48" i="5"/>
  <c r="K81" i="5"/>
  <c r="K82" i="5"/>
  <c r="H80" i="5"/>
  <c r="J77" i="5"/>
  <c r="D80" i="5"/>
  <c r="L97" i="5"/>
  <c r="M87" i="5"/>
  <c r="M95" i="5"/>
  <c r="M79" i="5"/>
  <c r="J81" i="5"/>
  <c r="I95" i="5"/>
  <c r="M81" i="5"/>
  <c r="J80" i="5"/>
  <c r="C48" i="5"/>
  <c r="C79" i="5"/>
  <c r="F76" i="5"/>
  <c r="M80" i="5"/>
  <c r="J97" i="5"/>
  <c r="D77" i="5"/>
  <c r="K48" i="5"/>
  <c r="C82" i="5"/>
  <c r="H82" i="5"/>
  <c r="L81" i="5"/>
  <c r="I80" i="5"/>
  <c r="L74" i="5"/>
  <c r="H95" i="5"/>
  <c r="F91" i="5"/>
  <c r="J79" i="5"/>
  <c r="G74" i="5"/>
  <c r="E74" i="5"/>
  <c r="H77" i="5"/>
  <c r="C80" i="5"/>
  <c r="L76" i="5"/>
  <c r="K97" i="5"/>
  <c r="H87" i="5"/>
  <c r="I87" i="5"/>
  <c r="G48" i="5"/>
  <c r="L79" i="5"/>
  <c r="I99" i="5"/>
  <c r="H81" i="5"/>
  <c r="G80" i="5"/>
  <c r="I77" i="5"/>
  <c r="I74" i="5"/>
  <c r="K80" i="5"/>
  <c r="I97" i="5"/>
  <c r="K76" i="5"/>
  <c r="J87" i="5"/>
  <c r="E91" i="5"/>
  <c r="J76" i="5"/>
  <c r="D81" i="5"/>
  <c r="G76" i="5"/>
  <c r="I81" i="5"/>
  <c r="C97" i="5"/>
  <c r="M82" i="5"/>
  <c r="G79" i="5"/>
  <c r="D79" i="5"/>
  <c r="I82" i="5"/>
  <c r="I76" i="5"/>
  <c r="K95" i="5"/>
  <c r="K79" i="5"/>
  <c r="H76" i="5"/>
  <c r="E48" i="5"/>
  <c r="G97" i="5"/>
  <c r="D48" i="5"/>
  <c r="J95" i="5"/>
  <c r="L82" i="5"/>
  <c r="C95" i="5"/>
  <c r="I48" i="5"/>
  <c r="M76" i="5"/>
  <c r="H79" i="5"/>
  <c r="F107" i="5"/>
  <c r="D97" i="5"/>
  <c r="G81" i="5"/>
  <c r="D82" i="5"/>
  <c r="E109" i="5"/>
  <c r="F89" i="5"/>
  <c r="L87" i="5"/>
  <c r="L48" i="5"/>
  <c r="F82" i="5"/>
  <c r="M77" i="5"/>
  <c r="F74" i="5"/>
  <c r="F48" i="5"/>
  <c r="G77" i="5"/>
  <c r="D76" i="5"/>
  <c r="K87" i="5"/>
  <c r="L95" i="5"/>
  <c r="E82" i="5"/>
  <c r="F81" i="5"/>
  <c r="E80" i="5"/>
  <c r="C74" i="5"/>
  <c r="D87" i="5"/>
  <c r="E81" i="5"/>
  <c r="L80" i="5"/>
  <c r="G82" i="5"/>
  <c r="L77" i="5"/>
  <c r="H97" i="5"/>
  <c r="M74" i="5"/>
  <c r="J82" i="5"/>
  <c r="C87" i="5"/>
  <c r="F80" i="5"/>
  <c r="D74" i="5"/>
  <c r="E76" i="5"/>
  <c r="M48" i="5"/>
  <c r="C76" i="5"/>
  <c r="I79" i="5"/>
  <c r="K74" i="5"/>
  <c r="H74" i="5"/>
  <c r="F87" i="5"/>
  <c r="J74" i="5"/>
  <c r="G87" i="5"/>
  <c r="H48" i="5"/>
  <c r="E107" i="5"/>
  <c r="C81" i="5"/>
  <c r="K77" i="5"/>
  <c r="G95" i="5"/>
  <c r="AP15" i="4" a="1"/>
  <c r="D95" i="5"/>
  <c r="F109" i="5"/>
  <c r="M97" i="5"/>
  <c r="E87" i="5"/>
  <c r="AP16" i="4" a="1"/>
  <c r="Q80" i="5" l="1"/>
  <c r="W80" i="5"/>
  <c r="P80" i="5"/>
  <c r="V80" i="5"/>
  <c r="R80" i="5"/>
  <c r="N80" i="5"/>
  <c r="T80" i="5"/>
  <c r="X80" i="5"/>
  <c r="U80" i="5"/>
  <c r="O80" i="5"/>
  <c r="S80" i="5"/>
  <c r="U74" i="5"/>
  <c r="S74" i="5"/>
  <c r="V74" i="5"/>
  <c r="O74" i="5"/>
  <c r="X74" i="5"/>
  <c r="N74" i="5"/>
  <c r="Q74" i="5"/>
  <c r="T74" i="5"/>
  <c r="P74" i="5"/>
  <c r="R74" i="5"/>
  <c r="W74" i="5"/>
  <c r="N48" i="5"/>
  <c r="S48" i="5"/>
  <c r="X48" i="5"/>
  <c r="Q48" i="5"/>
  <c r="W48" i="5"/>
  <c r="T48" i="5"/>
  <c r="O48" i="5"/>
  <c r="P48" i="5"/>
  <c r="R48" i="5"/>
  <c r="V48" i="5"/>
  <c r="U48" i="5"/>
  <c r="N76" i="5"/>
  <c r="N75" i="5"/>
  <c r="N79" i="5"/>
  <c r="N77" i="5"/>
  <c r="V77" i="5"/>
  <c r="U75" i="5"/>
  <c r="S75" i="5"/>
  <c r="V75" i="5"/>
  <c r="T79" i="5"/>
  <c r="P76" i="5"/>
  <c r="O75" i="5"/>
  <c r="X75" i="5"/>
  <c r="W77" i="5"/>
  <c r="O76" i="5"/>
  <c r="R77" i="5"/>
  <c r="Q77" i="5"/>
  <c r="Q79" i="5"/>
  <c r="Q75" i="5"/>
  <c r="X77" i="5"/>
  <c r="S79" i="5"/>
  <c r="X76" i="5"/>
  <c r="S76" i="5"/>
  <c r="V79" i="5"/>
  <c r="T76" i="5"/>
  <c r="O79" i="5"/>
  <c r="R79" i="5"/>
  <c r="R76" i="5"/>
  <c r="U76" i="5"/>
  <c r="V76" i="5"/>
  <c r="T75" i="5"/>
  <c r="T77" i="5"/>
  <c r="W79" i="5"/>
  <c r="W76" i="5"/>
  <c r="S77" i="5"/>
  <c r="P77" i="5"/>
  <c r="P75" i="5"/>
  <c r="P79" i="5"/>
  <c r="R75" i="5"/>
  <c r="U79" i="5"/>
  <c r="W75" i="5"/>
  <c r="O77" i="5"/>
  <c r="Q76" i="5"/>
  <c r="X79" i="5"/>
  <c r="U77" i="5"/>
  <c r="N81" i="5"/>
  <c r="N83" i="5"/>
  <c r="N85" i="5"/>
  <c r="N82" i="5"/>
  <c r="Q83" i="5"/>
  <c r="Q85" i="5"/>
  <c r="U82" i="5"/>
  <c r="R82" i="5"/>
  <c r="W85" i="5"/>
  <c r="W83" i="5"/>
  <c r="P81" i="5"/>
  <c r="P85" i="5"/>
  <c r="P83" i="5"/>
  <c r="Q81" i="5"/>
  <c r="P82" i="5"/>
  <c r="Q82" i="5"/>
  <c r="O82" i="5"/>
  <c r="R81" i="5"/>
  <c r="W82" i="5"/>
  <c r="T82" i="5"/>
  <c r="X82" i="5"/>
  <c r="T81" i="5"/>
  <c r="O81" i="5"/>
  <c r="V85" i="5"/>
  <c r="V83" i="5"/>
  <c r="R85" i="5"/>
  <c r="R83" i="5"/>
  <c r="S81" i="5"/>
  <c r="T85" i="5"/>
  <c r="T83" i="5"/>
  <c r="W81" i="5"/>
  <c r="S82" i="5"/>
  <c r="X83" i="5"/>
  <c r="X85" i="5"/>
  <c r="U83" i="5"/>
  <c r="U85" i="5"/>
  <c r="X81" i="5"/>
  <c r="U81" i="5"/>
  <c r="O85" i="5"/>
  <c r="O83" i="5"/>
  <c r="S85" i="5"/>
  <c r="S83" i="5"/>
  <c r="V82" i="5"/>
  <c r="V81" i="5"/>
  <c r="AG56" i="4"/>
  <c r="AK56" i="4"/>
  <c r="AG57" i="4"/>
  <c r="AK57" i="4"/>
  <c r="AC57" i="4"/>
  <c r="AC56" i="4"/>
  <c r="U57" i="4"/>
  <c r="Y57" i="4"/>
  <c r="U56" i="4"/>
  <c r="Y56" i="4"/>
  <c r="M56" i="4"/>
  <c r="Q56" i="4"/>
  <c r="M57" i="4"/>
  <c r="Q57" i="4"/>
  <c r="E56" i="4"/>
  <c r="I56" i="4"/>
  <c r="E57" i="4"/>
  <c r="I57" i="4"/>
  <c r="AC97" i="5"/>
  <c r="AK87" i="5"/>
  <c r="AB80" i="5"/>
  <c r="AG48" i="5"/>
  <c r="AE77" i="5"/>
  <c r="AH79" i="5"/>
  <c r="AB87" i="5"/>
  <c r="AK80" i="5"/>
  <c r="AD82" i="5"/>
  <c r="AI81" i="5"/>
  <c r="AB95" i="5"/>
  <c r="AI95" i="5"/>
  <c r="AH97" i="5"/>
  <c r="AG76" i="5"/>
  <c r="AC80" i="5"/>
  <c r="AI77" i="5"/>
  <c r="AG80" i="5"/>
  <c r="AK79" i="5"/>
  <c r="AC82" i="5"/>
  <c r="AH81" i="5"/>
  <c r="AB48" i="5"/>
  <c r="AJ77" i="5"/>
  <c r="AG79" i="5"/>
  <c r="AF87" i="5"/>
  <c r="AB76" i="5"/>
  <c r="AI82" i="5"/>
  <c r="AD81" i="5"/>
  <c r="AK95" i="5"/>
  <c r="AD74" i="5"/>
  <c r="AI79" i="5"/>
  <c r="AD48" i="5"/>
  <c r="AG95" i="5"/>
  <c r="AF97" i="5"/>
  <c r="AE97" i="5"/>
  <c r="AJ79" i="5"/>
  <c r="AH74" i="5"/>
  <c r="AK81" i="5"/>
  <c r="AJ82" i="5"/>
  <c r="AF79" i="5"/>
  <c r="AB97" i="5"/>
  <c r="AE95" i="5"/>
  <c r="AG87" i="5"/>
  <c r="AJ97" i="5"/>
  <c r="AH95" i="5"/>
  <c r="AI74" i="5"/>
  <c r="AD77" i="5"/>
  <c r="AC87" i="5"/>
  <c r="AJ87" i="5"/>
  <c r="AI87" i="5"/>
  <c r="AJ76" i="5"/>
  <c r="AK97" i="5"/>
  <c r="AJ95" i="5"/>
  <c r="AH77" i="5"/>
  <c r="AG82" i="5"/>
  <c r="AJ81" i="5"/>
  <c r="AD87" i="5"/>
  <c r="AE76" i="5"/>
  <c r="AF81" i="5"/>
  <c r="AD79" i="5"/>
  <c r="AF76" i="5"/>
  <c r="AC81" i="5"/>
  <c r="AI76" i="5"/>
  <c r="AE87" i="5"/>
  <c r="AD76" i="5"/>
  <c r="AG97" i="5"/>
  <c r="AC95" i="5"/>
  <c r="AB74" i="5"/>
  <c r="AC48" i="5"/>
  <c r="AD95" i="5"/>
  <c r="AC76" i="5"/>
  <c r="AH48" i="5"/>
  <c r="AH80" i="5"/>
  <c r="AH76" i="5"/>
  <c r="AF80" i="5"/>
  <c r="AB82" i="5"/>
  <c r="AI48" i="5"/>
  <c r="AE74" i="5"/>
  <c r="AF48" i="5"/>
  <c r="AH87" i="5"/>
  <c r="AK48" i="5"/>
  <c r="AF95" i="5"/>
  <c r="AK76" i="5"/>
  <c r="AG74" i="5"/>
  <c r="AC74" i="5"/>
  <c r="AK77" i="5"/>
  <c r="AD80" i="5"/>
  <c r="AF77" i="5"/>
  <c r="AF74" i="5"/>
  <c r="AK82" i="5"/>
  <c r="AC77" i="5"/>
  <c r="AE79" i="5"/>
  <c r="AK74" i="5"/>
  <c r="AJ80" i="5"/>
  <c r="AH82" i="5"/>
  <c r="AG81" i="5"/>
  <c r="AJ48" i="5"/>
  <c r="AD97" i="5"/>
  <c r="AB77" i="5"/>
  <c r="AI97" i="5"/>
  <c r="AE82" i="5"/>
  <c r="AB79" i="5"/>
  <c r="AI80" i="5"/>
  <c r="AB81" i="5"/>
  <c r="AG77" i="5"/>
  <c r="AC79" i="5"/>
  <c r="AJ74" i="5"/>
  <c r="AE80" i="5"/>
  <c r="AF82" i="5"/>
  <c r="AE81" i="5"/>
  <c r="AE48" i="5"/>
  <c r="AP16" i="4"/>
  <c r="AP15" i="4"/>
  <c r="A60" i="5"/>
  <c r="B98" i="5"/>
  <c r="B108" i="5"/>
  <c r="A59" i="3"/>
  <c r="A57" i="3"/>
  <c r="A78" i="2"/>
  <c r="B111" i="5"/>
  <c r="B100" i="5"/>
  <c r="B104" i="5"/>
  <c r="A104" i="5"/>
  <c r="A110" i="5" s="1"/>
  <c r="B102" i="5"/>
  <c r="B103" i="5"/>
  <c r="B101" i="5"/>
  <c r="B121" i="5"/>
  <c r="B105" i="5"/>
  <c r="B106" i="5"/>
  <c r="B119" i="5"/>
  <c r="B109" i="3"/>
  <c r="B107" i="3"/>
  <c r="B92" i="3"/>
  <c r="B100" i="3"/>
  <c r="B103" i="3"/>
  <c r="B108" i="3"/>
  <c r="B89" i="3"/>
  <c r="B94" i="3"/>
  <c r="B105" i="3"/>
  <c r="B90" i="3"/>
  <c r="B87" i="3"/>
  <c r="B86" i="3"/>
  <c r="B86" i="2"/>
  <c r="B109" i="2"/>
  <c r="B92" i="2"/>
  <c r="B107" i="2"/>
  <c r="B101" i="2"/>
  <c r="B112" i="2"/>
  <c r="B93" i="2"/>
  <c r="B102" i="2"/>
  <c r="B91" i="2"/>
  <c r="B87" i="2"/>
  <c r="B120" i="2"/>
  <c r="A52" i="2"/>
  <c r="B94" i="2"/>
  <c r="D91" i="5"/>
  <c r="L86" i="5"/>
  <c r="C93" i="5"/>
  <c r="F86" i="5"/>
  <c r="J92" i="5"/>
  <c r="H89" i="5"/>
  <c r="I86" i="5"/>
  <c r="E99" i="5"/>
  <c r="K109" i="5"/>
  <c r="H107" i="5"/>
  <c r="C92" i="5"/>
  <c r="G54" i="5"/>
  <c r="C89" i="5"/>
  <c r="M89" i="5"/>
  <c r="J91" i="5"/>
  <c r="E101" i="5"/>
  <c r="I93" i="5"/>
  <c r="C54" i="5"/>
  <c r="L92" i="5"/>
  <c r="J89" i="5"/>
  <c r="M54" i="5"/>
  <c r="H94" i="5"/>
  <c r="J93" i="5"/>
  <c r="L54" i="5"/>
  <c r="D107" i="5"/>
  <c r="E93" i="5"/>
  <c r="D94" i="5"/>
  <c r="G109" i="5"/>
  <c r="L107" i="5"/>
  <c r="L94" i="5"/>
  <c r="H111" i="5"/>
  <c r="L88" i="5"/>
  <c r="K89" i="5"/>
  <c r="J88" i="5"/>
  <c r="K54" i="5"/>
  <c r="L89" i="5"/>
  <c r="H86" i="5"/>
  <c r="M99" i="5"/>
  <c r="K93" i="5"/>
  <c r="E103" i="5"/>
  <c r="M94" i="5"/>
  <c r="H93" i="5"/>
  <c r="D86" i="5"/>
  <c r="F54" i="5"/>
  <c r="L93" i="5"/>
  <c r="C107" i="5"/>
  <c r="C91" i="5"/>
  <c r="F60" i="5"/>
  <c r="M109" i="5"/>
  <c r="M88" i="5"/>
  <c r="G92" i="5"/>
  <c r="D54" i="5"/>
  <c r="J86" i="5"/>
  <c r="F94" i="5"/>
  <c r="D88" i="5"/>
  <c r="L109" i="5"/>
  <c r="I92" i="5"/>
  <c r="I91" i="5"/>
  <c r="G91" i="5"/>
  <c r="G86" i="5"/>
  <c r="E94" i="5"/>
  <c r="J94" i="5"/>
  <c r="I88" i="5"/>
  <c r="F93" i="5"/>
  <c r="E54" i="5"/>
  <c r="C88" i="5"/>
  <c r="AP18" i="4" a="1"/>
  <c r="M91" i="5"/>
  <c r="I104" i="5"/>
  <c r="C109" i="5"/>
  <c r="K86" i="5"/>
  <c r="D89" i="5"/>
  <c r="E92" i="5"/>
  <c r="K107" i="5"/>
  <c r="D93" i="5"/>
  <c r="H109" i="5"/>
  <c r="D99" i="5"/>
  <c r="M93" i="5"/>
  <c r="J99" i="5"/>
  <c r="K92" i="5"/>
  <c r="H92" i="5"/>
  <c r="J107" i="5"/>
  <c r="J104" i="5"/>
  <c r="K99" i="5"/>
  <c r="F103" i="5"/>
  <c r="K94" i="5"/>
  <c r="F88" i="5"/>
  <c r="L99" i="5"/>
  <c r="G99" i="5"/>
  <c r="E86" i="5"/>
  <c r="M86" i="5"/>
  <c r="I98" i="5"/>
  <c r="F92" i="5"/>
  <c r="H88" i="5"/>
  <c r="D109" i="5"/>
  <c r="G107" i="5"/>
  <c r="F101" i="5"/>
  <c r="I109" i="5"/>
  <c r="M107" i="5"/>
  <c r="K91" i="5"/>
  <c r="H91" i="5"/>
  <c r="G89" i="5"/>
  <c r="E121" i="5"/>
  <c r="G93" i="5"/>
  <c r="I54" i="5"/>
  <c r="M92" i="5"/>
  <c r="D92" i="5"/>
  <c r="H99" i="5"/>
  <c r="F121" i="5"/>
  <c r="K88" i="5"/>
  <c r="I94" i="5"/>
  <c r="C86" i="5"/>
  <c r="G94" i="5"/>
  <c r="I89" i="5"/>
  <c r="C99" i="5"/>
  <c r="J109" i="5"/>
  <c r="E88" i="5"/>
  <c r="I107" i="5"/>
  <c r="E119" i="5"/>
  <c r="F119" i="5"/>
  <c r="H54" i="5"/>
  <c r="C94" i="5"/>
  <c r="J54" i="5"/>
  <c r="G88" i="5"/>
  <c r="F99" i="5"/>
  <c r="L91" i="5"/>
  <c r="AP17" i="4" a="1"/>
  <c r="O92" i="5" l="1"/>
  <c r="X92" i="5"/>
  <c r="Q92" i="5"/>
  <c r="S92" i="5"/>
  <c r="V92" i="5"/>
  <c r="P92" i="5"/>
  <c r="T92" i="5"/>
  <c r="R92" i="5"/>
  <c r="W92" i="5"/>
  <c r="N92" i="5"/>
  <c r="U92" i="5"/>
  <c r="N86" i="5"/>
  <c r="X86" i="5"/>
  <c r="P86" i="5"/>
  <c r="V86" i="5"/>
  <c r="R86" i="5"/>
  <c r="U86" i="5"/>
  <c r="O86" i="5"/>
  <c r="S86" i="5"/>
  <c r="T86" i="5"/>
  <c r="Q86" i="5"/>
  <c r="W86" i="5"/>
  <c r="N54" i="5"/>
  <c r="U54" i="5"/>
  <c r="S54" i="5"/>
  <c r="T54" i="5"/>
  <c r="P54" i="5"/>
  <c r="O54" i="5"/>
  <c r="Q54" i="5"/>
  <c r="V54" i="5"/>
  <c r="W54" i="5"/>
  <c r="X54" i="5"/>
  <c r="R54" i="5"/>
  <c r="Q60" i="5"/>
  <c r="N87" i="5"/>
  <c r="N88" i="5"/>
  <c r="N91" i="5"/>
  <c r="N89" i="5"/>
  <c r="W91" i="5"/>
  <c r="R88" i="5"/>
  <c r="P88" i="5"/>
  <c r="T89" i="5"/>
  <c r="V88" i="5"/>
  <c r="R89" i="5"/>
  <c r="S91" i="5"/>
  <c r="V91" i="5"/>
  <c r="S88" i="5"/>
  <c r="X87" i="5"/>
  <c r="P87" i="5"/>
  <c r="P89" i="5"/>
  <c r="P91" i="5"/>
  <c r="Q88" i="5"/>
  <c r="O89" i="5"/>
  <c r="V87" i="5"/>
  <c r="X91" i="5"/>
  <c r="T88" i="5"/>
  <c r="R87" i="5"/>
  <c r="R91" i="5"/>
  <c r="T91" i="5"/>
  <c r="O88" i="5"/>
  <c r="U87" i="5"/>
  <c r="X88" i="5"/>
  <c r="O87" i="5"/>
  <c r="S87" i="5"/>
  <c r="W89" i="5"/>
  <c r="U88" i="5"/>
  <c r="V89" i="5"/>
  <c r="W88" i="5"/>
  <c r="U89" i="5"/>
  <c r="U91" i="5"/>
  <c r="X89" i="5"/>
  <c r="T87" i="5"/>
  <c r="S89" i="5"/>
  <c r="Q87" i="5"/>
  <c r="Q89" i="5"/>
  <c r="Q91" i="5"/>
  <c r="W87" i="5"/>
  <c r="O91" i="5"/>
  <c r="AG58" i="4"/>
  <c r="AK58" i="4"/>
  <c r="AG59" i="4"/>
  <c r="AK59" i="4"/>
  <c r="AC58" i="4"/>
  <c r="AC59" i="4"/>
  <c r="U58" i="4"/>
  <c r="Y58" i="4"/>
  <c r="U59" i="4"/>
  <c r="Y59" i="4"/>
  <c r="M59" i="4"/>
  <c r="Q59" i="4"/>
  <c r="M58" i="4"/>
  <c r="Q58" i="4"/>
  <c r="E58" i="4"/>
  <c r="I58" i="4"/>
  <c r="E59" i="4"/>
  <c r="I59" i="4"/>
  <c r="AF88" i="5"/>
  <c r="AI99" i="5"/>
  <c r="AB91" i="5"/>
  <c r="AD94" i="5"/>
  <c r="AC93" i="5"/>
  <c r="AH89" i="5"/>
  <c r="AG99" i="5"/>
  <c r="AF89" i="5"/>
  <c r="AE107" i="5"/>
  <c r="AH93" i="5"/>
  <c r="AD92" i="5"/>
  <c r="AH92" i="5"/>
  <c r="AD91" i="5"/>
  <c r="AJ93" i="5"/>
  <c r="AK89" i="5"/>
  <c r="AD99" i="5"/>
  <c r="AD54" i="5"/>
  <c r="AK94" i="5"/>
  <c r="AG89" i="5"/>
  <c r="AI107" i="5"/>
  <c r="AF107" i="5"/>
  <c r="AG92" i="5"/>
  <c r="AC107" i="5"/>
  <c r="AC91" i="5"/>
  <c r="AE93" i="5"/>
  <c r="AI89" i="5"/>
  <c r="AC99" i="5"/>
  <c r="AB54" i="5"/>
  <c r="AK99" i="5"/>
  <c r="AF94" i="5"/>
  <c r="AC92" i="5"/>
  <c r="AG91" i="5"/>
  <c r="AH99" i="5"/>
  <c r="AF91" i="5"/>
  <c r="AE89" i="5"/>
  <c r="AI91" i="5"/>
  <c r="AJ99" i="5"/>
  <c r="AF54" i="5"/>
  <c r="AG107" i="5"/>
  <c r="AJ89" i="5"/>
  <c r="AK107" i="5"/>
  <c r="AI92" i="5"/>
  <c r="AD107" i="5"/>
  <c r="AI86" i="5"/>
  <c r="AE99" i="5"/>
  <c r="AC54" i="5"/>
  <c r="AF92" i="5"/>
  <c r="AJ92" i="5"/>
  <c r="AK92" i="5"/>
  <c r="AF99" i="5"/>
  <c r="AH107" i="5"/>
  <c r="AB86" i="5"/>
  <c r="AJ91" i="5"/>
  <c r="AJ107" i="5"/>
  <c r="AH91" i="5"/>
  <c r="AJ86" i="5"/>
  <c r="AB109" i="5"/>
  <c r="AJ54" i="5"/>
  <c r="AH86" i="5"/>
  <c r="AF109" i="5"/>
  <c r="AE86" i="5"/>
  <c r="AG88" i="5"/>
  <c r="AI54" i="5"/>
  <c r="AB94" i="5"/>
  <c r="AG54" i="5"/>
  <c r="AD86" i="5"/>
  <c r="AG109" i="5"/>
  <c r="AD88" i="5"/>
  <c r="AH94" i="5"/>
  <c r="AH54" i="5"/>
  <c r="AE109" i="5"/>
  <c r="AE54" i="5"/>
  <c r="AC86" i="5"/>
  <c r="AK109" i="5"/>
  <c r="AD109" i="5"/>
  <c r="AC88" i="5"/>
  <c r="AG86" i="5"/>
  <c r="AJ109" i="5"/>
  <c r="AK88" i="5"/>
  <c r="AC94" i="5"/>
  <c r="AB93" i="5"/>
  <c r="AK54" i="5"/>
  <c r="AI93" i="5"/>
  <c r="AG94" i="5"/>
  <c r="AE91" i="5"/>
  <c r="AB107" i="5"/>
  <c r="AF86" i="5"/>
  <c r="AI109" i="5"/>
  <c r="AJ88" i="5"/>
  <c r="AF93" i="5"/>
  <c r="AH109" i="5"/>
  <c r="AE88" i="5"/>
  <c r="AJ94" i="5"/>
  <c r="AG93" i="5"/>
  <c r="AB89" i="5"/>
  <c r="AB92" i="5"/>
  <c r="AC109" i="5"/>
  <c r="AI88" i="5"/>
  <c r="AE94" i="5"/>
  <c r="AD93" i="5"/>
  <c r="AC89" i="5"/>
  <c r="AK86" i="5"/>
  <c r="AK91" i="5"/>
  <c r="AB88" i="5"/>
  <c r="AE92" i="5"/>
  <c r="AH88" i="5"/>
  <c r="AI94" i="5"/>
  <c r="AK93" i="5"/>
  <c r="AD89" i="5"/>
  <c r="AB99" i="5"/>
  <c r="AP17" i="4"/>
  <c r="AP18" i="4"/>
  <c r="P94" i="5"/>
  <c r="O93" i="5"/>
  <c r="T93" i="5"/>
  <c r="P95" i="5"/>
  <c r="P97" i="5"/>
  <c r="T95" i="5"/>
  <c r="T97" i="5"/>
  <c r="X94" i="5"/>
  <c r="V93" i="5"/>
  <c r="W94" i="5"/>
  <c r="S95" i="5"/>
  <c r="S97" i="5"/>
  <c r="Q93" i="5"/>
  <c r="R94" i="5"/>
  <c r="O97" i="5"/>
  <c r="O95" i="5"/>
  <c r="U95" i="5"/>
  <c r="U97" i="5"/>
  <c r="R97" i="5"/>
  <c r="R95" i="5"/>
  <c r="V95" i="5"/>
  <c r="V97" i="5"/>
  <c r="X93" i="5"/>
  <c r="W95" i="5"/>
  <c r="W97" i="5"/>
  <c r="X97" i="5"/>
  <c r="X95" i="5"/>
  <c r="N94" i="5"/>
  <c r="T94" i="5"/>
  <c r="O94" i="5"/>
  <c r="N93" i="5"/>
  <c r="U93" i="5"/>
  <c r="S94" i="5"/>
  <c r="R93" i="5"/>
  <c r="V94" i="5"/>
  <c r="S93" i="5"/>
  <c r="N97" i="5"/>
  <c r="N95" i="5"/>
  <c r="Q94" i="5"/>
  <c r="P93" i="5"/>
  <c r="Q97" i="5"/>
  <c r="Q95" i="5"/>
  <c r="U94" i="5"/>
  <c r="W93" i="5"/>
  <c r="A66" i="5"/>
  <c r="B110" i="5"/>
  <c r="B120" i="5"/>
  <c r="A63" i="3"/>
  <c r="A84" i="2"/>
  <c r="A65" i="3"/>
  <c r="B116" i="5"/>
  <c r="B133" i="5"/>
  <c r="B117" i="5"/>
  <c r="B113" i="5"/>
  <c r="B118" i="5"/>
  <c r="B112" i="5"/>
  <c r="B131" i="5"/>
  <c r="B114" i="5"/>
  <c r="B115" i="5"/>
  <c r="A116" i="5"/>
  <c r="A122" i="5" s="1"/>
  <c r="B123" i="5"/>
  <c r="B101" i="3"/>
  <c r="B121" i="3"/>
  <c r="B117" i="3"/>
  <c r="B120" i="3"/>
  <c r="B102" i="3"/>
  <c r="B104" i="3"/>
  <c r="B98" i="3"/>
  <c r="B112" i="3"/>
  <c r="B119" i="3"/>
  <c r="B99" i="3"/>
  <c r="B106" i="3"/>
  <c r="B115" i="3"/>
  <c r="B132" i="2"/>
  <c r="B103" i="2"/>
  <c r="B105" i="2"/>
  <c r="B119" i="2"/>
  <c r="B104" i="2"/>
  <c r="B121" i="2"/>
  <c r="B106" i="2"/>
  <c r="A58" i="2"/>
  <c r="B114" i="2"/>
  <c r="B124" i="2"/>
  <c r="B99" i="2"/>
  <c r="B113" i="2"/>
  <c r="B98" i="2"/>
  <c r="E133" i="5"/>
  <c r="F98" i="5"/>
  <c r="L104" i="5"/>
  <c r="L105" i="5"/>
  <c r="C111" i="5"/>
  <c r="G60" i="5"/>
  <c r="J100" i="5"/>
  <c r="M60" i="5"/>
  <c r="G105" i="5"/>
  <c r="M104" i="5"/>
  <c r="K121" i="5"/>
  <c r="J98" i="5"/>
  <c r="M121" i="5"/>
  <c r="K100" i="5"/>
  <c r="F113" i="5"/>
  <c r="I111" i="5"/>
  <c r="G106" i="5"/>
  <c r="E105" i="5"/>
  <c r="C104" i="5"/>
  <c r="C121" i="5"/>
  <c r="F105" i="5"/>
  <c r="L119" i="5"/>
  <c r="E131" i="5"/>
  <c r="H98" i="5"/>
  <c r="G100" i="5"/>
  <c r="K106" i="5"/>
  <c r="F131" i="5"/>
  <c r="D104" i="5"/>
  <c r="F115" i="5"/>
  <c r="K105" i="5"/>
  <c r="C98" i="5"/>
  <c r="K101" i="5"/>
  <c r="D105" i="5"/>
  <c r="M100" i="5"/>
  <c r="H60" i="5"/>
  <c r="E60" i="5"/>
  <c r="F133" i="5"/>
  <c r="H105" i="5"/>
  <c r="G121" i="5"/>
  <c r="F106" i="5"/>
  <c r="E111" i="5"/>
  <c r="K104" i="5"/>
  <c r="E100" i="5"/>
  <c r="D98" i="5"/>
  <c r="M101" i="5"/>
  <c r="G119" i="5"/>
  <c r="E113" i="5"/>
  <c r="I105" i="5"/>
  <c r="L101" i="5"/>
  <c r="C103" i="5"/>
  <c r="H106" i="5"/>
  <c r="G111" i="5"/>
  <c r="D106" i="5"/>
  <c r="I101" i="5"/>
  <c r="H101" i="5"/>
  <c r="F66" i="5"/>
  <c r="AP19" i="4" a="1"/>
  <c r="J119" i="5"/>
  <c r="J103" i="5"/>
  <c r="M106" i="5"/>
  <c r="C116" i="5"/>
  <c r="H103" i="5"/>
  <c r="I121" i="5"/>
  <c r="L103" i="5"/>
  <c r="L98" i="5"/>
  <c r="F104" i="5"/>
  <c r="E115" i="5"/>
  <c r="D100" i="5"/>
  <c r="J106" i="5"/>
  <c r="M98" i="5"/>
  <c r="D111" i="5"/>
  <c r="D119" i="5"/>
  <c r="E106" i="5"/>
  <c r="M105" i="5"/>
  <c r="C60" i="5"/>
  <c r="D60" i="5"/>
  <c r="C101" i="5"/>
  <c r="E98" i="5"/>
  <c r="G104" i="5"/>
  <c r="J105" i="5"/>
  <c r="L121" i="5"/>
  <c r="C119" i="5"/>
  <c r="L60" i="5"/>
  <c r="D101" i="5"/>
  <c r="H119" i="5"/>
  <c r="J121" i="5"/>
  <c r="M111" i="5"/>
  <c r="L100" i="5"/>
  <c r="J110" i="5"/>
  <c r="C105" i="5"/>
  <c r="K98" i="5"/>
  <c r="M103" i="5"/>
  <c r="L106" i="5"/>
  <c r="K103" i="5"/>
  <c r="D103" i="5"/>
  <c r="K60" i="5"/>
  <c r="L111" i="5"/>
  <c r="K111" i="5"/>
  <c r="J111" i="5"/>
  <c r="E104" i="5"/>
  <c r="G103" i="5"/>
  <c r="I100" i="5"/>
  <c r="M119" i="5"/>
  <c r="I119" i="5"/>
  <c r="G101" i="5"/>
  <c r="H121" i="5"/>
  <c r="H104" i="5"/>
  <c r="G98" i="5"/>
  <c r="F111" i="5"/>
  <c r="I106" i="5"/>
  <c r="K119" i="5"/>
  <c r="C100" i="5"/>
  <c r="E66" i="5"/>
  <c r="F100" i="5"/>
  <c r="H100" i="5"/>
  <c r="AP20" i="4" a="1"/>
  <c r="I103" i="5"/>
  <c r="C106" i="5"/>
  <c r="J60" i="5"/>
  <c r="D121" i="5"/>
  <c r="I60" i="5"/>
  <c r="J101" i="5"/>
  <c r="N116" i="5" l="1"/>
  <c r="S104" i="5"/>
  <c r="P104" i="5"/>
  <c r="R104" i="5"/>
  <c r="Q104" i="5"/>
  <c r="V104" i="5"/>
  <c r="O104" i="5"/>
  <c r="N104" i="5"/>
  <c r="U104" i="5"/>
  <c r="T104" i="5"/>
  <c r="X104" i="5"/>
  <c r="W104" i="5"/>
  <c r="R98" i="5"/>
  <c r="V98" i="5"/>
  <c r="P98" i="5"/>
  <c r="X98" i="5"/>
  <c r="W98" i="5"/>
  <c r="O98" i="5"/>
  <c r="N98" i="5"/>
  <c r="T98" i="5"/>
  <c r="S98" i="5"/>
  <c r="U98" i="5"/>
  <c r="Q98" i="5"/>
  <c r="N60" i="5"/>
  <c r="T60" i="5"/>
  <c r="U60" i="5"/>
  <c r="V60" i="5"/>
  <c r="W60" i="5"/>
  <c r="O60" i="5"/>
  <c r="P60" i="5"/>
  <c r="S60" i="5"/>
  <c r="X60" i="5"/>
  <c r="R60" i="5"/>
  <c r="P66" i="5"/>
  <c r="Q66" i="5"/>
  <c r="AG60" i="4"/>
  <c r="AK60" i="4"/>
  <c r="AG61" i="4"/>
  <c r="AK61" i="4"/>
  <c r="AC61" i="4"/>
  <c r="AC60" i="4"/>
  <c r="U60" i="4"/>
  <c r="Y60" i="4"/>
  <c r="U61" i="4"/>
  <c r="Y61" i="4"/>
  <c r="M61" i="4"/>
  <c r="Q61" i="4"/>
  <c r="M60" i="4"/>
  <c r="Q60" i="4"/>
  <c r="E61" i="4"/>
  <c r="I61" i="4"/>
  <c r="E60" i="4"/>
  <c r="I60" i="4"/>
  <c r="AB100" i="5"/>
  <c r="AG121" i="5"/>
  <c r="AD104" i="5"/>
  <c r="AE60" i="5"/>
  <c r="AJ103" i="5"/>
  <c r="AD101" i="5"/>
  <c r="AE121" i="5"/>
  <c r="AJ105" i="5"/>
  <c r="AC106" i="5"/>
  <c r="AE104" i="5"/>
  <c r="AC60" i="5"/>
  <c r="AE103" i="5"/>
  <c r="AK101" i="5"/>
  <c r="AK119" i="5"/>
  <c r="AD105" i="5"/>
  <c r="AJ100" i="5"/>
  <c r="AD121" i="5"/>
  <c r="AF60" i="5"/>
  <c r="AD103" i="5"/>
  <c r="AI101" i="5"/>
  <c r="AI60" i="5"/>
  <c r="AC103" i="5"/>
  <c r="AC101" i="5"/>
  <c r="AI119" i="5"/>
  <c r="AD111" i="5"/>
  <c r="AI104" i="5"/>
  <c r="AB119" i="5"/>
  <c r="AJ119" i="5"/>
  <c r="AF101" i="5"/>
  <c r="AI111" i="5"/>
  <c r="AK106" i="5"/>
  <c r="AE106" i="5"/>
  <c r="AI105" i="5"/>
  <c r="AG106" i="5"/>
  <c r="AJ106" i="5"/>
  <c r="AE101" i="5"/>
  <c r="AB101" i="5"/>
  <c r="AF106" i="5"/>
  <c r="AH105" i="5"/>
  <c r="AF105" i="5"/>
  <c r="AB111" i="5"/>
  <c r="AG103" i="5"/>
  <c r="AD106" i="5"/>
  <c r="AD119" i="5"/>
  <c r="AG111" i="5"/>
  <c r="AI103" i="5"/>
  <c r="AJ101" i="5"/>
  <c r="AH103" i="5"/>
  <c r="AI106" i="5"/>
  <c r="AH106" i="5"/>
  <c r="AH119" i="5"/>
  <c r="AJ111" i="5"/>
  <c r="AH101" i="5"/>
  <c r="AF111" i="5"/>
  <c r="AD98" i="5"/>
  <c r="AK103" i="5"/>
  <c r="AE105" i="5"/>
  <c r="AF121" i="5"/>
  <c r="AC121" i="5"/>
  <c r="AK105" i="5"/>
  <c r="AF119" i="5"/>
  <c r="AG60" i="5"/>
  <c r="AG119" i="5"/>
  <c r="AC111" i="5"/>
  <c r="AB98" i="5"/>
  <c r="AG101" i="5"/>
  <c r="AE111" i="5"/>
  <c r="AK111" i="5"/>
  <c r="AJ98" i="5"/>
  <c r="AC100" i="5"/>
  <c r="AF104" i="5"/>
  <c r="AK98" i="5"/>
  <c r="AF100" i="5"/>
  <c r="AB121" i="5"/>
  <c r="AH111" i="5"/>
  <c r="AI98" i="5"/>
  <c r="AI100" i="5"/>
  <c r="AK104" i="5"/>
  <c r="AC119" i="5"/>
  <c r="AB60" i="5"/>
  <c r="AC98" i="5"/>
  <c r="AD100" i="5"/>
  <c r="AJ104" i="5"/>
  <c r="AK60" i="5"/>
  <c r="AG100" i="5"/>
  <c r="AF98" i="5"/>
  <c r="AH98" i="5"/>
  <c r="AH100" i="5"/>
  <c r="AH104" i="5"/>
  <c r="AJ60" i="5"/>
  <c r="AE119" i="5"/>
  <c r="AB105" i="5"/>
  <c r="AK121" i="5"/>
  <c r="AC104" i="5"/>
  <c r="AB103" i="5"/>
  <c r="AG98" i="5"/>
  <c r="AB104" i="5"/>
  <c r="AH121" i="5"/>
  <c r="AJ121" i="5"/>
  <c r="AG105" i="5"/>
  <c r="AE98" i="5"/>
  <c r="AK100" i="5"/>
  <c r="AH60" i="5"/>
  <c r="AI121" i="5"/>
  <c r="AC105" i="5"/>
  <c r="AB106" i="5"/>
  <c r="AE100" i="5"/>
  <c r="AG104" i="5"/>
  <c r="AD60" i="5"/>
  <c r="AF103" i="5"/>
  <c r="AP19" i="4"/>
  <c r="AP20" i="4"/>
  <c r="N100" i="5"/>
  <c r="P109" i="5"/>
  <c r="P107" i="5"/>
  <c r="V103" i="5"/>
  <c r="P101" i="5"/>
  <c r="V105" i="5"/>
  <c r="O106" i="5"/>
  <c r="Q109" i="5"/>
  <c r="Q107" i="5"/>
  <c r="Q103" i="5"/>
  <c r="W101" i="5"/>
  <c r="P105" i="5"/>
  <c r="V100" i="5"/>
  <c r="X107" i="5"/>
  <c r="X109" i="5"/>
  <c r="P103" i="5"/>
  <c r="U101" i="5"/>
  <c r="X101" i="5"/>
  <c r="X100" i="5"/>
  <c r="O103" i="5"/>
  <c r="O101" i="5"/>
  <c r="U107" i="5"/>
  <c r="U109" i="5"/>
  <c r="R101" i="5"/>
  <c r="W106" i="5"/>
  <c r="Q106" i="5"/>
  <c r="U105" i="5"/>
  <c r="S106" i="5"/>
  <c r="V106" i="5"/>
  <c r="Q101" i="5"/>
  <c r="N101" i="5"/>
  <c r="R106" i="5"/>
  <c r="T105" i="5"/>
  <c r="R105" i="5"/>
  <c r="S103" i="5"/>
  <c r="X105" i="5"/>
  <c r="P106" i="5"/>
  <c r="U103" i="5"/>
  <c r="V101" i="5"/>
  <c r="T103" i="5"/>
  <c r="U106" i="5"/>
  <c r="T106" i="5"/>
  <c r="X103" i="5"/>
  <c r="T101" i="5"/>
  <c r="P99" i="5"/>
  <c r="W103" i="5"/>
  <c r="Q105" i="5"/>
  <c r="W105" i="5"/>
  <c r="X106" i="5"/>
  <c r="N99" i="5"/>
  <c r="S101" i="5"/>
  <c r="V99" i="5"/>
  <c r="O100" i="5"/>
  <c r="R107" i="5"/>
  <c r="R109" i="5"/>
  <c r="W99" i="5"/>
  <c r="R100" i="5"/>
  <c r="U99" i="5"/>
  <c r="U100" i="5"/>
  <c r="W109" i="5"/>
  <c r="W107" i="5"/>
  <c r="O99" i="5"/>
  <c r="P100" i="5"/>
  <c r="V107" i="5"/>
  <c r="V109" i="5"/>
  <c r="S100" i="5"/>
  <c r="R99" i="5"/>
  <c r="T99" i="5"/>
  <c r="T100" i="5"/>
  <c r="T109" i="5"/>
  <c r="T107" i="5"/>
  <c r="N105" i="5"/>
  <c r="O107" i="5"/>
  <c r="O109" i="5"/>
  <c r="N103" i="5"/>
  <c r="S99" i="5"/>
  <c r="N109" i="5"/>
  <c r="N107" i="5"/>
  <c r="S105" i="5"/>
  <c r="Q99" i="5"/>
  <c r="W100" i="5"/>
  <c r="O105" i="5"/>
  <c r="N106" i="5"/>
  <c r="X99" i="5"/>
  <c r="Q100" i="5"/>
  <c r="S107" i="5"/>
  <c r="S109" i="5"/>
  <c r="R103" i="5"/>
  <c r="B122" i="5"/>
  <c r="B132" i="5"/>
  <c r="A72" i="5"/>
  <c r="A71" i="3"/>
  <c r="A90" i="2"/>
  <c r="A69" i="3"/>
  <c r="B126" i="5"/>
  <c r="B143" i="5"/>
  <c r="A128" i="5"/>
  <c r="A134" i="5" s="1"/>
  <c r="B124" i="5"/>
  <c r="B135" i="5"/>
  <c r="B125" i="5"/>
  <c r="B145" i="5"/>
  <c r="B127" i="5"/>
  <c r="B130" i="5"/>
  <c r="B128" i="5"/>
  <c r="B129" i="5"/>
  <c r="B131" i="3"/>
  <c r="B110" i="3"/>
  <c r="B114" i="3"/>
  <c r="B132" i="3"/>
  <c r="B129" i="3"/>
  <c r="B124" i="3"/>
  <c r="B116" i="3"/>
  <c r="B127" i="3"/>
  <c r="B111" i="3"/>
  <c r="B113" i="3"/>
  <c r="B118" i="3"/>
  <c r="B133" i="3"/>
  <c r="B110" i="2"/>
  <c r="B133" i="2"/>
  <c r="B126" i="2"/>
  <c r="B111" i="2"/>
  <c r="B118" i="2"/>
  <c r="B116" i="2"/>
  <c r="B131" i="2"/>
  <c r="B115" i="2"/>
  <c r="B125" i="2"/>
  <c r="B117" i="2"/>
  <c r="B136" i="2"/>
  <c r="A64" i="2"/>
  <c r="B144" i="2"/>
  <c r="F125" i="5"/>
  <c r="I66" i="5"/>
  <c r="C131" i="5"/>
  <c r="J115" i="5"/>
  <c r="L112" i="5"/>
  <c r="H117" i="5"/>
  <c r="C113" i="5"/>
  <c r="E118" i="5"/>
  <c r="D115" i="5"/>
  <c r="M123" i="5"/>
  <c r="C112" i="5"/>
  <c r="L116" i="5"/>
  <c r="I112" i="5"/>
  <c r="J118" i="5"/>
  <c r="E145" i="5"/>
  <c r="D117" i="5"/>
  <c r="G131" i="5"/>
  <c r="K123" i="5"/>
  <c r="F116" i="5"/>
  <c r="L118" i="5"/>
  <c r="D113" i="5"/>
  <c r="M117" i="5"/>
  <c r="L131" i="5"/>
  <c r="K66" i="5"/>
  <c r="E72" i="5"/>
  <c r="F123" i="5"/>
  <c r="H110" i="5"/>
  <c r="L123" i="5"/>
  <c r="E125" i="5"/>
  <c r="D133" i="5"/>
  <c r="G66" i="5"/>
  <c r="J66" i="5"/>
  <c r="D116" i="5"/>
  <c r="C117" i="5"/>
  <c r="E110" i="5"/>
  <c r="L117" i="5"/>
  <c r="D66" i="5"/>
  <c r="J123" i="5"/>
  <c r="I123" i="5"/>
  <c r="I133" i="5"/>
  <c r="E117" i="5"/>
  <c r="F117" i="5"/>
  <c r="F145" i="5"/>
  <c r="H118" i="5"/>
  <c r="L110" i="5"/>
  <c r="D110" i="5"/>
  <c r="I113" i="5"/>
  <c r="J116" i="5"/>
  <c r="E112" i="5"/>
  <c r="I116" i="5"/>
  <c r="L115" i="5"/>
  <c r="H131" i="5"/>
  <c r="G115" i="5"/>
  <c r="G118" i="5"/>
  <c r="L113" i="5"/>
  <c r="G110" i="5"/>
  <c r="D112" i="5"/>
  <c r="F110" i="5"/>
  <c r="K115" i="5"/>
  <c r="F72" i="5"/>
  <c r="I131" i="5"/>
  <c r="M110" i="5"/>
  <c r="M118" i="5"/>
  <c r="C110" i="5"/>
  <c r="H112" i="5"/>
  <c r="AP22" i="4" a="1"/>
  <c r="J133" i="5"/>
  <c r="E143" i="5"/>
  <c r="K112" i="5"/>
  <c r="M113" i="5"/>
  <c r="E127" i="5"/>
  <c r="K133" i="5"/>
  <c r="M112" i="5"/>
  <c r="I115" i="5"/>
  <c r="F118" i="5"/>
  <c r="J113" i="5"/>
  <c r="F127" i="5"/>
  <c r="L133" i="5"/>
  <c r="C133" i="5"/>
  <c r="M116" i="5"/>
  <c r="K117" i="5"/>
  <c r="M133" i="5"/>
  <c r="D131" i="5"/>
  <c r="H113" i="5"/>
  <c r="K110" i="5"/>
  <c r="G123" i="5"/>
  <c r="K116" i="5"/>
  <c r="C115" i="5"/>
  <c r="C128" i="5"/>
  <c r="I117" i="5"/>
  <c r="D118" i="5"/>
  <c r="L66" i="5"/>
  <c r="H66" i="5"/>
  <c r="G116" i="5"/>
  <c r="G133" i="5"/>
  <c r="H116" i="5"/>
  <c r="C66" i="5"/>
  <c r="M131" i="5"/>
  <c r="C123" i="5"/>
  <c r="K131" i="5"/>
  <c r="G113" i="5"/>
  <c r="J131" i="5"/>
  <c r="C118" i="5"/>
  <c r="J117" i="5"/>
  <c r="K113" i="5"/>
  <c r="E123" i="5"/>
  <c r="D123" i="5"/>
  <c r="M66" i="5"/>
  <c r="K118" i="5"/>
  <c r="E116" i="5"/>
  <c r="H133" i="5"/>
  <c r="G112" i="5"/>
  <c r="J112" i="5"/>
  <c r="H115" i="5"/>
  <c r="G117" i="5"/>
  <c r="I110" i="5"/>
  <c r="H123" i="5"/>
  <c r="M115" i="5"/>
  <c r="C122" i="5"/>
  <c r="F112" i="5"/>
  <c r="F143" i="5"/>
  <c r="I118" i="5"/>
  <c r="AP21" i="4" a="1"/>
  <c r="N128" i="5" l="1"/>
  <c r="N122" i="5"/>
  <c r="P116" i="5"/>
  <c r="S116" i="5"/>
  <c r="R116" i="5"/>
  <c r="V116" i="5"/>
  <c r="X116" i="5"/>
  <c r="T116" i="5"/>
  <c r="U116" i="5"/>
  <c r="O116" i="5"/>
  <c r="Q116" i="5"/>
  <c r="W116" i="5"/>
  <c r="T110" i="5"/>
  <c r="V110" i="5"/>
  <c r="N110" i="5"/>
  <c r="U110" i="5"/>
  <c r="X110" i="5"/>
  <c r="Q110" i="5"/>
  <c r="R110" i="5"/>
  <c r="O110" i="5"/>
  <c r="W110" i="5"/>
  <c r="P110" i="5"/>
  <c r="S110" i="5"/>
  <c r="N66" i="5"/>
  <c r="X66" i="5"/>
  <c r="S66" i="5"/>
  <c r="W66" i="5"/>
  <c r="O66" i="5"/>
  <c r="U66" i="5"/>
  <c r="R66" i="5"/>
  <c r="V66" i="5"/>
  <c r="T66" i="5"/>
  <c r="Q72" i="5"/>
  <c r="P72" i="5"/>
  <c r="AG62" i="4"/>
  <c r="AK62" i="4"/>
  <c r="AG63" i="4"/>
  <c r="AK63" i="4"/>
  <c r="AC62" i="4"/>
  <c r="AC63" i="4"/>
  <c r="U63" i="4"/>
  <c r="Y63" i="4"/>
  <c r="U62" i="4"/>
  <c r="Y62" i="4"/>
  <c r="M63" i="4"/>
  <c r="Q63" i="4"/>
  <c r="M62" i="4"/>
  <c r="Q62" i="4"/>
  <c r="E63" i="4"/>
  <c r="I63" i="4"/>
  <c r="E62" i="4"/>
  <c r="I62" i="4"/>
  <c r="AE133" i="5"/>
  <c r="AH113" i="5"/>
  <c r="AG116" i="5"/>
  <c r="AF117" i="5"/>
  <c r="AJ118" i="5"/>
  <c r="AF116" i="5"/>
  <c r="AB115" i="5"/>
  <c r="AI113" i="5"/>
  <c r="AE116" i="5"/>
  <c r="AE117" i="5"/>
  <c r="AI118" i="5"/>
  <c r="AB112" i="5"/>
  <c r="AD131" i="5"/>
  <c r="AC116" i="5"/>
  <c r="AG117" i="5"/>
  <c r="AH118" i="5"/>
  <c r="AJ112" i="5"/>
  <c r="AF113" i="5"/>
  <c r="AJ131" i="5"/>
  <c r="AG131" i="5"/>
  <c r="AD112" i="5"/>
  <c r="AG123" i="5"/>
  <c r="AG115" i="5"/>
  <c r="AG66" i="5"/>
  <c r="AJ116" i="5"/>
  <c r="AJ117" i="5"/>
  <c r="AE118" i="5"/>
  <c r="AG112" i="5"/>
  <c r="AC117" i="5"/>
  <c r="AH123" i="5"/>
  <c r="AC115" i="5"/>
  <c r="AK117" i="5"/>
  <c r="AD118" i="5"/>
  <c r="AK112" i="5"/>
  <c r="AB118" i="5"/>
  <c r="AK123" i="5"/>
  <c r="AE115" i="5"/>
  <c r="AF118" i="5"/>
  <c r="AE123" i="5"/>
  <c r="AJ115" i="5"/>
  <c r="AJ66" i="5"/>
  <c r="AK118" i="5"/>
  <c r="AI112" i="5"/>
  <c r="AC123" i="5"/>
  <c r="AK66" i="5"/>
  <c r="AF123" i="5"/>
  <c r="AH115" i="5"/>
  <c r="AG118" i="5"/>
  <c r="AC112" i="5"/>
  <c r="AD115" i="5"/>
  <c r="AH112" i="5"/>
  <c r="AI66" i="5"/>
  <c r="AI115" i="5"/>
  <c r="AB110" i="5"/>
  <c r="AE112" i="5"/>
  <c r="AH131" i="5"/>
  <c r="AK115" i="5"/>
  <c r="AI116" i="5"/>
  <c r="AH110" i="5"/>
  <c r="AF112" i="5"/>
  <c r="AD123" i="5"/>
  <c r="AC118" i="5"/>
  <c r="AJ110" i="5"/>
  <c r="AB133" i="5"/>
  <c r="AD133" i="5"/>
  <c r="AJ123" i="5"/>
  <c r="AD117" i="5"/>
  <c r="AE131" i="5"/>
  <c r="AI123" i="5"/>
  <c r="AD110" i="5"/>
  <c r="AB113" i="5"/>
  <c r="AB131" i="5"/>
  <c r="AC66" i="5"/>
  <c r="AF110" i="5"/>
  <c r="AC133" i="5"/>
  <c r="AK113" i="5"/>
  <c r="AF115" i="5"/>
  <c r="AE66" i="5"/>
  <c r="AE110" i="5"/>
  <c r="AK131" i="5"/>
  <c r="AB66" i="5"/>
  <c r="AK110" i="5"/>
  <c r="AG133" i="5"/>
  <c r="AJ113" i="5"/>
  <c r="AB116" i="5"/>
  <c r="AH117" i="5"/>
  <c r="AG113" i="5"/>
  <c r="AK133" i="5"/>
  <c r="AJ133" i="5"/>
  <c r="AF131" i="5"/>
  <c r="AI110" i="5"/>
  <c r="AH133" i="5"/>
  <c r="AE113" i="5"/>
  <c r="AK116" i="5"/>
  <c r="AB117" i="5"/>
  <c r="AF66" i="5"/>
  <c r="AH66" i="5"/>
  <c r="AI131" i="5"/>
  <c r="AG110" i="5"/>
  <c r="AI133" i="5"/>
  <c r="AD113" i="5"/>
  <c r="AH116" i="5"/>
  <c r="AC131" i="5"/>
  <c r="AB123" i="5"/>
  <c r="AD66" i="5"/>
  <c r="AC110" i="5"/>
  <c r="AF133" i="5"/>
  <c r="AC113" i="5"/>
  <c r="AD116" i="5"/>
  <c r="AI117" i="5"/>
  <c r="AP21" i="4"/>
  <c r="AP22" i="4"/>
  <c r="T113" i="5"/>
  <c r="S119" i="5"/>
  <c r="S121" i="5"/>
  <c r="R117" i="5"/>
  <c r="V118" i="5"/>
  <c r="R121" i="5"/>
  <c r="R119" i="5"/>
  <c r="N115" i="5"/>
  <c r="U113" i="5"/>
  <c r="Q119" i="5"/>
  <c r="Q121" i="5"/>
  <c r="Q117" i="5"/>
  <c r="U118" i="5"/>
  <c r="N112" i="5"/>
  <c r="O119" i="5"/>
  <c r="O121" i="5"/>
  <c r="S117" i="5"/>
  <c r="T118" i="5"/>
  <c r="V112" i="5"/>
  <c r="R113" i="5"/>
  <c r="P112" i="5"/>
  <c r="S115" i="5"/>
  <c r="V119" i="5"/>
  <c r="V121" i="5"/>
  <c r="V117" i="5"/>
  <c r="Q118" i="5"/>
  <c r="S112" i="5"/>
  <c r="O117" i="5"/>
  <c r="O115" i="5"/>
  <c r="W117" i="5"/>
  <c r="P118" i="5"/>
  <c r="W112" i="5"/>
  <c r="N118" i="5"/>
  <c r="Q115" i="5"/>
  <c r="R118" i="5"/>
  <c r="V115" i="5"/>
  <c r="X117" i="5"/>
  <c r="W118" i="5"/>
  <c r="U112" i="5"/>
  <c r="X121" i="5"/>
  <c r="X119" i="5"/>
  <c r="T115" i="5"/>
  <c r="S118" i="5"/>
  <c r="O112" i="5"/>
  <c r="P115" i="5"/>
  <c r="T112" i="5"/>
  <c r="U115" i="5"/>
  <c r="N111" i="5"/>
  <c r="X118" i="5"/>
  <c r="Q112" i="5"/>
  <c r="W115" i="5"/>
  <c r="U121" i="5"/>
  <c r="U119" i="5"/>
  <c r="X115" i="5"/>
  <c r="T111" i="5"/>
  <c r="R112" i="5"/>
  <c r="O118" i="5"/>
  <c r="V111" i="5"/>
  <c r="X112" i="5"/>
  <c r="P117" i="5"/>
  <c r="P111" i="5"/>
  <c r="N113" i="5"/>
  <c r="R111" i="5"/>
  <c r="W113" i="5"/>
  <c r="X111" i="5"/>
  <c r="R115" i="5"/>
  <c r="Q111" i="5"/>
  <c r="W111" i="5"/>
  <c r="V113" i="5"/>
  <c r="N119" i="5"/>
  <c r="N121" i="5"/>
  <c r="T117" i="5"/>
  <c r="S113" i="5"/>
  <c r="U111" i="5"/>
  <c r="Q113" i="5"/>
  <c r="W121" i="5"/>
  <c r="W119" i="5"/>
  <c r="N117" i="5"/>
  <c r="X113" i="5"/>
  <c r="S111" i="5"/>
  <c r="P113" i="5"/>
  <c r="T119" i="5"/>
  <c r="T121" i="5"/>
  <c r="O111" i="5"/>
  <c r="O113" i="5"/>
  <c r="P121" i="5"/>
  <c r="P119" i="5"/>
  <c r="U117" i="5"/>
  <c r="A78" i="5"/>
  <c r="B144" i="5"/>
  <c r="B134" i="5"/>
  <c r="A75" i="3"/>
  <c r="A96" i="2"/>
  <c r="A77" i="3"/>
  <c r="B157" i="5"/>
  <c r="B140" i="5"/>
  <c r="B139" i="5"/>
  <c r="B137" i="5"/>
  <c r="B138" i="5"/>
  <c r="B141" i="5"/>
  <c r="B147" i="5"/>
  <c r="B142" i="5"/>
  <c r="A140" i="5"/>
  <c r="A146" i="5" s="1"/>
  <c r="B136" i="5"/>
  <c r="B155" i="5"/>
  <c r="B139" i="3"/>
  <c r="B136" i="3"/>
  <c r="B125" i="3"/>
  <c r="B145" i="3"/>
  <c r="B144" i="3"/>
  <c r="B126" i="3"/>
  <c r="B122" i="3"/>
  <c r="B123" i="3"/>
  <c r="B130" i="3"/>
  <c r="B141" i="3"/>
  <c r="B128" i="3"/>
  <c r="B143" i="3"/>
  <c r="A70" i="2"/>
  <c r="B129" i="2"/>
  <c r="B127" i="2"/>
  <c r="B128" i="2"/>
  <c r="B123" i="2"/>
  <c r="B145" i="2"/>
  <c r="B130" i="2"/>
  <c r="B138" i="2"/>
  <c r="B137" i="2"/>
  <c r="B148" i="2"/>
  <c r="B143" i="2"/>
  <c r="B122" i="2"/>
  <c r="B156" i="2"/>
  <c r="F139" i="5"/>
  <c r="C130" i="5"/>
  <c r="I122" i="5"/>
  <c r="K72" i="5"/>
  <c r="D128" i="5"/>
  <c r="K124" i="5"/>
  <c r="L129" i="5"/>
  <c r="L135" i="5"/>
  <c r="D143" i="5"/>
  <c r="M135" i="5"/>
  <c r="G128" i="5"/>
  <c r="D127" i="5"/>
  <c r="E130" i="5"/>
  <c r="I125" i="5"/>
  <c r="D135" i="5"/>
  <c r="K127" i="5"/>
  <c r="D140" i="5"/>
  <c r="L128" i="5"/>
  <c r="K130" i="5"/>
  <c r="D124" i="5"/>
  <c r="K125" i="5"/>
  <c r="L72" i="5"/>
  <c r="I128" i="5"/>
  <c r="L127" i="5"/>
  <c r="E122" i="5"/>
  <c r="C127" i="5"/>
  <c r="F122" i="5"/>
  <c r="H125" i="5"/>
  <c r="E135" i="5"/>
  <c r="H143" i="5"/>
  <c r="I145" i="5"/>
  <c r="C134" i="5"/>
  <c r="H128" i="5"/>
  <c r="K129" i="5"/>
  <c r="G127" i="5"/>
  <c r="E137" i="5"/>
  <c r="G72" i="5"/>
  <c r="M129" i="5"/>
  <c r="K122" i="5"/>
  <c r="G145" i="5"/>
  <c r="I143" i="5"/>
  <c r="F137" i="5"/>
  <c r="I124" i="5"/>
  <c r="J145" i="5"/>
  <c r="M130" i="5"/>
  <c r="J127" i="5"/>
  <c r="J129" i="5"/>
  <c r="M143" i="5"/>
  <c r="E124" i="5"/>
  <c r="M125" i="5"/>
  <c r="D130" i="5"/>
  <c r="C140" i="5"/>
  <c r="H72" i="5"/>
  <c r="J143" i="5"/>
  <c r="C129" i="5"/>
  <c r="J128" i="5"/>
  <c r="G125" i="5"/>
  <c r="I127" i="5"/>
  <c r="G130" i="5"/>
  <c r="E129" i="5"/>
  <c r="G122" i="5"/>
  <c r="H130" i="5"/>
  <c r="H129" i="5"/>
  <c r="AP24" i="4" a="1"/>
  <c r="I129" i="5"/>
  <c r="AP23" i="4" a="1"/>
  <c r="D129" i="5"/>
  <c r="L122" i="5"/>
  <c r="D122" i="5"/>
  <c r="G143" i="5"/>
  <c r="L130" i="5"/>
  <c r="C145" i="5"/>
  <c r="C125" i="5"/>
  <c r="J130" i="5"/>
  <c r="K128" i="5"/>
  <c r="F128" i="5"/>
  <c r="F78" i="5"/>
  <c r="K135" i="5"/>
  <c r="L125" i="5"/>
  <c r="J135" i="5"/>
  <c r="G135" i="5"/>
  <c r="M127" i="5"/>
  <c r="D145" i="5"/>
  <c r="F124" i="5"/>
  <c r="E139" i="5"/>
  <c r="M145" i="5"/>
  <c r="G124" i="5"/>
  <c r="J122" i="5"/>
  <c r="C124" i="5"/>
  <c r="G129" i="5"/>
  <c r="L124" i="5"/>
  <c r="D72" i="5"/>
  <c r="F130" i="5"/>
  <c r="D125" i="5"/>
  <c r="H124" i="5"/>
  <c r="J125" i="5"/>
  <c r="H135" i="5"/>
  <c r="M128" i="5"/>
  <c r="L145" i="5"/>
  <c r="J124" i="5"/>
  <c r="E128" i="5"/>
  <c r="F129" i="5"/>
  <c r="K143" i="5"/>
  <c r="L143" i="5"/>
  <c r="C72" i="5"/>
  <c r="J72" i="5"/>
  <c r="K145" i="5"/>
  <c r="C135" i="5"/>
  <c r="I130" i="5"/>
  <c r="M124" i="5"/>
  <c r="H122" i="5"/>
  <c r="H127" i="5"/>
  <c r="I135" i="5"/>
  <c r="C143" i="5"/>
  <c r="M122" i="5"/>
  <c r="I72" i="5"/>
  <c r="E78" i="5"/>
  <c r="H145" i="5"/>
  <c r="F135" i="5"/>
  <c r="M72" i="5"/>
  <c r="AC65" i="4" l="1"/>
  <c r="I65" i="4"/>
  <c r="U65" i="4"/>
  <c r="Y65" i="4"/>
  <c r="AK65" i="4"/>
  <c r="Q65" i="4"/>
  <c r="M65" i="4"/>
  <c r="AG65" i="4"/>
  <c r="N140" i="5"/>
  <c r="O140" i="5"/>
  <c r="N134" i="5"/>
  <c r="P128" i="5"/>
  <c r="X128" i="5"/>
  <c r="Q128" i="5"/>
  <c r="V128" i="5"/>
  <c r="U128" i="5"/>
  <c r="S128" i="5"/>
  <c r="T128" i="5"/>
  <c r="W128" i="5"/>
  <c r="R128" i="5"/>
  <c r="O128" i="5"/>
  <c r="X122" i="5"/>
  <c r="S122" i="5"/>
  <c r="U122" i="5"/>
  <c r="O122" i="5"/>
  <c r="W122" i="5"/>
  <c r="R122" i="5"/>
  <c r="V122" i="5"/>
  <c r="Q122" i="5"/>
  <c r="P122" i="5"/>
  <c r="T122" i="5"/>
  <c r="N72" i="5"/>
  <c r="X72" i="5"/>
  <c r="T72" i="5"/>
  <c r="U72" i="5"/>
  <c r="O72" i="5"/>
  <c r="S72" i="5"/>
  <c r="R72" i="5"/>
  <c r="W72" i="5"/>
  <c r="V72" i="5"/>
  <c r="P78" i="5"/>
  <c r="Q78" i="5"/>
  <c r="E65" i="4"/>
  <c r="AG64" i="4"/>
  <c r="AK64" i="4"/>
  <c r="AC64" i="4"/>
  <c r="U64" i="4"/>
  <c r="Y64" i="4"/>
  <c r="M64" i="4"/>
  <c r="Q64" i="4"/>
  <c r="E64" i="4"/>
  <c r="I64" i="4"/>
  <c r="AC127" i="5"/>
  <c r="AG130" i="5"/>
  <c r="AH128" i="5"/>
  <c r="AB135" i="5"/>
  <c r="AD143" i="5"/>
  <c r="AI124" i="5"/>
  <c r="AF125" i="5"/>
  <c r="AE127" i="5"/>
  <c r="AJ127" i="5"/>
  <c r="AC130" i="5"/>
  <c r="AF128" i="5"/>
  <c r="AK135" i="5"/>
  <c r="AH143" i="5"/>
  <c r="AJ124" i="5"/>
  <c r="AE125" i="5"/>
  <c r="AB145" i="5"/>
  <c r="AE124" i="5"/>
  <c r="AK124" i="5"/>
  <c r="AI125" i="5"/>
  <c r="AC145" i="5"/>
  <c r="AH145" i="5"/>
  <c r="AI135" i="5"/>
  <c r="AD72" i="5"/>
  <c r="AC129" i="5"/>
  <c r="AG125" i="5"/>
  <c r="AH135" i="5"/>
  <c r="AD122" i="5"/>
  <c r="AD125" i="5"/>
  <c r="AJ145" i="5"/>
  <c r="AF130" i="5"/>
  <c r="AJ130" i="5"/>
  <c r="AI143" i="5"/>
  <c r="AE130" i="5"/>
  <c r="AF145" i="5"/>
  <c r="AC128" i="5"/>
  <c r="AE129" i="5"/>
  <c r="AG135" i="5"/>
  <c r="AF129" i="5"/>
  <c r="AI122" i="5"/>
  <c r="AC125" i="5"/>
  <c r="AG145" i="5"/>
  <c r="AJ135" i="5"/>
  <c r="AE128" i="5"/>
  <c r="AJ128" i="5"/>
  <c r="AD145" i="5"/>
  <c r="AE145" i="5"/>
  <c r="AI130" i="5"/>
  <c r="AD129" i="5"/>
  <c r="AI72" i="5"/>
  <c r="AB122" i="5"/>
  <c r="AJ125" i="5"/>
  <c r="AI128" i="5"/>
  <c r="AC135" i="5"/>
  <c r="AK129" i="5"/>
  <c r="AJ122" i="5"/>
  <c r="AJ72" i="5"/>
  <c r="AK145" i="5"/>
  <c r="AD128" i="5"/>
  <c r="AE135" i="5"/>
  <c r="AF135" i="5"/>
  <c r="AD135" i="5"/>
  <c r="AF124" i="5"/>
  <c r="AH129" i="5"/>
  <c r="AG129" i="5"/>
  <c r="AG122" i="5"/>
  <c r="AK72" i="5"/>
  <c r="AB72" i="5"/>
  <c r="AK128" i="5"/>
  <c r="AG72" i="5"/>
  <c r="AD130" i="5"/>
  <c r="AI129" i="5"/>
  <c r="AI145" i="5"/>
  <c r="AH122" i="5"/>
  <c r="AC72" i="5"/>
  <c r="AF127" i="5"/>
  <c r="AJ129" i="5"/>
  <c r="AG128" i="5"/>
  <c r="AG124" i="5"/>
  <c r="AC122" i="5"/>
  <c r="AK122" i="5"/>
  <c r="AH72" i="5"/>
  <c r="AE122" i="5"/>
  <c r="AB127" i="5"/>
  <c r="AF122" i="5"/>
  <c r="AE72" i="5"/>
  <c r="AB125" i="5"/>
  <c r="AK143" i="5"/>
  <c r="AH127" i="5"/>
  <c r="AB129" i="5"/>
  <c r="AH125" i="5"/>
  <c r="AD124" i="5"/>
  <c r="AI127" i="5"/>
  <c r="AH124" i="5"/>
  <c r="AF72" i="5"/>
  <c r="AB130" i="5"/>
  <c r="AE143" i="5"/>
  <c r="AD127" i="5"/>
  <c r="AK130" i="5"/>
  <c r="AF143" i="5"/>
  <c r="AB124" i="5"/>
  <c r="AG143" i="5"/>
  <c r="AK125" i="5"/>
  <c r="AC143" i="5"/>
  <c r="AB143" i="5"/>
  <c r="AG127" i="5"/>
  <c r="AK127" i="5"/>
  <c r="AH130" i="5"/>
  <c r="AB128" i="5"/>
  <c r="AJ143" i="5"/>
  <c r="AC124" i="5"/>
  <c r="AP23" i="4"/>
  <c r="AP24" i="4"/>
  <c r="I67" i="4" s="1"/>
  <c r="O127" i="5"/>
  <c r="S130" i="5"/>
  <c r="T133" i="5"/>
  <c r="T131" i="5"/>
  <c r="U124" i="5"/>
  <c r="R125" i="5"/>
  <c r="Q127" i="5"/>
  <c r="V127" i="5"/>
  <c r="O130" i="5"/>
  <c r="R131" i="5"/>
  <c r="R133" i="5"/>
  <c r="V124" i="5"/>
  <c r="Q125" i="5"/>
  <c r="Q124" i="5"/>
  <c r="W124" i="5"/>
  <c r="U125" i="5"/>
  <c r="O129" i="5"/>
  <c r="S125" i="5"/>
  <c r="P123" i="5"/>
  <c r="X124" i="5"/>
  <c r="P125" i="5"/>
  <c r="R130" i="5"/>
  <c r="V130" i="5"/>
  <c r="Q130" i="5"/>
  <c r="X130" i="5"/>
  <c r="O133" i="5"/>
  <c r="O131" i="5"/>
  <c r="Q129" i="5"/>
  <c r="X133" i="5"/>
  <c r="X131" i="5"/>
  <c r="R129" i="5"/>
  <c r="U123" i="5"/>
  <c r="O125" i="5"/>
  <c r="Q133" i="5"/>
  <c r="Q131" i="5"/>
  <c r="V133" i="5"/>
  <c r="V131" i="5"/>
  <c r="U130" i="5"/>
  <c r="P129" i="5"/>
  <c r="N123" i="5"/>
  <c r="V125" i="5"/>
  <c r="U133" i="5"/>
  <c r="U131" i="5"/>
  <c r="X125" i="5"/>
  <c r="W129" i="5"/>
  <c r="V123" i="5"/>
  <c r="P131" i="5"/>
  <c r="P133" i="5"/>
  <c r="X127" i="5"/>
  <c r="R124" i="5"/>
  <c r="T129" i="5"/>
  <c r="S129" i="5"/>
  <c r="S123" i="5"/>
  <c r="W133" i="5"/>
  <c r="W131" i="5"/>
  <c r="P130" i="5"/>
  <c r="U129" i="5"/>
  <c r="X129" i="5"/>
  <c r="T123" i="5"/>
  <c r="R127" i="5"/>
  <c r="V129" i="5"/>
  <c r="S133" i="5"/>
  <c r="S131" i="5"/>
  <c r="S124" i="5"/>
  <c r="O123" i="5"/>
  <c r="W123" i="5"/>
  <c r="Q123" i="5"/>
  <c r="N127" i="5"/>
  <c r="R123" i="5"/>
  <c r="N125" i="5"/>
  <c r="T127" i="5"/>
  <c r="N129" i="5"/>
  <c r="T125" i="5"/>
  <c r="P124" i="5"/>
  <c r="U127" i="5"/>
  <c r="T124" i="5"/>
  <c r="N130" i="5"/>
  <c r="P127" i="5"/>
  <c r="W130" i="5"/>
  <c r="N124" i="5"/>
  <c r="W125" i="5"/>
  <c r="X123" i="5"/>
  <c r="S127" i="5"/>
  <c r="W127" i="5"/>
  <c r="T130" i="5"/>
  <c r="N131" i="5"/>
  <c r="N133" i="5"/>
  <c r="O124" i="5"/>
  <c r="B156" i="5"/>
  <c r="A84" i="5"/>
  <c r="B146" i="5"/>
  <c r="A83" i="3"/>
  <c r="A102" i="2"/>
  <c r="A81" i="3"/>
  <c r="B167" i="5"/>
  <c r="B152" i="5"/>
  <c r="B153" i="5"/>
  <c r="B169" i="5"/>
  <c r="B150" i="5"/>
  <c r="B149" i="5"/>
  <c r="B151" i="5"/>
  <c r="A152" i="5"/>
  <c r="A158" i="5" s="1"/>
  <c r="B159" i="5"/>
  <c r="B148" i="5"/>
  <c r="B154" i="5"/>
  <c r="B140" i="3"/>
  <c r="B155" i="3"/>
  <c r="B156" i="3"/>
  <c r="B148" i="3"/>
  <c r="B157" i="3"/>
  <c r="B137" i="3"/>
  <c r="B153" i="3"/>
  <c r="B142" i="3"/>
  <c r="B135" i="3"/>
  <c r="B134" i="3"/>
  <c r="B138" i="3"/>
  <c r="B151" i="3"/>
  <c r="B149" i="2"/>
  <c r="B140" i="2"/>
  <c r="B160" i="2"/>
  <c r="B157" i="2"/>
  <c r="B141" i="2"/>
  <c r="B168" i="2"/>
  <c r="B142" i="2"/>
  <c r="B150" i="2"/>
  <c r="B134" i="2"/>
  <c r="B135" i="2"/>
  <c r="B155" i="2"/>
  <c r="B139" i="2"/>
  <c r="A76" i="2"/>
  <c r="E149" i="5"/>
  <c r="L141" i="5"/>
  <c r="E155" i="5"/>
  <c r="D155" i="5"/>
  <c r="L155" i="5"/>
  <c r="K78" i="5"/>
  <c r="K141" i="5"/>
  <c r="G142" i="5"/>
  <c r="E141" i="5"/>
  <c r="I139" i="5"/>
  <c r="J134" i="5"/>
  <c r="K136" i="5"/>
  <c r="G137" i="5"/>
  <c r="F140" i="5"/>
  <c r="L136" i="5"/>
  <c r="I141" i="5"/>
  <c r="C78" i="5"/>
  <c r="G140" i="5"/>
  <c r="C141" i="5"/>
  <c r="C142" i="5"/>
  <c r="L140" i="5"/>
  <c r="AP26" i="4" a="1"/>
  <c r="I155" i="5"/>
  <c r="D147" i="5"/>
  <c r="C152" i="5"/>
  <c r="G141" i="5"/>
  <c r="F149" i="5"/>
  <c r="E140" i="5"/>
  <c r="K140" i="5"/>
  <c r="K142" i="5"/>
  <c r="J142" i="5"/>
  <c r="F134" i="5"/>
  <c r="C151" i="5"/>
  <c r="G157" i="5"/>
  <c r="D157" i="5"/>
  <c r="J147" i="5"/>
  <c r="G136" i="5"/>
  <c r="E151" i="5"/>
  <c r="M139" i="5"/>
  <c r="H155" i="5"/>
  <c r="D134" i="5"/>
  <c r="M141" i="5"/>
  <c r="F141" i="5"/>
  <c r="F151" i="5"/>
  <c r="G78" i="5"/>
  <c r="J157" i="5"/>
  <c r="J139" i="5"/>
  <c r="E134" i="5"/>
  <c r="I137" i="5"/>
  <c r="L147" i="5"/>
  <c r="I140" i="5"/>
  <c r="I134" i="5"/>
  <c r="K137" i="5"/>
  <c r="M157" i="5"/>
  <c r="I78" i="5"/>
  <c r="H139" i="5"/>
  <c r="K139" i="5"/>
  <c r="L134" i="5"/>
  <c r="M136" i="5"/>
  <c r="I147" i="5"/>
  <c r="D139" i="5"/>
  <c r="G155" i="5"/>
  <c r="L139" i="5"/>
  <c r="H134" i="5"/>
  <c r="C136" i="5"/>
  <c r="H141" i="5"/>
  <c r="F136" i="5"/>
  <c r="G147" i="5"/>
  <c r="C139" i="5"/>
  <c r="H140" i="5"/>
  <c r="K134" i="5"/>
  <c r="E157" i="5"/>
  <c r="C146" i="5"/>
  <c r="C157" i="5"/>
  <c r="D78" i="5"/>
  <c r="D141" i="5"/>
  <c r="M140" i="5"/>
  <c r="D136" i="5"/>
  <c r="M134" i="5"/>
  <c r="E136" i="5"/>
  <c r="M155" i="5"/>
  <c r="C147" i="5"/>
  <c r="M78" i="5"/>
  <c r="AP25" i="4" a="1"/>
  <c r="M142" i="5"/>
  <c r="J137" i="5"/>
  <c r="M137" i="5"/>
  <c r="J78" i="5"/>
  <c r="G134" i="5"/>
  <c r="E84" i="5"/>
  <c r="I142" i="5"/>
  <c r="D142" i="5"/>
  <c r="E147" i="5"/>
  <c r="H136" i="5"/>
  <c r="L78" i="5"/>
  <c r="J141" i="5"/>
  <c r="H78" i="5"/>
  <c r="K147" i="5"/>
  <c r="F157" i="5"/>
  <c r="E142" i="5"/>
  <c r="C155" i="5"/>
  <c r="D137" i="5"/>
  <c r="C137" i="5"/>
  <c r="H157" i="5"/>
  <c r="H137" i="5"/>
  <c r="L142" i="5"/>
  <c r="H142" i="5"/>
  <c r="J136" i="5"/>
  <c r="J155" i="5"/>
  <c r="G139" i="5"/>
  <c r="I157" i="5"/>
  <c r="M147" i="5"/>
  <c r="F147" i="5"/>
  <c r="F142" i="5"/>
  <c r="K157" i="5"/>
  <c r="I136" i="5"/>
  <c r="K155" i="5"/>
  <c r="F84" i="5"/>
  <c r="F155" i="5"/>
  <c r="J140" i="5"/>
  <c r="L157" i="5"/>
  <c r="H147" i="5"/>
  <c r="L137" i="5"/>
  <c r="AC66" i="4" l="1"/>
  <c r="I66" i="4"/>
  <c r="Y67" i="4"/>
  <c r="AC67" i="4"/>
  <c r="U66" i="4"/>
  <c r="Y66" i="4"/>
  <c r="Q67" i="4"/>
  <c r="U67" i="4"/>
  <c r="Q66" i="4"/>
  <c r="AK67" i="4"/>
  <c r="AK66" i="4"/>
  <c r="M67" i="4"/>
  <c r="AG67" i="4"/>
  <c r="M66" i="4"/>
  <c r="AG66" i="4"/>
  <c r="N152" i="5"/>
  <c r="N146" i="5"/>
  <c r="U140" i="5"/>
  <c r="X140" i="5"/>
  <c r="S140" i="5"/>
  <c r="T140" i="5"/>
  <c r="V140" i="5"/>
  <c r="P140" i="5"/>
  <c r="W140" i="5"/>
  <c r="R140" i="5"/>
  <c r="Q140" i="5"/>
  <c r="R134" i="5"/>
  <c r="X134" i="5"/>
  <c r="V134" i="5"/>
  <c r="S134" i="5"/>
  <c r="W134" i="5"/>
  <c r="T134" i="5"/>
  <c r="P134" i="5"/>
  <c r="O134" i="5"/>
  <c r="Q134" i="5"/>
  <c r="U134" i="5"/>
  <c r="N78" i="5"/>
  <c r="S78" i="5"/>
  <c r="W78" i="5"/>
  <c r="U78" i="5"/>
  <c r="X78" i="5"/>
  <c r="O78" i="5"/>
  <c r="T78" i="5"/>
  <c r="R78" i="5"/>
  <c r="V78" i="5"/>
  <c r="Q84" i="5"/>
  <c r="P84" i="5"/>
  <c r="E67" i="4"/>
  <c r="E66" i="4"/>
  <c r="AC137" i="5"/>
  <c r="AB142" i="5"/>
  <c r="AC140" i="5"/>
  <c r="AG140" i="5"/>
  <c r="AD136" i="5"/>
  <c r="AF147" i="5"/>
  <c r="AE142" i="5"/>
  <c r="AI136" i="5"/>
  <c r="AC141" i="5"/>
  <c r="AK147" i="5"/>
  <c r="AF142" i="5"/>
  <c r="AE78" i="5"/>
  <c r="AE141" i="5"/>
  <c r="AF136" i="5"/>
  <c r="AE134" i="5"/>
  <c r="AD78" i="5"/>
  <c r="AJ78" i="5"/>
  <c r="AI141" i="5"/>
  <c r="AG147" i="5"/>
  <c r="AD142" i="5"/>
  <c r="AD147" i="5"/>
  <c r="AB134" i="5"/>
  <c r="AJ147" i="5"/>
  <c r="AH142" i="5"/>
  <c r="AB147" i="5"/>
  <c r="AF140" i="5"/>
  <c r="AB139" i="5"/>
  <c r="AH141" i="5"/>
  <c r="AE147" i="5"/>
  <c r="AG142" i="5"/>
  <c r="AH78" i="5"/>
  <c r="AF137" i="5"/>
  <c r="AI134" i="5"/>
  <c r="AI139" i="5"/>
  <c r="AI147" i="5"/>
  <c r="AI142" i="5"/>
  <c r="AK155" i="5"/>
  <c r="AE137" i="5"/>
  <c r="AG134" i="5"/>
  <c r="AC139" i="5"/>
  <c r="AB157" i="5"/>
  <c r="AC147" i="5"/>
  <c r="AC142" i="5"/>
  <c r="AD137" i="5"/>
  <c r="AJ134" i="5"/>
  <c r="AK134" i="5"/>
  <c r="AJ139" i="5"/>
  <c r="AJ157" i="5"/>
  <c r="AK142" i="5"/>
  <c r="AK136" i="5"/>
  <c r="AJ137" i="5"/>
  <c r="AH137" i="5"/>
  <c r="AJ141" i="5"/>
  <c r="AC134" i="5"/>
  <c r="AE139" i="5"/>
  <c r="AC157" i="5"/>
  <c r="AJ142" i="5"/>
  <c r="AC155" i="5"/>
  <c r="AK137" i="5"/>
  <c r="AI137" i="5"/>
  <c r="AD139" i="5"/>
  <c r="AK157" i="5"/>
  <c r="AH155" i="5"/>
  <c r="AE155" i="5"/>
  <c r="AB78" i="5"/>
  <c r="AG139" i="5"/>
  <c r="AH157" i="5"/>
  <c r="AG137" i="5"/>
  <c r="AG78" i="5"/>
  <c r="AH134" i="5"/>
  <c r="AH139" i="5"/>
  <c r="AI157" i="5"/>
  <c r="AB140" i="5"/>
  <c r="AG155" i="5"/>
  <c r="AG141" i="5"/>
  <c r="AJ140" i="5"/>
  <c r="AD155" i="5"/>
  <c r="AB136" i="5"/>
  <c r="AK78" i="5"/>
  <c r="AK139" i="5"/>
  <c r="AE157" i="5"/>
  <c r="AI140" i="5"/>
  <c r="AH147" i="5"/>
  <c r="AF134" i="5"/>
  <c r="AJ155" i="5"/>
  <c r="AC136" i="5"/>
  <c r="AF139" i="5"/>
  <c r="AG157" i="5"/>
  <c r="AE140" i="5"/>
  <c r="AJ136" i="5"/>
  <c r="AD134" i="5"/>
  <c r="AF78" i="5"/>
  <c r="AF157" i="5"/>
  <c r="AD140" i="5"/>
  <c r="AK141" i="5"/>
  <c r="AF141" i="5"/>
  <c r="AB155" i="5"/>
  <c r="AG136" i="5"/>
  <c r="AF155" i="5"/>
  <c r="AD157" i="5"/>
  <c r="AK140" i="5"/>
  <c r="AB141" i="5"/>
  <c r="AI78" i="5"/>
  <c r="AH136" i="5"/>
  <c r="AE136" i="5"/>
  <c r="AI155" i="5"/>
  <c r="AB137" i="5"/>
  <c r="AC78" i="5"/>
  <c r="AH140" i="5"/>
  <c r="AD141" i="5"/>
  <c r="AP25" i="4"/>
  <c r="AP26" i="4"/>
  <c r="O137" i="5"/>
  <c r="N142" i="5"/>
  <c r="O143" i="5"/>
  <c r="O145" i="5"/>
  <c r="S143" i="5"/>
  <c r="S145" i="5"/>
  <c r="P136" i="5"/>
  <c r="Q142" i="5"/>
  <c r="U136" i="5"/>
  <c r="X143" i="5"/>
  <c r="X145" i="5"/>
  <c r="O141" i="5"/>
  <c r="R142" i="5"/>
  <c r="Q141" i="5"/>
  <c r="R136" i="5"/>
  <c r="Q135" i="5"/>
  <c r="U141" i="5"/>
  <c r="P142" i="5"/>
  <c r="N135" i="5"/>
  <c r="T142" i="5"/>
  <c r="R143" i="5"/>
  <c r="R145" i="5"/>
  <c r="N139" i="5"/>
  <c r="T141" i="5"/>
  <c r="S142" i="5"/>
  <c r="R137" i="5"/>
  <c r="U135" i="5"/>
  <c r="U139" i="5"/>
  <c r="X141" i="5"/>
  <c r="U142" i="5"/>
  <c r="Q137" i="5"/>
  <c r="X137" i="5"/>
  <c r="S135" i="5"/>
  <c r="O139" i="5"/>
  <c r="O142" i="5"/>
  <c r="P137" i="5"/>
  <c r="V135" i="5"/>
  <c r="W135" i="5"/>
  <c r="V139" i="5"/>
  <c r="W142" i="5"/>
  <c r="W136" i="5"/>
  <c r="V137" i="5"/>
  <c r="T137" i="5"/>
  <c r="V141" i="5"/>
  <c r="O135" i="5"/>
  <c r="Q139" i="5"/>
  <c r="V142" i="5"/>
  <c r="W137" i="5"/>
  <c r="U137" i="5"/>
  <c r="P139" i="5"/>
  <c r="X142" i="5"/>
  <c r="X136" i="5"/>
  <c r="S139" i="5"/>
  <c r="S137" i="5"/>
  <c r="T135" i="5"/>
  <c r="T139" i="5"/>
  <c r="N145" i="5"/>
  <c r="N143" i="5"/>
  <c r="S141" i="5"/>
  <c r="V143" i="5"/>
  <c r="V145" i="5"/>
  <c r="N136" i="5"/>
  <c r="W139" i="5"/>
  <c r="U145" i="5"/>
  <c r="U143" i="5"/>
  <c r="R135" i="5"/>
  <c r="X135" i="5"/>
  <c r="O136" i="5"/>
  <c r="R139" i="5"/>
  <c r="Q145" i="5"/>
  <c r="Q143" i="5"/>
  <c r="V136" i="5"/>
  <c r="P135" i="5"/>
  <c r="X139" i="5"/>
  <c r="P145" i="5"/>
  <c r="P143" i="5"/>
  <c r="W141" i="5"/>
  <c r="R141" i="5"/>
  <c r="S136" i="5"/>
  <c r="W145" i="5"/>
  <c r="W143" i="5"/>
  <c r="N141" i="5"/>
  <c r="T136" i="5"/>
  <c r="Q136" i="5"/>
  <c r="N137" i="5"/>
  <c r="T143" i="5"/>
  <c r="T145" i="5"/>
  <c r="P141" i="5"/>
  <c r="B158" i="5"/>
  <c r="B168" i="5"/>
  <c r="A90" i="5"/>
  <c r="A87" i="3"/>
  <c r="A108" i="2"/>
  <c r="A89" i="3"/>
  <c r="B181" i="5"/>
  <c r="B160" i="5"/>
  <c r="B166" i="5"/>
  <c r="A164" i="5"/>
  <c r="A170" i="5" s="1"/>
  <c r="B165" i="5"/>
  <c r="B171" i="5"/>
  <c r="B161" i="5"/>
  <c r="B164" i="5"/>
  <c r="B162" i="5"/>
  <c r="B179" i="5"/>
  <c r="B163" i="5"/>
  <c r="B154" i="3"/>
  <c r="B165" i="3"/>
  <c r="B149" i="3"/>
  <c r="B160" i="3"/>
  <c r="B150" i="3"/>
  <c r="B168" i="3"/>
  <c r="B146" i="3"/>
  <c r="B163" i="3"/>
  <c r="B169" i="3"/>
  <c r="B147" i="3"/>
  <c r="B167" i="3"/>
  <c r="B152" i="3"/>
  <c r="B146" i="2"/>
  <c r="B180" i="2"/>
  <c r="B162" i="2"/>
  <c r="B147" i="2"/>
  <c r="B154" i="2"/>
  <c r="B153" i="2"/>
  <c r="B152" i="2"/>
  <c r="B167" i="2"/>
  <c r="A82" i="2"/>
  <c r="B172" i="2"/>
  <c r="B151" i="2"/>
  <c r="B169" i="2"/>
  <c r="B161" i="2"/>
  <c r="D164" i="5"/>
  <c r="E169" i="5"/>
  <c r="C84" i="5"/>
  <c r="K159" i="5"/>
  <c r="J159" i="5"/>
  <c r="L146" i="5"/>
  <c r="J149" i="5"/>
  <c r="G149" i="5"/>
  <c r="D151" i="5"/>
  <c r="J153" i="5"/>
  <c r="H169" i="5"/>
  <c r="M152" i="5"/>
  <c r="J164" i="5"/>
  <c r="D149" i="5"/>
  <c r="K84" i="5"/>
  <c r="G148" i="5"/>
  <c r="M146" i="5"/>
  <c r="E146" i="5"/>
  <c r="F153" i="5"/>
  <c r="C158" i="5"/>
  <c r="D148" i="5"/>
  <c r="M159" i="5"/>
  <c r="C169" i="5"/>
  <c r="M153" i="5"/>
  <c r="M167" i="5"/>
  <c r="K167" i="5"/>
  <c r="F152" i="5"/>
  <c r="E152" i="5"/>
  <c r="D152" i="5"/>
  <c r="F154" i="5"/>
  <c r="L149" i="5"/>
  <c r="F148" i="5"/>
  <c r="H154" i="5"/>
  <c r="F167" i="5"/>
  <c r="M148" i="5"/>
  <c r="L151" i="5"/>
  <c r="E153" i="5"/>
  <c r="G153" i="5"/>
  <c r="L154" i="5"/>
  <c r="H167" i="5"/>
  <c r="C164" i="5"/>
  <c r="M154" i="5"/>
  <c r="D154" i="5"/>
  <c r="I169" i="5"/>
  <c r="G151" i="5"/>
  <c r="L84" i="5"/>
  <c r="L152" i="5"/>
  <c r="K152" i="5"/>
  <c r="F90" i="5"/>
  <c r="H148" i="5"/>
  <c r="H149" i="5"/>
  <c r="K154" i="5"/>
  <c r="I164" i="5"/>
  <c r="L167" i="5"/>
  <c r="D158" i="5"/>
  <c r="H153" i="5"/>
  <c r="L148" i="5"/>
  <c r="H152" i="5"/>
  <c r="K151" i="5"/>
  <c r="G84" i="5"/>
  <c r="J84" i="5"/>
  <c r="L169" i="5"/>
  <c r="AP28" i="4" a="1"/>
  <c r="M84" i="5"/>
  <c r="E148" i="5"/>
  <c r="I153" i="5"/>
  <c r="J169" i="5"/>
  <c r="K146" i="5"/>
  <c r="C148" i="5"/>
  <c r="L159" i="5"/>
  <c r="D167" i="5"/>
  <c r="I152" i="5"/>
  <c r="M169" i="5"/>
  <c r="H151" i="5"/>
  <c r="I167" i="5"/>
  <c r="F169" i="5"/>
  <c r="J152" i="5"/>
  <c r="G154" i="5"/>
  <c r="C154" i="5"/>
  <c r="I154" i="5"/>
  <c r="M149" i="5"/>
  <c r="J146" i="5"/>
  <c r="I151" i="5"/>
  <c r="C159" i="5"/>
  <c r="K169" i="5"/>
  <c r="G159" i="5"/>
  <c r="J167" i="5"/>
  <c r="C153" i="5"/>
  <c r="AP27" i="4" a="1"/>
  <c r="G169" i="5"/>
  <c r="D84" i="5"/>
  <c r="F146" i="5"/>
  <c r="I149" i="5"/>
  <c r="F159" i="5"/>
  <c r="I148" i="5"/>
  <c r="D153" i="5"/>
  <c r="J151" i="5"/>
  <c r="I159" i="5"/>
  <c r="K149" i="5"/>
  <c r="D146" i="5"/>
  <c r="L153" i="5"/>
  <c r="G167" i="5"/>
  <c r="D159" i="5"/>
  <c r="G146" i="5"/>
  <c r="I146" i="5"/>
  <c r="K153" i="5"/>
  <c r="E167" i="5"/>
  <c r="I84" i="5"/>
  <c r="K148" i="5"/>
  <c r="E154" i="5"/>
  <c r="G152" i="5"/>
  <c r="H171" i="5"/>
  <c r="C167" i="5"/>
  <c r="C149" i="5"/>
  <c r="D169" i="5"/>
  <c r="H146" i="5"/>
  <c r="J154" i="5"/>
  <c r="M151" i="5"/>
  <c r="H159" i="5"/>
  <c r="E159" i="5"/>
  <c r="H84" i="5"/>
  <c r="J148" i="5"/>
  <c r="AC68" i="4" l="1"/>
  <c r="I68" i="4"/>
  <c r="AC69" i="4"/>
  <c r="I69" i="4"/>
  <c r="U68" i="4"/>
  <c r="Y68" i="4"/>
  <c r="U69" i="4"/>
  <c r="Y69" i="4"/>
  <c r="AK69" i="4"/>
  <c r="Q69" i="4"/>
  <c r="AK68" i="4"/>
  <c r="Q68" i="4"/>
  <c r="M69" i="4"/>
  <c r="AG69" i="4"/>
  <c r="M68" i="4"/>
  <c r="AG68" i="4"/>
  <c r="T164" i="5"/>
  <c r="N164" i="5"/>
  <c r="U164" i="5"/>
  <c r="O164" i="5"/>
  <c r="O158" i="5"/>
  <c r="N158" i="5"/>
  <c r="R152" i="5"/>
  <c r="U152" i="5"/>
  <c r="T152" i="5"/>
  <c r="S152" i="5"/>
  <c r="V152" i="5"/>
  <c r="W152" i="5"/>
  <c r="O152" i="5"/>
  <c r="P152" i="5"/>
  <c r="Q152" i="5"/>
  <c r="X152" i="5"/>
  <c r="S146" i="5"/>
  <c r="T146" i="5"/>
  <c r="R146" i="5"/>
  <c r="O146" i="5"/>
  <c r="Q146" i="5"/>
  <c r="U146" i="5"/>
  <c r="V146" i="5"/>
  <c r="P146" i="5"/>
  <c r="X146" i="5"/>
  <c r="W146" i="5"/>
  <c r="N84" i="5"/>
  <c r="S84" i="5"/>
  <c r="T84" i="5"/>
  <c r="O84" i="5"/>
  <c r="X84" i="5"/>
  <c r="U84" i="5"/>
  <c r="R84" i="5"/>
  <c r="W84" i="5"/>
  <c r="V84" i="5"/>
  <c r="Q90" i="5"/>
  <c r="E69" i="4"/>
  <c r="E68" i="4"/>
  <c r="AI154" i="5"/>
  <c r="AK151" i="5"/>
  <c r="AI167" i="5"/>
  <c r="AJ153" i="5"/>
  <c r="AC146" i="5"/>
  <c r="AB159" i="5"/>
  <c r="AE151" i="5"/>
  <c r="AJ151" i="5"/>
  <c r="AK148" i="5"/>
  <c r="AE148" i="5"/>
  <c r="AE154" i="5"/>
  <c r="AE149" i="5"/>
  <c r="AB152" i="5"/>
  <c r="AE153" i="5"/>
  <c r="AK146" i="5"/>
  <c r="AE159" i="5"/>
  <c r="AI148" i="5"/>
  <c r="AJ154" i="5"/>
  <c r="AD148" i="5"/>
  <c r="AK154" i="5"/>
  <c r="AF149" i="5"/>
  <c r="AF152" i="5"/>
  <c r="AD153" i="5"/>
  <c r="AG146" i="5"/>
  <c r="AF159" i="5"/>
  <c r="AH146" i="5"/>
  <c r="AJ149" i="5"/>
  <c r="AC151" i="5"/>
  <c r="AH151" i="5"/>
  <c r="AF151" i="5"/>
  <c r="AC154" i="5"/>
  <c r="AD149" i="5"/>
  <c r="AC152" i="5"/>
  <c r="AD146" i="5"/>
  <c r="AI159" i="5"/>
  <c r="AB149" i="5"/>
  <c r="AF154" i="5"/>
  <c r="AE146" i="5"/>
  <c r="AI153" i="5"/>
  <c r="AG149" i="5"/>
  <c r="AG159" i="5"/>
  <c r="AD154" i="5"/>
  <c r="AC149" i="5"/>
  <c r="AK152" i="5"/>
  <c r="AH84" i="5"/>
  <c r="AF146" i="5"/>
  <c r="AH159" i="5"/>
  <c r="AI146" i="5"/>
  <c r="AG152" i="5"/>
  <c r="AG154" i="5"/>
  <c r="AK149" i="5"/>
  <c r="AD152" i="5"/>
  <c r="AD84" i="5"/>
  <c r="AB169" i="5"/>
  <c r="AJ159" i="5"/>
  <c r="AH149" i="5"/>
  <c r="AI152" i="5"/>
  <c r="AE169" i="5"/>
  <c r="AD159" i="5"/>
  <c r="AF153" i="5"/>
  <c r="AI149" i="5"/>
  <c r="AJ152" i="5"/>
  <c r="AF84" i="5"/>
  <c r="AC169" i="5"/>
  <c r="AC159" i="5"/>
  <c r="AI151" i="5"/>
  <c r="AH152" i="5"/>
  <c r="AC84" i="5"/>
  <c r="AH169" i="5"/>
  <c r="AK159" i="5"/>
  <c r="AE152" i="5"/>
  <c r="AF148" i="5"/>
  <c r="AB84" i="5"/>
  <c r="AI169" i="5"/>
  <c r="AG169" i="5"/>
  <c r="AB167" i="5"/>
  <c r="AF169" i="5"/>
  <c r="AK169" i="5"/>
  <c r="AB153" i="5"/>
  <c r="AJ148" i="5"/>
  <c r="AJ169" i="5"/>
  <c r="AF167" i="5"/>
  <c r="AC153" i="5"/>
  <c r="AH154" i="5"/>
  <c r="AK84" i="5"/>
  <c r="AC167" i="5"/>
  <c r="AB148" i="5"/>
  <c r="AE84" i="5"/>
  <c r="AJ167" i="5"/>
  <c r="AC148" i="5"/>
  <c r="AB151" i="5"/>
  <c r="AJ84" i="5"/>
  <c r="AD169" i="5"/>
  <c r="AK167" i="5"/>
  <c r="AH153" i="5"/>
  <c r="AG84" i="5"/>
  <c r="AG167" i="5"/>
  <c r="AH167" i="5"/>
  <c r="AG148" i="5"/>
  <c r="AG151" i="5"/>
  <c r="AI84" i="5"/>
  <c r="AD167" i="5"/>
  <c r="AK153" i="5"/>
  <c r="AB146" i="5"/>
  <c r="AH148" i="5"/>
  <c r="AD151" i="5"/>
  <c r="AB154" i="5"/>
  <c r="AE167" i="5"/>
  <c r="AG153" i="5"/>
  <c r="AJ146" i="5"/>
  <c r="AP28" i="4"/>
  <c r="I71" i="4" s="1"/>
  <c r="AP27" i="4"/>
  <c r="U154" i="5"/>
  <c r="W151" i="5"/>
  <c r="V153" i="5"/>
  <c r="O147" i="5"/>
  <c r="Q151" i="5"/>
  <c r="V151" i="5"/>
  <c r="W148" i="5"/>
  <c r="Q148" i="5"/>
  <c r="Q154" i="5"/>
  <c r="Q149" i="5"/>
  <c r="N157" i="5"/>
  <c r="N155" i="5"/>
  <c r="Q153" i="5"/>
  <c r="W147" i="5"/>
  <c r="U148" i="5"/>
  <c r="V154" i="5"/>
  <c r="P148" i="5"/>
  <c r="W154" i="5"/>
  <c r="R149" i="5"/>
  <c r="R157" i="5"/>
  <c r="R155" i="5"/>
  <c r="P153" i="5"/>
  <c r="S147" i="5"/>
  <c r="T147" i="5"/>
  <c r="V149" i="5"/>
  <c r="O151" i="5"/>
  <c r="T151" i="5"/>
  <c r="X148" i="5"/>
  <c r="R151" i="5"/>
  <c r="O154" i="5"/>
  <c r="P149" i="5"/>
  <c r="O157" i="5"/>
  <c r="O155" i="5"/>
  <c r="X153" i="5"/>
  <c r="P147" i="5"/>
  <c r="N149" i="5"/>
  <c r="R154" i="5"/>
  <c r="Q147" i="5"/>
  <c r="U153" i="5"/>
  <c r="S149" i="5"/>
  <c r="X151" i="5"/>
  <c r="P154" i="5"/>
  <c r="O149" i="5"/>
  <c r="W157" i="5"/>
  <c r="W155" i="5"/>
  <c r="R147" i="5"/>
  <c r="U147" i="5"/>
  <c r="S155" i="5"/>
  <c r="S157" i="5"/>
  <c r="S154" i="5"/>
  <c r="W149" i="5"/>
  <c r="P157" i="5"/>
  <c r="P155" i="5"/>
  <c r="X147" i="5"/>
  <c r="X154" i="5"/>
  <c r="T149" i="5"/>
  <c r="U155" i="5"/>
  <c r="U157" i="5"/>
  <c r="R153" i="5"/>
  <c r="U149" i="5"/>
  <c r="V157" i="5"/>
  <c r="V155" i="5"/>
  <c r="U151" i="5"/>
  <c r="X149" i="5"/>
  <c r="T155" i="5"/>
  <c r="T157" i="5"/>
  <c r="Q155" i="5"/>
  <c r="Q157" i="5"/>
  <c r="R148" i="5"/>
  <c r="X155" i="5"/>
  <c r="X157" i="5"/>
  <c r="N153" i="5"/>
  <c r="V148" i="5"/>
  <c r="O153" i="5"/>
  <c r="T154" i="5"/>
  <c r="N148" i="5"/>
  <c r="O148" i="5"/>
  <c r="N151" i="5"/>
  <c r="T153" i="5"/>
  <c r="S148" i="5"/>
  <c r="S151" i="5"/>
  <c r="W153" i="5"/>
  <c r="N147" i="5"/>
  <c r="T148" i="5"/>
  <c r="P151" i="5"/>
  <c r="N154" i="5"/>
  <c r="S153" i="5"/>
  <c r="V147" i="5"/>
  <c r="A96" i="5"/>
  <c r="B180" i="5"/>
  <c r="B170" i="5"/>
  <c r="A95" i="3"/>
  <c r="A114" i="2"/>
  <c r="A93" i="3"/>
  <c r="B178" i="5"/>
  <c r="B173" i="5"/>
  <c r="B176" i="5"/>
  <c r="B183" i="5"/>
  <c r="B193" i="5"/>
  <c r="B191" i="5"/>
  <c r="A176" i="5"/>
  <c r="A182" i="5" s="1"/>
  <c r="B172" i="5"/>
  <c r="B175" i="5"/>
  <c r="B177" i="5"/>
  <c r="B174" i="5"/>
  <c r="B175" i="3"/>
  <c r="B180" i="3"/>
  <c r="B172" i="3"/>
  <c r="B164" i="3"/>
  <c r="B158" i="3"/>
  <c r="B162" i="3"/>
  <c r="B177" i="3"/>
  <c r="B166" i="3"/>
  <c r="B159" i="3"/>
  <c r="B161" i="3"/>
  <c r="B179" i="3"/>
  <c r="B181" i="3"/>
  <c r="B181" i="2"/>
  <c r="B179" i="2"/>
  <c r="B159" i="2"/>
  <c r="B192" i="2"/>
  <c r="B184" i="2"/>
  <c r="B166" i="2"/>
  <c r="B173" i="2"/>
  <c r="B163" i="2"/>
  <c r="B164" i="2"/>
  <c r="A88" i="2"/>
  <c r="B165" i="2"/>
  <c r="B174" i="2"/>
  <c r="B158" i="2"/>
  <c r="G161" i="5"/>
  <c r="I161" i="5"/>
  <c r="E181" i="5"/>
  <c r="K158" i="5"/>
  <c r="D166" i="5"/>
  <c r="D163" i="5"/>
  <c r="K163" i="5"/>
  <c r="J158" i="5"/>
  <c r="M166" i="5"/>
  <c r="D179" i="5"/>
  <c r="F179" i="5"/>
  <c r="L179" i="5"/>
  <c r="F163" i="5"/>
  <c r="E164" i="5"/>
  <c r="I171" i="5"/>
  <c r="L165" i="5"/>
  <c r="M160" i="5"/>
  <c r="D171" i="5"/>
  <c r="L171" i="5"/>
  <c r="F165" i="5"/>
  <c r="G165" i="5"/>
  <c r="H158" i="5"/>
  <c r="I179" i="5"/>
  <c r="I166" i="5"/>
  <c r="L181" i="5"/>
  <c r="H161" i="5"/>
  <c r="K171" i="5"/>
  <c r="H165" i="5"/>
  <c r="J181" i="5"/>
  <c r="K164" i="5"/>
  <c r="C171" i="5"/>
  <c r="D160" i="5"/>
  <c r="C90" i="5"/>
  <c r="G163" i="5"/>
  <c r="M179" i="5"/>
  <c r="C165" i="5"/>
  <c r="F181" i="5"/>
  <c r="J165" i="5"/>
  <c r="H179" i="5"/>
  <c r="E163" i="5"/>
  <c r="G90" i="5"/>
  <c r="I160" i="5"/>
  <c r="H181" i="5"/>
  <c r="H90" i="5"/>
  <c r="L161" i="5"/>
  <c r="E166" i="5"/>
  <c r="G171" i="5"/>
  <c r="L158" i="5"/>
  <c r="C161" i="5"/>
  <c r="J161" i="5"/>
  <c r="I163" i="5"/>
  <c r="I181" i="5"/>
  <c r="C166" i="5"/>
  <c r="M165" i="5"/>
  <c r="J160" i="5"/>
  <c r="C179" i="5"/>
  <c r="G158" i="5"/>
  <c r="M164" i="5"/>
  <c r="E179" i="5"/>
  <c r="AP30" i="4" a="1"/>
  <c r="AP29" i="4" a="1"/>
  <c r="K166" i="5"/>
  <c r="G179" i="5"/>
  <c r="E160" i="5"/>
  <c r="I90" i="5"/>
  <c r="D181" i="5"/>
  <c r="J163" i="5"/>
  <c r="E161" i="5"/>
  <c r="L160" i="5"/>
  <c r="K181" i="5"/>
  <c r="F158" i="5"/>
  <c r="M163" i="5"/>
  <c r="M158" i="5"/>
  <c r="G164" i="5"/>
  <c r="E171" i="5"/>
  <c r="L163" i="5"/>
  <c r="F166" i="5"/>
  <c r="G160" i="5"/>
  <c r="H164" i="5"/>
  <c r="L90" i="5"/>
  <c r="K161" i="5"/>
  <c r="C163" i="5"/>
  <c r="F164" i="5"/>
  <c r="F160" i="5"/>
  <c r="E158" i="5"/>
  <c r="E165" i="5"/>
  <c r="E90" i="5"/>
  <c r="K90" i="5"/>
  <c r="J179" i="5"/>
  <c r="C160" i="5"/>
  <c r="F96" i="5"/>
  <c r="F161" i="5"/>
  <c r="C176" i="5"/>
  <c r="M181" i="5"/>
  <c r="M171" i="5"/>
  <c r="G181" i="5"/>
  <c r="I165" i="5"/>
  <c r="H166" i="5"/>
  <c r="K179" i="5"/>
  <c r="K165" i="5"/>
  <c r="M161" i="5"/>
  <c r="D90" i="5"/>
  <c r="H163" i="5"/>
  <c r="E96" i="5"/>
  <c r="D161" i="5"/>
  <c r="J171" i="5"/>
  <c r="I158" i="5"/>
  <c r="F171" i="5"/>
  <c r="D165" i="5"/>
  <c r="L164" i="5"/>
  <c r="L166" i="5"/>
  <c r="J166" i="5"/>
  <c r="H160" i="5"/>
  <c r="C170" i="5"/>
  <c r="K160" i="5"/>
  <c r="M90" i="5"/>
  <c r="C181" i="5"/>
  <c r="G166" i="5"/>
  <c r="J90" i="5"/>
  <c r="AC70" i="4" l="1"/>
  <c r="I70" i="4"/>
  <c r="Y71" i="4"/>
  <c r="AC71" i="4"/>
  <c r="U70" i="4"/>
  <c r="Y70" i="4"/>
  <c r="Q71" i="4"/>
  <c r="U71" i="4"/>
  <c r="AK70" i="4"/>
  <c r="Q70" i="4"/>
  <c r="AK71" i="4"/>
  <c r="M70" i="4"/>
  <c r="AG70" i="4"/>
  <c r="M71" i="4"/>
  <c r="AG71" i="4"/>
  <c r="N176" i="5"/>
  <c r="N170" i="5"/>
  <c r="W164" i="5"/>
  <c r="Q164" i="5"/>
  <c r="S164" i="5"/>
  <c r="R164" i="5"/>
  <c r="X164" i="5"/>
  <c r="V164" i="5"/>
  <c r="P164" i="5"/>
  <c r="T158" i="5"/>
  <c r="P158" i="5"/>
  <c r="X158" i="5"/>
  <c r="Q158" i="5"/>
  <c r="R158" i="5"/>
  <c r="W158" i="5"/>
  <c r="S158" i="5"/>
  <c r="U158" i="5"/>
  <c r="V158" i="5"/>
  <c r="N90" i="5"/>
  <c r="U90" i="5"/>
  <c r="X90" i="5"/>
  <c r="O90" i="5"/>
  <c r="V90" i="5"/>
  <c r="P90" i="5"/>
  <c r="W90" i="5"/>
  <c r="T90" i="5"/>
  <c r="S90" i="5"/>
  <c r="R90" i="5"/>
  <c r="E70" i="4"/>
  <c r="E71" i="4"/>
  <c r="AD179" i="5"/>
  <c r="AG161" i="5"/>
  <c r="AH166" i="5"/>
  <c r="AB165" i="5"/>
  <c r="AD161" i="5"/>
  <c r="AD166" i="5"/>
  <c r="AB90" i="5"/>
  <c r="AK165" i="5"/>
  <c r="AE179" i="5"/>
  <c r="AC163" i="5"/>
  <c r="AC164" i="5"/>
  <c r="AB158" i="5"/>
  <c r="AE161" i="5"/>
  <c r="AK166" i="5"/>
  <c r="AC165" i="5"/>
  <c r="AB171" i="5"/>
  <c r="AH163" i="5"/>
  <c r="AG166" i="5"/>
  <c r="AD90" i="5"/>
  <c r="AD165" i="5"/>
  <c r="AD171" i="5"/>
  <c r="AG164" i="5"/>
  <c r="AG179" i="5"/>
  <c r="AF158" i="5"/>
  <c r="AF171" i="5"/>
  <c r="AE158" i="5"/>
  <c r="AI163" i="5"/>
  <c r="AE165" i="5"/>
  <c r="AH171" i="5"/>
  <c r="AC179" i="5"/>
  <c r="AC166" i="5"/>
  <c r="AG163" i="5"/>
  <c r="AB181" i="5"/>
  <c r="AE171" i="5"/>
  <c r="AK163" i="5"/>
  <c r="AJ164" i="5"/>
  <c r="AI179" i="5"/>
  <c r="AH165" i="5"/>
  <c r="AD158" i="5"/>
  <c r="AF90" i="5"/>
  <c r="AD163" i="5"/>
  <c r="AF164" i="5"/>
  <c r="AI165" i="5"/>
  <c r="AG158" i="5"/>
  <c r="AC181" i="5"/>
  <c r="AE90" i="5"/>
  <c r="AF165" i="5"/>
  <c r="AK171" i="5"/>
  <c r="AD164" i="5"/>
  <c r="AH164" i="5"/>
  <c r="AJ158" i="5"/>
  <c r="AI90" i="5"/>
  <c r="AK164" i="5"/>
  <c r="AI164" i="5"/>
  <c r="AH158" i="5"/>
  <c r="AG181" i="5"/>
  <c r="AB160" i="5"/>
  <c r="AC90" i="5"/>
  <c r="AJ165" i="5"/>
  <c r="AG171" i="5"/>
  <c r="AF181" i="5"/>
  <c r="AE160" i="5"/>
  <c r="AK90" i="5"/>
  <c r="AG165" i="5"/>
  <c r="AJ171" i="5"/>
  <c r="AK158" i="5"/>
  <c r="AE181" i="5"/>
  <c r="AI160" i="5"/>
  <c r="AH90" i="5"/>
  <c r="AC171" i="5"/>
  <c r="AE163" i="5"/>
  <c r="AI158" i="5"/>
  <c r="AD181" i="5"/>
  <c r="AG160" i="5"/>
  <c r="AI171" i="5"/>
  <c r="AH181" i="5"/>
  <c r="AH160" i="5"/>
  <c r="AJ90" i="5"/>
  <c r="AE164" i="5"/>
  <c r="AI181" i="5"/>
  <c r="AF160" i="5"/>
  <c r="AB161" i="5"/>
  <c r="AK181" i="5"/>
  <c r="AB179" i="5"/>
  <c r="AJ181" i="5"/>
  <c r="AD160" i="5"/>
  <c r="AK161" i="5"/>
  <c r="AB166" i="5"/>
  <c r="AG90" i="5"/>
  <c r="AC160" i="5"/>
  <c r="AH161" i="5"/>
  <c r="AI166" i="5"/>
  <c r="AC158" i="5"/>
  <c r="AJ160" i="5"/>
  <c r="AC161" i="5"/>
  <c r="AJ166" i="5"/>
  <c r="AJ161" i="5"/>
  <c r="AJ179" i="5"/>
  <c r="AB163" i="5"/>
  <c r="AI161" i="5"/>
  <c r="AE166" i="5"/>
  <c r="AH179" i="5"/>
  <c r="AK160" i="5"/>
  <c r="AF179" i="5"/>
  <c r="AF163" i="5"/>
  <c r="AK179" i="5"/>
  <c r="AJ163" i="5"/>
  <c r="AB164" i="5"/>
  <c r="AF161" i="5"/>
  <c r="AF166" i="5"/>
  <c r="AP29" i="4"/>
  <c r="AP30" i="4"/>
  <c r="S161" i="5"/>
  <c r="T166" i="5"/>
  <c r="N165" i="5"/>
  <c r="P161" i="5"/>
  <c r="P166" i="5"/>
  <c r="W165" i="5"/>
  <c r="O163" i="5"/>
  <c r="O167" i="5"/>
  <c r="O169" i="5"/>
  <c r="N159" i="5"/>
  <c r="Q161" i="5"/>
  <c r="W166" i="5"/>
  <c r="O165" i="5"/>
  <c r="T163" i="5"/>
  <c r="X161" i="5"/>
  <c r="S166" i="5"/>
  <c r="P165" i="5"/>
  <c r="S169" i="5"/>
  <c r="S167" i="5"/>
  <c r="R159" i="5"/>
  <c r="Q159" i="5"/>
  <c r="U163" i="5"/>
  <c r="Q165" i="5"/>
  <c r="O166" i="5"/>
  <c r="S163" i="5"/>
  <c r="W163" i="5"/>
  <c r="V169" i="5"/>
  <c r="V167" i="5"/>
  <c r="T165" i="5"/>
  <c r="P159" i="5"/>
  <c r="P163" i="5"/>
  <c r="R167" i="5"/>
  <c r="R169" i="5"/>
  <c r="U165" i="5"/>
  <c r="X163" i="5"/>
  <c r="S159" i="5"/>
  <c r="R165" i="5"/>
  <c r="P167" i="5"/>
  <c r="P169" i="5"/>
  <c r="T167" i="5"/>
  <c r="T169" i="5"/>
  <c r="X166" i="5"/>
  <c r="V159" i="5"/>
  <c r="W169" i="5"/>
  <c r="W167" i="5"/>
  <c r="U167" i="5"/>
  <c r="U169" i="5"/>
  <c r="T159" i="5"/>
  <c r="N160" i="5"/>
  <c r="V165" i="5"/>
  <c r="Q160" i="5"/>
  <c r="S165" i="5"/>
  <c r="W159" i="5"/>
  <c r="U160" i="5"/>
  <c r="X165" i="5"/>
  <c r="Q163" i="5"/>
  <c r="U159" i="5"/>
  <c r="S160" i="5"/>
  <c r="T160" i="5"/>
  <c r="Q169" i="5"/>
  <c r="Q167" i="5"/>
  <c r="R160" i="5"/>
  <c r="N161" i="5"/>
  <c r="P160" i="5"/>
  <c r="W161" i="5"/>
  <c r="N166" i="5"/>
  <c r="O160" i="5"/>
  <c r="T161" i="5"/>
  <c r="U166" i="5"/>
  <c r="O159" i="5"/>
  <c r="V160" i="5"/>
  <c r="O161" i="5"/>
  <c r="V166" i="5"/>
  <c r="V161" i="5"/>
  <c r="N163" i="5"/>
  <c r="U161" i="5"/>
  <c r="Q166" i="5"/>
  <c r="X169" i="5"/>
  <c r="X167" i="5"/>
  <c r="X159" i="5"/>
  <c r="W160" i="5"/>
  <c r="R163" i="5"/>
  <c r="X160" i="5"/>
  <c r="V163" i="5"/>
  <c r="N167" i="5"/>
  <c r="N169" i="5"/>
  <c r="R161" i="5"/>
  <c r="R166" i="5"/>
  <c r="B182" i="5"/>
  <c r="B192" i="5"/>
  <c r="A102" i="5"/>
  <c r="A99" i="3"/>
  <c r="A120" i="2"/>
  <c r="A101" i="3"/>
  <c r="A188" i="5"/>
  <c r="A194" i="5" s="1"/>
  <c r="B190" i="5"/>
  <c r="B188" i="5"/>
  <c r="B185" i="5"/>
  <c r="B195" i="5"/>
  <c r="B186" i="5"/>
  <c r="B187" i="5"/>
  <c r="B184" i="5"/>
  <c r="B189" i="5"/>
  <c r="B205" i="5"/>
  <c r="B203" i="5"/>
  <c r="B189" i="3"/>
  <c r="B193" i="3"/>
  <c r="B191" i="3"/>
  <c r="B173" i="3"/>
  <c r="B178" i="3"/>
  <c r="B184" i="3"/>
  <c r="B192" i="3"/>
  <c r="B171" i="3"/>
  <c r="B170" i="3"/>
  <c r="B176" i="3"/>
  <c r="B174" i="3"/>
  <c r="B187" i="3"/>
  <c r="B177" i="2"/>
  <c r="B185" i="2"/>
  <c r="B196" i="2"/>
  <c r="B204" i="2"/>
  <c r="B171" i="2"/>
  <c r="B186" i="2"/>
  <c r="B170" i="2"/>
  <c r="B178" i="2"/>
  <c r="A94" i="2"/>
  <c r="B176" i="2"/>
  <c r="B175" i="2"/>
  <c r="B191" i="2"/>
  <c r="B193" i="2"/>
  <c r="J193" i="5"/>
  <c r="L193" i="5"/>
  <c r="G193" i="5"/>
  <c r="K175" i="5"/>
  <c r="E170" i="5"/>
  <c r="I175" i="5"/>
  <c r="H96" i="5"/>
  <c r="M170" i="5"/>
  <c r="M191" i="5"/>
  <c r="H170" i="5"/>
  <c r="J172" i="5"/>
  <c r="D176" i="5"/>
  <c r="G177" i="5"/>
  <c r="M175" i="5"/>
  <c r="E178" i="5"/>
  <c r="J173" i="5"/>
  <c r="C175" i="5"/>
  <c r="K172" i="5"/>
  <c r="J170" i="5"/>
  <c r="C96" i="5"/>
  <c r="M178" i="5"/>
  <c r="L191" i="5"/>
  <c r="D173" i="5"/>
  <c r="L175" i="5"/>
  <c r="D170" i="5"/>
  <c r="C178" i="5"/>
  <c r="AP32" i="4" a="1"/>
  <c r="H183" i="5"/>
  <c r="K177" i="5"/>
  <c r="J177" i="5"/>
  <c r="H178" i="5"/>
  <c r="I183" i="5"/>
  <c r="J183" i="5"/>
  <c r="G191" i="5"/>
  <c r="L96" i="5"/>
  <c r="G178" i="5"/>
  <c r="E177" i="5"/>
  <c r="H175" i="5"/>
  <c r="C172" i="5"/>
  <c r="D177" i="5"/>
  <c r="G96" i="5"/>
  <c r="H173" i="5"/>
  <c r="D193" i="5"/>
  <c r="I96" i="5"/>
  <c r="C177" i="5"/>
  <c r="D172" i="5"/>
  <c r="F172" i="5"/>
  <c r="I178" i="5"/>
  <c r="G176" i="5"/>
  <c r="D191" i="5"/>
  <c r="K193" i="5"/>
  <c r="L183" i="5"/>
  <c r="F191" i="5"/>
  <c r="F102" i="5"/>
  <c r="I177" i="5"/>
  <c r="L173" i="5"/>
  <c r="E182" i="5"/>
  <c r="D96" i="5"/>
  <c r="L178" i="5"/>
  <c r="M176" i="5"/>
  <c r="L176" i="5"/>
  <c r="G172" i="5"/>
  <c r="H191" i="5"/>
  <c r="C191" i="5"/>
  <c r="H172" i="5"/>
  <c r="E176" i="5"/>
  <c r="I173" i="5"/>
  <c r="I191" i="5"/>
  <c r="K96" i="5"/>
  <c r="F176" i="5"/>
  <c r="F183" i="5"/>
  <c r="F175" i="5"/>
  <c r="F173" i="5"/>
  <c r="F177" i="5"/>
  <c r="M172" i="5"/>
  <c r="J191" i="5"/>
  <c r="C182" i="5"/>
  <c r="AP31" i="4" a="1"/>
  <c r="M183" i="5"/>
  <c r="E175" i="5"/>
  <c r="E183" i="5"/>
  <c r="E193" i="5"/>
  <c r="K183" i="5"/>
  <c r="M173" i="5"/>
  <c r="F170" i="5"/>
  <c r="D178" i="5"/>
  <c r="D183" i="5"/>
  <c r="L172" i="5"/>
  <c r="K170" i="5"/>
  <c r="E173" i="5"/>
  <c r="J96" i="5"/>
  <c r="H177" i="5"/>
  <c r="C183" i="5"/>
  <c r="J176" i="5"/>
  <c r="J178" i="5"/>
  <c r="K191" i="5"/>
  <c r="G183" i="5"/>
  <c r="I172" i="5"/>
  <c r="L170" i="5"/>
  <c r="L177" i="5"/>
  <c r="G170" i="5"/>
  <c r="I193" i="5"/>
  <c r="E172" i="5"/>
  <c r="I176" i="5"/>
  <c r="K173" i="5"/>
  <c r="G173" i="5"/>
  <c r="H193" i="5"/>
  <c r="I170" i="5"/>
  <c r="H176" i="5"/>
  <c r="M177" i="5"/>
  <c r="K178" i="5"/>
  <c r="J175" i="5"/>
  <c r="C173" i="5"/>
  <c r="E191" i="5"/>
  <c r="F178" i="5"/>
  <c r="F193" i="5"/>
  <c r="D175" i="5"/>
  <c r="E102" i="5"/>
  <c r="M193" i="5"/>
  <c r="C193" i="5"/>
  <c r="D182" i="5"/>
  <c r="M96" i="5"/>
  <c r="K176" i="5"/>
  <c r="G175" i="5"/>
  <c r="AC73" i="4" l="1"/>
  <c r="I73" i="4"/>
  <c r="AC72" i="4"/>
  <c r="I72" i="4"/>
  <c r="U72" i="4"/>
  <c r="Y72" i="4"/>
  <c r="U73" i="4"/>
  <c r="Y73" i="4"/>
  <c r="AK73" i="4"/>
  <c r="Q73" i="4"/>
  <c r="AK72" i="4"/>
  <c r="Q72" i="4"/>
  <c r="M73" i="4"/>
  <c r="AG73" i="4"/>
  <c r="M72" i="4"/>
  <c r="AG72" i="4"/>
  <c r="O182" i="5"/>
  <c r="N182" i="5"/>
  <c r="P182" i="5"/>
  <c r="V176" i="5"/>
  <c r="S176" i="5"/>
  <c r="T176" i="5"/>
  <c r="U176" i="5"/>
  <c r="Q176" i="5"/>
  <c r="P176" i="5"/>
  <c r="W176" i="5"/>
  <c r="X176" i="5"/>
  <c r="R176" i="5"/>
  <c r="O176" i="5"/>
  <c r="T170" i="5"/>
  <c r="R170" i="5"/>
  <c r="W170" i="5"/>
  <c r="V170" i="5"/>
  <c r="Q170" i="5"/>
  <c r="O170" i="5"/>
  <c r="U170" i="5"/>
  <c r="S170" i="5"/>
  <c r="X170" i="5"/>
  <c r="P170" i="5"/>
  <c r="E73" i="4"/>
  <c r="E72" i="4"/>
  <c r="AI96" i="5"/>
  <c r="AK183" i="5"/>
  <c r="AE193" i="5"/>
  <c r="AD191" i="5"/>
  <c r="AH170" i="5"/>
  <c r="AH193" i="5"/>
  <c r="AD96" i="5"/>
  <c r="AC183" i="5"/>
  <c r="AJ193" i="5"/>
  <c r="AK191" i="5"/>
  <c r="AI170" i="5"/>
  <c r="AB175" i="5"/>
  <c r="AB170" i="5"/>
  <c r="AC96" i="5"/>
  <c r="AF191" i="5"/>
  <c r="AG170" i="5"/>
  <c r="AH175" i="5"/>
  <c r="AG178" i="5"/>
  <c r="AI178" i="5"/>
  <c r="AK173" i="5"/>
  <c r="AG177" i="5"/>
  <c r="AE191" i="5"/>
  <c r="AJ170" i="5"/>
  <c r="AG175" i="5"/>
  <c r="AB173" i="5"/>
  <c r="AG193" i="5"/>
  <c r="AF170" i="5"/>
  <c r="AC178" i="5"/>
  <c r="AC173" i="5"/>
  <c r="AK96" i="5"/>
  <c r="AI173" i="5"/>
  <c r="AF177" i="5"/>
  <c r="AD170" i="5"/>
  <c r="AF175" i="5"/>
  <c r="AH96" i="5"/>
  <c r="AH191" i="5"/>
  <c r="AH173" i="5"/>
  <c r="AC177" i="5"/>
  <c r="AC170" i="5"/>
  <c r="AC175" i="5"/>
  <c r="AE173" i="5"/>
  <c r="AI175" i="5"/>
  <c r="AF173" i="5"/>
  <c r="AK177" i="5"/>
  <c r="AB176" i="5"/>
  <c r="AE170" i="5"/>
  <c r="AE175" i="5"/>
  <c r="AE183" i="5"/>
  <c r="AH178" i="5"/>
  <c r="AD178" i="5"/>
  <c r="AC176" i="5"/>
  <c r="AJ175" i="5"/>
  <c r="AK178" i="5"/>
  <c r="AD175" i="5"/>
  <c r="AJ177" i="5"/>
  <c r="AG173" i="5"/>
  <c r="AH177" i="5"/>
  <c r="AD176" i="5"/>
  <c r="AB172" i="5"/>
  <c r="AK175" i="5"/>
  <c r="AG191" i="5"/>
  <c r="AJ178" i="5"/>
  <c r="AJ173" i="5"/>
  <c r="AK170" i="5"/>
  <c r="AD177" i="5"/>
  <c r="AF176" i="5"/>
  <c r="AJ172" i="5"/>
  <c r="AI172" i="5"/>
  <c r="AG96" i="5"/>
  <c r="AF193" i="5"/>
  <c r="AB177" i="5"/>
  <c r="AI177" i="5"/>
  <c r="AI176" i="5"/>
  <c r="AB183" i="5"/>
  <c r="AF96" i="5"/>
  <c r="AI191" i="5"/>
  <c r="AD173" i="5"/>
  <c r="AE177" i="5"/>
  <c r="AK172" i="5"/>
  <c r="AH176" i="5"/>
  <c r="AH172" i="5"/>
  <c r="AJ183" i="5"/>
  <c r="AF172" i="5"/>
  <c r="AB96" i="5"/>
  <c r="AE176" i="5"/>
  <c r="AK176" i="5"/>
  <c r="AE172" i="5"/>
  <c r="AI183" i="5"/>
  <c r="AK193" i="5"/>
  <c r="AD183" i="5"/>
  <c r="AE96" i="5"/>
  <c r="AJ176" i="5"/>
  <c r="AC193" i="5"/>
  <c r="AG183" i="5"/>
  <c r="AB193" i="5"/>
  <c r="AB178" i="5"/>
  <c r="AG172" i="5"/>
  <c r="AB191" i="5"/>
  <c r="AE178" i="5"/>
  <c r="AG176" i="5"/>
  <c r="AD172" i="5"/>
  <c r="AF183" i="5"/>
  <c r="AD193" i="5"/>
  <c r="AC191" i="5"/>
  <c r="AF178" i="5"/>
  <c r="AJ96" i="5"/>
  <c r="AC172" i="5"/>
  <c r="AH183" i="5"/>
  <c r="AI193" i="5"/>
  <c r="AJ191" i="5"/>
  <c r="AP31" i="4"/>
  <c r="AP32" i="4"/>
  <c r="U96" i="5"/>
  <c r="X172" i="5"/>
  <c r="T171" i="5"/>
  <c r="P96" i="5"/>
  <c r="U171" i="5"/>
  <c r="N175" i="5"/>
  <c r="N171" i="5"/>
  <c r="O96" i="5"/>
  <c r="S171" i="5"/>
  <c r="T175" i="5"/>
  <c r="S178" i="5"/>
  <c r="U178" i="5"/>
  <c r="X96" i="5"/>
  <c r="W173" i="5"/>
  <c r="S177" i="5"/>
  <c r="V171" i="5"/>
  <c r="S175" i="5"/>
  <c r="N173" i="5"/>
  <c r="R171" i="5"/>
  <c r="O178" i="5"/>
  <c r="O173" i="5"/>
  <c r="X178" i="5"/>
  <c r="W96" i="5"/>
  <c r="U173" i="5"/>
  <c r="R177" i="5"/>
  <c r="P171" i="5"/>
  <c r="R175" i="5"/>
  <c r="T96" i="5"/>
  <c r="T173" i="5"/>
  <c r="O177" i="5"/>
  <c r="O171" i="5"/>
  <c r="O175" i="5"/>
  <c r="Q173" i="5"/>
  <c r="U175" i="5"/>
  <c r="R173" i="5"/>
  <c r="W177" i="5"/>
  <c r="N181" i="5"/>
  <c r="N179" i="5"/>
  <c r="Q171" i="5"/>
  <c r="Q175" i="5"/>
  <c r="T178" i="5"/>
  <c r="P178" i="5"/>
  <c r="O179" i="5"/>
  <c r="O181" i="5"/>
  <c r="X171" i="5"/>
  <c r="V175" i="5"/>
  <c r="W178" i="5"/>
  <c r="P175" i="5"/>
  <c r="V177" i="5"/>
  <c r="S173" i="5"/>
  <c r="T177" i="5"/>
  <c r="P179" i="5"/>
  <c r="P181" i="5"/>
  <c r="N172" i="5"/>
  <c r="W175" i="5"/>
  <c r="V178" i="5"/>
  <c r="V173" i="5"/>
  <c r="W171" i="5"/>
  <c r="X173" i="5"/>
  <c r="P177" i="5"/>
  <c r="R179" i="5"/>
  <c r="R181" i="5"/>
  <c r="V172" i="5"/>
  <c r="X175" i="5"/>
  <c r="U172" i="5"/>
  <c r="S96" i="5"/>
  <c r="N177" i="5"/>
  <c r="U177" i="5"/>
  <c r="U179" i="5"/>
  <c r="U181" i="5"/>
  <c r="R96" i="5"/>
  <c r="P173" i="5"/>
  <c r="Q177" i="5"/>
  <c r="W172" i="5"/>
  <c r="X177" i="5"/>
  <c r="T179" i="5"/>
  <c r="T181" i="5"/>
  <c r="T172" i="5"/>
  <c r="R172" i="5"/>
  <c r="N96" i="5"/>
  <c r="Q179" i="5"/>
  <c r="Q181" i="5"/>
  <c r="W179" i="5"/>
  <c r="W181" i="5"/>
  <c r="Q172" i="5"/>
  <c r="Q96" i="5"/>
  <c r="V181" i="5"/>
  <c r="V179" i="5"/>
  <c r="N178" i="5"/>
  <c r="S172" i="5"/>
  <c r="Q178" i="5"/>
  <c r="S181" i="5"/>
  <c r="S179" i="5"/>
  <c r="P172" i="5"/>
  <c r="R178" i="5"/>
  <c r="V96" i="5"/>
  <c r="X181" i="5"/>
  <c r="X179" i="5"/>
  <c r="O172" i="5"/>
  <c r="B204" i="5"/>
  <c r="A108" i="5"/>
  <c r="B194" i="5"/>
  <c r="A126" i="2"/>
  <c r="A107" i="3"/>
  <c r="A105" i="3"/>
  <c r="B198" i="5"/>
  <c r="A200" i="5"/>
  <c r="A206" i="5" s="1"/>
  <c r="B197" i="5"/>
  <c r="B217" i="5"/>
  <c r="B202" i="5"/>
  <c r="B200" i="5"/>
  <c r="B215" i="5"/>
  <c r="B199" i="5"/>
  <c r="B196" i="5"/>
  <c r="B207" i="5"/>
  <c r="B201" i="5"/>
  <c r="B204" i="3"/>
  <c r="B182" i="3"/>
  <c r="B203" i="3"/>
  <c r="B199" i="3"/>
  <c r="B190" i="3"/>
  <c r="B201" i="3"/>
  <c r="B186" i="3"/>
  <c r="B205" i="3"/>
  <c r="B183" i="3"/>
  <c r="B188" i="3"/>
  <c r="B196" i="3"/>
  <c r="B185" i="3"/>
  <c r="B187" i="2"/>
  <c r="A100" i="2"/>
  <c r="B182" i="2"/>
  <c r="B198" i="2"/>
  <c r="B216" i="2"/>
  <c r="B197" i="2"/>
  <c r="B189" i="2"/>
  <c r="B203" i="2"/>
  <c r="B188" i="2"/>
  <c r="B183" i="2"/>
  <c r="B205" i="2"/>
  <c r="B190" i="2"/>
  <c r="B208" i="2"/>
  <c r="M184" i="5"/>
  <c r="K187" i="5"/>
  <c r="I189" i="5"/>
  <c r="D195" i="5"/>
  <c r="G189" i="5"/>
  <c r="E205" i="5"/>
  <c r="J187" i="5"/>
  <c r="I182" i="5"/>
  <c r="E203" i="5"/>
  <c r="C195" i="5"/>
  <c r="D184" i="5"/>
  <c r="L182" i="5"/>
  <c r="F182" i="5"/>
  <c r="K102" i="5"/>
  <c r="F205" i="5"/>
  <c r="M205" i="5"/>
  <c r="F195" i="5"/>
  <c r="M187" i="5"/>
  <c r="J190" i="5"/>
  <c r="G205" i="5"/>
  <c r="K205" i="5"/>
  <c r="L184" i="5"/>
  <c r="F188" i="5"/>
  <c r="D189" i="5"/>
  <c r="L195" i="5"/>
  <c r="G184" i="5"/>
  <c r="E188" i="5"/>
  <c r="K182" i="5"/>
  <c r="K189" i="5"/>
  <c r="H102" i="5"/>
  <c r="J203" i="5"/>
  <c r="G102" i="5"/>
  <c r="H205" i="5"/>
  <c r="H182" i="5"/>
  <c r="G203" i="5"/>
  <c r="J195" i="5"/>
  <c r="D187" i="5"/>
  <c r="K195" i="5"/>
  <c r="J182" i="5"/>
  <c r="M102" i="5"/>
  <c r="K185" i="5"/>
  <c r="G187" i="5"/>
  <c r="C187" i="5"/>
  <c r="I205" i="5"/>
  <c r="H203" i="5"/>
  <c r="I195" i="5"/>
  <c r="H185" i="5"/>
  <c r="H195" i="5"/>
  <c r="H187" i="5"/>
  <c r="H188" i="5"/>
  <c r="J102" i="5"/>
  <c r="C102" i="5"/>
  <c r="L187" i="5"/>
  <c r="H189" i="5"/>
  <c r="G188" i="5"/>
  <c r="J185" i="5"/>
  <c r="I184" i="5"/>
  <c r="AP33" i="4" a="1"/>
  <c r="M185" i="5"/>
  <c r="F108" i="5"/>
  <c r="E108" i="5"/>
  <c r="M182" i="5"/>
  <c r="F190" i="5"/>
  <c r="H184" i="5"/>
  <c r="M203" i="5"/>
  <c r="C185" i="5"/>
  <c r="K184" i="5"/>
  <c r="C184" i="5"/>
  <c r="D205" i="5"/>
  <c r="I185" i="5"/>
  <c r="C205" i="5"/>
  <c r="L188" i="5"/>
  <c r="K188" i="5"/>
  <c r="D190" i="5"/>
  <c r="M190" i="5"/>
  <c r="M195" i="5"/>
  <c r="F203" i="5"/>
  <c r="J205" i="5"/>
  <c r="E189" i="5"/>
  <c r="I190" i="5"/>
  <c r="G182" i="5"/>
  <c r="I187" i="5"/>
  <c r="C190" i="5"/>
  <c r="I102" i="5"/>
  <c r="M188" i="5"/>
  <c r="D200" i="5"/>
  <c r="H190" i="5"/>
  <c r="J184" i="5"/>
  <c r="F187" i="5"/>
  <c r="C188" i="5"/>
  <c r="E195" i="5"/>
  <c r="AP34" i="4" a="1"/>
  <c r="M189" i="5"/>
  <c r="L190" i="5"/>
  <c r="L189" i="5"/>
  <c r="C189" i="5"/>
  <c r="D188" i="5"/>
  <c r="K190" i="5"/>
  <c r="L185" i="5"/>
  <c r="L205" i="5"/>
  <c r="J189" i="5"/>
  <c r="G190" i="5"/>
  <c r="I203" i="5"/>
  <c r="F184" i="5"/>
  <c r="L203" i="5"/>
  <c r="F185" i="5"/>
  <c r="J188" i="5"/>
  <c r="G195" i="5"/>
  <c r="D203" i="5"/>
  <c r="E185" i="5"/>
  <c r="E187" i="5"/>
  <c r="E190" i="5"/>
  <c r="L102" i="5"/>
  <c r="D102" i="5"/>
  <c r="C203" i="5"/>
  <c r="E184" i="5"/>
  <c r="K203" i="5"/>
  <c r="G185" i="5"/>
  <c r="D185" i="5"/>
  <c r="I188" i="5"/>
  <c r="F189" i="5"/>
  <c r="AC75" i="4" l="1"/>
  <c r="I75" i="4"/>
  <c r="AC74" i="4"/>
  <c r="I74" i="4"/>
  <c r="U75" i="4"/>
  <c r="Y75" i="4"/>
  <c r="U74" i="4"/>
  <c r="Y74" i="4"/>
  <c r="AK75" i="4"/>
  <c r="Q75" i="4"/>
  <c r="AK74" i="4"/>
  <c r="Q74" i="4"/>
  <c r="M75" i="4"/>
  <c r="AG75" i="4"/>
  <c r="M74" i="4"/>
  <c r="AG74" i="4"/>
  <c r="T188" i="5"/>
  <c r="U188" i="5"/>
  <c r="O188" i="5"/>
  <c r="N188" i="5"/>
  <c r="X188" i="5"/>
  <c r="V188" i="5"/>
  <c r="W188" i="5"/>
  <c r="R188" i="5"/>
  <c r="S188" i="5"/>
  <c r="P188" i="5"/>
  <c r="Q188" i="5"/>
  <c r="R182" i="5"/>
  <c r="X182" i="5"/>
  <c r="U182" i="5"/>
  <c r="S182" i="5"/>
  <c r="V182" i="5"/>
  <c r="Q182" i="5"/>
  <c r="W182" i="5"/>
  <c r="T182" i="5"/>
  <c r="E74" i="4"/>
  <c r="E75" i="4"/>
  <c r="AE188" i="5"/>
  <c r="AB102" i="5"/>
  <c r="AI190" i="5"/>
  <c r="AI188" i="5"/>
  <c r="AK185" i="5"/>
  <c r="AH195" i="5"/>
  <c r="AE182" i="5"/>
  <c r="AB195" i="5"/>
  <c r="AH182" i="5"/>
  <c r="AB205" i="5"/>
  <c r="AI182" i="5"/>
  <c r="AD205" i="5"/>
  <c r="AF190" i="5"/>
  <c r="AC188" i="5"/>
  <c r="AC185" i="5"/>
  <c r="AD195" i="5"/>
  <c r="AB189" i="5"/>
  <c r="AB203" i="5"/>
  <c r="AG190" i="5"/>
  <c r="AI185" i="5"/>
  <c r="AG189" i="5"/>
  <c r="AC182" i="5"/>
  <c r="AJ205" i="5"/>
  <c r="AG188" i="5"/>
  <c r="AG195" i="5"/>
  <c r="AF182" i="5"/>
  <c r="AD102" i="5"/>
  <c r="AE205" i="5"/>
  <c r="AE203" i="5"/>
  <c r="AJ188" i="5"/>
  <c r="AH185" i="5"/>
  <c r="AJ195" i="5"/>
  <c r="AF189" i="5"/>
  <c r="AK189" i="5"/>
  <c r="AK190" i="5"/>
  <c r="AI203" i="5"/>
  <c r="AJ189" i="5"/>
  <c r="AD188" i="5"/>
  <c r="AK102" i="5"/>
  <c r="AH102" i="5"/>
  <c r="AC203" i="5"/>
  <c r="AH187" i="5"/>
  <c r="AE185" i="5"/>
  <c r="AE195" i="5"/>
  <c r="AD189" i="5"/>
  <c r="AK182" i="5"/>
  <c r="AB187" i="5"/>
  <c r="AJ185" i="5"/>
  <c r="AC205" i="5"/>
  <c r="AC187" i="5"/>
  <c r="AC195" i="5"/>
  <c r="AG205" i="5"/>
  <c r="AF102" i="5"/>
  <c r="AK205" i="5"/>
  <c r="AJ203" i="5"/>
  <c r="AE187" i="5"/>
  <c r="AK195" i="5"/>
  <c r="AC189" i="5"/>
  <c r="AD185" i="5"/>
  <c r="AF205" i="5"/>
  <c r="AF195" i="5"/>
  <c r="AK203" i="5"/>
  <c r="AG185" i="5"/>
  <c r="AJ102" i="5"/>
  <c r="AH205" i="5"/>
  <c r="AD203" i="5"/>
  <c r="AI187" i="5"/>
  <c r="AB184" i="5"/>
  <c r="AI195" i="5"/>
  <c r="AH189" i="5"/>
  <c r="AE189" i="5"/>
  <c r="AI189" i="5"/>
  <c r="AG102" i="5"/>
  <c r="AD184" i="5"/>
  <c r="AI184" i="5"/>
  <c r="AH184" i="5"/>
  <c r="AD187" i="5"/>
  <c r="AK184" i="5"/>
  <c r="AB190" i="5"/>
  <c r="AE184" i="5"/>
  <c r="AH190" i="5"/>
  <c r="AI205" i="5"/>
  <c r="AF187" i="5"/>
  <c r="AJ184" i="5"/>
  <c r="AF203" i="5"/>
  <c r="AJ187" i="5"/>
  <c r="AB182" i="5"/>
  <c r="AG184" i="5"/>
  <c r="AE190" i="5"/>
  <c r="AB188" i="5"/>
  <c r="AJ182" i="5"/>
  <c r="AF184" i="5"/>
  <c r="AD190" i="5"/>
  <c r="AF188" i="5"/>
  <c r="AK187" i="5"/>
  <c r="AC102" i="5"/>
  <c r="AI102" i="5"/>
  <c r="AG187" i="5"/>
  <c r="AH203" i="5"/>
  <c r="AG203" i="5"/>
  <c r="AD182" i="5"/>
  <c r="AC184" i="5"/>
  <c r="AC190" i="5"/>
  <c r="AK188" i="5"/>
  <c r="AB185" i="5"/>
  <c r="AG182" i="5"/>
  <c r="AE102" i="5"/>
  <c r="AJ190" i="5"/>
  <c r="AH188" i="5"/>
  <c r="AF185" i="5"/>
  <c r="AP33" i="4"/>
  <c r="AP34" i="4"/>
  <c r="M77" i="4" s="1"/>
  <c r="Q193" i="5"/>
  <c r="Q191" i="5"/>
  <c r="N102" i="5"/>
  <c r="U190" i="5"/>
  <c r="U191" i="5"/>
  <c r="U193" i="5"/>
  <c r="W185" i="5"/>
  <c r="Q183" i="5"/>
  <c r="T183" i="5"/>
  <c r="U183" i="5"/>
  <c r="R190" i="5"/>
  <c r="O191" i="5"/>
  <c r="O193" i="5"/>
  <c r="O185" i="5"/>
  <c r="N189" i="5"/>
  <c r="S190" i="5"/>
  <c r="U185" i="5"/>
  <c r="S189" i="5"/>
  <c r="O183" i="5"/>
  <c r="S191" i="5"/>
  <c r="S193" i="5"/>
  <c r="R183" i="5"/>
  <c r="P102" i="5"/>
  <c r="X190" i="5"/>
  <c r="V193" i="5"/>
  <c r="V191" i="5"/>
  <c r="T185" i="5"/>
  <c r="R189" i="5"/>
  <c r="W189" i="5"/>
  <c r="W190" i="5"/>
  <c r="X183" i="5"/>
  <c r="V189" i="5"/>
  <c r="P193" i="5"/>
  <c r="P191" i="5"/>
  <c r="W102" i="5"/>
  <c r="X191" i="5"/>
  <c r="X193" i="5"/>
  <c r="T102" i="5"/>
  <c r="T187" i="5"/>
  <c r="Q185" i="5"/>
  <c r="P189" i="5"/>
  <c r="W183" i="5"/>
  <c r="N187" i="5"/>
  <c r="V185" i="5"/>
  <c r="O187" i="5"/>
  <c r="R102" i="5"/>
  <c r="Q187" i="5"/>
  <c r="X185" i="5"/>
  <c r="O189" i="5"/>
  <c r="P185" i="5"/>
  <c r="S185" i="5"/>
  <c r="V102" i="5"/>
  <c r="U187" i="5"/>
  <c r="N184" i="5"/>
  <c r="T189" i="5"/>
  <c r="Q189" i="5"/>
  <c r="U189" i="5"/>
  <c r="X189" i="5"/>
  <c r="S102" i="5"/>
  <c r="P184" i="5"/>
  <c r="U184" i="5"/>
  <c r="T184" i="5"/>
  <c r="P187" i="5"/>
  <c r="W184" i="5"/>
  <c r="N190" i="5"/>
  <c r="X187" i="5"/>
  <c r="Q184" i="5"/>
  <c r="T190" i="5"/>
  <c r="R187" i="5"/>
  <c r="X102" i="5"/>
  <c r="V184" i="5"/>
  <c r="V187" i="5"/>
  <c r="N183" i="5"/>
  <c r="S184" i="5"/>
  <c r="Q190" i="5"/>
  <c r="N193" i="5"/>
  <c r="N191" i="5"/>
  <c r="V183" i="5"/>
  <c r="R184" i="5"/>
  <c r="P190" i="5"/>
  <c r="R191" i="5"/>
  <c r="R193" i="5"/>
  <c r="W187" i="5"/>
  <c r="O102" i="5"/>
  <c r="U102" i="5"/>
  <c r="S187" i="5"/>
  <c r="P183" i="5"/>
  <c r="O184" i="5"/>
  <c r="O190" i="5"/>
  <c r="W193" i="5"/>
  <c r="W191" i="5"/>
  <c r="N185" i="5"/>
  <c r="S183" i="5"/>
  <c r="Q102" i="5"/>
  <c r="X184" i="5"/>
  <c r="V190" i="5"/>
  <c r="T193" i="5"/>
  <c r="T191" i="5"/>
  <c r="R185" i="5"/>
  <c r="B216" i="5"/>
  <c r="B206" i="5"/>
  <c r="A114" i="5"/>
  <c r="A113" i="3"/>
  <c r="A111" i="3"/>
  <c r="A132" i="2"/>
  <c r="B214" i="5"/>
  <c r="B219" i="5"/>
  <c r="B208" i="5"/>
  <c r="B211" i="5"/>
  <c r="B212" i="5"/>
  <c r="B229" i="5"/>
  <c r="B210" i="5"/>
  <c r="A212" i="5"/>
  <c r="A218" i="5" s="1"/>
  <c r="B227" i="5"/>
  <c r="B213" i="5"/>
  <c r="B209" i="5"/>
  <c r="B208" i="3"/>
  <c r="B195" i="3"/>
  <c r="B215" i="3"/>
  <c r="B211" i="3"/>
  <c r="B194" i="3"/>
  <c r="B198" i="3"/>
  <c r="B213" i="3"/>
  <c r="B217" i="3"/>
  <c r="B197" i="3"/>
  <c r="B200" i="3"/>
  <c r="B202" i="3"/>
  <c r="B216" i="3"/>
  <c r="B217" i="2"/>
  <c r="B220" i="2"/>
  <c r="B215" i="2"/>
  <c r="B209" i="2"/>
  <c r="A106" i="2"/>
  <c r="B200" i="2"/>
  <c r="B201" i="2"/>
  <c r="B199" i="2"/>
  <c r="B195" i="2"/>
  <c r="B194" i="2"/>
  <c r="B228" i="2"/>
  <c r="B210" i="2"/>
  <c r="B202" i="2"/>
  <c r="L202" i="5"/>
  <c r="C201" i="5"/>
  <c r="C202" i="5"/>
  <c r="D194" i="5"/>
  <c r="M108" i="5"/>
  <c r="D215" i="5"/>
  <c r="C207" i="5"/>
  <c r="E217" i="5"/>
  <c r="I196" i="5"/>
  <c r="M202" i="5"/>
  <c r="H215" i="5"/>
  <c r="J197" i="5"/>
  <c r="H199" i="5"/>
  <c r="K199" i="5"/>
  <c r="J202" i="5"/>
  <c r="G108" i="5"/>
  <c r="M200" i="5"/>
  <c r="K196" i="5"/>
  <c r="J196" i="5"/>
  <c r="J194" i="5"/>
  <c r="F199" i="5"/>
  <c r="H197" i="5"/>
  <c r="G215" i="5"/>
  <c r="L197" i="5"/>
  <c r="I201" i="5"/>
  <c r="K197" i="5"/>
  <c r="C215" i="5"/>
  <c r="D108" i="5"/>
  <c r="G201" i="5"/>
  <c r="H194" i="5"/>
  <c r="G199" i="5"/>
  <c r="J215" i="5"/>
  <c r="J207" i="5"/>
  <c r="K217" i="5"/>
  <c r="L196" i="5"/>
  <c r="G200" i="5"/>
  <c r="K200" i="5"/>
  <c r="M215" i="5"/>
  <c r="E196" i="5"/>
  <c r="E215" i="5"/>
  <c r="D202" i="5"/>
  <c r="I197" i="5"/>
  <c r="E194" i="5"/>
  <c r="H201" i="5"/>
  <c r="C197" i="5"/>
  <c r="E200" i="5"/>
  <c r="G197" i="5"/>
  <c r="I215" i="5"/>
  <c r="C108" i="5"/>
  <c r="I199" i="5"/>
  <c r="K207" i="5"/>
  <c r="D217" i="5"/>
  <c r="D201" i="5"/>
  <c r="H202" i="5"/>
  <c r="F207" i="5"/>
  <c r="H196" i="5"/>
  <c r="J199" i="5"/>
  <c r="M207" i="5"/>
  <c r="L215" i="5"/>
  <c r="F197" i="5"/>
  <c r="L207" i="5"/>
  <c r="K108" i="5"/>
  <c r="J201" i="5"/>
  <c r="F194" i="5"/>
  <c r="G207" i="5"/>
  <c r="H108" i="5"/>
  <c r="D197" i="5"/>
  <c r="J200" i="5"/>
  <c r="E202" i="5"/>
  <c r="L217" i="5"/>
  <c r="L201" i="5"/>
  <c r="K202" i="5"/>
  <c r="I108" i="5"/>
  <c r="M201" i="5"/>
  <c r="E201" i="5"/>
  <c r="C200" i="5"/>
  <c r="F217" i="5"/>
  <c r="H207" i="5"/>
  <c r="F202" i="5"/>
  <c r="F201" i="5"/>
  <c r="D199" i="5"/>
  <c r="I200" i="5"/>
  <c r="F215" i="5"/>
  <c r="M217" i="5"/>
  <c r="G194" i="5"/>
  <c r="E114" i="5"/>
  <c r="I194" i="5"/>
  <c r="L199" i="5"/>
  <c r="H217" i="5"/>
  <c r="I217" i="5"/>
  <c r="M194" i="5"/>
  <c r="D196" i="5"/>
  <c r="L108" i="5"/>
  <c r="E206" i="5"/>
  <c r="J217" i="5"/>
  <c r="D207" i="5"/>
  <c r="M197" i="5"/>
  <c r="K215" i="5"/>
  <c r="M199" i="5"/>
  <c r="E199" i="5"/>
  <c r="C194" i="5"/>
  <c r="C199" i="5"/>
  <c r="J108" i="5"/>
  <c r="I202" i="5"/>
  <c r="C217" i="5"/>
  <c r="L194" i="5"/>
  <c r="K201" i="5"/>
  <c r="L200" i="5"/>
  <c r="G202" i="5"/>
  <c r="G217" i="5"/>
  <c r="G196" i="5"/>
  <c r="F196" i="5"/>
  <c r="K194" i="5"/>
  <c r="I207" i="5"/>
  <c r="F114" i="5"/>
  <c r="H200" i="5"/>
  <c r="E207" i="5"/>
  <c r="F200" i="5"/>
  <c r="E197" i="5"/>
  <c r="C196" i="5"/>
  <c r="M196" i="5"/>
  <c r="AP35" i="4" a="1"/>
  <c r="AP36" i="4" a="1"/>
  <c r="AC76" i="4" l="1"/>
  <c r="I76" i="4"/>
  <c r="U76" i="4"/>
  <c r="Y76" i="4"/>
  <c r="AK76" i="4"/>
  <c r="Q76" i="4"/>
  <c r="M76" i="4"/>
  <c r="AG76" i="4"/>
  <c r="Q200" i="5"/>
  <c r="S200" i="5"/>
  <c r="W200" i="5"/>
  <c r="T200" i="5"/>
  <c r="N200" i="5"/>
  <c r="O200" i="5"/>
  <c r="U200" i="5"/>
  <c r="P200" i="5"/>
  <c r="V200" i="5"/>
  <c r="R200" i="5"/>
  <c r="X200" i="5"/>
  <c r="V194" i="5"/>
  <c r="W194" i="5"/>
  <c r="N194" i="5"/>
  <c r="X194" i="5"/>
  <c r="T194" i="5"/>
  <c r="R194" i="5"/>
  <c r="Q194" i="5"/>
  <c r="P194" i="5"/>
  <c r="S194" i="5"/>
  <c r="U194" i="5"/>
  <c r="O194" i="5"/>
  <c r="E76" i="4"/>
  <c r="AG77" i="4"/>
  <c r="AK77" i="4"/>
  <c r="AC77" i="4"/>
  <c r="U77" i="4"/>
  <c r="Y77" i="4"/>
  <c r="Q77" i="4"/>
  <c r="E77" i="4"/>
  <c r="I77" i="4"/>
  <c r="AC202" i="5"/>
  <c r="AD215" i="5"/>
  <c r="AE207" i="5"/>
  <c r="AK200" i="5"/>
  <c r="AB199" i="5"/>
  <c r="AH201" i="5"/>
  <c r="AD108" i="5"/>
  <c r="AG202" i="5"/>
  <c r="AF215" i="5"/>
  <c r="AJ207" i="5"/>
  <c r="AF200" i="5"/>
  <c r="AJ199" i="5"/>
  <c r="AC215" i="5"/>
  <c r="AI207" i="5"/>
  <c r="AE200" i="5"/>
  <c r="AK199" i="5"/>
  <c r="AB196" i="5"/>
  <c r="AK201" i="5"/>
  <c r="AK215" i="5"/>
  <c r="AH207" i="5"/>
  <c r="AI200" i="5"/>
  <c r="AC199" i="5"/>
  <c r="AF196" i="5"/>
  <c r="AJ201" i="5"/>
  <c r="AB194" i="5"/>
  <c r="AE201" i="5"/>
  <c r="AF207" i="5"/>
  <c r="AJ200" i="5"/>
  <c r="AE199" i="5"/>
  <c r="AJ196" i="5"/>
  <c r="AG199" i="5"/>
  <c r="AK196" i="5"/>
  <c r="AC108" i="5"/>
  <c r="AD201" i="5"/>
  <c r="AF199" i="5"/>
  <c r="AH194" i="5"/>
  <c r="AG200" i="5"/>
  <c r="AD194" i="5"/>
  <c r="AH200" i="5"/>
  <c r="AG196" i="5"/>
  <c r="AG108" i="5"/>
  <c r="AK194" i="5"/>
  <c r="AC200" i="5"/>
  <c r="AD199" i="5"/>
  <c r="AD196" i="5"/>
  <c r="AE194" i="5"/>
  <c r="AI194" i="5"/>
  <c r="AH199" i="5"/>
  <c r="AH196" i="5"/>
  <c r="AC194" i="5"/>
  <c r="AJ108" i="5"/>
  <c r="AK207" i="5"/>
  <c r="AH108" i="5"/>
  <c r="AB197" i="5"/>
  <c r="AK108" i="5"/>
  <c r="AF194" i="5"/>
  <c r="AH197" i="5"/>
  <c r="AI199" i="5"/>
  <c r="AE196" i="5"/>
  <c r="AD197" i="5"/>
  <c r="AB217" i="5"/>
  <c r="AC196" i="5"/>
  <c r="AK197" i="5"/>
  <c r="AC217" i="5"/>
  <c r="AI196" i="5"/>
  <c r="AF108" i="5"/>
  <c r="AI197" i="5"/>
  <c r="AD217" i="5"/>
  <c r="AB202" i="5"/>
  <c r="AF197" i="5"/>
  <c r="AI217" i="5"/>
  <c r="AJ202" i="5"/>
  <c r="AE197" i="5"/>
  <c r="AK217" i="5"/>
  <c r="AD202" i="5"/>
  <c r="AB215" i="5"/>
  <c r="AC197" i="5"/>
  <c r="AF217" i="5"/>
  <c r="AH202" i="5"/>
  <c r="AJ215" i="5"/>
  <c r="AE108" i="5"/>
  <c r="AC201" i="5"/>
  <c r="AG197" i="5"/>
  <c r="AE217" i="5"/>
  <c r="AI202" i="5"/>
  <c r="AG215" i="5"/>
  <c r="AB207" i="5"/>
  <c r="AB201" i="5"/>
  <c r="AG217" i="5"/>
  <c r="AI215" i="5"/>
  <c r="AD207" i="5"/>
  <c r="AG194" i="5"/>
  <c r="AG201" i="5"/>
  <c r="AF201" i="5"/>
  <c r="AE215" i="5"/>
  <c r="AJ194" i="5"/>
  <c r="AJ197" i="5"/>
  <c r="AF202" i="5"/>
  <c r="AI108" i="5"/>
  <c r="AH217" i="5"/>
  <c r="AE202" i="5"/>
  <c r="AG207" i="5"/>
  <c r="AB200" i="5"/>
  <c r="AI201" i="5"/>
  <c r="AB108" i="5"/>
  <c r="AJ217" i="5"/>
  <c r="AK202" i="5"/>
  <c r="AH215" i="5"/>
  <c r="AC207" i="5"/>
  <c r="AD200" i="5"/>
  <c r="AP35" i="4"/>
  <c r="M78" i="4" s="1"/>
  <c r="AP36" i="4"/>
  <c r="M79" i="4" s="1"/>
  <c r="O202" i="5"/>
  <c r="W203" i="5"/>
  <c r="W205" i="5"/>
  <c r="N199" i="5"/>
  <c r="T201" i="5"/>
  <c r="P108" i="5"/>
  <c r="S202" i="5"/>
  <c r="R205" i="5"/>
  <c r="R203" i="5"/>
  <c r="V199" i="5"/>
  <c r="X202" i="5"/>
  <c r="Q205" i="5"/>
  <c r="Q203" i="5"/>
  <c r="W199" i="5"/>
  <c r="N196" i="5"/>
  <c r="W201" i="5"/>
  <c r="U205" i="5"/>
  <c r="U203" i="5"/>
  <c r="O199" i="5"/>
  <c r="R196" i="5"/>
  <c r="V201" i="5"/>
  <c r="N195" i="5"/>
  <c r="Q201" i="5"/>
  <c r="V203" i="5"/>
  <c r="V205" i="5"/>
  <c r="Q199" i="5"/>
  <c r="V196" i="5"/>
  <c r="S199" i="5"/>
  <c r="W196" i="5"/>
  <c r="O108" i="5"/>
  <c r="X108" i="5"/>
  <c r="P201" i="5"/>
  <c r="X201" i="5"/>
  <c r="R199" i="5"/>
  <c r="T195" i="5"/>
  <c r="S205" i="5"/>
  <c r="S203" i="5"/>
  <c r="P195" i="5"/>
  <c r="T205" i="5"/>
  <c r="T203" i="5"/>
  <c r="S196" i="5"/>
  <c r="S108" i="5"/>
  <c r="W195" i="5"/>
  <c r="O203" i="5"/>
  <c r="O205" i="5"/>
  <c r="P199" i="5"/>
  <c r="P196" i="5"/>
  <c r="Q195" i="5"/>
  <c r="U195" i="5"/>
  <c r="X203" i="5"/>
  <c r="X205" i="5"/>
  <c r="T199" i="5"/>
  <c r="T196" i="5"/>
  <c r="O195" i="5"/>
  <c r="V108" i="5"/>
  <c r="T108" i="5"/>
  <c r="N197" i="5"/>
  <c r="W108" i="5"/>
  <c r="R195" i="5"/>
  <c r="T197" i="5"/>
  <c r="U199" i="5"/>
  <c r="Q196" i="5"/>
  <c r="P197" i="5"/>
  <c r="X199" i="5"/>
  <c r="O196" i="5"/>
  <c r="W197" i="5"/>
  <c r="U196" i="5"/>
  <c r="R108" i="5"/>
  <c r="U197" i="5"/>
  <c r="N202" i="5"/>
  <c r="X196" i="5"/>
  <c r="R197" i="5"/>
  <c r="V202" i="5"/>
  <c r="Q197" i="5"/>
  <c r="P202" i="5"/>
  <c r="O197" i="5"/>
  <c r="T202" i="5"/>
  <c r="Q108" i="5"/>
  <c r="X195" i="5"/>
  <c r="O201" i="5"/>
  <c r="S197" i="5"/>
  <c r="U202" i="5"/>
  <c r="N201" i="5"/>
  <c r="S195" i="5"/>
  <c r="S201" i="5"/>
  <c r="R201" i="5"/>
  <c r="V195" i="5"/>
  <c r="V197" i="5"/>
  <c r="R202" i="5"/>
  <c r="U108" i="5"/>
  <c r="X197" i="5"/>
  <c r="Q202" i="5"/>
  <c r="N203" i="5"/>
  <c r="N205" i="5"/>
  <c r="U201" i="5"/>
  <c r="N108" i="5"/>
  <c r="W202" i="5"/>
  <c r="P205" i="5"/>
  <c r="P203" i="5"/>
  <c r="B218" i="5"/>
  <c r="B228" i="5"/>
  <c r="A120" i="5"/>
  <c r="A117" i="3"/>
  <c r="A119" i="3"/>
  <c r="A138" i="2"/>
  <c r="A224" i="5"/>
  <c r="B222" i="5"/>
  <c r="B226" i="5"/>
  <c r="B221" i="5"/>
  <c r="B223" i="5"/>
  <c r="B224" i="5"/>
  <c r="B220" i="5"/>
  <c r="B225" i="5"/>
  <c r="B209" i="3"/>
  <c r="B220" i="3"/>
  <c r="B225" i="3"/>
  <c r="B206" i="3"/>
  <c r="B223" i="3"/>
  <c r="B207" i="3"/>
  <c r="B227" i="3"/>
  <c r="B229" i="3"/>
  <c r="B214" i="3"/>
  <c r="B210" i="3"/>
  <c r="B228" i="3"/>
  <c r="B212" i="3"/>
  <c r="B222" i="2"/>
  <c r="B206" i="2"/>
  <c r="B207" i="2"/>
  <c r="B221" i="2"/>
  <c r="B211" i="2"/>
  <c r="B212" i="2"/>
  <c r="A112" i="2"/>
  <c r="B214" i="2"/>
  <c r="B229" i="2"/>
  <c r="B227" i="2"/>
  <c r="B213" i="2"/>
  <c r="D219" i="5"/>
  <c r="L114" i="5"/>
  <c r="K219" i="5"/>
  <c r="I229" i="5"/>
  <c r="L214" i="5"/>
  <c r="E227" i="5"/>
  <c r="G211" i="5"/>
  <c r="J229" i="5"/>
  <c r="I214" i="5"/>
  <c r="H227" i="5"/>
  <c r="H211" i="5"/>
  <c r="M206" i="5"/>
  <c r="L229" i="5"/>
  <c r="C212" i="5"/>
  <c r="G209" i="5"/>
  <c r="E212" i="5"/>
  <c r="G214" i="5"/>
  <c r="G206" i="5"/>
  <c r="J214" i="5"/>
  <c r="F219" i="5"/>
  <c r="E120" i="5"/>
  <c r="I227" i="5"/>
  <c r="G212" i="5"/>
  <c r="C229" i="5"/>
  <c r="G219" i="5"/>
  <c r="F208" i="5"/>
  <c r="J213" i="5"/>
  <c r="M114" i="5"/>
  <c r="F212" i="5"/>
  <c r="L213" i="5"/>
  <c r="C211" i="5"/>
  <c r="L227" i="5"/>
  <c r="L209" i="5"/>
  <c r="H208" i="5"/>
  <c r="H214" i="5"/>
  <c r="G213" i="5"/>
  <c r="M209" i="5"/>
  <c r="E214" i="5"/>
  <c r="F209" i="5"/>
  <c r="H206" i="5"/>
  <c r="D229" i="5"/>
  <c r="L212" i="5"/>
  <c r="C206" i="5"/>
  <c r="I212" i="5"/>
  <c r="I211" i="5"/>
  <c r="L206" i="5"/>
  <c r="I219" i="5"/>
  <c r="K114" i="5"/>
  <c r="F229" i="5"/>
  <c r="I208" i="5"/>
  <c r="K229" i="5"/>
  <c r="H219" i="5"/>
  <c r="M227" i="5"/>
  <c r="F218" i="5"/>
  <c r="H229" i="5"/>
  <c r="K209" i="5"/>
  <c r="C114" i="5"/>
  <c r="G114" i="5"/>
  <c r="E213" i="5"/>
  <c r="G229" i="5"/>
  <c r="D227" i="5"/>
  <c r="G227" i="5"/>
  <c r="E229" i="5"/>
  <c r="C209" i="5"/>
  <c r="K213" i="5"/>
  <c r="F120" i="5"/>
  <c r="AP37" i="4" a="1"/>
  <c r="D214" i="5"/>
  <c r="F214" i="5"/>
  <c r="J114" i="5"/>
  <c r="K211" i="5"/>
  <c r="H114" i="5"/>
  <c r="M211" i="5"/>
  <c r="C214" i="5"/>
  <c r="K206" i="5"/>
  <c r="I209" i="5"/>
  <c r="D208" i="5"/>
  <c r="E208" i="5"/>
  <c r="E211" i="5"/>
  <c r="M229" i="5"/>
  <c r="D206" i="5"/>
  <c r="J227" i="5"/>
  <c r="I213" i="5"/>
  <c r="H209" i="5"/>
  <c r="G208" i="5"/>
  <c r="F227" i="5"/>
  <c r="J208" i="5"/>
  <c r="K212" i="5"/>
  <c r="H212" i="5"/>
  <c r="M214" i="5"/>
  <c r="D218" i="5"/>
  <c r="M208" i="5"/>
  <c r="K214" i="5"/>
  <c r="I206" i="5"/>
  <c r="D213" i="5"/>
  <c r="F211" i="5"/>
  <c r="D224" i="5"/>
  <c r="J211" i="5"/>
  <c r="M213" i="5"/>
  <c r="L219" i="5"/>
  <c r="K208" i="5"/>
  <c r="J209" i="5"/>
  <c r="F206" i="5"/>
  <c r="E224" i="5"/>
  <c r="C219" i="5"/>
  <c r="D212" i="5"/>
  <c r="E219" i="5"/>
  <c r="C227" i="5"/>
  <c r="J219" i="5"/>
  <c r="M212" i="5"/>
  <c r="I114" i="5"/>
  <c r="F213" i="5"/>
  <c r="C208" i="5"/>
  <c r="H213" i="5"/>
  <c r="J206" i="5"/>
  <c r="L211" i="5"/>
  <c r="D211" i="5"/>
  <c r="M219" i="5"/>
  <c r="J212" i="5"/>
  <c r="K227" i="5"/>
  <c r="D114" i="5"/>
  <c r="AP38" i="4" a="1"/>
  <c r="L208" i="5"/>
  <c r="E209" i="5"/>
  <c r="D209" i="5"/>
  <c r="C213" i="5"/>
  <c r="U212" i="5" l="1"/>
  <c r="X212" i="5"/>
  <c r="O212" i="5"/>
  <c r="S212" i="5"/>
  <c r="V212" i="5"/>
  <c r="T212" i="5"/>
  <c r="W212" i="5"/>
  <c r="Q212" i="5"/>
  <c r="R212" i="5"/>
  <c r="P212" i="5"/>
  <c r="N212" i="5"/>
  <c r="U206" i="5"/>
  <c r="Q206" i="5"/>
  <c r="T206" i="5"/>
  <c r="O206" i="5"/>
  <c r="V206" i="5"/>
  <c r="W206" i="5"/>
  <c r="N206" i="5"/>
  <c r="P206" i="5"/>
  <c r="S206" i="5"/>
  <c r="R206" i="5"/>
  <c r="X206" i="5"/>
  <c r="AG78" i="4"/>
  <c r="AK78" i="4"/>
  <c r="AG79" i="4"/>
  <c r="AK79" i="4"/>
  <c r="AC78" i="4"/>
  <c r="AC79" i="4"/>
  <c r="U79" i="4"/>
  <c r="Y79" i="4"/>
  <c r="U78" i="4"/>
  <c r="Y78" i="4"/>
  <c r="Q78" i="4"/>
  <c r="Q79" i="4"/>
  <c r="E78" i="4"/>
  <c r="I78" i="4"/>
  <c r="E79" i="4"/>
  <c r="I79" i="4"/>
  <c r="AG219" i="5"/>
  <c r="AH208" i="5"/>
  <c r="AE206" i="5"/>
  <c r="AD229" i="5"/>
  <c r="AI214" i="5"/>
  <c r="AC227" i="5"/>
  <c r="AD212" i="5"/>
  <c r="AK206" i="5"/>
  <c r="AK229" i="5"/>
  <c r="AH214" i="5"/>
  <c r="AD227" i="5"/>
  <c r="AB213" i="5"/>
  <c r="AG114" i="5"/>
  <c r="AE208" i="5"/>
  <c r="AK208" i="5"/>
  <c r="AG206" i="5"/>
  <c r="AC214" i="5"/>
  <c r="AH213" i="5"/>
  <c r="AC206" i="5"/>
  <c r="AB209" i="5"/>
  <c r="AI219" i="5"/>
  <c r="AI209" i="5"/>
  <c r="AE229" i="5"/>
  <c r="AF227" i="5"/>
  <c r="AH219" i="5"/>
  <c r="AC208" i="5"/>
  <c r="AF209" i="5"/>
  <c r="AI229" i="5"/>
  <c r="AK214" i="5"/>
  <c r="AJ227" i="5"/>
  <c r="AI213" i="5"/>
  <c r="AK212" i="5"/>
  <c r="AJ214" i="5"/>
  <c r="AJ209" i="5"/>
  <c r="AG229" i="5"/>
  <c r="AD214" i="5"/>
  <c r="AH227" i="5"/>
  <c r="AG213" i="5"/>
  <c r="AE219" i="5"/>
  <c r="AB227" i="5"/>
  <c r="AJ208" i="5"/>
  <c r="AG208" i="5"/>
  <c r="AF214" i="5"/>
  <c r="AK227" i="5"/>
  <c r="AD213" i="5"/>
  <c r="AG211" i="5"/>
  <c r="AF211" i="5"/>
  <c r="AH229" i="5"/>
  <c r="AF114" i="5"/>
  <c r="AC213" i="5"/>
  <c r="AD209" i="5"/>
  <c r="AF208" i="5"/>
  <c r="AE209" i="5"/>
  <c r="AI227" i="5"/>
  <c r="AJ213" i="5"/>
  <c r="AB208" i="5"/>
  <c r="AE114" i="5"/>
  <c r="AD219" i="5"/>
  <c r="AK219" i="5"/>
  <c r="AG214" i="5"/>
  <c r="AJ114" i="5"/>
  <c r="AD208" i="5"/>
  <c r="AH209" i="5"/>
  <c r="AB211" i="5"/>
  <c r="AG227" i="5"/>
  <c r="AK213" i="5"/>
  <c r="AJ219" i="5"/>
  <c r="AI208" i="5"/>
  <c r="AC209" i="5"/>
  <c r="AE227" i="5"/>
  <c r="AF219" i="5"/>
  <c r="AG209" i="5"/>
  <c r="AK211" i="5"/>
  <c r="AF213" i="5"/>
  <c r="AE213" i="5"/>
  <c r="AC212" i="5"/>
  <c r="AG212" i="5"/>
  <c r="AD211" i="5"/>
  <c r="AK209" i="5"/>
  <c r="AJ206" i="5"/>
  <c r="AD114" i="5"/>
  <c r="AD206" i="5"/>
  <c r="AB212" i="5"/>
  <c r="AH212" i="5"/>
  <c r="AE212" i="5"/>
  <c r="AK114" i="5"/>
  <c r="AE211" i="5"/>
  <c r="AB114" i="5"/>
  <c r="AJ211" i="5"/>
  <c r="AI114" i="5"/>
  <c r="AC211" i="5"/>
  <c r="AB229" i="5"/>
  <c r="AC114" i="5"/>
  <c r="AF212" i="5"/>
  <c r="AI206" i="5"/>
  <c r="AJ229" i="5"/>
  <c r="AH114" i="5"/>
  <c r="AB219" i="5"/>
  <c r="AI211" i="5"/>
  <c r="AJ212" i="5"/>
  <c r="AF206" i="5"/>
  <c r="AF229" i="5"/>
  <c r="AB214" i="5"/>
  <c r="AH211" i="5"/>
  <c r="AB206" i="5"/>
  <c r="AC219" i="5"/>
  <c r="AI212" i="5"/>
  <c r="AH206" i="5"/>
  <c r="AC229" i="5"/>
  <c r="AE214" i="5"/>
  <c r="AP38" i="4"/>
  <c r="M81" i="4" s="1"/>
  <c r="AP37" i="4"/>
  <c r="M80" i="4" s="1"/>
  <c r="T208" i="5"/>
  <c r="X217" i="5"/>
  <c r="X215" i="5"/>
  <c r="Q207" i="5"/>
  <c r="U214" i="5"/>
  <c r="P217" i="5"/>
  <c r="P215" i="5"/>
  <c r="W207" i="5"/>
  <c r="T214" i="5"/>
  <c r="N213" i="5"/>
  <c r="S114" i="5"/>
  <c r="Q208" i="5"/>
  <c r="W208" i="5"/>
  <c r="S207" i="5"/>
  <c r="O214" i="5"/>
  <c r="T213" i="5"/>
  <c r="X209" i="5"/>
  <c r="O207" i="5"/>
  <c r="N209" i="5"/>
  <c r="U209" i="5"/>
  <c r="O208" i="5"/>
  <c r="R209" i="5"/>
  <c r="X207" i="5"/>
  <c r="W214" i="5"/>
  <c r="U213" i="5"/>
  <c r="W215" i="5"/>
  <c r="W217" i="5"/>
  <c r="V214" i="5"/>
  <c r="V209" i="5"/>
  <c r="P214" i="5"/>
  <c r="S213" i="5"/>
  <c r="V208" i="5"/>
  <c r="S208" i="5"/>
  <c r="R214" i="5"/>
  <c r="P213" i="5"/>
  <c r="S211" i="5"/>
  <c r="R211" i="5"/>
  <c r="R114" i="5"/>
  <c r="O213" i="5"/>
  <c r="P209" i="5"/>
  <c r="R208" i="5"/>
  <c r="Q209" i="5"/>
  <c r="X214" i="5"/>
  <c r="V213" i="5"/>
  <c r="N208" i="5"/>
  <c r="Q114" i="5"/>
  <c r="S214" i="5"/>
  <c r="V114" i="5"/>
  <c r="P208" i="5"/>
  <c r="T209" i="5"/>
  <c r="N211" i="5"/>
  <c r="W213" i="5"/>
  <c r="U208" i="5"/>
  <c r="O209" i="5"/>
  <c r="X208" i="5"/>
  <c r="S209" i="5"/>
  <c r="W211" i="5"/>
  <c r="R213" i="5"/>
  <c r="Q213" i="5"/>
  <c r="O215" i="5"/>
  <c r="O217" i="5"/>
  <c r="X213" i="5"/>
  <c r="S215" i="5"/>
  <c r="S217" i="5"/>
  <c r="P211" i="5"/>
  <c r="W209" i="5"/>
  <c r="V207" i="5"/>
  <c r="P114" i="5"/>
  <c r="P207" i="5"/>
  <c r="N215" i="5"/>
  <c r="N217" i="5"/>
  <c r="T217" i="5"/>
  <c r="T215" i="5"/>
  <c r="Q217" i="5"/>
  <c r="Q215" i="5"/>
  <c r="W114" i="5"/>
  <c r="Q211" i="5"/>
  <c r="N114" i="5"/>
  <c r="V211" i="5"/>
  <c r="U114" i="5"/>
  <c r="O211" i="5"/>
  <c r="O114" i="5"/>
  <c r="R215" i="5"/>
  <c r="R217" i="5"/>
  <c r="U207" i="5"/>
  <c r="T114" i="5"/>
  <c r="U211" i="5"/>
  <c r="V217" i="5"/>
  <c r="V215" i="5"/>
  <c r="R207" i="5"/>
  <c r="N214" i="5"/>
  <c r="T211" i="5"/>
  <c r="N207" i="5"/>
  <c r="X114" i="5"/>
  <c r="X211" i="5"/>
  <c r="U217" i="5"/>
  <c r="U215" i="5"/>
  <c r="T207" i="5"/>
  <c r="Q214" i="5"/>
  <c r="A126" i="5"/>
  <c r="A144" i="2"/>
  <c r="A125" i="3"/>
  <c r="A123" i="3"/>
  <c r="B219" i="3"/>
  <c r="B218" i="3"/>
  <c r="B224" i="3"/>
  <c r="B222" i="3"/>
  <c r="B226" i="3"/>
  <c r="B221" i="3"/>
  <c r="B223" i="2"/>
  <c r="B225" i="2"/>
  <c r="B226" i="2"/>
  <c r="B224" i="2"/>
  <c r="B218" i="2"/>
  <c r="B219" i="2"/>
  <c r="A118" i="2"/>
  <c r="L226" i="5"/>
  <c r="J221" i="5"/>
  <c r="H226" i="5"/>
  <c r="M120" i="5"/>
  <c r="E221" i="5"/>
  <c r="I120" i="5"/>
  <c r="H225" i="5"/>
  <c r="H120" i="5"/>
  <c r="G224" i="5"/>
  <c r="G120" i="5"/>
  <c r="K225" i="5"/>
  <c r="D223" i="5"/>
  <c r="D225" i="5"/>
  <c r="I223" i="5"/>
  <c r="C223" i="5"/>
  <c r="G220" i="5"/>
  <c r="C225" i="5"/>
  <c r="L221" i="5"/>
  <c r="J223" i="5"/>
  <c r="L225" i="5"/>
  <c r="G221" i="5"/>
  <c r="I221" i="5"/>
  <c r="M218" i="5"/>
  <c r="D220" i="5"/>
  <c r="M225" i="5"/>
  <c r="M221" i="5"/>
  <c r="H218" i="5"/>
  <c r="C120" i="5"/>
  <c r="G218" i="5"/>
  <c r="C218" i="5"/>
  <c r="F221" i="5"/>
  <c r="J225" i="5"/>
  <c r="C220" i="5"/>
  <c r="K224" i="5"/>
  <c r="L218" i="5"/>
  <c r="G223" i="5"/>
  <c r="I225" i="5"/>
  <c r="H224" i="5"/>
  <c r="E223" i="5"/>
  <c r="K221" i="5"/>
  <c r="I224" i="5"/>
  <c r="F225" i="5"/>
  <c r="F223" i="5"/>
  <c r="F226" i="5"/>
  <c r="G226" i="5"/>
  <c r="J218" i="5"/>
  <c r="E218" i="5"/>
  <c r="K220" i="5"/>
  <c r="K223" i="5"/>
  <c r="J226" i="5"/>
  <c r="H223" i="5"/>
  <c r="C224" i="5"/>
  <c r="D221" i="5"/>
  <c r="M226" i="5"/>
  <c r="I226" i="5"/>
  <c r="E225" i="5"/>
  <c r="E126" i="5"/>
  <c r="E226" i="5"/>
  <c r="H221" i="5"/>
  <c r="D226" i="5"/>
  <c r="F224" i="5"/>
  <c r="F126" i="5"/>
  <c r="L120" i="5"/>
  <c r="I218" i="5"/>
  <c r="J220" i="5"/>
  <c r="I220" i="5"/>
  <c r="D120" i="5"/>
  <c r="L223" i="5"/>
  <c r="M220" i="5"/>
  <c r="M224" i="5"/>
  <c r="L224" i="5"/>
  <c r="F220" i="5"/>
  <c r="C221" i="5"/>
  <c r="L220" i="5"/>
  <c r="M223" i="5"/>
  <c r="J224" i="5"/>
  <c r="K120" i="5"/>
  <c r="J120" i="5"/>
  <c r="E220" i="5"/>
  <c r="AP40" i="4" a="1"/>
  <c r="AP39" i="4" a="1"/>
  <c r="K218" i="5"/>
  <c r="G225" i="5"/>
  <c r="H220" i="5"/>
  <c r="K226" i="5"/>
  <c r="C226" i="5"/>
  <c r="U224" i="5" l="1"/>
  <c r="W224" i="5"/>
  <c r="X224" i="5"/>
  <c r="Q224" i="5"/>
  <c r="N224" i="5"/>
  <c r="P224" i="5"/>
  <c r="O224" i="5"/>
  <c r="T224" i="5"/>
  <c r="S224" i="5"/>
  <c r="V224" i="5"/>
  <c r="R224" i="5"/>
  <c r="V218" i="5"/>
  <c r="T218" i="5"/>
  <c r="P218" i="5"/>
  <c r="U218" i="5"/>
  <c r="W218" i="5"/>
  <c r="N218" i="5"/>
  <c r="O218" i="5"/>
  <c r="Q218" i="5"/>
  <c r="R218" i="5"/>
  <c r="S218" i="5"/>
  <c r="X218" i="5"/>
  <c r="AG80" i="4"/>
  <c r="AK80" i="4"/>
  <c r="AG81" i="4"/>
  <c r="AK81" i="4"/>
  <c r="AC81" i="4"/>
  <c r="AC80" i="4"/>
  <c r="U80" i="4"/>
  <c r="Y80" i="4"/>
  <c r="U81" i="4"/>
  <c r="Y81" i="4"/>
  <c r="Q80" i="4"/>
  <c r="Q81" i="4"/>
  <c r="E80" i="4"/>
  <c r="I80" i="4"/>
  <c r="E81" i="4"/>
  <c r="I81" i="4"/>
  <c r="AD120" i="5"/>
  <c r="AC224" i="5"/>
  <c r="AK224" i="5"/>
  <c r="AH220" i="5"/>
  <c r="AK225" i="5"/>
  <c r="AB218" i="5"/>
  <c r="AE120" i="5"/>
  <c r="AF223" i="5"/>
  <c r="AG223" i="5"/>
  <c r="AB225" i="5"/>
  <c r="AH223" i="5"/>
  <c r="AJ225" i="5"/>
  <c r="AG120" i="5"/>
  <c r="AG224" i="5"/>
  <c r="AJ220" i="5"/>
  <c r="AF225" i="5"/>
  <c r="AI218" i="5"/>
  <c r="AF226" i="5"/>
  <c r="AH226" i="5"/>
  <c r="AD220" i="5"/>
  <c r="AK220" i="5"/>
  <c r="AI220" i="5"/>
  <c r="AH225" i="5"/>
  <c r="AE218" i="5"/>
  <c r="AC221" i="5"/>
  <c r="AH224" i="5"/>
  <c r="AB120" i="5"/>
  <c r="AF220" i="5"/>
  <c r="AC225" i="5"/>
  <c r="AG218" i="5"/>
  <c r="AG225" i="5"/>
  <c r="AG226" i="5"/>
  <c r="AG220" i="5"/>
  <c r="AD218" i="5"/>
  <c r="AC220" i="5"/>
  <c r="AD225" i="5"/>
  <c r="AC218" i="5"/>
  <c r="AI225" i="5"/>
  <c r="AF221" i="5"/>
  <c r="AC120" i="5"/>
  <c r="AI120" i="5"/>
  <c r="AB221" i="5"/>
  <c r="AH218" i="5"/>
  <c r="AG221" i="5"/>
  <c r="AE225" i="5"/>
  <c r="AF218" i="5"/>
  <c r="AJ221" i="5"/>
  <c r="AB223" i="5"/>
  <c r="AC223" i="5"/>
  <c r="AF120" i="5"/>
  <c r="AH120" i="5"/>
  <c r="AI221" i="5"/>
  <c r="AB226" i="5"/>
  <c r="AK218" i="5"/>
  <c r="AJ218" i="5"/>
  <c r="AH221" i="5"/>
  <c r="AE221" i="5"/>
  <c r="AJ120" i="5"/>
  <c r="AJ226" i="5"/>
  <c r="AK223" i="5"/>
  <c r="AK120" i="5"/>
  <c r="AD226" i="5"/>
  <c r="AI223" i="5"/>
  <c r="AB224" i="5"/>
  <c r="AK221" i="5"/>
  <c r="AI226" i="5"/>
  <c r="AD223" i="5"/>
  <c r="AF224" i="5"/>
  <c r="AD221" i="5"/>
  <c r="AK226" i="5"/>
  <c r="AJ223" i="5"/>
  <c r="AE224" i="5"/>
  <c r="AD224" i="5"/>
  <c r="AC226" i="5"/>
  <c r="AJ224" i="5"/>
  <c r="AB220" i="5"/>
  <c r="AE226" i="5"/>
  <c r="AE223" i="5"/>
  <c r="AI224" i="5"/>
  <c r="AE220" i="5"/>
  <c r="AP39" i="4"/>
  <c r="M82" i="4" s="1"/>
  <c r="AP40" i="4"/>
  <c r="M83" i="4" s="1"/>
  <c r="P120" i="5"/>
  <c r="O227" i="5"/>
  <c r="O229" i="5"/>
  <c r="X223" i="5"/>
  <c r="W227" i="5"/>
  <c r="W229" i="5"/>
  <c r="T220" i="5"/>
  <c r="W225" i="5"/>
  <c r="N219" i="5"/>
  <c r="Q120" i="5"/>
  <c r="R223" i="5"/>
  <c r="S223" i="5"/>
  <c r="N225" i="5"/>
  <c r="T223" i="5"/>
  <c r="V225" i="5"/>
  <c r="S120" i="5"/>
  <c r="X120" i="5"/>
  <c r="S227" i="5"/>
  <c r="S229" i="5"/>
  <c r="V220" i="5"/>
  <c r="R225" i="5"/>
  <c r="U219" i="5"/>
  <c r="R226" i="5"/>
  <c r="T226" i="5"/>
  <c r="X226" i="5"/>
  <c r="P220" i="5"/>
  <c r="W220" i="5"/>
  <c r="X227" i="5"/>
  <c r="X229" i="5"/>
  <c r="U220" i="5"/>
  <c r="T225" i="5"/>
  <c r="Q219" i="5"/>
  <c r="O221" i="5"/>
  <c r="T229" i="5"/>
  <c r="T227" i="5"/>
  <c r="N120" i="5"/>
  <c r="R220" i="5"/>
  <c r="O225" i="5"/>
  <c r="S219" i="5"/>
  <c r="S225" i="5"/>
  <c r="S226" i="5"/>
  <c r="X221" i="5"/>
  <c r="S220" i="5"/>
  <c r="P219" i="5"/>
  <c r="O220" i="5"/>
  <c r="P225" i="5"/>
  <c r="O219" i="5"/>
  <c r="U225" i="5"/>
  <c r="R221" i="5"/>
  <c r="O120" i="5"/>
  <c r="U120" i="5"/>
  <c r="N221" i="5"/>
  <c r="X220" i="5"/>
  <c r="T219" i="5"/>
  <c r="S221" i="5"/>
  <c r="Q225" i="5"/>
  <c r="R219" i="5"/>
  <c r="V221" i="5"/>
  <c r="N223" i="5"/>
  <c r="O223" i="5"/>
  <c r="R120" i="5"/>
  <c r="T120" i="5"/>
  <c r="U221" i="5"/>
  <c r="N226" i="5"/>
  <c r="X225" i="5"/>
  <c r="W219" i="5"/>
  <c r="V219" i="5"/>
  <c r="X219" i="5"/>
  <c r="T221" i="5"/>
  <c r="Q221" i="5"/>
  <c r="V120" i="5"/>
  <c r="V226" i="5"/>
  <c r="W223" i="5"/>
  <c r="W120" i="5"/>
  <c r="P226" i="5"/>
  <c r="U223" i="5"/>
  <c r="N229" i="5"/>
  <c r="N227" i="5"/>
  <c r="W221" i="5"/>
  <c r="U226" i="5"/>
  <c r="P223" i="5"/>
  <c r="R229" i="5"/>
  <c r="R227" i="5"/>
  <c r="P221" i="5"/>
  <c r="W226" i="5"/>
  <c r="V223" i="5"/>
  <c r="Q227" i="5"/>
  <c r="Q229" i="5"/>
  <c r="P229" i="5"/>
  <c r="P227" i="5"/>
  <c r="O226" i="5"/>
  <c r="V227" i="5"/>
  <c r="V229" i="5"/>
  <c r="N220" i="5"/>
  <c r="Q226" i="5"/>
  <c r="Q223" i="5"/>
  <c r="U229" i="5"/>
  <c r="U227" i="5"/>
  <c r="Q220" i="5"/>
  <c r="A132" i="5"/>
  <c r="A129" i="3"/>
  <c r="A131" i="3"/>
  <c r="A150" i="2"/>
  <c r="A124" i="2"/>
  <c r="D126" i="5"/>
  <c r="F132" i="5"/>
  <c r="C126" i="5"/>
  <c r="M126" i="5"/>
  <c r="K126" i="5"/>
  <c r="E132" i="5"/>
  <c r="L126" i="5"/>
  <c r="G126" i="5"/>
  <c r="H126" i="5"/>
  <c r="J126" i="5"/>
  <c r="I126" i="5"/>
  <c r="AG83" i="4" l="1"/>
  <c r="AK83" i="4"/>
  <c r="AG82" i="4"/>
  <c r="AK82" i="4"/>
  <c r="AC82" i="4"/>
  <c r="AC83" i="4"/>
  <c r="U83" i="4"/>
  <c r="Y83" i="4"/>
  <c r="U82" i="4"/>
  <c r="Y82" i="4"/>
  <c r="Q83" i="4"/>
  <c r="Q82" i="4"/>
  <c r="E83" i="4"/>
  <c r="I83" i="4"/>
  <c r="E82" i="4"/>
  <c r="I82" i="4"/>
  <c r="AJ126" i="5"/>
  <c r="AE126" i="5"/>
  <c r="AB126" i="5"/>
  <c r="AH126" i="5"/>
  <c r="AI126" i="5"/>
  <c r="AG126" i="5"/>
  <c r="AF126" i="5"/>
  <c r="AD126" i="5"/>
  <c r="AC126" i="5"/>
  <c r="AK126" i="5"/>
  <c r="V126" i="5"/>
  <c r="X126" i="5"/>
  <c r="Q126" i="5"/>
  <c r="N126" i="5"/>
  <c r="T126" i="5"/>
  <c r="U126" i="5"/>
  <c r="S126" i="5"/>
  <c r="R126" i="5"/>
  <c r="P126" i="5"/>
  <c r="O126" i="5"/>
  <c r="W126" i="5"/>
  <c r="A138" i="5"/>
  <c r="A156" i="2"/>
  <c r="A137" i="3"/>
  <c r="A135" i="3"/>
  <c r="A130" i="2"/>
  <c r="E138" i="5"/>
  <c r="K132" i="5"/>
  <c r="D132" i="5"/>
  <c r="G132" i="5"/>
  <c r="F138" i="5"/>
  <c r="J132" i="5"/>
  <c r="I132" i="5"/>
  <c r="L132" i="5"/>
  <c r="C132" i="5"/>
  <c r="M132" i="5"/>
  <c r="H132" i="5"/>
  <c r="AJ132" i="5" l="1"/>
  <c r="AK132" i="5"/>
  <c r="AC132" i="5"/>
  <c r="AG132" i="5"/>
  <c r="AH132" i="5"/>
  <c r="AD132" i="5"/>
  <c r="AE132" i="5"/>
  <c r="AF132" i="5"/>
  <c r="AB132" i="5"/>
  <c r="AI132" i="5"/>
  <c r="V132" i="5"/>
  <c r="W132" i="5"/>
  <c r="O132" i="5"/>
  <c r="X132" i="5"/>
  <c r="S132" i="5"/>
  <c r="T132" i="5"/>
  <c r="P132" i="5"/>
  <c r="Q132" i="5"/>
  <c r="R132" i="5"/>
  <c r="N132" i="5"/>
  <c r="U132" i="5"/>
  <c r="A144" i="5"/>
  <c r="A141" i="3"/>
  <c r="A143" i="3"/>
  <c r="A162" i="2"/>
  <c r="A136" i="2"/>
  <c r="F144" i="5"/>
  <c r="E144" i="5"/>
  <c r="H138" i="5"/>
  <c r="C138" i="5"/>
  <c r="D138" i="5"/>
  <c r="J138" i="5"/>
  <c r="I138" i="5"/>
  <c r="G138" i="5"/>
  <c r="M138" i="5"/>
  <c r="L138" i="5"/>
  <c r="K138" i="5"/>
  <c r="AB138" i="5" l="1"/>
  <c r="AH138" i="5"/>
  <c r="AJ138" i="5"/>
  <c r="AC138" i="5"/>
  <c r="AI138" i="5"/>
  <c r="AE138" i="5"/>
  <c r="AG138" i="5"/>
  <c r="AK138" i="5"/>
  <c r="AD138" i="5"/>
  <c r="AF138" i="5"/>
  <c r="N138" i="5"/>
  <c r="T138" i="5"/>
  <c r="V138" i="5"/>
  <c r="X138" i="5"/>
  <c r="O138" i="5"/>
  <c r="U138" i="5"/>
  <c r="Q138" i="5"/>
  <c r="S138" i="5"/>
  <c r="W138" i="5"/>
  <c r="P138" i="5"/>
  <c r="R138" i="5"/>
  <c r="A150" i="5"/>
  <c r="A168" i="2"/>
  <c r="A149" i="3"/>
  <c r="A147" i="3"/>
  <c r="A142" i="2"/>
  <c r="F150" i="5"/>
  <c r="I144" i="5"/>
  <c r="L144" i="5"/>
  <c r="D144" i="5"/>
  <c r="E150" i="5"/>
  <c r="M144" i="5"/>
  <c r="J144" i="5"/>
  <c r="C144" i="5"/>
  <c r="G144" i="5"/>
  <c r="H144" i="5"/>
  <c r="K144" i="5"/>
  <c r="AJ144" i="5" l="1"/>
  <c r="AI144" i="5"/>
  <c r="AF144" i="5"/>
  <c r="AD144" i="5"/>
  <c r="AC144" i="5"/>
  <c r="AG144" i="5"/>
  <c r="AE144" i="5"/>
  <c r="AK144" i="5"/>
  <c r="AB144" i="5"/>
  <c r="AH144" i="5"/>
  <c r="V144" i="5"/>
  <c r="U144" i="5"/>
  <c r="R144" i="5"/>
  <c r="P144" i="5"/>
  <c r="O144" i="5"/>
  <c r="S144" i="5"/>
  <c r="Q144" i="5"/>
  <c r="W144" i="5"/>
  <c r="X144" i="5"/>
  <c r="N144" i="5"/>
  <c r="T144" i="5"/>
  <c r="A156" i="5"/>
  <c r="A155" i="3"/>
  <c r="A153" i="3"/>
  <c r="A174" i="2"/>
  <c r="A148" i="2"/>
  <c r="D150" i="5"/>
  <c r="M150" i="5"/>
  <c r="H150" i="5"/>
  <c r="C150" i="5"/>
  <c r="L150" i="5"/>
  <c r="G150" i="5"/>
  <c r="K150" i="5"/>
  <c r="I150" i="5"/>
  <c r="J150" i="5"/>
  <c r="AC150" i="5" l="1"/>
  <c r="AE150" i="5"/>
  <c r="AD150" i="5"/>
  <c r="AJ150" i="5"/>
  <c r="AI150" i="5"/>
  <c r="AK150" i="5"/>
  <c r="AG150" i="5"/>
  <c r="AH150" i="5"/>
  <c r="AF150" i="5"/>
  <c r="AB150" i="5"/>
  <c r="O150" i="5"/>
  <c r="Q150" i="5"/>
  <c r="P150" i="5"/>
  <c r="V150" i="5"/>
  <c r="U150" i="5"/>
  <c r="W150" i="5"/>
  <c r="S150" i="5"/>
  <c r="T150" i="5"/>
  <c r="R150" i="5"/>
  <c r="X150" i="5"/>
  <c r="N150" i="5"/>
  <c r="A162" i="5"/>
  <c r="A180" i="2"/>
  <c r="A159" i="3"/>
  <c r="A161" i="3"/>
  <c r="A154" i="2"/>
  <c r="H156" i="5"/>
  <c r="K156" i="5"/>
  <c r="L156" i="5"/>
  <c r="G156" i="5"/>
  <c r="C156" i="5"/>
  <c r="J156" i="5"/>
  <c r="F156" i="5"/>
  <c r="M156" i="5"/>
  <c r="D156" i="5"/>
  <c r="I156" i="5"/>
  <c r="E156" i="5"/>
  <c r="AH156" i="5" l="1"/>
  <c r="AF156" i="5"/>
  <c r="AD156" i="5"/>
  <c r="AE156" i="5"/>
  <c r="AK156" i="5"/>
  <c r="AC156" i="5"/>
  <c r="AI156" i="5"/>
  <c r="AJ156" i="5"/>
  <c r="AB156" i="5"/>
  <c r="AG156" i="5"/>
  <c r="X156" i="5"/>
  <c r="T156" i="5"/>
  <c r="R156" i="5"/>
  <c r="P156" i="5"/>
  <c r="Q156" i="5"/>
  <c r="W156" i="5"/>
  <c r="O156" i="5"/>
  <c r="U156" i="5"/>
  <c r="V156" i="5"/>
  <c r="N156" i="5"/>
  <c r="S156" i="5"/>
  <c r="A168" i="5"/>
  <c r="A167" i="3"/>
  <c r="A165" i="3"/>
  <c r="A186" i="2"/>
  <c r="A160" i="2"/>
  <c r="E162" i="5"/>
  <c r="J162" i="5"/>
  <c r="C162" i="5"/>
  <c r="H162" i="5"/>
  <c r="G162" i="5"/>
  <c r="I162" i="5"/>
  <c r="D162" i="5"/>
  <c r="M162" i="5"/>
  <c r="L162" i="5"/>
  <c r="K162" i="5"/>
  <c r="AK162" i="5" l="1"/>
  <c r="AG162" i="5"/>
  <c r="AJ162" i="5"/>
  <c r="AC162" i="5"/>
  <c r="AB162" i="5"/>
  <c r="AH162" i="5"/>
  <c r="AI162" i="5"/>
  <c r="AE162" i="5"/>
  <c r="AF162" i="5"/>
  <c r="AD162" i="5"/>
  <c r="X162" i="5"/>
  <c r="W162" i="5"/>
  <c r="S162" i="5"/>
  <c r="V162" i="5"/>
  <c r="O162" i="5"/>
  <c r="N162" i="5"/>
  <c r="T162" i="5"/>
  <c r="U162" i="5"/>
  <c r="Q162" i="5"/>
  <c r="R162" i="5"/>
  <c r="P162" i="5"/>
  <c r="A174" i="5"/>
  <c r="A192" i="2"/>
  <c r="A171" i="3"/>
  <c r="A173" i="3"/>
  <c r="A166" i="2"/>
  <c r="D168" i="5"/>
  <c r="F168" i="5"/>
  <c r="M168" i="5"/>
  <c r="H168" i="5"/>
  <c r="G168" i="5"/>
  <c r="L168" i="5"/>
  <c r="J168" i="5"/>
  <c r="E168" i="5"/>
  <c r="C168" i="5"/>
  <c r="K168" i="5"/>
  <c r="I168" i="5"/>
  <c r="AG168" i="5" l="1"/>
  <c r="AH168" i="5"/>
  <c r="AD168" i="5"/>
  <c r="AJ168" i="5"/>
  <c r="AI168" i="5"/>
  <c r="AE168" i="5"/>
  <c r="AK168" i="5"/>
  <c r="AB168" i="5"/>
  <c r="AF168" i="5"/>
  <c r="AC168" i="5"/>
  <c r="S168" i="5"/>
  <c r="T168" i="5"/>
  <c r="P168" i="5"/>
  <c r="X168" i="5"/>
  <c r="V168" i="5"/>
  <c r="U168" i="5"/>
  <c r="Q168" i="5"/>
  <c r="W168" i="5"/>
  <c r="N168" i="5"/>
  <c r="R168" i="5"/>
  <c r="O168" i="5"/>
  <c r="A180" i="5"/>
  <c r="A179" i="3"/>
  <c r="A177" i="3"/>
  <c r="A198" i="2"/>
  <c r="A172" i="2"/>
  <c r="H174" i="5"/>
  <c r="K174" i="5"/>
  <c r="F174" i="5"/>
  <c r="G174" i="5"/>
  <c r="J174" i="5"/>
  <c r="E174" i="5"/>
  <c r="I174" i="5"/>
  <c r="C174" i="5"/>
  <c r="D174" i="5"/>
  <c r="M174" i="5"/>
  <c r="L174" i="5"/>
  <c r="AB174" i="5" l="1"/>
  <c r="AF174" i="5"/>
  <c r="AK174" i="5"/>
  <c r="AH174" i="5"/>
  <c r="AE174" i="5"/>
  <c r="AC174" i="5"/>
  <c r="AD174" i="5"/>
  <c r="AJ174" i="5"/>
  <c r="AI174" i="5"/>
  <c r="AG174" i="5"/>
  <c r="X174" i="5"/>
  <c r="N174" i="5"/>
  <c r="R174" i="5"/>
  <c r="W174" i="5"/>
  <c r="T174" i="5"/>
  <c r="Q174" i="5"/>
  <c r="O174" i="5"/>
  <c r="P174" i="5"/>
  <c r="V174" i="5"/>
  <c r="U174" i="5"/>
  <c r="S174" i="5"/>
  <c r="A186" i="5"/>
  <c r="A204" i="2"/>
  <c r="A183" i="3"/>
  <c r="A185" i="3"/>
  <c r="A178" i="2"/>
  <c r="F180" i="5"/>
  <c r="L180" i="5"/>
  <c r="D180" i="5"/>
  <c r="G180" i="5"/>
  <c r="H180" i="5"/>
  <c r="I180" i="5"/>
  <c r="C180" i="5"/>
  <c r="M180" i="5"/>
  <c r="J180" i="5"/>
  <c r="K180" i="5"/>
  <c r="E180" i="5"/>
  <c r="AD180" i="5" l="1"/>
  <c r="AF180" i="5"/>
  <c r="AI180" i="5"/>
  <c r="AJ180" i="5"/>
  <c r="AB180" i="5"/>
  <c r="AC180" i="5"/>
  <c r="AH180" i="5"/>
  <c r="AK180" i="5"/>
  <c r="AG180" i="5"/>
  <c r="AE180" i="5"/>
  <c r="P180" i="5"/>
  <c r="R180" i="5"/>
  <c r="U180" i="5"/>
  <c r="V180" i="5"/>
  <c r="N180" i="5"/>
  <c r="O180" i="5"/>
  <c r="X180" i="5"/>
  <c r="T180" i="5"/>
  <c r="W180" i="5"/>
  <c r="S180" i="5"/>
  <c r="Q180" i="5"/>
  <c r="A192" i="5"/>
  <c r="A210" i="2"/>
  <c r="A191" i="3"/>
  <c r="A189" i="3"/>
  <c r="A184" i="2"/>
  <c r="K186" i="5"/>
  <c r="F186" i="5"/>
  <c r="M186" i="5"/>
  <c r="H186" i="5"/>
  <c r="L186" i="5"/>
  <c r="C186" i="5"/>
  <c r="G186" i="5"/>
  <c r="I186" i="5"/>
  <c r="E186" i="5"/>
  <c r="J186" i="5"/>
  <c r="D186" i="5"/>
  <c r="AC186" i="5" l="1"/>
  <c r="AD186" i="5"/>
  <c r="AG186" i="5"/>
  <c r="AI186" i="5"/>
  <c r="AF186" i="5"/>
  <c r="AB186" i="5"/>
  <c r="AH186" i="5"/>
  <c r="AE186" i="5"/>
  <c r="AJ186" i="5"/>
  <c r="AK186" i="5"/>
  <c r="O186" i="5"/>
  <c r="P186" i="5"/>
  <c r="S186" i="5"/>
  <c r="U186" i="5"/>
  <c r="R186" i="5"/>
  <c r="X186" i="5"/>
  <c r="N186" i="5"/>
  <c r="T186" i="5"/>
  <c r="Q186" i="5"/>
  <c r="V186" i="5"/>
  <c r="W186" i="5"/>
  <c r="A198" i="5"/>
  <c r="A195" i="3"/>
  <c r="A197" i="3"/>
  <c r="A216" i="2"/>
  <c r="A190" i="2"/>
  <c r="J192" i="5"/>
  <c r="C192" i="5"/>
  <c r="K192" i="5"/>
  <c r="L192" i="5"/>
  <c r="E192" i="5"/>
  <c r="I192" i="5"/>
  <c r="F192" i="5"/>
  <c r="M192" i="5"/>
  <c r="H192" i="5"/>
  <c r="G192" i="5"/>
  <c r="D192" i="5"/>
  <c r="AK192" i="5" l="1"/>
  <c r="AF192" i="5"/>
  <c r="AC192" i="5"/>
  <c r="AE192" i="5"/>
  <c r="AJ192" i="5"/>
  <c r="AG192" i="5"/>
  <c r="AH192" i="5"/>
  <c r="AB192" i="5"/>
  <c r="AD192" i="5"/>
  <c r="AI192" i="5"/>
  <c r="X192" i="5"/>
  <c r="W192" i="5"/>
  <c r="R192" i="5"/>
  <c r="O192" i="5"/>
  <c r="Q192" i="5"/>
  <c r="V192" i="5"/>
  <c r="S192" i="5"/>
  <c r="T192" i="5"/>
  <c r="N192" i="5"/>
  <c r="P192" i="5"/>
  <c r="U192" i="5"/>
  <c r="A204" i="5"/>
  <c r="A222" i="2"/>
  <c r="A203" i="3"/>
  <c r="A201" i="3"/>
  <c r="A196" i="2"/>
  <c r="L198" i="5"/>
  <c r="M198" i="5"/>
  <c r="D198" i="5"/>
  <c r="G198" i="5"/>
  <c r="H198" i="5"/>
  <c r="J198" i="5"/>
  <c r="F198" i="5"/>
  <c r="E198" i="5"/>
  <c r="K198" i="5"/>
  <c r="C198" i="5"/>
  <c r="I198" i="5"/>
  <c r="AD198" i="5" l="1"/>
  <c r="AB198" i="5"/>
  <c r="AF198" i="5"/>
  <c r="AE198" i="5"/>
  <c r="AH198" i="5"/>
  <c r="AC198" i="5"/>
  <c r="AI198" i="5"/>
  <c r="AJ198" i="5"/>
  <c r="AG198" i="5"/>
  <c r="AK198" i="5"/>
  <c r="P198" i="5"/>
  <c r="N198" i="5"/>
  <c r="R198" i="5"/>
  <c r="Q198" i="5"/>
  <c r="T198" i="5"/>
  <c r="O198" i="5"/>
  <c r="U198" i="5"/>
  <c r="V198" i="5"/>
  <c r="X198" i="5"/>
  <c r="S198" i="5"/>
  <c r="W198" i="5"/>
  <c r="A210" i="5"/>
  <c r="A209" i="3"/>
  <c r="A228" i="2"/>
  <c r="A207" i="3"/>
  <c r="A202" i="2"/>
  <c r="G204" i="5"/>
  <c r="C204" i="5"/>
  <c r="F204" i="5"/>
  <c r="M204" i="5"/>
  <c r="D204" i="5"/>
  <c r="L204" i="5"/>
  <c r="J204" i="5"/>
  <c r="I204" i="5"/>
  <c r="E204" i="5"/>
  <c r="K204" i="5"/>
  <c r="H204" i="5"/>
  <c r="AJ204" i="5" l="1"/>
  <c r="AC204" i="5"/>
  <c r="AH204" i="5"/>
  <c r="AG204" i="5"/>
  <c r="AI204" i="5"/>
  <c r="AD204" i="5"/>
  <c r="AE204" i="5"/>
  <c r="AK204" i="5"/>
  <c r="AB204" i="5"/>
  <c r="AF204" i="5"/>
  <c r="V204" i="5"/>
  <c r="O204" i="5"/>
  <c r="T204" i="5"/>
  <c r="S204" i="5"/>
  <c r="U204" i="5"/>
  <c r="X204" i="5"/>
  <c r="P204" i="5"/>
  <c r="Q204" i="5"/>
  <c r="W204" i="5"/>
  <c r="N204" i="5"/>
  <c r="R204" i="5"/>
  <c r="A216" i="5"/>
  <c r="A213" i="3"/>
  <c r="A215" i="3"/>
  <c r="A208" i="2"/>
  <c r="H210" i="5"/>
  <c r="G210" i="5"/>
  <c r="I210" i="5"/>
  <c r="L210" i="5"/>
  <c r="D210" i="5"/>
  <c r="M210" i="5"/>
  <c r="C210" i="5"/>
  <c r="J210" i="5"/>
  <c r="F210" i="5"/>
  <c r="K210" i="5"/>
  <c r="E210" i="5"/>
  <c r="AE210" i="5" l="1"/>
  <c r="AD210" i="5"/>
  <c r="AH210" i="5"/>
  <c r="AI210" i="5"/>
  <c r="AF210" i="5"/>
  <c r="AJ210" i="5"/>
  <c r="AC210" i="5"/>
  <c r="AB210" i="5"/>
  <c r="AK210" i="5"/>
  <c r="AG210" i="5"/>
  <c r="Q210" i="5"/>
  <c r="P210" i="5"/>
  <c r="T210" i="5"/>
  <c r="X210" i="5"/>
  <c r="U210" i="5"/>
  <c r="R210" i="5"/>
  <c r="V210" i="5"/>
  <c r="O210" i="5"/>
  <c r="N210" i="5"/>
  <c r="W210" i="5"/>
  <c r="S210" i="5"/>
  <c r="A222" i="5"/>
  <c r="A221" i="3"/>
  <c r="A219" i="3"/>
  <c r="A214" i="2"/>
  <c r="F222" i="5"/>
  <c r="C216" i="5"/>
  <c r="G216" i="5"/>
  <c r="M216" i="5"/>
  <c r="L216" i="5"/>
  <c r="E216" i="5"/>
  <c r="F216" i="5"/>
  <c r="K216" i="5"/>
  <c r="H216" i="5"/>
  <c r="I216" i="5"/>
  <c r="D216" i="5"/>
  <c r="J216" i="5"/>
  <c r="AH216" i="5" l="1"/>
  <c r="AE216" i="5"/>
  <c r="AI216" i="5"/>
  <c r="AG216" i="5"/>
  <c r="AC216" i="5"/>
  <c r="AD216" i="5"/>
  <c r="AF216" i="5"/>
  <c r="AJ216" i="5"/>
  <c r="AB216" i="5"/>
  <c r="AK216" i="5"/>
  <c r="T216" i="5"/>
  <c r="Q216" i="5"/>
  <c r="U216" i="5"/>
  <c r="X216" i="5"/>
  <c r="S216" i="5"/>
  <c r="O216" i="5"/>
  <c r="P216" i="5"/>
  <c r="R216" i="5"/>
  <c r="V216" i="5"/>
  <c r="N216" i="5"/>
  <c r="W216" i="5"/>
  <c r="A228" i="5"/>
  <c r="A225" i="3"/>
  <c r="A227" i="3"/>
  <c r="A220" i="2"/>
  <c r="E222" i="5"/>
  <c r="D222" i="5"/>
  <c r="K222" i="5"/>
  <c r="J222" i="5"/>
  <c r="I222" i="5"/>
  <c r="L222" i="5"/>
  <c r="G222" i="5"/>
  <c r="C222" i="5"/>
  <c r="H222" i="5"/>
  <c r="M222" i="5"/>
  <c r="AF222" i="5" l="1"/>
  <c r="AJ222" i="5"/>
  <c r="AG222" i="5"/>
  <c r="AK222" i="5"/>
  <c r="AC222" i="5"/>
  <c r="AH222" i="5"/>
  <c r="AB222" i="5"/>
  <c r="AI222" i="5"/>
  <c r="AE222" i="5"/>
  <c r="AD222" i="5"/>
  <c r="R222" i="5"/>
  <c r="V222" i="5"/>
  <c r="S222" i="5"/>
  <c r="X222" i="5"/>
  <c r="W222" i="5"/>
  <c r="O222" i="5"/>
  <c r="T222" i="5"/>
  <c r="N222" i="5"/>
  <c r="U222" i="5"/>
  <c r="Q222" i="5"/>
  <c r="P222" i="5"/>
  <c r="A226" i="2"/>
  <c r="AB203" i="2"/>
  <c r="R141" i="2"/>
  <c r="C34" i="1"/>
  <c r="C50" i="2"/>
  <c r="C220" i="2"/>
  <c r="C18" i="1"/>
  <c r="R104" i="2"/>
  <c r="AB46" i="2"/>
  <c r="M84" i="1"/>
  <c r="M210" i="1"/>
  <c r="C18" i="2"/>
  <c r="C183" i="2"/>
  <c r="M183" i="1"/>
  <c r="R72" i="2"/>
  <c r="AB9" i="2"/>
  <c r="C130" i="1"/>
  <c r="AB138" i="2"/>
  <c r="R76" i="2"/>
  <c r="M101" i="1"/>
  <c r="R97" i="2"/>
  <c r="R35" i="2"/>
  <c r="C188" i="1"/>
  <c r="M172" i="2"/>
  <c r="M6" i="2"/>
  <c r="M171" i="2"/>
  <c r="C77" i="1"/>
  <c r="C68" i="2"/>
  <c r="M10" i="2"/>
  <c r="C36" i="1"/>
  <c r="C139" i="2"/>
  <c r="C77" i="2"/>
  <c r="C7" i="1"/>
  <c r="M160" i="1"/>
  <c r="C36" i="2"/>
  <c r="C201" i="2"/>
  <c r="M19" i="2"/>
  <c r="C185" i="2"/>
  <c r="C144" i="2"/>
  <c r="M81" i="2"/>
  <c r="C202" i="1"/>
  <c r="R198" i="2"/>
  <c r="AB135" i="2"/>
  <c r="C41" i="1"/>
  <c r="C32" i="2"/>
  <c r="C202" i="2"/>
  <c r="M227" i="1"/>
  <c r="R206" i="2"/>
  <c r="AB148" i="2"/>
  <c r="M186" i="1"/>
  <c r="M49" i="2"/>
  <c r="C215" i="2"/>
  <c r="M37" i="1"/>
  <c r="C46" i="1"/>
  <c r="C174" i="2"/>
  <c r="M111" i="2"/>
  <c r="M4" i="1"/>
  <c r="C128" i="2"/>
  <c r="M70" i="2"/>
  <c r="C216" i="1"/>
  <c r="R62" i="2"/>
  <c r="AB4" i="2"/>
  <c r="C150" i="1"/>
  <c r="F228" i="5"/>
  <c r="M214" i="3"/>
  <c r="C41" i="3"/>
  <c r="C20" i="3"/>
  <c r="C91" i="3"/>
  <c r="C100" i="3"/>
  <c r="M45" i="3"/>
  <c r="C112" i="3"/>
  <c r="M178" i="3"/>
  <c r="M216" i="3"/>
  <c r="C163" i="3"/>
  <c r="M7" i="3"/>
  <c r="C192" i="3"/>
  <c r="C167" i="3"/>
  <c r="C22" i="3"/>
  <c r="C81" i="3"/>
  <c r="C151" i="3"/>
  <c r="M143" i="3"/>
  <c r="M89" i="3"/>
  <c r="M222" i="3"/>
  <c r="C164" i="3"/>
  <c r="C229" i="3"/>
  <c r="C210" i="3"/>
  <c r="M61" i="1"/>
  <c r="AB78" i="2"/>
  <c r="C21" i="1"/>
  <c r="C228" i="5"/>
  <c r="C128" i="3"/>
  <c r="R30" i="2"/>
  <c r="C167" i="2"/>
  <c r="C6" i="2"/>
  <c r="M192" i="2"/>
  <c r="R209" i="2"/>
  <c r="R213" i="2"/>
  <c r="M77" i="1"/>
  <c r="M65" i="2"/>
  <c r="M58" i="1"/>
  <c r="C65" i="3"/>
  <c r="AB226" i="2"/>
  <c r="R70" i="2"/>
  <c r="C173" i="1"/>
  <c r="M207" i="1"/>
  <c r="M79" i="3"/>
  <c r="C109" i="3"/>
  <c r="C131" i="3"/>
  <c r="M203" i="2"/>
  <c r="C141" i="2"/>
  <c r="M141" i="1"/>
  <c r="AB162" i="2"/>
  <c r="R100" i="2"/>
  <c r="M125" i="1"/>
  <c r="C104" i="2"/>
  <c r="M46" i="2"/>
  <c r="C192" i="1"/>
  <c r="AB187" i="2"/>
  <c r="AB125" i="2"/>
  <c r="R63" i="2"/>
  <c r="M63" i="1"/>
  <c r="C72" i="2"/>
  <c r="M9" i="2"/>
  <c r="C10" i="1"/>
  <c r="M138" i="2"/>
  <c r="C76" i="2"/>
  <c r="C209" i="1"/>
  <c r="C97" i="2"/>
  <c r="C35" i="2"/>
  <c r="C68" i="1"/>
  <c r="AB52" i="2"/>
  <c r="R114" i="2"/>
  <c r="AB51" i="2"/>
  <c r="M184" i="1"/>
  <c r="AB180" i="2"/>
  <c r="R118" i="2"/>
  <c r="M143" i="1"/>
  <c r="R19" i="2"/>
  <c r="AB184" i="2"/>
  <c r="C110" i="1"/>
  <c r="AB205" i="2"/>
  <c r="AB143" i="2"/>
  <c r="R81" i="2"/>
  <c r="R127" i="2"/>
  <c r="R65" i="2"/>
  <c r="R24" i="2"/>
  <c r="R189" i="2"/>
  <c r="C82" i="1"/>
  <c r="C198" i="2"/>
  <c r="M135" i="2"/>
  <c r="M148" i="1"/>
  <c r="AB144" i="2"/>
  <c r="R82" i="2"/>
  <c r="M107" i="1"/>
  <c r="C206" i="2"/>
  <c r="M148" i="2"/>
  <c r="M66" i="1"/>
  <c r="R157" i="2"/>
  <c r="R95" i="2"/>
  <c r="C145" i="1"/>
  <c r="C94" i="1"/>
  <c r="R54" i="2"/>
  <c r="R219" i="2"/>
  <c r="C112" i="1"/>
  <c r="R8" i="2"/>
  <c r="R178" i="2"/>
  <c r="C96" i="1"/>
  <c r="C62" i="2"/>
  <c r="M4" i="2"/>
  <c r="C30" i="1"/>
  <c r="L228" i="5"/>
  <c r="M94" i="3"/>
  <c r="M148" i="3"/>
  <c r="M132" i="3"/>
  <c r="C194" i="3"/>
  <c r="M67" i="3"/>
  <c r="C153" i="3"/>
  <c r="M219" i="3"/>
  <c r="M58" i="3"/>
  <c r="M96" i="3"/>
  <c r="C43" i="3"/>
  <c r="C115" i="3"/>
  <c r="C143" i="3"/>
  <c r="M9" i="3"/>
  <c r="C68" i="3"/>
  <c r="M229" i="3"/>
  <c r="C31" i="3"/>
  <c r="C201" i="3"/>
  <c r="C197" i="3"/>
  <c r="M102" i="3"/>
  <c r="C44" i="3"/>
  <c r="C212" i="3"/>
  <c r="AN14" i="4" a="1"/>
  <c r="AN13" i="4" a="1"/>
  <c r="C92" i="3"/>
  <c r="M73" i="2"/>
  <c r="C149" i="1"/>
  <c r="M91" i="1"/>
  <c r="M112" i="1"/>
  <c r="C215" i="3"/>
  <c r="C5" i="3"/>
  <c r="C126" i="3"/>
  <c r="M195" i="3"/>
  <c r="C188" i="3"/>
  <c r="R195" i="2"/>
  <c r="C146" i="1"/>
  <c r="M35" i="1"/>
  <c r="AB114" i="2"/>
  <c r="R181" i="2"/>
  <c r="C111" i="1"/>
  <c r="C16" i="2"/>
  <c r="M99" i="2"/>
  <c r="M161" i="3"/>
  <c r="C155" i="3"/>
  <c r="M156" i="1"/>
  <c r="M57" i="1"/>
  <c r="R91" i="2"/>
  <c r="C169" i="3"/>
  <c r="M46" i="3"/>
  <c r="M22" i="3"/>
  <c r="AN20" i="4" a="1"/>
  <c r="AB58" i="2"/>
  <c r="AB145" i="2"/>
  <c r="AB83" i="2"/>
  <c r="R21" i="2"/>
  <c r="M21" i="1"/>
  <c r="M162" i="2"/>
  <c r="C100" i="2"/>
  <c r="M5" i="1"/>
  <c r="AB216" i="2"/>
  <c r="R154" i="2"/>
  <c r="C72" i="1"/>
  <c r="M187" i="2"/>
  <c r="M125" i="2"/>
  <c r="C63" i="2"/>
  <c r="C171" i="1"/>
  <c r="AB179" i="2"/>
  <c r="R117" i="2"/>
  <c r="M117" i="1"/>
  <c r="AB18" i="2"/>
  <c r="AB183" i="2"/>
  <c r="C89" i="1"/>
  <c r="R200" i="2"/>
  <c r="AB142" i="2"/>
  <c r="M180" i="1"/>
  <c r="M52" i="2"/>
  <c r="C114" i="2"/>
  <c r="M51" i="2"/>
  <c r="M64" i="1"/>
  <c r="M180" i="2"/>
  <c r="C118" i="2"/>
  <c r="M23" i="1"/>
  <c r="C19" i="2"/>
  <c r="M184" i="2"/>
  <c r="M222" i="1"/>
  <c r="M205" i="2"/>
  <c r="M143" i="2"/>
  <c r="C81" i="2"/>
  <c r="C127" i="2"/>
  <c r="C65" i="2"/>
  <c r="C24" i="2"/>
  <c r="C189" i="2"/>
  <c r="M189" i="1"/>
  <c r="R78" i="2"/>
  <c r="AB15" i="2"/>
  <c r="M28" i="1"/>
  <c r="M144" i="2"/>
  <c r="C82" i="2"/>
  <c r="C215" i="1"/>
  <c r="R86" i="2"/>
  <c r="AB28" i="2"/>
  <c r="C174" i="1"/>
  <c r="C157" i="2"/>
  <c r="C95" i="2"/>
  <c r="C25" i="1"/>
  <c r="C218" i="1"/>
  <c r="C54" i="2"/>
  <c r="C219" i="2"/>
  <c r="M219" i="1"/>
  <c r="C8" i="2"/>
  <c r="C178" i="2"/>
  <c r="M203" i="1"/>
  <c r="AB174" i="2"/>
  <c r="R112" i="2"/>
  <c r="M137" i="1"/>
  <c r="J228" i="5"/>
  <c r="C202" i="3"/>
  <c r="M28" i="3"/>
  <c r="M12" i="3"/>
  <c r="C74" i="3"/>
  <c r="M157" i="3"/>
  <c r="C33" i="3"/>
  <c r="M99" i="3"/>
  <c r="C166" i="3"/>
  <c r="C204" i="3"/>
  <c r="C146" i="3"/>
  <c r="C218" i="3"/>
  <c r="M225" i="3"/>
  <c r="M130" i="3"/>
  <c r="C168" i="3"/>
  <c r="M109" i="3"/>
  <c r="C134" i="3"/>
  <c r="M217" i="3"/>
  <c r="C77" i="3"/>
  <c r="M156" i="3"/>
  <c r="AB127" i="2"/>
  <c r="C132" i="2"/>
  <c r="C190" i="1"/>
  <c r="M82" i="2"/>
  <c r="M178" i="1"/>
  <c r="C199" i="3"/>
  <c r="C52" i="3"/>
  <c r="C53" i="1"/>
  <c r="R55" i="2"/>
  <c r="C171" i="2"/>
  <c r="M151" i="1"/>
  <c r="R52" i="2"/>
  <c r="R119" i="2"/>
  <c r="C3" i="2"/>
  <c r="M78" i="2"/>
  <c r="R190" i="2"/>
  <c r="C199" i="1"/>
  <c r="C162" i="2"/>
  <c r="C95" i="3"/>
  <c r="C79" i="3"/>
  <c r="C59" i="3"/>
  <c r="C56" i="3"/>
  <c r="M159" i="3"/>
  <c r="C65" i="1"/>
  <c r="C186" i="2"/>
  <c r="C182" i="1"/>
  <c r="C223" i="3"/>
  <c r="M34" i="3"/>
  <c r="M226" i="3"/>
  <c r="M199" i="2"/>
  <c r="M145" i="2"/>
  <c r="M83" i="2"/>
  <c r="C21" i="2"/>
  <c r="C129" i="1"/>
  <c r="AB42" i="2"/>
  <c r="AB207" i="2"/>
  <c r="C113" i="1"/>
  <c r="M216" i="2"/>
  <c r="C154" i="2"/>
  <c r="M179" i="1"/>
  <c r="AB67" i="2"/>
  <c r="AB5" i="2"/>
  <c r="M175" i="1"/>
  <c r="C51" i="1"/>
  <c r="M179" i="2"/>
  <c r="C117" i="2"/>
  <c r="C225" i="1"/>
  <c r="M18" i="2"/>
  <c r="M183" i="2"/>
  <c r="M196" i="1"/>
  <c r="C200" i="2"/>
  <c r="M142" i="2"/>
  <c r="M60" i="1"/>
  <c r="R160" i="2"/>
  <c r="AB221" i="2"/>
  <c r="R159" i="2"/>
  <c r="C172" i="1"/>
  <c r="AB60" i="2"/>
  <c r="AB225" i="2"/>
  <c r="C131" i="1"/>
  <c r="R122" i="2"/>
  <c r="AB64" i="2"/>
  <c r="M102" i="1"/>
  <c r="AB85" i="2"/>
  <c r="AB23" i="2"/>
  <c r="M193" i="1"/>
  <c r="R7" i="2"/>
  <c r="AB193" i="2"/>
  <c r="AB131" i="2"/>
  <c r="R69" i="2"/>
  <c r="M69" i="1"/>
  <c r="C78" i="2"/>
  <c r="M15" i="2"/>
  <c r="C136" i="1"/>
  <c r="AB24" i="2"/>
  <c r="AB189" i="2"/>
  <c r="C95" i="1"/>
  <c r="C86" i="2"/>
  <c r="M28" i="2"/>
  <c r="C54" i="1"/>
  <c r="R37" i="2"/>
  <c r="AB202" i="2"/>
  <c r="C128" i="1"/>
  <c r="AB223" i="2"/>
  <c r="AB161" i="2"/>
  <c r="R99" i="2"/>
  <c r="M99" i="1"/>
  <c r="AB120" i="2"/>
  <c r="R58" i="2"/>
  <c r="M83" i="1"/>
  <c r="M174" i="2"/>
  <c r="C112" i="2"/>
  <c r="M17" i="1"/>
  <c r="G228" i="5"/>
  <c r="C82" i="3"/>
  <c r="C136" i="3"/>
  <c r="C120" i="3"/>
  <c r="M186" i="3"/>
  <c r="M37" i="3"/>
  <c r="M112" i="3"/>
  <c r="C207" i="3"/>
  <c r="C46" i="3"/>
  <c r="C84" i="3"/>
  <c r="C26" i="3"/>
  <c r="C98" i="3"/>
  <c r="C72" i="3"/>
  <c r="M93" i="3"/>
  <c r="C93" i="3"/>
  <c r="C217" i="3"/>
  <c r="C14" i="3"/>
  <c r="M97" i="3"/>
  <c r="M184" i="3"/>
  <c r="C90" i="3"/>
  <c r="M36" i="3"/>
  <c r="C117" i="3"/>
  <c r="C110" i="2"/>
  <c r="AN21" i="4" s="1" a="1"/>
  <c r="M69" i="2"/>
  <c r="C140" i="2"/>
  <c r="C228" i="1"/>
  <c r="M165" i="2"/>
  <c r="C54" i="3"/>
  <c r="C198" i="3"/>
  <c r="M47" i="3"/>
  <c r="M131" i="3"/>
  <c r="C133" i="2"/>
  <c r="M154" i="1"/>
  <c r="C97" i="1"/>
  <c r="M171" i="1"/>
  <c r="AB43" i="2"/>
  <c r="C147" i="1"/>
  <c r="C164" i="1"/>
  <c r="M127" i="2"/>
  <c r="R177" i="2"/>
  <c r="R20" i="2"/>
  <c r="R149" i="2"/>
  <c r="AB45" i="2"/>
  <c r="C220" i="1"/>
  <c r="C111" i="3"/>
  <c r="C183" i="3"/>
  <c r="M11" i="3"/>
  <c r="AB118" i="2"/>
  <c r="R57" i="2"/>
  <c r="M95" i="1"/>
  <c r="M33" i="1"/>
  <c r="C207" i="2"/>
  <c r="C149" i="3"/>
  <c r="M65" i="3"/>
  <c r="C147" i="3"/>
  <c r="R116" i="2"/>
  <c r="AB25" i="2"/>
  <c r="R191" i="2"/>
  <c r="M133" i="1"/>
  <c r="C9" i="1"/>
  <c r="M42" i="2"/>
  <c r="M207" i="2"/>
  <c r="M220" i="1"/>
  <c r="AB96" i="2"/>
  <c r="R34" i="2"/>
  <c r="M59" i="1"/>
  <c r="M67" i="2"/>
  <c r="M5" i="2"/>
  <c r="M55" i="1"/>
  <c r="AB121" i="2"/>
  <c r="AB59" i="2"/>
  <c r="M229" i="1"/>
  <c r="C105" i="1"/>
  <c r="R126" i="2"/>
  <c r="AB63" i="2"/>
  <c r="M76" i="1"/>
  <c r="R80" i="2"/>
  <c r="AB22" i="2"/>
  <c r="C168" i="1"/>
  <c r="C160" i="2"/>
  <c r="M221" i="2"/>
  <c r="C159" i="2"/>
  <c r="C52" i="1"/>
  <c r="M60" i="2"/>
  <c r="M225" i="2"/>
  <c r="C11" i="1"/>
  <c r="C122" i="2"/>
  <c r="AN23" i="4" s="1" a="1"/>
  <c r="M64" i="2"/>
  <c r="C210" i="1"/>
  <c r="M85" i="2"/>
  <c r="M23" i="2"/>
  <c r="M73" i="1"/>
  <c r="C7" i="2"/>
  <c r="M193" i="2"/>
  <c r="M131" i="2"/>
  <c r="C69" i="2"/>
  <c r="C177" i="1"/>
  <c r="AB185" i="2"/>
  <c r="R123" i="2"/>
  <c r="C16" i="1"/>
  <c r="M24" i="2"/>
  <c r="M189" i="2"/>
  <c r="M202" i="1"/>
  <c r="AB198" i="2"/>
  <c r="R136" i="2"/>
  <c r="M161" i="1"/>
  <c r="C37" i="2"/>
  <c r="M202" i="2"/>
  <c r="C8" i="1"/>
  <c r="M223" i="2"/>
  <c r="M161" i="2"/>
  <c r="C99" i="2"/>
  <c r="C207" i="1"/>
  <c r="M120" i="2"/>
  <c r="C58" i="2"/>
  <c r="C191" i="1"/>
  <c r="AB54" i="2"/>
  <c r="AB219" i="2"/>
  <c r="C125" i="1"/>
  <c r="K228" i="5"/>
  <c r="M189" i="3"/>
  <c r="C16" i="3"/>
  <c r="M227" i="3"/>
  <c r="M66" i="3"/>
  <c r="C145" i="3"/>
  <c r="M211" i="3"/>
  <c r="C87" i="3"/>
  <c r="M153" i="3"/>
  <c r="M191" i="3"/>
  <c r="M138" i="3"/>
  <c r="M210" i="3"/>
  <c r="M154" i="3"/>
  <c r="M125" i="3"/>
  <c r="C176" i="3"/>
  <c r="M192" i="3"/>
  <c r="M126" i="3"/>
  <c r="C205" i="3"/>
  <c r="M64" i="3"/>
  <c r="M197" i="3"/>
  <c r="C144" i="3"/>
  <c r="C61" i="1"/>
  <c r="R16" i="2"/>
  <c r="M41" i="2"/>
  <c r="AB99" i="2"/>
  <c r="M3" i="3"/>
  <c r="C179" i="3"/>
  <c r="C48" i="3"/>
  <c r="C71" i="2"/>
  <c r="C88" i="1"/>
  <c r="AB220" i="2"/>
  <c r="C130" i="2"/>
  <c r="R48" i="2"/>
  <c r="R73" i="2"/>
  <c r="AB222" i="2"/>
  <c r="C169" i="1"/>
  <c r="C70" i="1"/>
  <c r="C108" i="1"/>
  <c r="C98" i="1"/>
  <c r="M181" i="3"/>
  <c r="C8" i="3"/>
  <c r="C21" i="3"/>
  <c r="M155" i="3"/>
  <c r="M221" i="3"/>
  <c r="AN11" i="4" a="1"/>
  <c r="R176" i="2"/>
  <c r="AB181" i="2"/>
  <c r="M123" i="2"/>
  <c r="R29" i="2"/>
  <c r="AB215" i="2"/>
  <c r="C42" i="2"/>
  <c r="C50" i="3"/>
  <c r="C133" i="3"/>
  <c r="C221" i="3"/>
  <c r="C209" i="3"/>
  <c r="M96" i="1"/>
  <c r="M25" i="2"/>
  <c r="C191" i="2"/>
  <c r="M13" i="1"/>
  <c r="M201" i="1"/>
  <c r="R150" i="2"/>
  <c r="AB87" i="2"/>
  <c r="M100" i="1"/>
  <c r="M96" i="2"/>
  <c r="C34" i="2"/>
  <c r="C167" i="1"/>
  <c r="R175" i="2"/>
  <c r="R113" i="2"/>
  <c r="C163" i="1"/>
  <c r="M121" i="2"/>
  <c r="M59" i="2"/>
  <c r="M109" i="1"/>
  <c r="AB147" i="2"/>
  <c r="C126" i="2"/>
  <c r="M63" i="2"/>
  <c r="C184" i="1"/>
  <c r="C80" i="2"/>
  <c r="M22" i="2"/>
  <c r="C48" i="1"/>
  <c r="AB163" i="2"/>
  <c r="AB101" i="2"/>
  <c r="R39" i="2"/>
  <c r="M159" i="1"/>
  <c r="R168" i="2"/>
  <c r="AB105" i="2"/>
  <c r="M118" i="1"/>
  <c r="R2" i="2"/>
  <c r="R172" i="2"/>
  <c r="C90" i="1"/>
  <c r="R193" i="2"/>
  <c r="R131" i="2"/>
  <c r="C181" i="1"/>
  <c r="R110" i="2"/>
  <c r="AB73" i="2"/>
  <c r="AB11" i="2"/>
  <c r="M181" i="1"/>
  <c r="C57" i="1"/>
  <c r="M185" i="2"/>
  <c r="C123" i="2"/>
  <c r="M123" i="1"/>
  <c r="R132" i="2"/>
  <c r="AB69" i="2"/>
  <c r="M82" i="1"/>
  <c r="M198" i="2"/>
  <c r="C136" i="2"/>
  <c r="M41" i="1"/>
  <c r="R140" i="2"/>
  <c r="AB82" i="2"/>
  <c r="M120" i="1"/>
  <c r="AB103" i="2"/>
  <c r="AB41" i="2"/>
  <c r="M211" i="1"/>
  <c r="C87" i="1"/>
  <c r="R228" i="2"/>
  <c r="AB165" i="2"/>
  <c r="C71" i="1"/>
  <c r="M54" i="2"/>
  <c r="M219" i="2"/>
  <c r="C5" i="1"/>
  <c r="I228" i="5"/>
  <c r="M69" i="3"/>
  <c r="M123" i="3"/>
  <c r="M107" i="3"/>
  <c r="C174" i="3"/>
  <c r="C25" i="3"/>
  <c r="M91" i="3"/>
  <c r="C150" i="3"/>
  <c r="M33" i="3"/>
  <c r="M71" i="3"/>
  <c r="M18" i="3"/>
  <c r="M90" i="3"/>
  <c r="M204" i="3"/>
  <c r="C208" i="3"/>
  <c r="M168" i="3"/>
  <c r="C180" i="3"/>
  <c r="M6" i="3"/>
  <c r="C85" i="3"/>
  <c r="C172" i="3"/>
  <c r="M77" i="3"/>
  <c r="C24" i="3"/>
  <c r="AB65" i="2"/>
  <c r="M103" i="2"/>
  <c r="R162" i="2"/>
  <c r="C177" i="3"/>
  <c r="C141" i="3"/>
  <c r="C47" i="3"/>
  <c r="C114" i="3"/>
  <c r="C224" i="1"/>
  <c r="C204" i="2"/>
  <c r="C229" i="2"/>
  <c r="M127" i="1"/>
  <c r="C106" i="1"/>
  <c r="R11" i="2"/>
  <c r="R12" i="2"/>
  <c r="C29" i="1"/>
  <c r="R108" i="2"/>
  <c r="C57" i="3"/>
  <c r="M145" i="3"/>
  <c r="C78" i="3"/>
  <c r="M180" i="3"/>
  <c r="R222" i="2"/>
  <c r="C223" i="1"/>
  <c r="AB132" i="2"/>
  <c r="C62" i="3"/>
  <c r="M52" i="3"/>
  <c r="C75" i="2"/>
  <c r="AB191" i="2"/>
  <c r="R129" i="2"/>
  <c r="R133" i="2"/>
  <c r="R71" i="2"/>
  <c r="C121" i="1"/>
  <c r="C198" i="1"/>
  <c r="C150" i="2"/>
  <c r="M87" i="2"/>
  <c r="C208" i="1"/>
  <c r="R204" i="2"/>
  <c r="AB141" i="2"/>
  <c r="C47" i="1"/>
  <c r="C175" i="2"/>
  <c r="C113" i="2"/>
  <c r="C43" i="1"/>
  <c r="R229" i="2"/>
  <c r="R167" i="2"/>
  <c r="C217" i="1"/>
  <c r="M147" i="2"/>
  <c r="R6" i="2"/>
  <c r="R171" i="2"/>
  <c r="C64" i="1"/>
  <c r="AB192" i="2"/>
  <c r="R130" i="2"/>
  <c r="M155" i="1"/>
  <c r="M163" i="2"/>
  <c r="M101" i="2"/>
  <c r="C39" i="2"/>
  <c r="M39" i="1"/>
  <c r="C168" i="2"/>
  <c r="M105" i="2"/>
  <c r="C226" i="1"/>
  <c r="C2" i="2"/>
  <c r="AN3" i="4" s="1" a="1"/>
  <c r="C172" i="2"/>
  <c r="M197" i="1"/>
  <c r="C193" i="2"/>
  <c r="C131" i="2"/>
  <c r="M11" i="2"/>
  <c r="R3" i="2"/>
  <c r="M3" i="1"/>
  <c r="C228" i="2"/>
  <c r="C185" i="3"/>
  <c r="M141" i="2"/>
  <c r="R211" i="2"/>
  <c r="C6" i="3"/>
  <c r="C152" i="1"/>
  <c r="M82" i="3"/>
  <c r="R13" i="2"/>
  <c r="AB178" i="2"/>
  <c r="C104" i="1"/>
  <c r="C3" i="1"/>
  <c r="C30" i="2"/>
  <c r="C195" i="2"/>
  <c r="M195" i="1"/>
  <c r="R84" i="2"/>
  <c r="AB21" i="2"/>
  <c r="M34" i="1"/>
  <c r="C55" i="2"/>
  <c r="M220" i="2"/>
  <c r="C26" i="1"/>
  <c r="R109" i="2"/>
  <c r="R47" i="2"/>
  <c r="C200" i="1"/>
  <c r="AB175" i="2"/>
  <c r="AB113" i="2"/>
  <c r="R51" i="2"/>
  <c r="M51" i="1"/>
  <c r="AB72" i="2"/>
  <c r="R10" i="2"/>
  <c r="C143" i="1"/>
  <c r="M43" i="2"/>
  <c r="C209" i="2"/>
  <c r="M31" i="1"/>
  <c r="C27" i="1"/>
  <c r="C48" i="2"/>
  <c r="C213" i="2"/>
  <c r="M213" i="1"/>
  <c r="M114" i="2"/>
  <c r="C52" i="2"/>
  <c r="C185" i="1"/>
  <c r="C73" i="2"/>
  <c r="C11" i="2"/>
  <c r="C44" i="1"/>
  <c r="M222" i="2"/>
  <c r="C181" i="2"/>
  <c r="C119" i="2"/>
  <c r="C49" i="1"/>
  <c r="AB7" i="2"/>
  <c r="R173" i="2"/>
  <c r="M115" i="1"/>
  <c r="C141" i="1"/>
  <c r="C12" i="2"/>
  <c r="C177" i="2"/>
  <c r="M177" i="1"/>
  <c r="R186" i="2"/>
  <c r="AB123" i="2"/>
  <c r="M136" i="1"/>
  <c r="C20" i="2"/>
  <c r="C190" i="2"/>
  <c r="M215" i="1"/>
  <c r="C211" i="2"/>
  <c r="C149" i="2"/>
  <c r="C79" i="1"/>
  <c r="M90" i="1"/>
  <c r="C108" i="2"/>
  <c r="M45" i="2"/>
  <c r="C166" i="1"/>
  <c r="R42" i="2"/>
  <c r="R207" i="2"/>
  <c r="C100" i="1"/>
  <c r="M61" i="3"/>
  <c r="M115" i="3"/>
  <c r="C170" i="3"/>
  <c r="M202" i="3"/>
  <c r="M41" i="3"/>
  <c r="M120" i="3"/>
  <c r="C182" i="3"/>
  <c r="M25" i="3"/>
  <c r="M199" i="3"/>
  <c r="M166" i="3"/>
  <c r="M113" i="3"/>
  <c r="M185" i="3"/>
  <c r="M35" i="3"/>
  <c r="C63" i="3"/>
  <c r="C11" i="3"/>
  <c r="C35" i="3"/>
  <c r="M101" i="3"/>
  <c r="M23" i="3"/>
  <c r="M39" i="3"/>
  <c r="M172" i="3"/>
  <c r="C119" i="3"/>
  <c r="C13" i="2"/>
  <c r="M178" i="2"/>
  <c r="M216" i="1"/>
  <c r="AB199" i="2"/>
  <c r="AB137" i="2"/>
  <c r="R75" i="2"/>
  <c r="M75" i="1"/>
  <c r="C84" i="2"/>
  <c r="M21" i="2"/>
  <c r="C142" i="1"/>
  <c r="R158" i="2"/>
  <c r="AB100" i="2"/>
  <c r="M138" i="1"/>
  <c r="C109" i="2"/>
  <c r="C47" i="2"/>
  <c r="C80" i="1"/>
  <c r="M175" i="2"/>
  <c r="M113" i="2"/>
  <c r="C51" i="2"/>
  <c r="C159" i="1"/>
  <c r="M72" i="2"/>
  <c r="C10" i="2"/>
  <c r="C23" i="1"/>
  <c r="R151" i="2"/>
  <c r="R89" i="2"/>
  <c r="C139" i="1"/>
  <c r="AB217" i="2"/>
  <c r="AB155" i="2"/>
  <c r="R93" i="2"/>
  <c r="M93" i="1"/>
  <c r="AB159" i="2"/>
  <c r="AB102" i="2"/>
  <c r="R61" i="2"/>
  <c r="M7" i="2"/>
  <c r="C173" i="2"/>
  <c r="AB119" i="2"/>
  <c r="M16" i="1"/>
  <c r="R153" i="2"/>
  <c r="C228" i="3"/>
  <c r="C97" i="3"/>
  <c r="M137" i="2"/>
  <c r="R216" i="2"/>
  <c r="AB153" i="2"/>
  <c r="C59" i="1"/>
  <c r="C67" i="2"/>
  <c r="C5" i="2"/>
  <c r="C38" i="1"/>
  <c r="R121" i="2"/>
  <c r="R59" i="2"/>
  <c r="C109" i="1"/>
  <c r="AB27" i="2"/>
  <c r="M30" i="2"/>
  <c r="M195" i="2"/>
  <c r="M208" i="1"/>
  <c r="AB84" i="2"/>
  <c r="R22" i="2"/>
  <c r="C155" i="1"/>
  <c r="R146" i="2"/>
  <c r="AB88" i="2"/>
  <c r="M126" i="1"/>
  <c r="AB109" i="2"/>
  <c r="AB47" i="2"/>
  <c r="M217" i="1"/>
  <c r="C93" i="1"/>
  <c r="C14" i="2"/>
  <c r="C184" i="2"/>
  <c r="C102" i="1"/>
  <c r="C85" i="2"/>
  <c r="C23" i="2"/>
  <c r="C56" i="1"/>
  <c r="M151" i="2"/>
  <c r="M89" i="2"/>
  <c r="C27" i="2"/>
  <c r="C135" i="1"/>
  <c r="M48" i="2"/>
  <c r="M213" i="2"/>
  <c r="M185" i="1"/>
  <c r="M197" i="2"/>
  <c r="M156" i="2"/>
  <c r="C94" i="2"/>
  <c r="C227" i="1"/>
  <c r="AB210" i="2"/>
  <c r="R148" i="2"/>
  <c r="C66" i="1"/>
  <c r="C49" i="2"/>
  <c r="M214" i="2"/>
  <c r="C20" i="1"/>
  <c r="R223" i="2"/>
  <c r="R161" i="2"/>
  <c r="C211" i="1"/>
  <c r="C15" i="2"/>
  <c r="M227" i="2"/>
  <c r="C165" i="2"/>
  <c r="M165" i="1"/>
  <c r="M186" i="2"/>
  <c r="C124" i="2"/>
  <c r="M29" i="1"/>
  <c r="C145" i="2"/>
  <c r="C83" i="2"/>
  <c r="C13" i="1"/>
  <c r="R79" i="2"/>
  <c r="R17" i="2"/>
  <c r="C170" i="1"/>
  <c r="M228" i="5"/>
  <c r="C12" i="3"/>
  <c r="C66" i="3"/>
  <c r="M49" i="3"/>
  <c r="C195" i="3"/>
  <c r="C219" i="3"/>
  <c r="M70" i="3"/>
  <c r="C137" i="3"/>
  <c r="M203" i="3"/>
  <c r="M13" i="3"/>
  <c r="C175" i="3"/>
  <c r="M63" i="3"/>
  <c r="M135" i="3"/>
  <c r="M100" i="3"/>
  <c r="C138" i="3"/>
  <c r="C39" i="3"/>
  <c r="M10" i="3"/>
  <c r="M51" i="3"/>
  <c r="M114" i="3"/>
  <c r="M19" i="3"/>
  <c r="M193" i="3"/>
  <c r="C69" i="3"/>
  <c r="AN36" i="4" a="1"/>
  <c r="C216" i="2"/>
  <c r="M153" i="2"/>
  <c r="M166" i="1"/>
  <c r="R170" i="2"/>
  <c r="AB112" i="2"/>
  <c r="M150" i="1"/>
  <c r="C121" i="2"/>
  <c r="C59" i="2"/>
  <c r="C212" i="1"/>
  <c r="M27" i="2"/>
  <c r="R138" i="2"/>
  <c r="AB75" i="2"/>
  <c r="M88" i="1"/>
  <c r="M84" i="2"/>
  <c r="C22" i="2"/>
  <c r="C35" i="1"/>
  <c r="C146" i="2"/>
  <c r="M88" i="2"/>
  <c r="M6" i="1"/>
  <c r="M109" i="2"/>
  <c r="M47" i="2"/>
  <c r="M97" i="1"/>
  <c r="M106" i="1"/>
  <c r="AB126" i="2"/>
  <c r="R64" i="2"/>
  <c r="M209" i="1"/>
  <c r="R188" i="2"/>
  <c r="AB130" i="2"/>
  <c r="M168" i="1"/>
  <c r="AB31" i="2"/>
  <c r="R197" i="2"/>
  <c r="M139" i="1"/>
  <c r="C15" i="1"/>
  <c r="R156" i="2"/>
  <c r="AB93" i="2"/>
  <c r="AB139" i="2"/>
  <c r="AB77" i="2"/>
  <c r="AB36" i="2"/>
  <c r="AB201" i="2"/>
  <c r="C107" i="1"/>
  <c r="M210" i="2"/>
  <c r="C166" i="2"/>
  <c r="M17" i="2"/>
  <c r="C224" i="2"/>
  <c r="AN40" i="4" s="1" a="1"/>
  <c r="C189" i="1"/>
  <c r="C126" i="1"/>
  <c r="C142" i="2"/>
  <c r="C221" i="2"/>
  <c r="AB229" i="2"/>
  <c r="M10" i="1"/>
  <c r="R184" i="2"/>
  <c r="AB35" i="2"/>
  <c r="AB151" i="2"/>
  <c r="M52" i="1"/>
  <c r="AB213" i="2"/>
  <c r="R164" i="2"/>
  <c r="M119" i="1"/>
  <c r="C103" i="1"/>
  <c r="C227" i="2"/>
  <c r="AB115" i="2"/>
  <c r="C91" i="1"/>
  <c r="R215" i="2"/>
  <c r="R194" i="2"/>
  <c r="C162" i="1"/>
  <c r="R83" i="2"/>
  <c r="R182" i="2"/>
  <c r="M87" i="1"/>
  <c r="C86" i="3"/>
  <c r="C165" i="3"/>
  <c r="C178" i="3"/>
  <c r="C71" i="3"/>
  <c r="M208" i="3"/>
  <c r="M60" i="3"/>
  <c r="M142" i="3"/>
  <c r="C213" i="3"/>
  <c r="C160" i="3"/>
  <c r="M220" i="3"/>
  <c r="M118" i="3"/>
  <c r="R40" i="2"/>
  <c r="C88" i="3"/>
  <c r="M75" i="3"/>
  <c r="C83" i="1"/>
  <c r="C27" i="3"/>
  <c r="C25" i="2"/>
  <c r="M81" i="3"/>
  <c r="R46" i="2"/>
  <c r="R125" i="2"/>
  <c r="M191" i="2"/>
  <c r="R135" i="2"/>
  <c r="C6" i="1"/>
  <c r="AB129" i="2"/>
  <c r="R101" i="2"/>
  <c r="R217" i="2"/>
  <c r="C118" i="1"/>
  <c r="C64" i="2"/>
  <c r="M35" i="2"/>
  <c r="M31" i="2"/>
  <c r="C160" i="1"/>
  <c r="M93" i="2"/>
  <c r="C164" i="2"/>
  <c r="AN30" i="4" s="1" a="1"/>
  <c r="M214" i="1"/>
  <c r="C206" i="1"/>
  <c r="R107" i="2"/>
  <c r="M115" i="2"/>
  <c r="C194" i="1"/>
  <c r="C70" i="2"/>
  <c r="C194" i="2"/>
  <c r="AN35" i="4" s="1" a="1"/>
  <c r="C42" i="1"/>
  <c r="AB190" i="2"/>
  <c r="C182" i="2"/>
  <c r="AN33" i="4" s="1" a="1"/>
  <c r="C195" i="1"/>
  <c r="M198" i="3"/>
  <c r="C45" i="3"/>
  <c r="C58" i="3"/>
  <c r="C187" i="3"/>
  <c r="M88" i="3"/>
  <c r="M5" i="3"/>
  <c r="C118" i="3"/>
  <c r="C36" i="3"/>
  <c r="C40" i="3"/>
  <c r="M129" i="2"/>
  <c r="C217" i="2"/>
  <c r="M225" i="1"/>
  <c r="R143" i="2"/>
  <c r="R201" i="2"/>
  <c r="R44" i="2"/>
  <c r="M94" i="1"/>
  <c r="C86" i="1"/>
  <c r="C223" i="2"/>
  <c r="AB177" i="2"/>
  <c r="R74" i="2"/>
  <c r="M149" i="1"/>
  <c r="M190" i="2"/>
  <c r="AB149" i="2"/>
  <c r="C75" i="1"/>
  <c r="M78" i="3"/>
  <c r="M223" i="3"/>
  <c r="M165" i="3"/>
  <c r="C67" i="3"/>
  <c r="C196" i="3"/>
  <c r="M105" i="3"/>
  <c r="M147" i="3"/>
  <c r="C186" i="3"/>
  <c r="M174" i="3"/>
  <c r="M151" i="3"/>
  <c r="M27" i="3"/>
  <c r="M137" i="3"/>
  <c r="M31" i="3"/>
  <c r="AB16" i="2"/>
  <c r="C34" i="3"/>
  <c r="M144" i="3"/>
  <c r="C148" i="3"/>
  <c r="M205" i="3"/>
  <c r="M70" i="1"/>
  <c r="C46" i="2"/>
  <c r="C125" i="2"/>
  <c r="AB71" i="2"/>
  <c r="C135" i="2"/>
  <c r="M113" i="1"/>
  <c r="C101" i="2"/>
  <c r="AB171" i="2"/>
  <c r="R139" i="2"/>
  <c r="C40" i="1"/>
  <c r="C107" i="2"/>
  <c r="C74" i="1"/>
  <c r="AB33" i="2"/>
  <c r="R5" i="2"/>
  <c r="M71" i="2"/>
  <c r="C158" i="2"/>
  <c r="C221" i="1"/>
  <c r="M192" i="1"/>
  <c r="AB208" i="2"/>
  <c r="R180" i="2"/>
  <c r="M105" i="1"/>
  <c r="C19" i="1"/>
  <c r="C143" i="2"/>
  <c r="C222" i="2"/>
  <c r="M147" i="1"/>
  <c r="M36" i="1"/>
  <c r="C44" i="2"/>
  <c r="AN10" i="4" s="1" a="1"/>
  <c r="R115" i="2"/>
  <c r="M198" i="1"/>
  <c r="AB214" i="2"/>
  <c r="R103" i="2"/>
  <c r="C124" i="1"/>
  <c r="M177" i="2"/>
  <c r="C74" i="2"/>
  <c r="C137" i="1"/>
  <c r="M149" i="2"/>
  <c r="C76" i="3"/>
  <c r="R87" i="2"/>
  <c r="C113" i="3"/>
  <c r="C58" i="1"/>
  <c r="C140" i="3"/>
  <c r="C73" i="3"/>
  <c r="C81" i="1"/>
  <c r="M45" i="1"/>
  <c r="M187" i="3"/>
  <c r="M33" i="2"/>
  <c r="M112" i="2"/>
  <c r="R179" i="2"/>
  <c r="R38" i="2"/>
  <c r="C101" i="1"/>
  <c r="M72" i="1"/>
  <c r="M208" i="2"/>
  <c r="C180" i="2"/>
  <c r="C213" i="1"/>
  <c r="C122" i="1"/>
  <c r="R23" i="2"/>
  <c r="R102" i="2"/>
  <c r="M27" i="1"/>
  <c r="C144" i="1"/>
  <c r="AB156" i="2"/>
  <c r="C115" i="2"/>
  <c r="M78" i="1"/>
  <c r="AB94" i="2"/>
  <c r="C103" i="2"/>
  <c r="C4" i="1"/>
  <c r="AB57" i="2"/>
  <c r="AB186" i="2"/>
  <c r="C17" i="1"/>
  <c r="C153" i="2"/>
  <c r="AB29" i="2"/>
  <c r="C40" i="2"/>
  <c r="M173" i="3"/>
  <c r="C211" i="3"/>
  <c r="M54" i="3"/>
  <c r="M183" i="3"/>
  <c r="C135" i="3"/>
  <c r="M228" i="1"/>
  <c r="C94" i="3"/>
  <c r="C30" i="3"/>
  <c r="C28" i="3"/>
  <c r="AN15" i="4" a="1"/>
  <c r="AB196" i="2"/>
  <c r="M139" i="3"/>
  <c r="C204" i="1"/>
  <c r="R220" i="2"/>
  <c r="C179" i="2"/>
  <c r="C38" i="2"/>
  <c r="C196" i="1"/>
  <c r="C180" i="1"/>
  <c r="R196" i="2"/>
  <c r="R60" i="2"/>
  <c r="C69" i="1"/>
  <c r="Q2" i="1"/>
  <c r="M130" i="2"/>
  <c r="C102" i="2"/>
  <c r="C115" i="1"/>
  <c r="C24" i="1"/>
  <c r="M36" i="2"/>
  <c r="R218" i="2"/>
  <c r="C186" i="1"/>
  <c r="M94" i="2"/>
  <c r="R66" i="2"/>
  <c r="M111" i="1"/>
  <c r="M57" i="2"/>
  <c r="AB66" i="2"/>
  <c r="M124" i="1"/>
  <c r="R33" i="2"/>
  <c r="M29" i="2"/>
  <c r="M135" i="1"/>
  <c r="M53" i="3"/>
  <c r="C29" i="3"/>
  <c r="C162" i="3"/>
  <c r="C220" i="3"/>
  <c r="C171" i="3"/>
  <c r="M121" i="3"/>
  <c r="C10" i="3"/>
  <c r="C139" i="3"/>
  <c r="C15" i="3"/>
  <c r="C161" i="3"/>
  <c r="M133" i="3"/>
  <c r="C51" i="3"/>
  <c r="M117" i="3"/>
  <c r="M73" i="3"/>
  <c r="AN5" i="4" a="1"/>
  <c r="R212" i="2"/>
  <c r="M114" i="1"/>
  <c r="R45" i="2"/>
  <c r="AB157" i="2"/>
  <c r="M145" i="1"/>
  <c r="M127" i="3"/>
  <c r="C152" i="3"/>
  <c r="C154" i="3"/>
  <c r="M213" i="3"/>
  <c r="AN17" i="4" a="1"/>
  <c r="M100" i="2"/>
  <c r="C152" i="2"/>
  <c r="C190" i="3"/>
  <c r="C84" i="1"/>
  <c r="M187" i="1"/>
  <c r="AB166" i="2"/>
  <c r="AB150" i="2"/>
  <c r="C76" i="1"/>
  <c r="C60" i="1"/>
  <c r="C196" i="2"/>
  <c r="C60" i="2"/>
  <c r="AB172" i="2"/>
  <c r="C2" i="1"/>
  <c r="AM3" i="4" s="1" a="1"/>
  <c r="AB10" i="2"/>
  <c r="AB209" i="2"/>
  <c r="C78" i="1"/>
  <c r="M131" i="1"/>
  <c r="R144" i="2"/>
  <c r="C218" i="2"/>
  <c r="AN39" i="4" s="1" a="1"/>
  <c r="M173" i="1"/>
  <c r="R202" i="2"/>
  <c r="C66" i="2"/>
  <c r="C219" i="1"/>
  <c r="R165" i="2"/>
  <c r="M66" i="2"/>
  <c r="M40" i="1"/>
  <c r="C33" i="2"/>
  <c r="R137" i="2"/>
  <c r="H228" i="5"/>
  <c r="M136" i="3"/>
  <c r="C42" i="3"/>
  <c r="C142" i="3"/>
  <c r="C19" i="3"/>
  <c r="M166" i="2"/>
  <c r="M167" i="1"/>
  <c r="M163" i="1"/>
  <c r="AB167" i="2"/>
  <c r="C151" i="2"/>
  <c r="M209" i="2"/>
  <c r="C176" i="2"/>
  <c r="AN32" i="4" s="1" a="1"/>
  <c r="M226" i="2"/>
  <c r="R98" i="2"/>
  <c r="M53" i="1"/>
  <c r="AB173" i="2"/>
  <c r="M149" i="3"/>
  <c r="C122" i="3"/>
  <c r="AN28" i="4" a="1"/>
  <c r="AB55" i="2"/>
  <c r="M159" i="2"/>
  <c r="M102" i="2"/>
  <c r="R53" i="2"/>
  <c r="C37" i="1"/>
  <c r="C32" i="3"/>
  <c r="M30" i="3"/>
  <c r="C87" i="2"/>
  <c r="M24" i="3"/>
  <c r="C89" i="3"/>
  <c r="R152" i="2"/>
  <c r="AB91" i="2"/>
  <c r="C9" i="3"/>
  <c r="R27" i="2"/>
  <c r="AB95" i="2"/>
  <c r="M48" i="3"/>
  <c r="M191" i="1"/>
  <c r="M67" i="1"/>
  <c r="M150" i="2"/>
  <c r="C93" i="2"/>
  <c r="M11" i="1"/>
  <c r="C57" i="2"/>
  <c r="C99" i="1"/>
  <c r="R174" i="2"/>
  <c r="C137" i="2"/>
  <c r="E228" i="5"/>
  <c r="M17" i="3"/>
  <c r="M16" i="3"/>
  <c r="C121" i="3"/>
  <c r="C55" i="3"/>
  <c r="C225" i="3"/>
  <c r="C181" i="3"/>
  <c r="M111" i="3"/>
  <c r="M150" i="3"/>
  <c r="M209" i="3"/>
  <c r="M30" i="1"/>
  <c r="C134" i="1"/>
  <c r="C134" i="2"/>
  <c r="AN25" i="4" s="1" a="1"/>
  <c r="M217" i="2"/>
  <c r="C73" i="1"/>
  <c r="C161" i="2"/>
  <c r="M201" i="3"/>
  <c r="M199" i="1"/>
  <c r="C120" i="1"/>
  <c r="C187" i="1"/>
  <c r="C200" i="3"/>
  <c r="M91" i="2"/>
  <c r="M71" i="1"/>
  <c r="C175" i="1"/>
  <c r="C129" i="2"/>
  <c r="AB30" i="2"/>
  <c r="C212" i="2"/>
  <c r="AN38" i="4" s="1" a="1"/>
  <c r="M47" i="1"/>
  <c r="M43" i="1"/>
  <c r="M167" i="2"/>
  <c r="R31" i="2"/>
  <c r="C222" i="1"/>
  <c r="M205" i="1"/>
  <c r="AB89" i="2"/>
  <c r="R56" i="2"/>
  <c r="C119" i="1"/>
  <c r="AB106" i="2"/>
  <c r="C98" i="2"/>
  <c r="AN19" i="4" s="1" a="1"/>
  <c r="C161" i="1"/>
  <c r="M169" i="1"/>
  <c r="M173" i="2"/>
  <c r="R15" i="2"/>
  <c r="C45" i="2"/>
  <c r="C29" i="2"/>
  <c r="M157" i="2"/>
  <c r="M25" i="1"/>
  <c r="C17" i="2"/>
  <c r="D228" i="5"/>
  <c r="C125" i="3"/>
  <c r="C124" i="3"/>
  <c r="M29" i="3"/>
  <c r="C224" i="3"/>
  <c r="C173" i="3"/>
  <c r="C158" i="3"/>
  <c r="C105" i="3"/>
  <c r="C222" i="3"/>
  <c r="C61" i="3"/>
  <c r="AN8" i="4" a="1"/>
  <c r="C133" i="1"/>
  <c r="M207" i="3"/>
  <c r="C4" i="3"/>
  <c r="C17" i="3"/>
  <c r="C104" i="3"/>
  <c r="C53" i="3"/>
  <c r="C23" i="3"/>
  <c r="C102" i="3"/>
  <c r="M106" i="3"/>
  <c r="AN37" i="4" a="1"/>
  <c r="C155" i="2"/>
  <c r="C197" i="1"/>
  <c r="AB168" i="2"/>
  <c r="R214" i="2"/>
  <c r="AB61" i="2"/>
  <c r="C157" i="1"/>
  <c r="C203" i="1"/>
  <c r="M37" i="2"/>
  <c r="M124" i="2"/>
  <c r="M87" i="3"/>
  <c r="M160" i="3"/>
  <c r="C214" i="3"/>
  <c r="M121" i="1"/>
  <c r="AB117" i="2"/>
  <c r="C99" i="3"/>
  <c r="C157" i="3"/>
  <c r="C116" i="3"/>
  <c r="M21" i="3"/>
  <c r="M85" i="3"/>
  <c r="AB40" i="2"/>
  <c r="M108" i="3"/>
  <c r="R85" i="2"/>
  <c r="C120" i="2"/>
  <c r="C184" i="3"/>
  <c r="C179" i="1"/>
  <c r="C55" i="1"/>
  <c r="R9" i="2"/>
  <c r="C138" i="2"/>
  <c r="R92" i="2"/>
  <c r="M142" i="1"/>
  <c r="C151" i="1"/>
  <c r="R155" i="2"/>
  <c r="C31" i="2"/>
  <c r="M89" i="1"/>
  <c r="M85" i="1"/>
  <c r="C197" i="2"/>
  <c r="C56" i="2"/>
  <c r="AN12" i="4" s="1" a="1"/>
  <c r="M139" i="2"/>
  <c r="M106" i="2"/>
  <c r="AB90" i="2"/>
  <c r="M181" i="2"/>
  <c r="M49" i="1"/>
  <c r="AB53" i="2"/>
  <c r="AB169" i="2"/>
  <c r="M157" i="1"/>
  <c r="AB136" i="2"/>
  <c r="AB37" i="2"/>
  <c r="AB124" i="2"/>
  <c r="C49" i="3"/>
  <c r="C38" i="3"/>
  <c r="C31" i="1"/>
  <c r="R77" i="2"/>
  <c r="M46" i="1"/>
  <c r="C158" i="1"/>
  <c r="C9" i="2"/>
  <c r="R18" i="2"/>
  <c r="C92" i="2"/>
  <c r="AN18" i="4" s="1" a="1"/>
  <c r="M22" i="1"/>
  <c r="R134" i="2"/>
  <c r="C193" i="1"/>
  <c r="AB19" i="2"/>
  <c r="M90" i="2"/>
  <c r="M53" i="2"/>
  <c r="M169" i="2"/>
  <c r="M136" i="2"/>
  <c r="C116" i="1"/>
  <c r="M124" i="3"/>
  <c r="AB204" i="2"/>
  <c r="M168" i="2"/>
  <c r="C214" i="2"/>
  <c r="M61" i="2"/>
  <c r="R145" i="2"/>
  <c r="M4" i="3"/>
  <c r="C18" i="3"/>
  <c r="R124" i="2"/>
  <c r="M3" i="2"/>
  <c r="M215" i="3"/>
  <c r="M40" i="2"/>
  <c r="C80" i="3"/>
  <c r="C116" i="2"/>
  <c r="AN22" i="4" s="1" a="1"/>
  <c r="C154" i="1"/>
  <c r="AB228" i="2"/>
  <c r="AB79" i="2"/>
  <c r="C138" i="1"/>
  <c r="C229" i="1"/>
  <c r="R208" i="2"/>
  <c r="M204" i="2"/>
  <c r="M55" i="2"/>
  <c r="C14" i="1"/>
  <c r="M117" i="2"/>
  <c r="R14" i="2"/>
  <c r="AB97" i="2"/>
  <c r="C176" i="1"/>
  <c r="AB39" i="2"/>
  <c r="AB48" i="2"/>
  <c r="R210" i="2"/>
  <c r="R94" i="2"/>
  <c r="C53" i="2"/>
  <c r="R169" i="2"/>
  <c r="C140" i="1"/>
  <c r="R41" i="2"/>
  <c r="M132" i="2"/>
  <c r="M190" i="1"/>
  <c r="M16" i="2"/>
  <c r="R25" i="2"/>
  <c r="M108" i="1"/>
  <c r="M141" i="3"/>
  <c r="R120" i="2"/>
  <c r="C156" i="3"/>
  <c r="AB111" i="2"/>
  <c r="M228" i="2"/>
  <c r="M79" i="2"/>
  <c r="C183" i="1"/>
  <c r="C92" i="1"/>
  <c r="C208" i="2"/>
  <c r="R192" i="2"/>
  <c r="R163" i="2"/>
  <c r="C114" i="1"/>
  <c r="R225" i="2"/>
  <c r="M126" i="2"/>
  <c r="M97" i="2"/>
  <c r="M48" i="1"/>
  <c r="M39" i="2"/>
  <c r="C156" i="2"/>
  <c r="C210" i="2"/>
  <c r="M201" i="2"/>
  <c r="AB160" i="2"/>
  <c r="C169" i="2"/>
  <c r="M132" i="1"/>
  <c r="C41" i="2"/>
  <c r="AB108" i="2"/>
  <c r="R187" i="2"/>
  <c r="C63" i="1"/>
  <c r="M204" i="1"/>
  <c r="R88" i="2"/>
  <c r="C192" i="2"/>
  <c r="C163" i="2"/>
  <c r="M221" i="1"/>
  <c r="C225" i="2"/>
  <c r="AB6" i="2"/>
  <c r="R205" i="2"/>
  <c r="C156" i="1"/>
  <c r="R147" i="2"/>
  <c r="R36" i="2"/>
  <c r="R90" i="2"/>
  <c r="AB81" i="2"/>
  <c r="M160" i="2"/>
  <c r="R49" i="2"/>
  <c r="M12" i="1"/>
  <c r="AB3" i="2"/>
  <c r="M12" i="2"/>
  <c r="C178" i="1"/>
  <c r="R4" i="2"/>
  <c r="R128" i="2"/>
  <c r="M211" i="2"/>
  <c r="M79" i="1"/>
  <c r="C132" i="3"/>
  <c r="C37" i="3"/>
  <c r="C108" i="3"/>
  <c r="M228" i="3"/>
  <c r="C129" i="3"/>
  <c r="M15" i="3"/>
  <c r="M59" i="3"/>
  <c r="M196" i="3"/>
  <c r="C193" i="3"/>
  <c r="C189" i="3"/>
  <c r="AN24" i="4" a="1"/>
  <c r="C205" i="2"/>
  <c r="C147" i="2"/>
  <c r="C90" i="2"/>
  <c r="C32" i="1"/>
  <c r="C4" i="2"/>
  <c r="M95" i="3"/>
  <c r="M108" i="2"/>
  <c r="C187" i="2"/>
  <c r="AB133" i="2"/>
  <c r="C22" i="1"/>
  <c r="C88" i="2"/>
  <c r="AB154" i="2"/>
  <c r="R43" i="2"/>
  <c r="C39" i="1"/>
  <c r="R105" i="2"/>
  <c r="C89" i="2"/>
  <c r="C201" i="1"/>
  <c r="M118" i="2"/>
  <c r="M119" i="3"/>
  <c r="C3" i="3"/>
  <c r="R96" i="2"/>
  <c r="R67" i="2"/>
  <c r="M133" i="2"/>
  <c r="M129" i="1"/>
  <c r="AB195" i="2"/>
  <c r="M154" i="2"/>
  <c r="C43" i="2"/>
  <c r="C214" i="1"/>
  <c r="C105" i="2"/>
  <c r="C165" i="1"/>
  <c r="C96" i="2"/>
  <c r="C170" i="2"/>
  <c r="AN31" i="4" s="1" a="1"/>
  <c r="AB13" i="2"/>
  <c r="M9" i="1"/>
  <c r="M75" i="2"/>
  <c r="AB34" i="2"/>
  <c r="R26" i="2"/>
  <c r="M81" i="1"/>
  <c r="C205" i="1"/>
  <c r="M196" i="2"/>
  <c r="C188" i="2"/>
  <c r="AN34" i="4" s="1" a="1"/>
  <c r="M65" i="1"/>
  <c r="M19" i="1"/>
  <c r="C226" i="2"/>
  <c r="M77" i="2"/>
  <c r="M24" i="1"/>
  <c r="C148" i="2"/>
  <c r="R32" i="2"/>
  <c r="C45" i="1"/>
  <c r="C111" i="2"/>
  <c r="AB227" i="2"/>
  <c r="C153" i="1"/>
  <c r="C62" i="1"/>
  <c r="M95" i="2"/>
  <c r="R199" i="2"/>
  <c r="C50" i="1"/>
  <c r="C107" i="3"/>
  <c r="C70" i="3"/>
  <c r="C203" i="3"/>
  <c r="C96" i="3"/>
  <c r="M175" i="3"/>
  <c r="M84" i="3"/>
  <c r="M72" i="3"/>
  <c r="C64" i="3"/>
  <c r="C127" i="3"/>
  <c r="C106" i="3"/>
  <c r="R68" i="2"/>
  <c r="R106" i="2"/>
  <c r="C132" i="1"/>
  <c r="M153" i="1"/>
  <c r="AB107" i="2"/>
  <c r="C33" i="1"/>
  <c r="M174" i="1"/>
  <c r="R203" i="2"/>
  <c r="C199" i="2"/>
  <c r="M162" i="1"/>
  <c r="C103" i="3"/>
  <c r="M177" i="3"/>
  <c r="C83" i="3"/>
  <c r="M83" i="3"/>
  <c r="M55" i="3"/>
  <c r="C60" i="3"/>
  <c r="M171" i="3"/>
  <c r="C7" i="3"/>
  <c r="AN29" i="4" a="1"/>
  <c r="M57" i="3"/>
  <c r="M129" i="3"/>
  <c r="C159" i="3"/>
  <c r="AN9" i="4" a="1"/>
  <c r="M103" i="3"/>
  <c r="M76" i="3"/>
  <c r="AN4" i="4" a="1"/>
  <c r="AB197" i="2"/>
  <c r="C216" i="3"/>
  <c r="M58" i="2"/>
  <c r="R50" i="2"/>
  <c r="M13" i="2"/>
  <c r="C117" i="1"/>
  <c r="R183" i="2"/>
  <c r="M34" i="2"/>
  <c r="C26" i="2"/>
  <c r="AN7" i="4" s="1" a="1"/>
  <c r="C148" i="1"/>
  <c r="C85" i="1"/>
  <c r="AB76" i="2"/>
  <c r="C28" i="1"/>
  <c r="C127" i="1"/>
  <c r="R185" i="2"/>
  <c r="R28" i="2"/>
  <c r="M119" i="2"/>
  <c r="M223" i="1"/>
  <c r="M179" i="3"/>
  <c r="C101" i="3"/>
  <c r="C110" i="3"/>
  <c r="AB70" i="2"/>
  <c r="C226" i="3"/>
  <c r="AB49" i="2"/>
  <c r="M40" i="3"/>
  <c r="M169" i="3"/>
  <c r="C13" i="3"/>
  <c r="M43" i="3"/>
  <c r="AB12" i="2"/>
  <c r="R226" i="2"/>
  <c r="R111" i="2"/>
  <c r="C227" i="3"/>
  <c r="R166" i="2"/>
  <c r="AB17" i="2"/>
  <c r="R224" i="2"/>
  <c r="M226" i="1"/>
  <c r="M18" i="1"/>
  <c r="R142" i="2"/>
  <c r="R221" i="2"/>
  <c r="C123" i="1"/>
  <c r="M130" i="1"/>
  <c r="M76" i="2"/>
  <c r="M155" i="2"/>
  <c r="M15" i="1"/>
  <c r="M172" i="1"/>
  <c r="C106" i="2"/>
  <c r="C61" i="2"/>
  <c r="C12" i="1"/>
  <c r="C28" i="2"/>
  <c r="R227" i="2"/>
  <c r="M7" i="1"/>
  <c r="M103" i="1"/>
  <c r="M107" i="2"/>
  <c r="C91" i="2"/>
  <c r="M54" i="1"/>
  <c r="C203" i="2"/>
  <c r="C79" i="2"/>
  <c r="M42" i="1"/>
  <c r="C206" i="3"/>
  <c r="M190" i="3"/>
  <c r="C191" i="3"/>
  <c r="M167" i="3"/>
  <c r="AN27" i="4" a="1"/>
  <c r="M42" i="3"/>
  <c r="C130" i="3"/>
  <c r="AN16" i="4" a="1"/>
  <c r="C75" i="3"/>
  <c r="M163" i="3"/>
  <c r="AN26" i="4" a="1"/>
  <c r="M162" i="3"/>
  <c r="AN6" i="4" a="1"/>
  <c r="AB211" i="2"/>
  <c r="M215" i="2"/>
  <c r="C123" i="3"/>
  <c r="M144" i="1"/>
  <c r="C67" i="1"/>
  <c r="AN13" i="4" l="1"/>
  <c r="K56" i="4" s="1"/>
  <c r="AN33" i="4"/>
  <c r="AN4" i="4"/>
  <c r="K47" i="4" s="1"/>
  <c r="AN24" i="4"/>
  <c r="AN15" i="4"/>
  <c r="AN35" i="4"/>
  <c r="AN6" i="4"/>
  <c r="K49" i="4" s="1"/>
  <c r="AN26" i="4"/>
  <c r="AN17" i="4"/>
  <c r="AN37" i="4"/>
  <c r="AN8" i="4"/>
  <c r="K51" i="4" s="1"/>
  <c r="AN28" i="4"/>
  <c r="AN19" i="4"/>
  <c r="AN39" i="4"/>
  <c r="AN10" i="4"/>
  <c r="K53" i="4" s="1"/>
  <c r="AN30" i="4"/>
  <c r="AN21" i="4"/>
  <c r="AN12" i="4"/>
  <c r="K55" i="4" s="1"/>
  <c r="AN32" i="4"/>
  <c r="AN3" i="4"/>
  <c r="K46" i="4" s="1"/>
  <c r="AN23" i="4"/>
  <c r="AN14" i="4"/>
  <c r="K57" i="4" s="1"/>
  <c r="AN34" i="4"/>
  <c r="AM3" i="4"/>
  <c r="J46" i="4" s="1"/>
  <c r="AN5" i="4"/>
  <c r="K48" i="4" s="1"/>
  <c r="AN25" i="4"/>
  <c r="AN16" i="4"/>
  <c r="AN36" i="4"/>
  <c r="AN7" i="4"/>
  <c r="K50" i="4" s="1"/>
  <c r="AN27" i="4"/>
  <c r="AN18" i="4"/>
  <c r="AN38" i="4"/>
  <c r="AN9" i="4"/>
  <c r="K52" i="4" s="1"/>
  <c r="AN29" i="4"/>
  <c r="AN20" i="4"/>
  <c r="AN40" i="4"/>
  <c r="AN11" i="4"/>
  <c r="K54" i="4" s="1"/>
  <c r="AN31" i="4"/>
  <c r="AN22" i="4"/>
  <c r="AB228" i="5"/>
  <c r="AH228" i="5"/>
  <c r="AJ228" i="5"/>
  <c r="AF228" i="5"/>
  <c r="AI228" i="5"/>
  <c r="AK228" i="5"/>
  <c r="AE228" i="5"/>
  <c r="AC228" i="5"/>
  <c r="AD228" i="5"/>
  <c r="AG228" i="5"/>
  <c r="N228" i="5"/>
  <c r="T228" i="5"/>
  <c r="V228" i="5"/>
  <c r="R228" i="5"/>
  <c r="U228" i="5"/>
  <c r="W228" i="5"/>
  <c r="Q228" i="5"/>
  <c r="O228" i="5"/>
  <c r="P228" i="5"/>
  <c r="S228" i="5"/>
  <c r="X228" i="5"/>
  <c r="T117" i="3"/>
  <c r="T92" i="3"/>
  <c r="T212" i="3"/>
  <c r="T229" i="3"/>
  <c r="T106" i="3"/>
  <c r="AD48" i="3"/>
  <c r="T156" i="3"/>
  <c r="T69" i="3"/>
  <c r="T189" i="3"/>
  <c r="AD81" i="3"/>
  <c r="AD201" i="3"/>
  <c r="T94" i="3"/>
  <c r="T214" i="3"/>
  <c r="AD106" i="3"/>
  <c r="AD226" i="3"/>
  <c r="T119" i="3"/>
  <c r="AD11" i="3"/>
  <c r="AD131" i="3"/>
  <c r="T24" i="3"/>
  <c r="T144" i="3"/>
  <c r="AD36" i="3"/>
  <c r="AD156" i="3"/>
  <c r="T44" i="3"/>
  <c r="T164" i="3"/>
  <c r="T61" i="3"/>
  <c r="T181" i="3"/>
  <c r="AD73" i="3"/>
  <c r="AD193" i="3"/>
  <c r="T15" i="3"/>
  <c r="T135" i="3"/>
  <c r="AD27" i="3"/>
  <c r="AD147" i="3"/>
  <c r="T40" i="3"/>
  <c r="T160" i="3"/>
  <c r="AD52" i="3"/>
  <c r="AD172" i="3"/>
  <c r="T65" i="3"/>
  <c r="T185" i="3"/>
  <c r="AD77" i="3"/>
  <c r="AD197" i="3"/>
  <c r="T90" i="3"/>
  <c r="T210" i="3"/>
  <c r="AD102" i="3"/>
  <c r="AD222" i="3"/>
  <c r="T110" i="3"/>
  <c r="T7" i="3"/>
  <c r="T127" i="3"/>
  <c r="AD19" i="3"/>
  <c r="AD139" i="3"/>
  <c r="T73" i="3"/>
  <c r="T193" i="3"/>
  <c r="AD85" i="3"/>
  <c r="AD205" i="3"/>
  <c r="T27" i="3"/>
  <c r="T147" i="3"/>
  <c r="AD39" i="3"/>
  <c r="AD159" i="3"/>
  <c r="T52" i="3"/>
  <c r="T172" i="3"/>
  <c r="AD64" i="3"/>
  <c r="AD184" i="3"/>
  <c r="T77" i="3"/>
  <c r="T197" i="3"/>
  <c r="AD89" i="3"/>
  <c r="AD209" i="3"/>
  <c r="T102" i="3"/>
  <c r="T222" i="3"/>
  <c r="AD114" i="3"/>
  <c r="T122" i="3"/>
  <c r="T19" i="3"/>
  <c r="T139" i="3"/>
  <c r="AD31" i="3"/>
  <c r="AD151" i="3"/>
  <c r="AD118" i="3"/>
  <c r="T131" i="3"/>
  <c r="AD23" i="3"/>
  <c r="AD180" i="3"/>
  <c r="T188" i="3"/>
  <c r="T85" i="3"/>
  <c r="T205" i="3"/>
  <c r="AD97" i="3"/>
  <c r="AD217" i="3"/>
  <c r="T201" i="3"/>
  <c r="AD143" i="3"/>
  <c r="T36" i="3"/>
  <c r="T213" i="3"/>
  <c r="T159" i="3"/>
  <c r="AD51" i="3"/>
  <c r="AD171" i="3"/>
  <c r="T64" i="3"/>
  <c r="T184" i="3"/>
  <c r="AD76" i="3"/>
  <c r="AD196" i="3"/>
  <c r="T89" i="3"/>
  <c r="T209" i="3"/>
  <c r="AD101" i="3"/>
  <c r="AD221" i="3"/>
  <c r="T114" i="3"/>
  <c r="AD6" i="3"/>
  <c r="AD126" i="3"/>
  <c r="T14" i="3"/>
  <c r="T134" i="3"/>
  <c r="T31" i="3"/>
  <c r="T151" i="3"/>
  <c r="AD43" i="3"/>
  <c r="AD163" i="3"/>
  <c r="AD213" i="3"/>
  <c r="AD10" i="3"/>
  <c r="T23" i="3"/>
  <c r="T105" i="3"/>
  <c r="T225" i="3"/>
  <c r="AD117" i="3"/>
  <c r="T10" i="3"/>
  <c r="T130" i="3"/>
  <c r="AD22" i="3"/>
  <c r="T35" i="3"/>
  <c r="T155" i="3"/>
  <c r="AD47" i="3"/>
  <c r="T180" i="3"/>
  <c r="AD192" i="3"/>
  <c r="T217" i="3"/>
  <c r="AD109" i="3"/>
  <c r="AD229" i="3"/>
  <c r="T81" i="3"/>
  <c r="T226" i="3"/>
  <c r="AD105" i="3"/>
  <c r="T118" i="3"/>
  <c r="T39" i="3"/>
  <c r="AD142" i="3"/>
  <c r="AD167" i="3"/>
  <c r="T60" i="3"/>
  <c r="AD72" i="3"/>
  <c r="T80" i="3"/>
  <c r="T200" i="3"/>
  <c r="T97" i="3"/>
  <c r="T11" i="3"/>
  <c r="T56" i="3"/>
  <c r="T48" i="3"/>
  <c r="AD168" i="3"/>
  <c r="T176" i="3"/>
  <c r="T93" i="3"/>
  <c r="T168" i="3"/>
  <c r="T68" i="3"/>
  <c r="T22" i="3"/>
  <c r="AD59" i="3"/>
  <c r="T113" i="3"/>
  <c r="T18" i="3"/>
  <c r="T138" i="3"/>
  <c r="AD30" i="3"/>
  <c r="AD150" i="3"/>
  <c r="T38" i="3"/>
  <c r="T158" i="3"/>
  <c r="T55" i="3"/>
  <c r="T142" i="3"/>
  <c r="T109" i="3"/>
  <c r="T63" i="3"/>
  <c r="T183" i="3"/>
  <c r="AD195" i="3"/>
  <c r="T208" i="3"/>
  <c r="AD125" i="3"/>
  <c r="AD93" i="3"/>
  <c r="AD130" i="3"/>
  <c r="AD9" i="3"/>
  <c r="T167" i="3"/>
  <c r="AD121" i="3"/>
  <c r="AD75" i="3"/>
  <c r="T88" i="3"/>
  <c r="AD100" i="3"/>
  <c r="AD220" i="3"/>
  <c r="AD5" i="3"/>
  <c r="AD60" i="3"/>
  <c r="AD129" i="3"/>
  <c r="AD179" i="3"/>
  <c r="AD84" i="3"/>
  <c r="AD34" i="3"/>
  <c r="AD35" i="3"/>
  <c r="AD155" i="3"/>
  <c r="T47" i="3"/>
  <c r="AD204" i="3"/>
  <c r="AD154" i="3"/>
  <c r="T72" i="3"/>
  <c r="AD225" i="3"/>
  <c r="T143" i="3"/>
  <c r="T192" i="3"/>
  <c r="T3" i="3"/>
  <c r="T123" i="3"/>
  <c r="AD15" i="3"/>
  <c r="AD135" i="3"/>
  <c r="T28" i="3"/>
  <c r="T148" i="3"/>
  <c r="AD40" i="3"/>
  <c r="AD160" i="3"/>
  <c r="T53" i="3"/>
  <c r="T173" i="3"/>
  <c r="AD65" i="3"/>
  <c r="AD185" i="3"/>
  <c r="T78" i="3"/>
  <c r="T198" i="3"/>
  <c r="AD90" i="3"/>
  <c r="AD210" i="3"/>
  <c r="T98" i="3"/>
  <c r="T218" i="3"/>
  <c r="T115" i="3"/>
  <c r="AD7" i="3"/>
  <c r="AD127" i="3"/>
  <c r="T51" i="3"/>
  <c r="T171" i="3"/>
  <c r="AD63" i="3"/>
  <c r="AD183" i="3"/>
  <c r="T76" i="3"/>
  <c r="T196" i="3"/>
  <c r="AD88" i="3"/>
  <c r="AD208" i="3"/>
  <c r="T101" i="3"/>
  <c r="T221" i="3"/>
  <c r="AD113" i="3"/>
  <c r="T6" i="3"/>
  <c r="T126" i="3"/>
  <c r="AD18" i="3"/>
  <c r="AD138" i="3"/>
  <c r="T26" i="3"/>
  <c r="T146" i="3"/>
  <c r="T43" i="3"/>
  <c r="T163" i="3"/>
  <c r="AD55" i="3"/>
  <c r="AD175" i="3"/>
  <c r="AD187" i="3"/>
  <c r="T175" i="3"/>
  <c r="T9" i="3"/>
  <c r="T129" i="3"/>
  <c r="AD21" i="3"/>
  <c r="AD141" i="3"/>
  <c r="T34" i="3"/>
  <c r="T154" i="3"/>
  <c r="AD46" i="3"/>
  <c r="AD166" i="3"/>
  <c r="T59" i="3"/>
  <c r="T179" i="3"/>
  <c r="AD71" i="3"/>
  <c r="AD191" i="3"/>
  <c r="T84" i="3"/>
  <c r="T204" i="3"/>
  <c r="AD96" i="3"/>
  <c r="AD216" i="3"/>
  <c r="T104" i="3"/>
  <c r="T224" i="3"/>
  <c r="T121" i="3"/>
  <c r="AD13" i="3"/>
  <c r="AD133" i="3"/>
  <c r="T220" i="3"/>
  <c r="AD137" i="3"/>
  <c r="AD42" i="3"/>
  <c r="T67" i="3"/>
  <c r="T187" i="3"/>
  <c r="AD79" i="3"/>
  <c r="AD199" i="3"/>
  <c r="T21" i="3"/>
  <c r="T141" i="3"/>
  <c r="AD33" i="3"/>
  <c r="AD153" i="3"/>
  <c r="T46" i="3"/>
  <c r="T166" i="3"/>
  <c r="AD58" i="3"/>
  <c r="AD178" i="3"/>
  <c r="T71" i="3"/>
  <c r="T191" i="3"/>
  <c r="AD83" i="3"/>
  <c r="AD203" i="3"/>
  <c r="T96" i="3"/>
  <c r="T216" i="3"/>
  <c r="AD108" i="3"/>
  <c r="AD228" i="3"/>
  <c r="T116" i="3"/>
  <c r="T13" i="3"/>
  <c r="T133" i="3"/>
  <c r="AD25" i="3"/>
  <c r="AD145" i="3"/>
  <c r="T5" i="3"/>
  <c r="T150" i="3"/>
  <c r="T87" i="3"/>
  <c r="T207" i="3"/>
  <c r="AD99" i="3"/>
  <c r="AD219" i="3"/>
  <c r="T112" i="3"/>
  <c r="AD4" i="3"/>
  <c r="AD124" i="3"/>
  <c r="T17" i="3"/>
  <c r="T137" i="3"/>
  <c r="AD29" i="3"/>
  <c r="AD149" i="3"/>
  <c r="T42" i="3"/>
  <c r="T162" i="3"/>
  <c r="AD54" i="3"/>
  <c r="AD174" i="3"/>
  <c r="T62" i="3"/>
  <c r="T182" i="3"/>
  <c r="T79" i="3"/>
  <c r="T199" i="3"/>
  <c r="AD91" i="3"/>
  <c r="AD211" i="3"/>
  <c r="AD112" i="3"/>
  <c r="T33" i="3"/>
  <c r="T153" i="3"/>
  <c r="AD45" i="3"/>
  <c r="AD165" i="3"/>
  <c r="T58" i="3"/>
  <c r="T178" i="3"/>
  <c r="AD70" i="3"/>
  <c r="AD190" i="3"/>
  <c r="T83" i="3"/>
  <c r="T203" i="3"/>
  <c r="AD95" i="3"/>
  <c r="AD215" i="3"/>
  <c r="T108" i="3"/>
  <c r="T228" i="3"/>
  <c r="AD120" i="3"/>
  <c r="T8" i="3"/>
  <c r="T128" i="3"/>
  <c r="T25" i="3"/>
  <c r="T145" i="3"/>
  <c r="AD37" i="3"/>
  <c r="AD157" i="3"/>
  <c r="AD67" i="3"/>
  <c r="T100" i="3"/>
  <c r="T30" i="3"/>
  <c r="AD162" i="3"/>
  <c r="T99" i="3"/>
  <c r="T219" i="3"/>
  <c r="AD111" i="3"/>
  <c r="T4" i="3"/>
  <c r="T124" i="3"/>
  <c r="AD16" i="3"/>
  <c r="AD136" i="3"/>
  <c r="T29" i="3"/>
  <c r="T149" i="3"/>
  <c r="AD41" i="3"/>
  <c r="AD161" i="3"/>
  <c r="T54" i="3"/>
  <c r="T174" i="3"/>
  <c r="AD66" i="3"/>
  <c r="AD186" i="3"/>
  <c r="T74" i="3"/>
  <c r="T194" i="3"/>
  <c r="T91" i="3"/>
  <c r="T211" i="3"/>
  <c r="AD103" i="3"/>
  <c r="AD223" i="3"/>
  <c r="T195" i="3"/>
  <c r="T45" i="3"/>
  <c r="T165" i="3"/>
  <c r="AD57" i="3"/>
  <c r="AD177" i="3"/>
  <c r="T70" i="3"/>
  <c r="T190" i="3"/>
  <c r="AD82" i="3"/>
  <c r="AD202" i="3"/>
  <c r="T95" i="3"/>
  <c r="T215" i="3"/>
  <c r="AD107" i="3"/>
  <c r="AD227" i="3"/>
  <c r="T120" i="3"/>
  <c r="AD12" i="3"/>
  <c r="AD132" i="3"/>
  <c r="T20" i="3"/>
  <c r="T140" i="3"/>
  <c r="T37" i="3"/>
  <c r="T157" i="3"/>
  <c r="AD49" i="3"/>
  <c r="AD169" i="3"/>
  <c r="T75" i="3"/>
  <c r="AD87" i="3"/>
  <c r="AD207" i="3"/>
  <c r="T125" i="3"/>
  <c r="AD17" i="3"/>
  <c r="T50" i="3"/>
  <c r="T170" i="3"/>
  <c r="T111" i="3"/>
  <c r="AD3" i="3"/>
  <c r="AD123" i="3"/>
  <c r="T16" i="3"/>
  <c r="T136" i="3"/>
  <c r="AD28" i="3"/>
  <c r="AD148" i="3"/>
  <c r="T41" i="3"/>
  <c r="T161" i="3"/>
  <c r="AD53" i="3"/>
  <c r="AD173" i="3"/>
  <c r="T66" i="3"/>
  <c r="T186" i="3"/>
  <c r="AD78" i="3"/>
  <c r="AD198" i="3"/>
  <c r="T86" i="3"/>
  <c r="T206" i="3"/>
  <c r="T103" i="3"/>
  <c r="T223" i="3"/>
  <c r="AD115" i="3"/>
  <c r="T57" i="3"/>
  <c r="T177" i="3"/>
  <c r="AD69" i="3"/>
  <c r="AD189" i="3"/>
  <c r="T82" i="3"/>
  <c r="T202" i="3"/>
  <c r="AD94" i="3"/>
  <c r="AD214" i="3"/>
  <c r="T107" i="3"/>
  <c r="T227" i="3"/>
  <c r="AD119" i="3"/>
  <c r="T12" i="3"/>
  <c r="T132" i="3"/>
  <c r="AD24" i="3"/>
  <c r="AD144" i="3"/>
  <c r="T32" i="3"/>
  <c r="T152" i="3"/>
  <c r="T49" i="3"/>
  <c r="T169" i="3"/>
  <c r="AD61" i="3"/>
  <c r="AD181" i="3"/>
  <c r="AR40" i="4" a="1"/>
  <c r="AR28" i="4" a="1"/>
  <c r="AM12" i="4" a="1"/>
  <c r="AM30" i="4" a="1"/>
  <c r="J92" i="2"/>
  <c r="E32" i="2"/>
  <c r="E152" i="1"/>
  <c r="X134" i="2"/>
  <c r="S74" i="2"/>
  <c r="D74" i="1"/>
  <c r="W176" i="2"/>
  <c r="M116" i="1"/>
  <c r="AB50" i="2"/>
  <c r="V218" i="2"/>
  <c r="K146" i="1"/>
  <c r="M104" i="2"/>
  <c r="H44" i="2"/>
  <c r="K80" i="1"/>
  <c r="AA26" i="2"/>
  <c r="U194" i="2"/>
  <c r="I110" i="1"/>
  <c r="K188" i="2"/>
  <c r="F128" i="2"/>
  <c r="H32" i="1"/>
  <c r="Y110" i="2"/>
  <c r="T50" i="2"/>
  <c r="F62" i="1"/>
  <c r="J44" i="2"/>
  <c r="D212" i="2"/>
  <c r="D212" i="1"/>
  <c r="Y98" i="2"/>
  <c r="T38" i="2"/>
  <c r="F50" i="1"/>
  <c r="X140" i="2"/>
  <c r="S80" i="2"/>
  <c r="D80" i="1"/>
  <c r="X74" i="2"/>
  <c r="S14" i="2"/>
  <c r="X128" i="2"/>
  <c r="S68" i="2"/>
  <c r="D68" i="1"/>
  <c r="H170" i="2"/>
  <c r="L218" i="1"/>
  <c r="AB44" i="2"/>
  <c r="V212" i="2"/>
  <c r="K140" i="1"/>
  <c r="AB98" i="2"/>
  <c r="W38" i="2"/>
  <c r="K194" i="1"/>
  <c r="Z128" i="2"/>
  <c r="U68" i="2"/>
  <c r="H92" i="1"/>
  <c r="K182" i="2"/>
  <c r="F122" i="2"/>
  <c r="H26" i="1"/>
  <c r="J224" i="2"/>
  <c r="E164" i="2"/>
  <c r="F176" i="1"/>
  <c r="Y158" i="2"/>
  <c r="T98" i="2"/>
  <c r="F110" i="1"/>
  <c r="AO6" i="4" a="1"/>
  <c r="AO4" i="4" a="1"/>
  <c r="M74" i="3"/>
  <c r="D38" i="3"/>
  <c r="K110" i="3"/>
  <c r="K44" i="3"/>
  <c r="J86" i="3"/>
  <c r="J20" i="3"/>
  <c r="I62" i="3"/>
  <c r="H104" i="3"/>
  <c r="G26" i="3"/>
  <c r="E176" i="3"/>
  <c r="D218" i="3"/>
  <c r="H134" i="3"/>
  <c r="L50" i="3"/>
  <c r="J80" i="3"/>
  <c r="G218" i="3"/>
  <c r="L146" i="3"/>
  <c r="F56" i="3"/>
  <c r="H32" i="3"/>
  <c r="AO34" i="4" a="1"/>
  <c r="L68" i="3"/>
  <c r="J152" i="3"/>
  <c r="I194" i="3"/>
  <c r="H170" i="3"/>
  <c r="G212" i="3"/>
  <c r="E56" i="3"/>
  <c r="H14" i="3"/>
  <c r="I188" i="3"/>
  <c r="L26" i="3"/>
  <c r="F128" i="3"/>
  <c r="H128" i="2"/>
  <c r="J44" i="3"/>
  <c r="M86" i="3"/>
  <c r="J188" i="3"/>
  <c r="AM15" i="4" a="1"/>
  <c r="AA104" i="2"/>
  <c r="J56" i="2"/>
  <c r="L68" i="1"/>
  <c r="AB68" i="2"/>
  <c r="AB2" i="2"/>
  <c r="L98" i="2"/>
  <c r="U80" i="2"/>
  <c r="U134" i="2"/>
  <c r="S164" i="2"/>
  <c r="I92" i="2"/>
  <c r="D32" i="2"/>
  <c r="AO32" i="4" a="1"/>
  <c r="I152" i="3"/>
  <c r="G50" i="3"/>
  <c r="M32" i="3"/>
  <c r="I14" i="3"/>
  <c r="F44" i="3"/>
  <c r="AR15" i="4" a="1"/>
  <c r="L116" i="1"/>
  <c r="G44" i="2"/>
  <c r="Z80" i="2"/>
  <c r="E62" i="2"/>
  <c r="D104" i="1"/>
  <c r="W20" i="2"/>
  <c r="H8" i="2"/>
  <c r="K32" i="1"/>
  <c r="F80" i="2"/>
  <c r="H38" i="1"/>
  <c r="D98" i="1"/>
  <c r="I26" i="2"/>
  <c r="K122" i="3"/>
  <c r="F92" i="3"/>
  <c r="L140" i="3"/>
  <c r="AR11" i="4" a="1"/>
  <c r="AR19" i="4" a="1"/>
  <c r="AR27" i="4" a="1"/>
  <c r="AM24" i="4" a="1"/>
  <c r="X200" i="2"/>
  <c r="S140" i="2"/>
  <c r="E32" i="1"/>
  <c r="I134" i="2"/>
  <c r="D74" i="2"/>
  <c r="D8" i="1"/>
  <c r="H176" i="2"/>
  <c r="L224" i="1"/>
  <c r="M50" i="2"/>
  <c r="G218" i="2"/>
  <c r="K26" i="1"/>
  <c r="AA212" i="2"/>
  <c r="V152" i="2"/>
  <c r="J188" i="1"/>
  <c r="L26" i="2"/>
  <c r="F194" i="2"/>
  <c r="H218" i="1"/>
  <c r="Z68" i="2"/>
  <c r="U8" i="2"/>
  <c r="G140" i="1"/>
  <c r="J110" i="2"/>
  <c r="E50" i="2"/>
  <c r="E170" i="1"/>
  <c r="X152" i="2"/>
  <c r="S92" i="2"/>
  <c r="D92" i="1"/>
  <c r="J98" i="2"/>
  <c r="E38" i="2"/>
  <c r="E158" i="1"/>
  <c r="I140" i="2"/>
  <c r="D80" i="2"/>
  <c r="J206" i="1"/>
  <c r="I74" i="2"/>
  <c r="D14" i="2"/>
  <c r="I128" i="2"/>
  <c r="D68" i="2"/>
  <c r="AB110" i="2"/>
  <c r="W50" i="2"/>
  <c r="L98" i="1"/>
  <c r="M44" i="2"/>
  <c r="G212" i="2"/>
  <c r="K20" i="1"/>
  <c r="M98" i="2"/>
  <c r="H38" i="2"/>
  <c r="K74" i="1"/>
  <c r="K128" i="2"/>
  <c r="F68" i="2"/>
  <c r="G200" i="1"/>
  <c r="Z62" i="2"/>
  <c r="U2" i="2"/>
  <c r="G134" i="1"/>
  <c r="Y104" i="2"/>
  <c r="T44" i="2"/>
  <c r="F56" i="1"/>
  <c r="J158" i="2"/>
  <c r="E98" i="2"/>
  <c r="E218" i="1"/>
  <c r="AO21" i="4" a="1"/>
  <c r="M128" i="3"/>
  <c r="J218" i="3"/>
  <c r="I128" i="3"/>
  <c r="F134" i="3"/>
  <c r="D98" i="3"/>
  <c r="K158" i="3"/>
  <c r="L212" i="3"/>
  <c r="E164" i="3"/>
  <c r="L56" i="1"/>
  <c r="L32" i="2"/>
  <c r="G26" i="2"/>
  <c r="E176" i="1"/>
  <c r="S32" i="2"/>
  <c r="H62" i="1"/>
  <c r="E188" i="3"/>
  <c r="G164" i="3"/>
  <c r="AR7" i="4" a="1"/>
  <c r="W2" i="2"/>
  <c r="K158" i="1"/>
  <c r="Z146" i="2"/>
  <c r="K200" i="2"/>
  <c r="T62" i="2"/>
  <c r="D224" i="1"/>
  <c r="H140" i="2"/>
  <c r="V170" i="2"/>
  <c r="I182" i="1"/>
  <c r="H158" i="1"/>
  <c r="D218" i="2"/>
  <c r="X26" i="2"/>
  <c r="L158" i="3"/>
  <c r="H74" i="3"/>
  <c r="F212" i="3"/>
  <c r="L194" i="3"/>
  <c r="G44" i="3"/>
  <c r="D104" i="3"/>
  <c r="AM7" i="4" a="1"/>
  <c r="W68" i="2"/>
  <c r="K38" i="1"/>
  <c r="K146" i="2"/>
  <c r="J122" i="2"/>
  <c r="X164" i="2"/>
  <c r="M26" i="1"/>
  <c r="K176" i="1"/>
  <c r="M68" i="2"/>
  <c r="U146" i="2"/>
  <c r="G212" i="1"/>
  <c r="D164" i="2"/>
  <c r="W200" i="2"/>
  <c r="AO5" i="4" a="1"/>
  <c r="G182" i="3"/>
  <c r="D176" i="3"/>
  <c r="D86" i="3"/>
  <c r="AR14" i="4" a="1"/>
  <c r="AR38" i="4" a="1"/>
  <c r="AM9" i="4" a="1"/>
  <c r="AR23" i="4" a="1"/>
  <c r="I200" i="2"/>
  <c r="D140" i="2"/>
  <c r="D140" i="1"/>
  <c r="X14" i="2"/>
  <c r="M182" i="1"/>
  <c r="AB116" i="2"/>
  <c r="W56" i="2"/>
  <c r="L104" i="1"/>
  <c r="AA158" i="2"/>
  <c r="V98" i="2"/>
  <c r="J134" i="1"/>
  <c r="L212" i="2"/>
  <c r="G152" i="2"/>
  <c r="J68" i="1"/>
  <c r="Z134" i="2"/>
  <c r="U74" i="2"/>
  <c r="H98" i="1"/>
  <c r="K68" i="2"/>
  <c r="F8" i="2"/>
  <c r="G20" i="1"/>
  <c r="X218" i="2"/>
  <c r="S158" i="2"/>
  <c r="E50" i="1"/>
  <c r="I152" i="2"/>
  <c r="D92" i="2"/>
  <c r="D26" i="1"/>
  <c r="X206" i="2"/>
  <c r="S146" i="2"/>
  <c r="E38" i="1"/>
  <c r="X20" i="2"/>
  <c r="M188" i="1"/>
  <c r="I194" i="1"/>
  <c r="W182" i="2"/>
  <c r="M122" i="1"/>
  <c r="X8" i="2"/>
  <c r="M176" i="1"/>
  <c r="M110" i="2"/>
  <c r="H50" i="2"/>
  <c r="K206" i="1"/>
  <c r="AA152" i="2"/>
  <c r="V92" i="2"/>
  <c r="J128" i="1"/>
  <c r="AA206" i="2"/>
  <c r="V146" i="2"/>
  <c r="J182" i="1"/>
  <c r="Z8" i="2"/>
  <c r="T176" i="2"/>
  <c r="G80" i="1"/>
  <c r="K62" i="2"/>
  <c r="F2" i="2"/>
  <c r="G14" i="1"/>
  <c r="J104" i="2"/>
  <c r="E44" i="2"/>
  <c r="E164" i="1"/>
  <c r="Y38" i="2"/>
  <c r="S206" i="2"/>
  <c r="E98" i="1"/>
  <c r="AO20" i="4" a="1"/>
  <c r="AO24" i="4" a="1"/>
  <c r="M8" i="3"/>
  <c r="K176" i="3"/>
  <c r="J98" i="3"/>
  <c r="J32" i="3"/>
  <c r="I74" i="3"/>
  <c r="I8" i="3"/>
  <c r="H50" i="3"/>
  <c r="G92" i="3"/>
  <c r="F14" i="3"/>
  <c r="D164" i="3"/>
  <c r="M140" i="3"/>
  <c r="G122" i="3"/>
  <c r="K38" i="3"/>
  <c r="I68" i="3"/>
  <c r="L92" i="3"/>
  <c r="K134" i="3"/>
  <c r="E44" i="3"/>
  <c r="I44" i="3"/>
  <c r="K14" i="2"/>
  <c r="E116" i="1"/>
  <c r="W140" i="2"/>
  <c r="D26" i="2"/>
  <c r="M188" i="2"/>
  <c r="M122" i="2"/>
  <c r="H62" i="2"/>
  <c r="L44" i="1"/>
  <c r="L86" i="2"/>
  <c r="E56" i="2"/>
  <c r="X92" i="2"/>
  <c r="D86" i="2"/>
  <c r="L134" i="3"/>
  <c r="G104" i="3"/>
  <c r="E98" i="3"/>
  <c r="F164" i="3"/>
  <c r="AR36" i="4" a="1"/>
  <c r="M8" i="1"/>
  <c r="V44" i="2"/>
  <c r="H110" i="1"/>
  <c r="F74" i="1"/>
  <c r="W206" i="2"/>
  <c r="H182" i="1"/>
  <c r="V224" i="2"/>
  <c r="H104" i="1"/>
  <c r="J50" i="2"/>
  <c r="M194" i="1"/>
  <c r="H2" i="2"/>
  <c r="F86" i="2"/>
  <c r="G152" i="1"/>
  <c r="S104" i="2"/>
  <c r="M14" i="1"/>
  <c r="Z206" i="2"/>
  <c r="X158" i="2"/>
  <c r="M74" i="1"/>
  <c r="F158" i="3"/>
  <c r="AM11" i="4" a="1"/>
  <c r="AR39" i="4" a="1"/>
  <c r="AM16" i="4" a="1"/>
  <c r="AM33" i="4" a="1"/>
  <c r="X80" i="2"/>
  <c r="S20" i="2"/>
  <c r="D20" i="1"/>
  <c r="I14" i="2"/>
  <c r="M62" i="1"/>
  <c r="M116" i="2"/>
  <c r="H56" i="2"/>
  <c r="K212" i="1"/>
  <c r="L158" i="2"/>
  <c r="G98" i="2"/>
  <c r="J14" i="1"/>
  <c r="AA92" i="2"/>
  <c r="V32" i="2"/>
  <c r="I176" i="1"/>
  <c r="K134" i="2"/>
  <c r="F74" i="2"/>
  <c r="G206" i="1"/>
  <c r="Y176" i="2"/>
  <c r="T116" i="2"/>
  <c r="F128" i="1"/>
  <c r="I218" i="2"/>
  <c r="D158" i="2"/>
  <c r="D158" i="1"/>
  <c r="X32" i="2"/>
  <c r="M200" i="1"/>
  <c r="L110" i="1"/>
  <c r="I206" i="2"/>
  <c r="D146" i="2"/>
  <c r="D146" i="1"/>
  <c r="I20" i="2"/>
  <c r="M68" i="1"/>
  <c r="F158" i="1"/>
  <c r="H182" i="2"/>
  <c r="M2" i="1"/>
  <c r="I8" i="2"/>
  <c r="M56" i="1"/>
  <c r="AA218" i="2"/>
  <c r="V158" i="2"/>
  <c r="K86" i="1"/>
  <c r="L152" i="2"/>
  <c r="G92" i="2"/>
  <c r="J8" i="1"/>
  <c r="L206" i="2"/>
  <c r="G146" i="2"/>
  <c r="J62" i="1"/>
  <c r="K8" i="2"/>
  <c r="E176" i="2"/>
  <c r="F188" i="1"/>
  <c r="Y170" i="2"/>
  <c r="T110" i="2"/>
  <c r="F122" i="1"/>
  <c r="X212" i="2"/>
  <c r="S152" i="2"/>
  <c r="E44" i="1"/>
  <c r="J38" i="2"/>
  <c r="D206" i="2"/>
  <c r="D206" i="1"/>
  <c r="AO26" i="4" a="1"/>
  <c r="M116" i="3"/>
  <c r="M182" i="3"/>
  <c r="K56" i="3"/>
  <c r="I206" i="3"/>
  <c r="I140" i="3"/>
  <c r="H182" i="3"/>
  <c r="H116" i="3"/>
  <c r="G158" i="3"/>
  <c r="F200" i="3"/>
  <c r="E122" i="3"/>
  <c r="D44" i="3"/>
  <c r="M20" i="3"/>
  <c r="F110" i="3"/>
  <c r="J146" i="3"/>
  <c r="H176" i="3"/>
  <c r="K200" i="3"/>
  <c r="K14" i="3"/>
  <c r="D152" i="3"/>
  <c r="G140" i="3"/>
  <c r="G224" i="3"/>
  <c r="D110" i="3"/>
  <c r="L128" i="3"/>
  <c r="E218" i="3"/>
  <c r="H56" i="3"/>
  <c r="J122" i="3"/>
  <c r="F8" i="3"/>
  <c r="U140" i="2"/>
  <c r="Y56" i="2"/>
  <c r="I98" i="2"/>
  <c r="AB200" i="2"/>
  <c r="I74" i="1"/>
  <c r="H116" i="2"/>
  <c r="AA98" i="2"/>
  <c r="J74" i="1"/>
  <c r="H224" i="1"/>
  <c r="I50" i="1"/>
  <c r="Y50" i="2"/>
  <c r="D32" i="1"/>
  <c r="M50" i="3"/>
  <c r="H128" i="3"/>
  <c r="F146" i="3"/>
  <c r="L8" i="3"/>
  <c r="I110" i="3"/>
  <c r="AM36" i="4" a="1"/>
  <c r="AB62" i="2"/>
  <c r="Y122" i="2"/>
  <c r="M146" i="1"/>
  <c r="W194" i="2"/>
  <c r="W8" i="2"/>
  <c r="AB56" i="2"/>
  <c r="G38" i="2"/>
  <c r="Z194" i="2"/>
  <c r="X224" i="2"/>
  <c r="D218" i="1"/>
  <c r="AO9" i="4" a="1"/>
  <c r="H8" i="3"/>
  <c r="E68" i="3"/>
  <c r="D206" i="3"/>
  <c r="H218" i="3"/>
  <c r="AM27" i="4" a="1"/>
  <c r="M62" i="2"/>
  <c r="I188" i="1"/>
  <c r="U20" i="2"/>
  <c r="H206" i="2"/>
  <c r="D134" i="1"/>
  <c r="K44" i="1"/>
  <c r="M56" i="2"/>
  <c r="I62" i="1"/>
  <c r="F134" i="2"/>
  <c r="D164" i="1"/>
  <c r="M140" i="1"/>
  <c r="AO29" i="4" a="1"/>
  <c r="AM13" i="4" a="1"/>
  <c r="AM23" i="4" a="1"/>
  <c r="AR29" i="4" a="1"/>
  <c r="AM39" i="4" a="1"/>
  <c r="I80" i="2"/>
  <c r="D20" i="2"/>
  <c r="AB182" i="2"/>
  <c r="W122" i="2"/>
  <c r="L170" i="1"/>
  <c r="AA224" i="2"/>
  <c r="V164" i="2"/>
  <c r="K92" i="1"/>
  <c r="AA38" i="2"/>
  <c r="U206" i="2"/>
  <c r="I122" i="1"/>
  <c r="L92" i="2"/>
  <c r="G32" i="2"/>
  <c r="I56" i="1"/>
  <c r="Z14" i="2"/>
  <c r="T182" i="2"/>
  <c r="G86" i="1"/>
  <c r="J176" i="2"/>
  <c r="E116" i="2"/>
  <c r="F8" i="1"/>
  <c r="X98" i="2"/>
  <c r="S38" i="2"/>
  <c r="D38" i="1"/>
  <c r="I32" i="2"/>
  <c r="M80" i="1"/>
  <c r="K98" i="1"/>
  <c r="X86" i="2"/>
  <c r="S26" i="2"/>
  <c r="AB188" i="2"/>
  <c r="W128" i="2"/>
  <c r="L176" i="1"/>
  <c r="AB122" i="2"/>
  <c r="W62" i="2"/>
  <c r="AB176" i="2"/>
  <c r="W116" i="2"/>
  <c r="L164" i="1"/>
  <c r="L218" i="2"/>
  <c r="G158" i="2"/>
  <c r="J194" i="1"/>
  <c r="AA32" i="2"/>
  <c r="U200" i="2"/>
  <c r="I116" i="1"/>
  <c r="AA86" i="2"/>
  <c r="V26" i="2"/>
  <c r="I170" i="1"/>
  <c r="Y116" i="2"/>
  <c r="T56" i="2"/>
  <c r="F68" i="1"/>
  <c r="J170" i="2"/>
  <c r="E110" i="2"/>
  <c r="F2" i="1"/>
  <c r="I212" i="2"/>
  <c r="D152" i="2"/>
  <c r="D152" i="1"/>
  <c r="X146" i="2"/>
  <c r="S86" i="2"/>
  <c r="D86" i="1"/>
  <c r="AO40" i="4" a="1"/>
  <c r="M170" i="3"/>
  <c r="M62" i="3"/>
  <c r="J164" i="3"/>
  <c r="I86" i="3"/>
  <c r="I20" i="3"/>
  <c r="H62" i="3"/>
  <c r="G38" i="3"/>
  <c r="F80" i="3"/>
  <c r="M206" i="3"/>
  <c r="J26" i="3"/>
  <c r="K80" i="3"/>
  <c r="D32" i="3"/>
  <c r="H164" i="1"/>
  <c r="F194" i="1"/>
  <c r="S224" i="2"/>
  <c r="D38" i="2"/>
  <c r="L188" i="1"/>
  <c r="M176" i="2"/>
  <c r="V38" i="2"/>
  <c r="F200" i="2"/>
  <c r="J116" i="2"/>
  <c r="S218" i="2"/>
  <c r="I146" i="2"/>
  <c r="AO23" i="4" a="1"/>
  <c r="H194" i="3"/>
  <c r="G170" i="3"/>
  <c r="M152" i="3"/>
  <c r="I134" i="3"/>
  <c r="E116" i="3"/>
  <c r="H188" i="2"/>
  <c r="J80" i="1"/>
  <c r="U86" i="2"/>
  <c r="H44" i="1"/>
  <c r="D224" i="2"/>
  <c r="M200" i="2"/>
  <c r="M134" i="1"/>
  <c r="K164" i="1"/>
  <c r="K152" i="1"/>
  <c r="Z140" i="2"/>
  <c r="E56" i="1"/>
  <c r="G50" i="1"/>
  <c r="L14" i="3"/>
  <c r="F26" i="3"/>
  <c r="K116" i="3"/>
  <c r="J68" i="3"/>
  <c r="AM8" i="4" a="1"/>
  <c r="AB128" i="2"/>
  <c r="L104" i="2"/>
  <c r="G218" i="1"/>
  <c r="E182" i="1"/>
  <c r="AB80" i="2"/>
  <c r="H194" i="2"/>
  <c r="M2" i="2"/>
  <c r="G224" i="2"/>
  <c r="K140" i="2"/>
  <c r="K194" i="2"/>
  <c r="I224" i="2"/>
  <c r="S98" i="2"/>
  <c r="E146" i="1"/>
  <c r="M224" i="3"/>
  <c r="G116" i="3"/>
  <c r="E134" i="3"/>
  <c r="L74" i="3"/>
  <c r="AR8" i="4" a="1"/>
  <c r="AR9" i="4" a="1"/>
  <c r="AM10" i="4" a="1"/>
  <c r="AR17" i="4" a="1"/>
  <c r="W188" i="2"/>
  <c r="M128" i="1"/>
  <c r="M182" i="2"/>
  <c r="H122" i="2"/>
  <c r="L50" i="1"/>
  <c r="L224" i="2"/>
  <c r="G164" i="2"/>
  <c r="J200" i="1"/>
  <c r="L38" i="2"/>
  <c r="F206" i="2"/>
  <c r="I2" i="1"/>
  <c r="Z200" i="2"/>
  <c r="E182" i="2"/>
  <c r="I86" i="2"/>
  <c r="E110" i="1"/>
  <c r="F140" i="2"/>
  <c r="G170" i="2"/>
  <c r="AR24" i="4" a="1"/>
  <c r="AM17" i="4" a="1"/>
  <c r="AM20" i="4" a="1"/>
  <c r="AR4" i="4" a="1"/>
  <c r="M128" i="2"/>
  <c r="H68" i="2"/>
  <c r="K224" i="1"/>
  <c r="AA170" i="2"/>
  <c r="V110" i="2"/>
  <c r="J146" i="1"/>
  <c r="Z212" i="2"/>
  <c r="U152" i="2"/>
  <c r="I68" i="1"/>
  <c r="Z26" i="2"/>
  <c r="T194" i="2"/>
  <c r="G98" i="1"/>
  <c r="K80" i="2"/>
  <c r="F20" i="2"/>
  <c r="G32" i="1"/>
  <c r="Y2" i="2"/>
  <c r="S170" i="2"/>
  <c r="E62" i="1"/>
  <c r="I164" i="2"/>
  <c r="D104" i="2"/>
  <c r="AB146" i="2"/>
  <c r="W86" i="2"/>
  <c r="L134" i="1"/>
  <c r="M80" i="2"/>
  <c r="H20" i="2"/>
  <c r="K56" i="1"/>
  <c r="AB134" i="2"/>
  <c r="W74" i="2"/>
  <c r="L122" i="1"/>
  <c r="AA176" i="2"/>
  <c r="V116" i="2"/>
  <c r="J152" i="1"/>
  <c r="AA110" i="2"/>
  <c r="V50" i="2"/>
  <c r="AA164" i="2"/>
  <c r="V104" i="2"/>
  <c r="J140" i="1"/>
  <c r="K206" i="2"/>
  <c r="F146" i="2"/>
  <c r="H170" i="1"/>
  <c r="Z20" i="2"/>
  <c r="T188" i="2"/>
  <c r="G92" i="1"/>
  <c r="Z74" i="2"/>
  <c r="U14" i="2"/>
  <c r="G146" i="1"/>
  <c r="X104" i="2"/>
  <c r="S44" i="2"/>
  <c r="D44" i="1"/>
  <c r="I158" i="2"/>
  <c r="D98" i="2"/>
  <c r="K218" i="1"/>
  <c r="H200" i="2"/>
  <c r="M20" i="1"/>
  <c r="AB194" i="2"/>
  <c r="W134" i="2"/>
  <c r="L182" i="1"/>
  <c r="AO19" i="4" a="1"/>
  <c r="AO17" i="4" a="1"/>
  <c r="M104" i="3"/>
  <c r="J110" i="3"/>
  <c r="H140" i="3"/>
  <c r="G62" i="3"/>
  <c r="F224" i="3"/>
  <c r="F38" i="3"/>
  <c r="E200" i="3"/>
  <c r="E14" i="3"/>
  <c r="D56" i="3"/>
  <c r="L20" i="3"/>
  <c r="K182" i="3"/>
  <c r="J104" i="3"/>
  <c r="L116" i="3"/>
  <c r="G110" i="3"/>
  <c r="F32" i="3"/>
  <c r="I56" i="3"/>
  <c r="G206" i="3"/>
  <c r="E32" i="3"/>
  <c r="K188" i="3"/>
  <c r="L170" i="2"/>
  <c r="J26" i="1"/>
  <c r="K212" i="2"/>
  <c r="F152" i="2"/>
  <c r="H176" i="1"/>
  <c r="K26" i="2"/>
  <c r="E194" i="2"/>
  <c r="F206" i="1"/>
  <c r="Y188" i="2"/>
  <c r="T128" i="2"/>
  <c r="F140" i="1"/>
  <c r="J2" i="2"/>
  <c r="D170" i="1"/>
  <c r="X44" i="2"/>
  <c r="M212" i="1"/>
  <c r="M146" i="2"/>
  <c r="H86" i="2"/>
  <c r="L14" i="1"/>
  <c r="AA188" i="2"/>
  <c r="V128" i="2"/>
  <c r="J164" i="1"/>
  <c r="M134" i="2"/>
  <c r="H74" i="2"/>
  <c r="L2" i="1"/>
  <c r="G116" i="2"/>
  <c r="J32" i="1"/>
  <c r="L110" i="2"/>
  <c r="G50" i="2"/>
  <c r="L164" i="2"/>
  <c r="G104" i="2"/>
  <c r="J20" i="1"/>
  <c r="Z86" i="2"/>
  <c r="U26" i="2"/>
  <c r="H50" i="1"/>
  <c r="K20" i="2"/>
  <c r="E188" i="2"/>
  <c r="F200" i="1"/>
  <c r="K74" i="2"/>
  <c r="G26" i="1"/>
  <c r="I104" i="2"/>
  <c r="D44" i="2"/>
  <c r="J86" i="1"/>
  <c r="X38" i="2"/>
  <c r="M206" i="1"/>
  <c r="AB140" i="2"/>
  <c r="W80" i="2"/>
  <c r="L128" i="1"/>
  <c r="M194" i="2"/>
  <c r="H134" i="2"/>
  <c r="L62" i="1"/>
  <c r="AO7" i="4" a="1"/>
  <c r="AO8" i="4" a="1"/>
  <c r="M212" i="3"/>
  <c r="H20" i="3"/>
  <c r="F170" i="3"/>
  <c r="F104" i="3"/>
  <c r="E146" i="3"/>
  <c r="E80" i="3"/>
  <c r="D122" i="3"/>
  <c r="L206" i="3"/>
  <c r="K128" i="3"/>
  <c r="K62" i="3"/>
  <c r="I212" i="3"/>
  <c r="K224" i="3"/>
  <c r="F218" i="3"/>
  <c r="E140" i="3"/>
  <c r="AM18" i="4" a="1"/>
  <c r="AR10" i="4" a="1"/>
  <c r="AM28" i="4" a="1"/>
  <c r="AM21" i="4" a="1"/>
  <c r="AB8" i="2"/>
  <c r="V176" i="2"/>
  <c r="K104" i="1"/>
  <c r="G110" i="2"/>
  <c r="D170" i="2"/>
  <c r="L176" i="2"/>
  <c r="F14" i="2"/>
  <c r="I218" i="3"/>
  <c r="AM26" i="4" a="1"/>
  <c r="AM35" i="4" a="1"/>
  <c r="AM40" i="4" a="1"/>
  <c r="AM14" i="4" a="1"/>
  <c r="M8" i="2"/>
  <c r="G176" i="2"/>
  <c r="J212" i="1"/>
  <c r="AA50" i="2"/>
  <c r="U218" i="2"/>
  <c r="I134" i="1"/>
  <c r="Z92" i="2"/>
  <c r="U32" i="2"/>
  <c r="H56" i="1"/>
  <c r="Y134" i="2"/>
  <c r="T74" i="2"/>
  <c r="F86" i="1"/>
  <c r="J188" i="2"/>
  <c r="E128" i="2"/>
  <c r="F20" i="1"/>
  <c r="X110" i="2"/>
  <c r="S50" i="2"/>
  <c r="D50" i="1"/>
  <c r="I44" i="2"/>
  <c r="M92" i="1"/>
  <c r="AB26" i="2"/>
  <c r="V194" i="2"/>
  <c r="K122" i="1"/>
  <c r="L188" i="2"/>
  <c r="G128" i="2"/>
  <c r="J44" i="1"/>
  <c r="AB14" i="2"/>
  <c r="V182" i="2"/>
  <c r="K110" i="1"/>
  <c r="AA56" i="2"/>
  <c r="U224" i="2"/>
  <c r="I140" i="1"/>
  <c r="Z218" i="2"/>
  <c r="U158" i="2"/>
  <c r="AA44" i="2"/>
  <c r="U212" i="2"/>
  <c r="I128" i="1"/>
  <c r="K86" i="2"/>
  <c r="F26" i="2"/>
  <c r="G158" i="1"/>
  <c r="Y128" i="2"/>
  <c r="T68" i="2"/>
  <c r="F80" i="1"/>
  <c r="Y182" i="2"/>
  <c r="T122" i="2"/>
  <c r="E2" i="1"/>
  <c r="W212" i="2"/>
  <c r="M152" i="1"/>
  <c r="D14" i="1"/>
  <c r="I38" i="2"/>
  <c r="M86" i="1"/>
  <c r="M140" i="2"/>
  <c r="H80" i="2"/>
  <c r="L8" i="1"/>
  <c r="AB74" i="2"/>
  <c r="W14" i="2"/>
  <c r="K170" i="1"/>
  <c r="AO18" i="4" a="1"/>
  <c r="AO16" i="4" a="1"/>
  <c r="M92" i="3"/>
  <c r="I98" i="3"/>
  <c r="G128" i="3"/>
  <c r="F50" i="3"/>
  <c r="E212" i="3"/>
  <c r="E26" i="3"/>
  <c r="D188" i="3"/>
  <c r="M164" i="3"/>
  <c r="L86" i="3"/>
  <c r="K8" i="3"/>
  <c r="J170" i="3"/>
  <c r="I92" i="3"/>
  <c r="K104" i="3"/>
  <c r="F98" i="3"/>
  <c r="E20" i="3"/>
  <c r="H44" i="3"/>
  <c r="F194" i="3"/>
  <c r="D20" i="3"/>
  <c r="J176" i="3"/>
  <c r="AM32" i="4" a="1"/>
  <c r="AM37" i="4" a="1"/>
  <c r="AR26" i="4" a="1"/>
  <c r="AR13" i="4" a="1"/>
  <c r="AA116" i="2"/>
  <c r="V56" i="2"/>
  <c r="J92" i="1"/>
  <c r="L50" i="2"/>
  <c r="F218" i="2"/>
  <c r="I14" i="1"/>
  <c r="K92" i="2"/>
  <c r="F32" i="2"/>
  <c r="G164" i="1"/>
  <c r="J134" i="2"/>
  <c r="E74" i="2"/>
  <c r="E194" i="1"/>
  <c r="Y68" i="2"/>
  <c r="T8" i="2"/>
  <c r="E128" i="1"/>
  <c r="I110" i="2"/>
  <c r="D50" i="2"/>
  <c r="AB212" i="2"/>
  <c r="W152" i="2"/>
  <c r="L200" i="1"/>
  <c r="M26" i="2"/>
  <c r="G194" i="2"/>
  <c r="K2" i="1"/>
  <c r="AA68" i="2"/>
  <c r="V8" i="2"/>
  <c r="I152" i="1"/>
  <c r="M14" i="2"/>
  <c r="G182" i="2"/>
  <c r="J218" i="1"/>
  <c r="L56" i="2"/>
  <c r="F224" i="2"/>
  <c r="I20" i="1"/>
  <c r="K218" i="2"/>
  <c r="F158" i="2"/>
  <c r="L44" i="2"/>
  <c r="F212" i="2"/>
  <c r="I8" i="1"/>
  <c r="Y194" i="2"/>
  <c r="T134" i="2"/>
  <c r="G38" i="1"/>
  <c r="J128" i="2"/>
  <c r="E68" i="2"/>
  <c r="E188" i="1"/>
  <c r="J182" i="2"/>
  <c r="E122" i="2"/>
  <c r="D110" i="1"/>
  <c r="H212" i="2"/>
  <c r="M32" i="1"/>
  <c r="AB206" i="2"/>
  <c r="W146" i="2"/>
  <c r="L194" i="1"/>
  <c r="AB20" i="2"/>
  <c r="V188" i="2"/>
  <c r="K116" i="1"/>
  <c r="M74" i="2"/>
  <c r="H14" i="2"/>
  <c r="K50" i="1"/>
  <c r="AO25" i="4" a="1"/>
  <c r="AO22" i="4" a="1"/>
  <c r="L200" i="3"/>
  <c r="H206" i="3"/>
  <c r="G8" i="3"/>
  <c r="E158" i="3"/>
  <c r="E92" i="3"/>
  <c r="D134" i="3"/>
  <c r="D68" i="3"/>
  <c r="M44" i="3"/>
  <c r="K194" i="3"/>
  <c r="J116" i="3"/>
  <c r="J50" i="3"/>
  <c r="H200" i="3"/>
  <c r="J212" i="3"/>
  <c r="E206" i="3"/>
  <c r="D128" i="3"/>
  <c r="G152" i="3"/>
  <c r="F74" i="3"/>
  <c r="G98" i="3"/>
  <c r="J56" i="3"/>
  <c r="AR5" i="4" a="1"/>
  <c r="AR33" i="4" a="1"/>
  <c r="AR21" i="4" a="1"/>
  <c r="AR37" i="4" a="1"/>
  <c r="L116" i="2"/>
  <c r="G56" i="2"/>
  <c r="AM5" i="4" a="1"/>
  <c r="AR6" i="4" a="1"/>
  <c r="I200" i="1"/>
  <c r="T86" i="2"/>
  <c r="T140" i="2"/>
  <c r="X2" i="2"/>
  <c r="J68" i="2"/>
  <c r="AB38" i="2"/>
  <c r="M212" i="2"/>
  <c r="J56" i="1"/>
  <c r="J110" i="1"/>
  <c r="E224" i="2"/>
  <c r="V62" i="2"/>
  <c r="Y152" i="2"/>
  <c r="Z98" i="2"/>
  <c r="Y140" i="2"/>
  <c r="J194" i="2"/>
  <c r="D122" i="1"/>
  <c r="E68" i="1"/>
  <c r="M218" i="1"/>
  <c r="L140" i="1"/>
  <c r="G134" i="2"/>
  <c r="G188" i="2"/>
  <c r="Z170" i="2"/>
  <c r="AO39" i="4" a="1"/>
  <c r="L188" i="3"/>
  <c r="L122" i="3"/>
  <c r="L164" i="3"/>
  <c r="H224" i="3"/>
  <c r="H26" i="3"/>
  <c r="G56" i="3"/>
  <c r="I176" i="3"/>
  <c r="E152" i="3"/>
  <c r="F170" i="2"/>
  <c r="F134" i="1"/>
  <c r="U122" i="2"/>
  <c r="M194" i="3"/>
  <c r="K32" i="3"/>
  <c r="E86" i="3"/>
  <c r="L104" i="3"/>
  <c r="AO37" i="4" a="1"/>
  <c r="H152" i="3"/>
  <c r="D116" i="2"/>
  <c r="K176" i="2"/>
  <c r="S188" i="2"/>
  <c r="W104" i="2"/>
  <c r="AA20" i="2"/>
  <c r="I212" i="1"/>
  <c r="M224" i="1"/>
  <c r="Z56" i="2"/>
  <c r="L20" i="2"/>
  <c r="J74" i="3"/>
  <c r="Y92" i="2"/>
  <c r="G140" i="2"/>
  <c r="T26" i="2"/>
  <c r="L194" i="2"/>
  <c r="I182" i="3"/>
  <c r="G20" i="2"/>
  <c r="L32" i="3"/>
  <c r="U128" i="2"/>
  <c r="D50" i="3"/>
  <c r="F38" i="1"/>
  <c r="E170" i="2"/>
  <c r="AM22" i="4" a="1"/>
  <c r="AM34" i="4" a="1"/>
  <c r="I80" i="1"/>
  <c r="E86" i="2"/>
  <c r="E140" i="2"/>
  <c r="I2" i="2"/>
  <c r="X176" i="2"/>
  <c r="M38" i="2"/>
  <c r="AB92" i="2"/>
  <c r="I164" i="1"/>
  <c r="I218" i="1"/>
  <c r="T104" i="2"/>
  <c r="G62" i="2"/>
  <c r="J152" i="2"/>
  <c r="K98" i="2"/>
  <c r="J140" i="2"/>
  <c r="Y74" i="2"/>
  <c r="D2" i="1"/>
  <c r="D176" i="1"/>
  <c r="M98" i="1"/>
  <c r="L20" i="1"/>
  <c r="V14" i="2"/>
  <c r="V68" i="2"/>
  <c r="K170" i="2"/>
  <c r="AO27" i="4" a="1"/>
  <c r="M218" i="3"/>
  <c r="E38" i="3"/>
  <c r="L44" i="3"/>
  <c r="K74" i="3"/>
  <c r="G134" i="3"/>
  <c r="L170" i="3"/>
  <c r="H164" i="3"/>
  <c r="D140" i="3"/>
  <c r="D194" i="2"/>
  <c r="X56" i="2"/>
  <c r="AA200" i="2"/>
  <c r="S212" i="2"/>
  <c r="J206" i="2"/>
  <c r="X182" i="2"/>
  <c r="K8" i="1"/>
  <c r="K50" i="2"/>
  <c r="D26" i="3"/>
  <c r="F122" i="3"/>
  <c r="L62" i="3"/>
  <c r="K164" i="3"/>
  <c r="I224" i="3"/>
  <c r="E86" i="1"/>
  <c r="E224" i="1"/>
  <c r="E14" i="2"/>
  <c r="M86" i="2"/>
  <c r="AO36" i="4" a="1"/>
  <c r="V140" i="2"/>
  <c r="M122" i="3"/>
  <c r="E74" i="1"/>
  <c r="H74" i="1"/>
  <c r="M20" i="2"/>
  <c r="E182" i="3"/>
  <c r="D62" i="1"/>
  <c r="G116" i="1"/>
  <c r="D2" i="2"/>
  <c r="F224" i="1"/>
  <c r="K134" i="1"/>
  <c r="J176" i="1"/>
  <c r="M56" i="3"/>
  <c r="AR25" i="4" a="1"/>
  <c r="AR20" i="4" a="1"/>
  <c r="H188" i="1"/>
  <c r="S194" i="2"/>
  <c r="T20" i="2"/>
  <c r="W110" i="2"/>
  <c r="I176" i="2"/>
  <c r="AA146" i="2"/>
  <c r="M92" i="2"/>
  <c r="I44" i="1"/>
  <c r="I98" i="1"/>
  <c r="E104" i="2"/>
  <c r="U170" i="2"/>
  <c r="Y32" i="2"/>
  <c r="Y206" i="2"/>
  <c r="Y20" i="2"/>
  <c r="J74" i="2"/>
  <c r="AB164" i="2"/>
  <c r="D56" i="1"/>
  <c r="L206" i="1"/>
  <c r="K128" i="1"/>
  <c r="G14" i="2"/>
  <c r="G68" i="2"/>
  <c r="Z50" i="2"/>
  <c r="AO15" i="4" a="1"/>
  <c r="M98" i="3"/>
  <c r="D146" i="3"/>
  <c r="K152" i="3"/>
  <c r="J182" i="3"/>
  <c r="G14" i="3"/>
  <c r="H122" i="3"/>
  <c r="G32" i="3"/>
  <c r="F206" i="3"/>
  <c r="AM29" i="4" a="1"/>
  <c r="H68" i="1"/>
  <c r="E20" i="2"/>
  <c r="H110" i="2"/>
  <c r="L146" i="2"/>
  <c r="H152" i="1"/>
  <c r="H206" i="1"/>
  <c r="J32" i="2"/>
  <c r="J20" i="2"/>
  <c r="M164" i="2"/>
  <c r="L86" i="1"/>
  <c r="U176" i="2"/>
  <c r="AO38" i="4" a="1"/>
  <c r="J62" i="3"/>
  <c r="F140" i="3"/>
  <c r="H38" i="3"/>
  <c r="D116" i="3"/>
  <c r="G146" i="3"/>
  <c r="I164" i="3"/>
  <c r="M38" i="3"/>
  <c r="Y212" i="2"/>
  <c r="I86" i="1"/>
  <c r="J158" i="3"/>
  <c r="D188" i="2"/>
  <c r="E218" i="2"/>
  <c r="H212" i="3"/>
  <c r="Y146" i="2"/>
  <c r="AA122" i="2"/>
  <c r="S176" i="2"/>
  <c r="H200" i="1"/>
  <c r="G20" i="3"/>
  <c r="U182" i="2"/>
  <c r="G104" i="1"/>
  <c r="K146" i="3"/>
  <c r="U44" i="2"/>
  <c r="F170" i="1"/>
  <c r="G68" i="1"/>
  <c r="K98" i="3"/>
  <c r="X188" i="2"/>
  <c r="G8" i="2"/>
  <c r="F92" i="1"/>
  <c r="J206" i="3"/>
  <c r="K32" i="2"/>
  <c r="F86" i="3"/>
  <c r="D80" i="3"/>
  <c r="H98" i="3"/>
  <c r="D194" i="1"/>
  <c r="D200" i="2"/>
  <c r="AO13" i="4" a="1"/>
  <c r="M104" i="1"/>
  <c r="D8" i="3"/>
  <c r="L146" i="1"/>
  <c r="L74" i="2"/>
  <c r="K218" i="3"/>
  <c r="L2" i="2"/>
  <c r="AO12" i="4" a="1"/>
  <c r="AM19" i="4" a="1"/>
  <c r="Y14" i="2"/>
  <c r="Z110" i="2"/>
  <c r="T2" i="2"/>
  <c r="H134" i="1"/>
  <c r="I122" i="2"/>
  <c r="T224" i="2"/>
  <c r="F188" i="2"/>
  <c r="I116" i="3"/>
  <c r="AR18" i="4" a="1"/>
  <c r="G176" i="1"/>
  <c r="H122" i="1"/>
  <c r="S128" i="2"/>
  <c r="S182" i="2"/>
  <c r="I56" i="2"/>
  <c r="W218" i="2"/>
  <c r="L200" i="2"/>
  <c r="AA134" i="2"/>
  <c r="H86" i="1"/>
  <c r="I32" i="1"/>
  <c r="U50" i="2"/>
  <c r="U104" i="2"/>
  <c r="Y86" i="2"/>
  <c r="U92" i="2"/>
  <c r="I182" i="2"/>
  <c r="Y8" i="2"/>
  <c r="F14" i="1"/>
  <c r="AB152" i="2"/>
  <c r="J116" i="1"/>
  <c r="L74" i="1"/>
  <c r="F176" i="2"/>
  <c r="V122" i="2"/>
  <c r="AO10" i="4" a="1"/>
  <c r="H86" i="3"/>
  <c r="M188" i="3"/>
  <c r="J140" i="3"/>
  <c r="I170" i="3"/>
  <c r="E110" i="3"/>
  <c r="D194" i="3"/>
  <c r="F20" i="3"/>
  <c r="E194" i="3"/>
  <c r="M110" i="3"/>
  <c r="J224" i="3"/>
  <c r="D74" i="3"/>
  <c r="E128" i="3"/>
  <c r="F164" i="1"/>
  <c r="S62" i="2"/>
  <c r="H164" i="2"/>
  <c r="L80" i="2"/>
  <c r="AA14" i="2"/>
  <c r="T158" i="2"/>
  <c r="T212" i="2"/>
  <c r="X194" i="2"/>
  <c r="I62" i="2"/>
  <c r="X116" i="2"/>
  <c r="I104" i="1"/>
  <c r="F56" i="2"/>
  <c r="G74" i="3"/>
  <c r="E8" i="3"/>
  <c r="AO30" i="4" a="1"/>
  <c r="L98" i="3"/>
  <c r="F62" i="3"/>
  <c r="K212" i="3"/>
  <c r="K50" i="3"/>
  <c r="L158" i="1"/>
  <c r="T146" i="2"/>
  <c r="X170" i="2"/>
  <c r="I38" i="1"/>
  <c r="E50" i="3"/>
  <c r="L80" i="3"/>
  <c r="L38" i="1"/>
  <c r="S122" i="2"/>
  <c r="I170" i="2"/>
  <c r="D158" i="3"/>
  <c r="K68" i="3"/>
  <c r="E20" i="1"/>
  <c r="V74" i="2"/>
  <c r="H116" i="1"/>
  <c r="M2" i="3"/>
  <c r="Y80" i="2"/>
  <c r="L128" i="2"/>
  <c r="E224" i="3"/>
  <c r="J92" i="3"/>
  <c r="D170" i="3"/>
  <c r="AR32" i="4" a="1"/>
  <c r="K200" i="1"/>
  <c r="Z182" i="2"/>
  <c r="K26" i="3"/>
  <c r="Z164" i="2"/>
  <c r="D212" i="3"/>
  <c r="H80" i="3"/>
  <c r="T32" i="2"/>
  <c r="D188" i="1"/>
  <c r="H110" i="3"/>
  <c r="AR12" i="4" a="1"/>
  <c r="G56" i="1"/>
  <c r="H2" i="1"/>
  <c r="D128" i="2"/>
  <c r="D182" i="2"/>
  <c r="W164" i="2"/>
  <c r="H218" i="2"/>
  <c r="AA80" i="2"/>
  <c r="L134" i="2"/>
  <c r="G194" i="1"/>
  <c r="H140" i="1"/>
  <c r="F50" i="2"/>
  <c r="F104" i="2"/>
  <c r="J86" i="2"/>
  <c r="F92" i="2"/>
  <c r="X62" i="2"/>
  <c r="J8" i="2"/>
  <c r="E122" i="1"/>
  <c r="M152" i="2"/>
  <c r="I224" i="1"/>
  <c r="K182" i="1"/>
  <c r="U56" i="2"/>
  <c r="G122" i="2"/>
  <c r="AO14" i="4" a="1"/>
  <c r="G194" i="3"/>
  <c r="M68" i="3"/>
  <c r="I50" i="3"/>
  <c r="E74" i="3"/>
  <c r="G110" i="1"/>
  <c r="W98" i="2"/>
  <c r="G74" i="1"/>
  <c r="T200" i="2"/>
  <c r="AB218" i="2"/>
  <c r="K62" i="1"/>
  <c r="V2" i="2"/>
  <c r="L176" i="3"/>
  <c r="H158" i="3"/>
  <c r="L182" i="3"/>
  <c r="D182" i="3"/>
  <c r="G2" i="2"/>
  <c r="M158" i="3"/>
  <c r="V86" i="2"/>
  <c r="J194" i="3"/>
  <c r="G86" i="2"/>
  <c r="E146" i="2"/>
  <c r="H104" i="2"/>
  <c r="I92" i="1"/>
  <c r="G86" i="3"/>
  <c r="K56" i="2"/>
  <c r="J158" i="1"/>
  <c r="Y26" i="2"/>
  <c r="S134" i="2"/>
  <c r="W158" i="2"/>
  <c r="V200" i="2"/>
  <c r="G188" i="1"/>
  <c r="G80" i="3"/>
  <c r="AB170" i="2"/>
  <c r="M110" i="1"/>
  <c r="L80" i="1"/>
  <c r="H146" i="2"/>
  <c r="F68" i="3"/>
  <c r="I68" i="2"/>
  <c r="V134" i="2"/>
  <c r="AM25" i="4" a="1"/>
  <c r="Z224" i="2"/>
  <c r="S8" i="2"/>
  <c r="H20" i="1"/>
  <c r="AB32" i="2"/>
  <c r="AO35" i="4" a="1"/>
  <c r="L218" i="3"/>
  <c r="L224" i="3"/>
  <c r="L56" i="3"/>
  <c r="K206" i="3"/>
  <c r="K86" i="3"/>
  <c r="Z2" i="2"/>
  <c r="H146" i="1"/>
  <c r="AO11" i="4" a="1"/>
  <c r="AO31" i="4" a="1"/>
  <c r="F182" i="2"/>
  <c r="L8" i="2"/>
  <c r="AB104" i="2"/>
  <c r="M14" i="3"/>
  <c r="AR35" i="4" a="1"/>
  <c r="K224" i="2"/>
  <c r="F44" i="1"/>
  <c r="F218" i="1"/>
  <c r="D8" i="2"/>
  <c r="D62" i="2"/>
  <c r="W44" i="2"/>
  <c r="H98" i="2"/>
  <c r="Z188" i="2"/>
  <c r="L14" i="2"/>
  <c r="F182" i="1"/>
  <c r="G128" i="1"/>
  <c r="E158" i="2"/>
  <c r="E212" i="2"/>
  <c r="I194" i="2"/>
  <c r="E200" i="2"/>
  <c r="W170" i="2"/>
  <c r="I116" i="2"/>
  <c r="M218" i="2"/>
  <c r="M32" i="2"/>
  <c r="H212" i="1"/>
  <c r="J170" i="1"/>
  <c r="T164" i="2"/>
  <c r="F182" i="3"/>
  <c r="D62" i="3"/>
  <c r="D200" i="3"/>
  <c r="S200" i="2"/>
  <c r="T218" i="2"/>
  <c r="J200" i="3"/>
  <c r="E104" i="1"/>
  <c r="AA194" i="2"/>
  <c r="M158" i="1"/>
  <c r="X50" i="2"/>
  <c r="I146" i="3"/>
  <c r="AA2" i="2"/>
  <c r="Y44" i="2"/>
  <c r="K20" i="3"/>
  <c r="L32" i="1"/>
  <c r="AR30" i="4" a="1"/>
  <c r="Z104" i="2"/>
  <c r="Z158" i="2"/>
  <c r="F98" i="1"/>
  <c r="G44" i="1"/>
  <c r="M170" i="1"/>
  <c r="E8" i="2"/>
  <c r="V206" i="2"/>
  <c r="H152" i="2"/>
  <c r="Z122" i="2"/>
  <c r="L68" i="2"/>
  <c r="G8" i="1"/>
  <c r="J98" i="1"/>
  <c r="T92" i="2"/>
  <c r="U38" i="2"/>
  <c r="T80" i="2"/>
  <c r="E134" i="2"/>
  <c r="W224" i="2"/>
  <c r="Y62" i="2"/>
  <c r="AA140" i="2"/>
  <c r="M206" i="2"/>
  <c r="J50" i="1"/>
  <c r="J224" i="1"/>
  <c r="U110" i="2"/>
  <c r="K170" i="3"/>
  <c r="F32" i="1"/>
  <c r="I104" i="3"/>
  <c r="H194" i="1"/>
  <c r="Y200" i="2"/>
  <c r="D122" i="2"/>
  <c r="H92" i="3"/>
  <c r="L92" i="1"/>
  <c r="S56" i="2"/>
  <c r="F212" i="1"/>
  <c r="F44" i="2"/>
  <c r="M164" i="1"/>
  <c r="J134" i="3"/>
  <c r="J2" i="1"/>
  <c r="G176" i="3"/>
  <c r="AR34" i="4" a="1"/>
  <c r="K104" i="2"/>
  <c r="K158" i="2"/>
  <c r="E206" i="1"/>
  <c r="F152" i="1"/>
  <c r="M50" i="1"/>
  <c r="S116" i="2"/>
  <c r="G206" i="2"/>
  <c r="W32" i="2"/>
  <c r="K122" i="2"/>
  <c r="Z176" i="2"/>
  <c r="F116" i="1"/>
  <c r="I206" i="1"/>
  <c r="E92" i="2"/>
  <c r="F38" i="2"/>
  <c r="E80" i="2"/>
  <c r="T14" i="2"/>
  <c r="H224" i="2"/>
  <c r="J62" i="2"/>
  <c r="L140" i="2"/>
  <c r="AB86" i="2"/>
  <c r="I158" i="1"/>
  <c r="J104" i="1"/>
  <c r="F110" i="2"/>
  <c r="AO28" i="4" a="1"/>
  <c r="E170" i="3"/>
  <c r="K92" i="3"/>
  <c r="Z38" i="2"/>
  <c r="L26" i="1"/>
  <c r="AA182" i="2"/>
  <c r="E14" i="1"/>
  <c r="H146" i="3"/>
  <c r="AM38" i="4" a="1"/>
  <c r="H32" i="2"/>
  <c r="F152" i="3"/>
  <c r="H128" i="1"/>
  <c r="I32" i="3"/>
  <c r="J164" i="2"/>
  <c r="J26" i="2"/>
  <c r="D134" i="2"/>
  <c r="D56" i="2"/>
  <c r="AA8" i="2"/>
  <c r="I26" i="1"/>
  <c r="U98" i="2"/>
  <c r="U62" i="2"/>
  <c r="F104" i="1"/>
  <c r="M146" i="3"/>
  <c r="J218" i="2"/>
  <c r="L62" i="2"/>
  <c r="F176" i="3"/>
  <c r="AR31" i="4" a="1"/>
  <c r="J212" i="2"/>
  <c r="K38" i="2"/>
  <c r="E140" i="1"/>
  <c r="K2" i="2"/>
  <c r="J38" i="3"/>
  <c r="W92" i="2"/>
  <c r="I146" i="1"/>
  <c r="G170" i="1"/>
  <c r="G200" i="2"/>
  <c r="I200" i="3"/>
  <c r="F146" i="1"/>
  <c r="Y224" i="2"/>
  <c r="AM31" i="4" a="1"/>
  <c r="F188" i="3"/>
  <c r="D200" i="1"/>
  <c r="AM6" i="4" a="1"/>
  <c r="U164" i="2"/>
  <c r="J146" i="2"/>
  <c r="J200" i="2"/>
  <c r="D128" i="1"/>
  <c r="D182" i="1"/>
  <c r="L212" i="1"/>
  <c r="M38" i="1"/>
  <c r="V20" i="2"/>
  <c r="G74" i="2"/>
  <c r="Y164" i="2"/>
  <c r="L122" i="2"/>
  <c r="G182" i="1"/>
  <c r="H8" i="1"/>
  <c r="E26" i="2"/>
  <c r="G224" i="1"/>
  <c r="S2" i="2"/>
  <c r="D176" i="2"/>
  <c r="I50" i="2"/>
  <c r="H92" i="2"/>
  <c r="AA74" i="2"/>
  <c r="AA128" i="2"/>
  <c r="H80" i="1"/>
  <c r="J38" i="1"/>
  <c r="AO33" i="4" a="1"/>
  <c r="F116" i="3"/>
  <c r="L110" i="3"/>
  <c r="L152" i="3"/>
  <c r="G200" i="3"/>
  <c r="I26" i="3"/>
  <c r="L38" i="3"/>
  <c r="E62" i="3"/>
  <c r="D224" i="3"/>
  <c r="F164" i="2"/>
  <c r="G62" i="1"/>
  <c r="J80" i="2"/>
  <c r="H158" i="2"/>
  <c r="E104" i="3"/>
  <c r="E8" i="1"/>
  <c r="V80" i="2"/>
  <c r="I80" i="3"/>
  <c r="D110" i="2"/>
  <c r="AR3" i="4" a="1"/>
  <c r="E26" i="1"/>
  <c r="K140" i="3"/>
  <c r="Z152" i="2"/>
  <c r="M158" i="2"/>
  <c r="M80" i="3"/>
  <c r="AM4" i="4" a="1"/>
  <c r="T152" i="2"/>
  <c r="F98" i="2"/>
  <c r="I188" i="2"/>
  <c r="J14" i="2"/>
  <c r="AB224" i="2"/>
  <c r="D116" i="1"/>
  <c r="K14" i="1"/>
  <c r="K188" i="1"/>
  <c r="F62" i="2"/>
  <c r="U116" i="2"/>
  <c r="K110" i="2"/>
  <c r="K164" i="2"/>
  <c r="E212" i="1"/>
  <c r="K152" i="2"/>
  <c r="E200" i="1"/>
  <c r="F26" i="1"/>
  <c r="M44" i="1"/>
  <c r="E2" i="2"/>
  <c r="G80" i="2"/>
  <c r="W26" i="2"/>
  <c r="Z116" i="2"/>
  <c r="L182" i="2"/>
  <c r="H14" i="1"/>
  <c r="M26" i="3"/>
  <c r="D92" i="3"/>
  <c r="D14" i="3"/>
  <c r="J128" i="3"/>
  <c r="I158" i="3"/>
  <c r="H188" i="3"/>
  <c r="J14" i="3"/>
  <c r="G188" i="3"/>
  <c r="AR16" i="4" a="1"/>
  <c r="E152" i="2"/>
  <c r="T206" i="2"/>
  <c r="X68" i="2"/>
  <c r="X122" i="2"/>
  <c r="M224" i="2"/>
  <c r="AB158" i="2"/>
  <c r="J122" i="1"/>
  <c r="K68" i="1"/>
  <c r="T170" i="2"/>
  <c r="F116" i="2"/>
  <c r="Y218" i="2"/>
  <c r="Z44" i="2"/>
  <c r="E92" i="1"/>
  <c r="Z32" i="2"/>
  <c r="E80" i="1"/>
  <c r="E134" i="1"/>
  <c r="L152" i="1"/>
  <c r="S110" i="2"/>
  <c r="U188" i="2"/>
  <c r="H26" i="2"/>
  <c r="K116" i="2"/>
  <c r="AA62" i="2"/>
  <c r="G122" i="1"/>
  <c r="M200" i="3"/>
  <c r="M134" i="3"/>
  <c r="M176" i="3"/>
  <c r="J8" i="3"/>
  <c r="I38" i="3"/>
  <c r="H68" i="3"/>
  <c r="I122" i="3"/>
  <c r="G68" i="3"/>
  <c r="AR22" i="4" a="1"/>
  <c r="E206" i="2"/>
  <c r="K44" i="2"/>
  <c r="G2" i="1"/>
  <c r="AR22" i="4" l="1"/>
  <c r="AR16" i="4"/>
  <c r="AM4" i="4"/>
  <c r="AR3" i="4"/>
  <c r="AM6" i="4"/>
  <c r="J49" i="4" s="1"/>
  <c r="AM31" i="4"/>
  <c r="AR31" i="4"/>
  <c r="AM38" i="4"/>
  <c r="AR34" i="4"/>
  <c r="AR30" i="4"/>
  <c r="AR35" i="4"/>
  <c r="AM25" i="4"/>
  <c r="AR12" i="4"/>
  <c r="AR32" i="4"/>
  <c r="AR18" i="4"/>
  <c r="AM19" i="4"/>
  <c r="AM29" i="4"/>
  <c r="AR20" i="4"/>
  <c r="AR25" i="4"/>
  <c r="AM34" i="4"/>
  <c r="AM22" i="4"/>
  <c r="B65" i="4" s="1"/>
  <c r="AR6" i="4"/>
  <c r="AM5" i="4"/>
  <c r="J48" i="4" s="1"/>
  <c r="AR37" i="4"/>
  <c r="AR21" i="4"/>
  <c r="AR33" i="4"/>
  <c r="AR5" i="4"/>
  <c r="AR13" i="4"/>
  <c r="AR26" i="4"/>
  <c r="AM37" i="4"/>
  <c r="AM32" i="4"/>
  <c r="AM14" i="4"/>
  <c r="J57" i="4" s="1"/>
  <c r="AM40" i="4"/>
  <c r="AM35" i="4"/>
  <c r="AM26" i="4"/>
  <c r="AM21" i="4"/>
  <c r="AM28" i="4"/>
  <c r="AR10" i="4"/>
  <c r="AM18" i="4"/>
  <c r="AR4" i="4"/>
  <c r="AM20" i="4"/>
  <c r="R63" i="4" s="1"/>
  <c r="AM17" i="4"/>
  <c r="AR24" i="4"/>
  <c r="AR17" i="4"/>
  <c r="AM10" i="4"/>
  <c r="J53" i="4" s="1"/>
  <c r="AR9" i="4"/>
  <c r="AR8" i="4"/>
  <c r="AM8" i="4"/>
  <c r="J51" i="4" s="1"/>
  <c r="AM39" i="4"/>
  <c r="AR29" i="4"/>
  <c r="AM23" i="4"/>
  <c r="AM13" i="4"/>
  <c r="J56" i="4" s="1"/>
  <c r="AM27" i="4"/>
  <c r="AM36" i="4"/>
  <c r="AM33" i="4"/>
  <c r="AM16" i="4"/>
  <c r="J59" i="4" s="1"/>
  <c r="AR39" i="4"/>
  <c r="AM11" i="4"/>
  <c r="J54" i="4" s="1"/>
  <c r="AR36" i="4"/>
  <c r="AR23" i="4"/>
  <c r="AM9" i="4"/>
  <c r="J52" i="4" s="1"/>
  <c r="AR38" i="4"/>
  <c r="AR14" i="4"/>
  <c r="AM7" i="4"/>
  <c r="J50" i="4" s="1"/>
  <c r="AR7" i="4"/>
  <c r="AM24" i="4"/>
  <c r="AR27" i="4"/>
  <c r="AR19" i="4"/>
  <c r="AR11" i="4"/>
  <c r="AR15" i="4"/>
  <c r="AM15" i="4"/>
  <c r="J58" i="4" s="1"/>
  <c r="AM30" i="4"/>
  <c r="AM12" i="4"/>
  <c r="J55" i="4" s="1"/>
  <c r="AR28" i="4"/>
  <c r="AR40" i="4"/>
  <c r="AE61" i="4"/>
  <c r="AI61" i="4" s="1"/>
  <c r="AA61" i="4"/>
  <c r="G61" i="4"/>
  <c r="O61" i="4"/>
  <c r="C61" i="4"/>
  <c r="W61" i="4"/>
  <c r="S61" i="4"/>
  <c r="AE46" i="4"/>
  <c r="AI46" i="4" s="1"/>
  <c r="W46" i="4"/>
  <c r="C46" i="4"/>
  <c r="AA46" i="4"/>
  <c r="O46" i="4"/>
  <c r="G46" i="4"/>
  <c r="S46" i="4"/>
  <c r="AE60" i="4"/>
  <c r="AI60" i="4" s="1"/>
  <c r="AA60" i="4"/>
  <c r="W60" i="4"/>
  <c r="S60" i="4"/>
  <c r="G60" i="4"/>
  <c r="O60" i="4"/>
  <c r="C60" i="4"/>
  <c r="AE75" i="4"/>
  <c r="AI75" i="4" s="1"/>
  <c r="AA75" i="4"/>
  <c r="W75" i="4"/>
  <c r="S75" i="4"/>
  <c r="O75" i="4"/>
  <c r="G75" i="4"/>
  <c r="C75" i="4"/>
  <c r="AE70" i="4"/>
  <c r="AI70" i="4" s="1"/>
  <c r="AA70" i="4"/>
  <c r="O70" i="4"/>
  <c r="G70" i="4"/>
  <c r="C70" i="4"/>
  <c r="W70" i="4"/>
  <c r="S70" i="4"/>
  <c r="AE55" i="4"/>
  <c r="AI55" i="4" s="1"/>
  <c r="AA55" i="4"/>
  <c r="C55" i="4"/>
  <c r="O55" i="4"/>
  <c r="W55" i="4"/>
  <c r="G55" i="4"/>
  <c r="S55" i="4"/>
  <c r="AE69" i="4"/>
  <c r="AI69" i="4" s="1"/>
  <c r="AA69" i="4"/>
  <c r="O69" i="4"/>
  <c r="S69" i="4"/>
  <c r="C69" i="4"/>
  <c r="W69" i="4"/>
  <c r="G69" i="4"/>
  <c r="AE65" i="4"/>
  <c r="AI65" i="4" s="1"/>
  <c r="AA65" i="4"/>
  <c r="C65" i="4"/>
  <c r="S65" i="4"/>
  <c r="O65" i="4"/>
  <c r="G65" i="4"/>
  <c r="W65" i="4"/>
  <c r="AE50" i="4"/>
  <c r="AI50" i="4" s="1"/>
  <c r="AA50" i="4"/>
  <c r="W50" i="4"/>
  <c r="C50" i="4"/>
  <c r="G50" i="4"/>
  <c r="O50" i="4"/>
  <c r="S50" i="4"/>
  <c r="AE49" i="4"/>
  <c r="AI49" i="4" s="1"/>
  <c r="AA49" i="4"/>
  <c r="C49" i="4"/>
  <c r="O49" i="4"/>
  <c r="G49" i="4"/>
  <c r="S49" i="4"/>
  <c r="W49" i="4"/>
  <c r="AE64" i="4"/>
  <c r="AI64" i="4" s="1"/>
  <c r="AA64" i="4"/>
  <c r="G64" i="4"/>
  <c r="C64" i="4"/>
  <c r="O64" i="4"/>
  <c r="S64" i="4"/>
  <c r="W64" i="4"/>
  <c r="AE74" i="4"/>
  <c r="AI74" i="4" s="1"/>
  <c r="AA74" i="4"/>
  <c r="S74" i="4"/>
  <c r="G74" i="4"/>
  <c r="W74" i="4"/>
  <c r="C74" i="4"/>
  <c r="O74" i="4"/>
  <c r="AE79" i="4"/>
  <c r="AI79" i="4" s="1"/>
  <c r="AA79" i="4"/>
  <c r="O79" i="4"/>
  <c r="C79" i="4"/>
  <c r="S79" i="4"/>
  <c r="W79" i="4"/>
  <c r="G79" i="4"/>
  <c r="AE73" i="4"/>
  <c r="AI73" i="4" s="1"/>
  <c r="AA73" i="4"/>
  <c r="C73" i="4"/>
  <c r="G73" i="4"/>
  <c r="W73" i="4"/>
  <c r="O73" i="4"/>
  <c r="S73" i="4"/>
  <c r="AE54" i="4"/>
  <c r="AI54" i="4" s="1"/>
  <c r="AA54" i="4"/>
  <c r="S54" i="4"/>
  <c r="C54" i="4"/>
  <c r="G54" i="4"/>
  <c r="W54" i="4"/>
  <c r="O54" i="4"/>
  <c r="AE59" i="4"/>
  <c r="AI59" i="4" s="1"/>
  <c r="AA59" i="4"/>
  <c r="C59" i="4"/>
  <c r="O59" i="4"/>
  <c r="G59" i="4"/>
  <c r="W59" i="4"/>
  <c r="S59" i="4"/>
  <c r="AE53" i="4"/>
  <c r="AI53" i="4" s="1"/>
  <c r="AA53" i="4"/>
  <c r="W53" i="4"/>
  <c r="G53" i="4"/>
  <c r="C53" i="4"/>
  <c r="O53" i="4"/>
  <c r="S53" i="4"/>
  <c r="AE78" i="4"/>
  <c r="AI78" i="4" s="1"/>
  <c r="AA78" i="4"/>
  <c r="S78" i="4"/>
  <c r="W78" i="4"/>
  <c r="O78" i="4"/>
  <c r="C78" i="4"/>
  <c r="G78" i="4"/>
  <c r="AE58" i="4"/>
  <c r="AI58" i="4" s="1"/>
  <c r="AA58" i="4"/>
  <c r="G58" i="4"/>
  <c r="S58" i="4"/>
  <c r="O58" i="4"/>
  <c r="C58" i="4"/>
  <c r="W58" i="4"/>
  <c r="AE83" i="4"/>
  <c r="AI83" i="4" s="1"/>
  <c r="AA83" i="4"/>
  <c r="G83" i="4"/>
  <c r="C83" i="4"/>
  <c r="O83" i="4"/>
  <c r="W83" i="4"/>
  <c r="S83" i="4"/>
  <c r="AE68" i="4"/>
  <c r="AI68" i="4" s="1"/>
  <c r="AA68" i="4"/>
  <c r="G68" i="4"/>
  <c r="O68" i="4"/>
  <c r="C68" i="4"/>
  <c r="S68" i="4"/>
  <c r="W68" i="4"/>
  <c r="AE82" i="4"/>
  <c r="AI82" i="4" s="1"/>
  <c r="AA82" i="4"/>
  <c r="S82" i="4"/>
  <c r="W82" i="4"/>
  <c r="G82" i="4"/>
  <c r="C82" i="4"/>
  <c r="O82" i="4"/>
  <c r="AE63" i="4"/>
  <c r="AI63" i="4" s="1"/>
  <c r="AA63" i="4"/>
  <c r="G63" i="4"/>
  <c r="W63" i="4"/>
  <c r="S63" i="4"/>
  <c r="O63" i="4"/>
  <c r="C63" i="4"/>
  <c r="AE48" i="4"/>
  <c r="AI48" i="4" s="1"/>
  <c r="AA48" i="4"/>
  <c r="S48" i="4"/>
  <c r="O48" i="4"/>
  <c r="G48" i="4"/>
  <c r="C48" i="4"/>
  <c r="W48" i="4"/>
  <c r="AE62" i="4"/>
  <c r="AI62" i="4" s="1"/>
  <c r="AA62" i="4"/>
  <c r="O62" i="4"/>
  <c r="G62" i="4"/>
  <c r="C62" i="4"/>
  <c r="W62" i="4"/>
  <c r="S62" i="4"/>
  <c r="AE67" i="4"/>
  <c r="AI67" i="4" s="1"/>
  <c r="AA67" i="4"/>
  <c r="O67" i="4"/>
  <c r="W67" i="4"/>
  <c r="G67" i="4"/>
  <c r="C67" i="4"/>
  <c r="S67" i="4"/>
  <c r="F46" i="4"/>
  <c r="AD46" i="4"/>
  <c r="AN46" i="4" s="1"/>
  <c r="N46" i="4"/>
  <c r="V46" i="4"/>
  <c r="R46" i="4"/>
  <c r="B46" i="4"/>
  <c r="Z46" i="4"/>
  <c r="AA47" i="4"/>
  <c r="AE47" i="4"/>
  <c r="AI47" i="4" s="1"/>
  <c r="W47" i="4"/>
  <c r="C47" i="4"/>
  <c r="S47" i="4"/>
  <c r="O47" i="4"/>
  <c r="G47" i="4"/>
  <c r="AE72" i="4"/>
  <c r="AI72" i="4" s="1"/>
  <c r="AA72" i="4"/>
  <c r="S72" i="4"/>
  <c r="G72" i="4"/>
  <c r="C72" i="4"/>
  <c r="O72" i="4"/>
  <c r="W72" i="4"/>
  <c r="AE77" i="4"/>
  <c r="AI77" i="4" s="1"/>
  <c r="AA77" i="4"/>
  <c r="G77" i="4"/>
  <c r="S77" i="4"/>
  <c r="O77" i="4"/>
  <c r="W77" i="4"/>
  <c r="C77" i="4"/>
  <c r="AE71" i="4"/>
  <c r="AI71" i="4" s="1"/>
  <c r="AA71" i="4"/>
  <c r="O71" i="4"/>
  <c r="S71" i="4"/>
  <c r="C71" i="4"/>
  <c r="W71" i="4"/>
  <c r="G71" i="4"/>
  <c r="AE52" i="4"/>
  <c r="AI52" i="4" s="1"/>
  <c r="AA52" i="4"/>
  <c r="O52" i="4"/>
  <c r="W52" i="4"/>
  <c r="S52" i="4"/>
  <c r="G52" i="4"/>
  <c r="C52" i="4"/>
  <c r="AE57" i="4"/>
  <c r="AI57" i="4" s="1"/>
  <c r="AA57" i="4"/>
  <c r="W57" i="4"/>
  <c r="G57" i="4"/>
  <c r="S57" i="4"/>
  <c r="O57" i="4"/>
  <c r="C57" i="4"/>
  <c r="AE51" i="4"/>
  <c r="AI51" i="4" s="1"/>
  <c r="AA51" i="4"/>
  <c r="S51" i="4"/>
  <c r="W51" i="4"/>
  <c r="G51" i="4"/>
  <c r="O51" i="4"/>
  <c r="C51" i="4"/>
  <c r="AE76" i="4"/>
  <c r="AI76" i="4" s="1"/>
  <c r="AA76" i="4"/>
  <c r="C76" i="4"/>
  <c r="S76" i="4"/>
  <c r="G76" i="4"/>
  <c r="W76" i="4"/>
  <c r="O76" i="4"/>
  <c r="AE56" i="4"/>
  <c r="AI56" i="4" s="1"/>
  <c r="AA56" i="4"/>
  <c r="O56" i="4"/>
  <c r="W56" i="4"/>
  <c r="S56" i="4"/>
  <c r="G56" i="4"/>
  <c r="C56" i="4"/>
  <c r="AE81" i="4"/>
  <c r="AI81" i="4" s="1"/>
  <c r="AA81" i="4"/>
  <c r="C81" i="4"/>
  <c r="G81" i="4"/>
  <c r="W81" i="4"/>
  <c r="S81" i="4"/>
  <c r="O81" i="4"/>
  <c r="AE66" i="4"/>
  <c r="AI66" i="4" s="1"/>
  <c r="AA66" i="4"/>
  <c r="G66" i="4"/>
  <c r="C66" i="4"/>
  <c r="W66" i="4"/>
  <c r="O66" i="4"/>
  <c r="S66" i="4"/>
  <c r="AE80" i="4"/>
  <c r="AI80" i="4" s="1"/>
  <c r="AA80" i="4"/>
  <c r="S80" i="4"/>
  <c r="W80" i="4"/>
  <c r="O80" i="4"/>
  <c r="C80" i="4"/>
  <c r="G80" i="4"/>
  <c r="AO24" i="4"/>
  <c r="AO34" i="4"/>
  <c r="AO4" i="4"/>
  <c r="AO12" i="4"/>
  <c r="AO31" i="4"/>
  <c r="L74" i="4" s="1"/>
  <c r="AO33" i="4"/>
  <c r="L76" i="4" s="1"/>
  <c r="AO11" i="4"/>
  <c r="AO13" i="4"/>
  <c r="AO36" i="4"/>
  <c r="AO28" i="4"/>
  <c r="L71" i="4" s="1"/>
  <c r="AO37" i="4"/>
  <c r="AO22" i="4"/>
  <c r="AO16" i="4"/>
  <c r="AO8" i="4"/>
  <c r="AO17" i="4"/>
  <c r="AO29" i="4"/>
  <c r="L72" i="4" s="1"/>
  <c r="AO9" i="4"/>
  <c r="AO23" i="4"/>
  <c r="AO40" i="4"/>
  <c r="AO26" i="4"/>
  <c r="AO20" i="4"/>
  <c r="AO21" i="4"/>
  <c r="AO6" i="4"/>
  <c r="AO30" i="4"/>
  <c r="L73" i="4" s="1"/>
  <c r="AO35" i="4"/>
  <c r="AO14" i="4"/>
  <c r="AO10" i="4"/>
  <c r="AO38" i="4"/>
  <c r="AO15" i="4"/>
  <c r="AO27" i="4"/>
  <c r="AO39" i="4"/>
  <c r="AO25" i="4"/>
  <c r="AO18" i="4"/>
  <c r="AO7" i="4"/>
  <c r="AO19" i="4"/>
  <c r="AO5" i="4"/>
  <c r="AO32" i="4"/>
  <c r="L75" i="4" s="1"/>
  <c r="U224" i="3"/>
  <c r="X20" i="3"/>
  <c r="AA56" i="3"/>
  <c r="AA176" i="3"/>
  <c r="AB68" i="3"/>
  <c r="AB188" i="3"/>
  <c r="AC80" i="3"/>
  <c r="U104" i="3"/>
  <c r="V116" i="3"/>
  <c r="W8" i="3"/>
  <c r="X140" i="3"/>
  <c r="Z44" i="3"/>
  <c r="W128" i="3"/>
  <c r="Y32" i="3"/>
  <c r="Y152" i="3"/>
  <c r="Z164" i="3"/>
  <c r="U62" i="3"/>
  <c r="U182" i="3"/>
  <c r="V74" i="3"/>
  <c r="V194" i="3"/>
  <c r="W86" i="3"/>
  <c r="W206" i="3"/>
  <c r="X98" i="3"/>
  <c r="U20" i="3"/>
  <c r="U140" i="3"/>
  <c r="V32" i="3"/>
  <c r="V152" i="3"/>
  <c r="W44" i="3"/>
  <c r="W164" i="3"/>
  <c r="U32" i="3"/>
  <c r="U152" i="3"/>
  <c r="V44" i="3"/>
  <c r="V164" i="3"/>
  <c r="W56" i="3"/>
  <c r="W176" i="3"/>
  <c r="X68" i="3"/>
  <c r="X188" i="3"/>
  <c r="Y80" i="3"/>
  <c r="U50" i="3"/>
  <c r="U170" i="3"/>
  <c r="V62" i="3"/>
  <c r="V182" i="3"/>
  <c r="W74" i="3"/>
  <c r="W194" i="3"/>
  <c r="X86" i="3"/>
  <c r="X206" i="3"/>
  <c r="Y98" i="3"/>
  <c r="Y218" i="3"/>
  <c r="Z110" i="3"/>
  <c r="AA122" i="3"/>
  <c r="AB14" i="3"/>
  <c r="AB134" i="3"/>
  <c r="AC26" i="3"/>
  <c r="AC146" i="3"/>
  <c r="AD38" i="3"/>
  <c r="AD158" i="3"/>
  <c r="U116" i="3"/>
  <c r="V8" i="3"/>
  <c r="V128" i="3"/>
  <c r="W20" i="3"/>
  <c r="W140" i="3"/>
  <c r="X32" i="3"/>
  <c r="X152" i="3"/>
  <c r="Y44" i="3"/>
  <c r="Y164" i="3"/>
  <c r="Z56" i="3"/>
  <c r="Z176" i="3"/>
  <c r="AA68" i="3"/>
  <c r="AA188" i="3"/>
  <c r="AB80" i="3"/>
  <c r="AB200" i="3"/>
  <c r="AC92" i="3"/>
  <c r="AC212" i="3"/>
  <c r="X218" i="3"/>
  <c r="Y110" i="3"/>
  <c r="Z122" i="3"/>
  <c r="AA14" i="3"/>
  <c r="AA134" i="3"/>
  <c r="AB26" i="3"/>
  <c r="AB146" i="3"/>
  <c r="AC38" i="3"/>
  <c r="U8" i="3"/>
  <c r="U128" i="3"/>
  <c r="V20" i="3"/>
  <c r="V140" i="3"/>
  <c r="W32" i="3"/>
  <c r="W152" i="3"/>
  <c r="X44" i="3"/>
  <c r="X164" i="3"/>
  <c r="Y56" i="3"/>
  <c r="Y176" i="3"/>
  <c r="Z68" i="3"/>
  <c r="Z188" i="3"/>
  <c r="AA80" i="3"/>
  <c r="AA200" i="3"/>
  <c r="AB92" i="3"/>
  <c r="AB212" i="3"/>
  <c r="AC104" i="3"/>
  <c r="AC224" i="3"/>
  <c r="U74" i="3"/>
  <c r="U194" i="3"/>
  <c r="V86" i="3"/>
  <c r="V206" i="3"/>
  <c r="W98" i="3"/>
  <c r="W218" i="3"/>
  <c r="X110" i="3"/>
  <c r="Y122" i="3"/>
  <c r="Z14" i="3"/>
  <c r="Z134" i="3"/>
  <c r="AA26" i="3"/>
  <c r="AA146" i="3"/>
  <c r="AB38" i="3"/>
  <c r="AB158" i="3"/>
  <c r="AC50" i="3"/>
  <c r="AC170" i="3"/>
  <c r="X56" i="3"/>
  <c r="X176" i="3"/>
  <c r="Y68" i="3"/>
  <c r="Y188" i="3"/>
  <c r="Z80" i="3"/>
  <c r="Z200" i="3"/>
  <c r="AA92" i="3"/>
  <c r="AA212" i="3"/>
  <c r="AB104" i="3"/>
  <c r="AB224" i="3"/>
  <c r="AC116" i="3"/>
  <c r="U86" i="3"/>
  <c r="U206" i="3"/>
  <c r="V98" i="3"/>
  <c r="V218" i="3"/>
  <c r="W110" i="3"/>
  <c r="X122" i="3"/>
  <c r="Y14" i="3"/>
  <c r="Y134" i="3"/>
  <c r="Z26" i="3"/>
  <c r="Z146" i="3"/>
  <c r="AA38" i="3"/>
  <c r="AA158" i="3"/>
  <c r="AB50" i="3"/>
  <c r="AB170" i="3"/>
  <c r="AC62" i="3"/>
  <c r="AC182" i="3"/>
  <c r="Y200" i="3"/>
  <c r="Z92" i="3"/>
  <c r="Z212" i="3"/>
  <c r="AA104" i="3"/>
  <c r="AA224" i="3"/>
  <c r="AB116" i="3"/>
  <c r="AC8" i="3"/>
  <c r="AC128" i="3"/>
  <c r="AD20" i="3"/>
  <c r="AD140" i="3"/>
  <c r="U98" i="3"/>
  <c r="U218" i="3"/>
  <c r="V110" i="3"/>
  <c r="W122" i="3"/>
  <c r="X14" i="3"/>
  <c r="X134" i="3"/>
  <c r="Y26" i="3"/>
  <c r="Y146" i="3"/>
  <c r="Z38" i="3"/>
  <c r="Z158" i="3"/>
  <c r="AA50" i="3"/>
  <c r="AA170" i="3"/>
  <c r="AB62" i="3"/>
  <c r="AB182" i="3"/>
  <c r="AC74" i="3"/>
  <c r="AC194" i="3"/>
  <c r="AD86" i="3"/>
  <c r="AD206" i="3"/>
  <c r="U44" i="3"/>
  <c r="U164" i="3"/>
  <c r="V56" i="3"/>
  <c r="V176" i="3"/>
  <c r="W68" i="3"/>
  <c r="W188" i="3"/>
  <c r="X80" i="3"/>
  <c r="X200" i="3"/>
  <c r="Y92" i="3"/>
  <c r="Y212" i="3"/>
  <c r="Z104" i="3"/>
  <c r="Z224" i="3"/>
  <c r="AA116" i="3"/>
  <c r="AB8" i="3"/>
  <c r="AB128" i="3"/>
  <c r="AC20" i="3"/>
  <c r="AC140" i="3"/>
  <c r="AD32" i="3"/>
  <c r="AD152" i="3"/>
  <c r="U110" i="3"/>
  <c r="V122" i="3"/>
  <c r="W14" i="3"/>
  <c r="W134" i="3"/>
  <c r="X26" i="3"/>
  <c r="X146" i="3"/>
  <c r="Y38" i="3"/>
  <c r="Y158" i="3"/>
  <c r="Z50" i="3"/>
  <c r="Z170" i="3"/>
  <c r="AA62" i="3"/>
  <c r="AA182" i="3"/>
  <c r="AB74" i="3"/>
  <c r="AB194" i="3"/>
  <c r="AC86" i="3"/>
  <c r="AC206" i="3"/>
  <c r="U56" i="3"/>
  <c r="U176" i="3"/>
  <c r="V68" i="3"/>
  <c r="V188" i="3"/>
  <c r="W80" i="3"/>
  <c r="W200" i="3"/>
  <c r="X92" i="3"/>
  <c r="X212" i="3"/>
  <c r="Y104" i="3"/>
  <c r="Y224" i="3"/>
  <c r="Z116" i="3"/>
  <c r="AA8" i="3"/>
  <c r="AA128" i="3"/>
  <c r="AB20" i="3"/>
  <c r="AB140" i="3"/>
  <c r="AC32" i="3"/>
  <c r="AC152" i="3"/>
  <c r="AD44" i="3"/>
  <c r="AD164" i="3"/>
  <c r="U122" i="3"/>
  <c r="V14" i="3"/>
  <c r="V134" i="3"/>
  <c r="W26" i="3"/>
  <c r="W146" i="3"/>
  <c r="X38" i="3"/>
  <c r="X158" i="3"/>
  <c r="Y50" i="3"/>
  <c r="Y170" i="3"/>
  <c r="Z62" i="3"/>
  <c r="Z182" i="3"/>
  <c r="AA74" i="3"/>
  <c r="AA194" i="3"/>
  <c r="AB86" i="3"/>
  <c r="AB206" i="3"/>
  <c r="AC98" i="3"/>
  <c r="AC218" i="3"/>
  <c r="AD110" i="3"/>
  <c r="U68" i="3"/>
  <c r="U188" i="3"/>
  <c r="V80" i="3"/>
  <c r="V200" i="3"/>
  <c r="W92" i="3"/>
  <c r="W212" i="3"/>
  <c r="X104" i="3"/>
  <c r="X224" i="3"/>
  <c r="Y116" i="3"/>
  <c r="Z8" i="3"/>
  <c r="Z128" i="3"/>
  <c r="AA20" i="3"/>
  <c r="AA140" i="3"/>
  <c r="AB32" i="3"/>
  <c r="AB152" i="3"/>
  <c r="AC44" i="3"/>
  <c r="AC164" i="3"/>
  <c r="AD56" i="3"/>
  <c r="AD176" i="3"/>
  <c r="U14" i="3"/>
  <c r="U134" i="3"/>
  <c r="V26" i="3"/>
  <c r="V146" i="3"/>
  <c r="W38" i="3"/>
  <c r="W158" i="3"/>
  <c r="X50" i="3"/>
  <c r="X170" i="3"/>
  <c r="Y62" i="3"/>
  <c r="Y182" i="3"/>
  <c r="Z74" i="3"/>
  <c r="Z194" i="3"/>
  <c r="AA86" i="3"/>
  <c r="AA206" i="3"/>
  <c r="AB98" i="3"/>
  <c r="AB218" i="3"/>
  <c r="AC110" i="3"/>
  <c r="AD122" i="3"/>
  <c r="U80" i="3"/>
  <c r="U200" i="3"/>
  <c r="V92" i="3"/>
  <c r="V212" i="3"/>
  <c r="W104" i="3"/>
  <c r="W224" i="3"/>
  <c r="X116" i="3"/>
  <c r="Y8" i="3"/>
  <c r="Y128" i="3"/>
  <c r="Z20" i="3"/>
  <c r="Z140" i="3"/>
  <c r="AA32" i="3"/>
  <c r="AA152" i="3"/>
  <c r="AB44" i="3"/>
  <c r="AB164" i="3"/>
  <c r="AC56" i="3"/>
  <c r="AC176" i="3"/>
  <c r="AD68" i="3"/>
  <c r="AD188" i="3"/>
  <c r="U26" i="3"/>
  <c r="U146" i="3"/>
  <c r="V38" i="3"/>
  <c r="V158" i="3"/>
  <c r="W50" i="3"/>
  <c r="W170" i="3"/>
  <c r="X62" i="3"/>
  <c r="X182" i="3"/>
  <c r="Y74" i="3"/>
  <c r="Y194" i="3"/>
  <c r="Z86" i="3"/>
  <c r="Z206" i="3"/>
  <c r="AA98" i="3"/>
  <c r="AA218" i="3"/>
  <c r="AB110" i="3"/>
  <c r="AC122" i="3"/>
  <c r="AD14" i="3"/>
  <c r="AD134" i="3"/>
  <c r="U92" i="3"/>
  <c r="U212" i="3"/>
  <c r="V104" i="3"/>
  <c r="V224" i="3"/>
  <c r="W116" i="3"/>
  <c r="X8" i="3"/>
  <c r="X128" i="3"/>
  <c r="Y20" i="3"/>
  <c r="Y140" i="3"/>
  <c r="Z32" i="3"/>
  <c r="Z152" i="3"/>
  <c r="AA44" i="3"/>
  <c r="AA164" i="3"/>
  <c r="AB56" i="3"/>
  <c r="AB176" i="3"/>
  <c r="AC68" i="3"/>
  <c r="U38" i="3"/>
  <c r="U158" i="3"/>
  <c r="V50" i="3"/>
  <c r="V170" i="3"/>
  <c r="W62" i="3"/>
  <c r="W182" i="3"/>
  <c r="X74" i="3"/>
  <c r="X194" i="3"/>
  <c r="Y86" i="3"/>
  <c r="Y206" i="3"/>
  <c r="Z98" i="3"/>
  <c r="Z218" i="3"/>
  <c r="AA110" i="3"/>
  <c r="AB122" i="3"/>
  <c r="AC14" i="3"/>
  <c r="AC134" i="3"/>
  <c r="AD62" i="3"/>
  <c r="AD182" i="3"/>
  <c r="AD8" i="3"/>
  <c r="AD128" i="3"/>
  <c r="AD74" i="3"/>
  <c r="AD194" i="3"/>
  <c r="AD98" i="3"/>
  <c r="AD218" i="3"/>
  <c r="AC188" i="3"/>
  <c r="AD80" i="3"/>
  <c r="AD200" i="3"/>
  <c r="AD26" i="3"/>
  <c r="AD146" i="3"/>
  <c r="AC200" i="3"/>
  <c r="AD92" i="3"/>
  <c r="AD212" i="3"/>
  <c r="AD104" i="3"/>
  <c r="AD224" i="3"/>
  <c r="AC158" i="3"/>
  <c r="AD50" i="3"/>
  <c r="AD170" i="3"/>
  <c r="AD116" i="3"/>
  <c r="AA2" i="3"/>
  <c r="Z2" i="3"/>
  <c r="Y2" i="3"/>
  <c r="X2" i="3"/>
  <c r="W2" i="3"/>
  <c r="V2" i="3"/>
  <c r="U2" i="3"/>
  <c r="AD2" i="3"/>
  <c r="AC2" i="3"/>
  <c r="AB2" i="3"/>
  <c r="L189" i="3"/>
  <c r="L129" i="3"/>
  <c r="K219" i="3"/>
  <c r="K93" i="3"/>
  <c r="J201" i="3"/>
  <c r="J81" i="3"/>
  <c r="I189" i="3"/>
  <c r="I69" i="3"/>
  <c r="H177" i="3"/>
  <c r="H57" i="3"/>
  <c r="G165" i="3"/>
  <c r="G45" i="3"/>
  <c r="L117" i="3"/>
  <c r="K213" i="3"/>
  <c r="K87" i="3"/>
  <c r="J75" i="3"/>
  <c r="I183" i="3"/>
  <c r="H171" i="3"/>
  <c r="G39" i="3"/>
  <c r="L225" i="3"/>
  <c r="G117" i="3"/>
  <c r="J3" i="3"/>
  <c r="K9" i="3"/>
  <c r="I219" i="3"/>
  <c r="L123" i="3"/>
  <c r="J195" i="3"/>
  <c r="I63" i="3"/>
  <c r="H51" i="3"/>
  <c r="G159" i="3"/>
  <c r="J153" i="3"/>
  <c r="K165" i="3"/>
  <c r="J27" i="3"/>
  <c r="H123" i="3"/>
  <c r="L51" i="3"/>
  <c r="I117" i="3"/>
  <c r="J123" i="3"/>
  <c r="L171" i="3"/>
  <c r="I105" i="3"/>
  <c r="L3" i="3"/>
  <c r="L111" i="3"/>
  <c r="K207" i="3"/>
  <c r="K81" i="3"/>
  <c r="J189" i="3"/>
  <c r="J69" i="3"/>
  <c r="I177" i="3"/>
  <c r="I57" i="3"/>
  <c r="H165" i="3"/>
  <c r="H45" i="3"/>
  <c r="G153" i="3"/>
  <c r="G33" i="3"/>
  <c r="L99" i="3"/>
  <c r="K69" i="3"/>
  <c r="J57" i="3"/>
  <c r="I45" i="3"/>
  <c r="H33" i="3"/>
  <c r="G21" i="3"/>
  <c r="K177" i="3"/>
  <c r="J159" i="3"/>
  <c r="H135" i="3"/>
  <c r="I141" i="3"/>
  <c r="K135" i="3"/>
  <c r="H99" i="3"/>
  <c r="H93" i="3"/>
  <c r="J111" i="3"/>
  <c r="G195" i="3"/>
  <c r="L177" i="3"/>
  <c r="L105" i="3"/>
  <c r="K201" i="3"/>
  <c r="K75" i="3"/>
  <c r="J183" i="3"/>
  <c r="J63" i="3"/>
  <c r="I171" i="3"/>
  <c r="I51" i="3"/>
  <c r="H159" i="3"/>
  <c r="H39" i="3"/>
  <c r="G147" i="3"/>
  <c r="G27" i="3"/>
  <c r="L165" i="3"/>
  <c r="K195" i="3"/>
  <c r="J177" i="3"/>
  <c r="I165" i="3"/>
  <c r="H153" i="3"/>
  <c r="G141" i="3"/>
  <c r="K51" i="3"/>
  <c r="I27" i="3"/>
  <c r="H15" i="3"/>
  <c r="I21" i="3"/>
  <c r="K15" i="3"/>
  <c r="G207" i="3"/>
  <c r="J117" i="3"/>
  <c r="G81" i="3"/>
  <c r="L27" i="3"/>
  <c r="H207" i="3"/>
  <c r="L153" i="3"/>
  <c r="I93" i="3"/>
  <c r="L45" i="3"/>
  <c r="L93" i="3"/>
  <c r="K189" i="3"/>
  <c r="K63" i="3"/>
  <c r="J171" i="3"/>
  <c r="J51" i="3"/>
  <c r="I159" i="3"/>
  <c r="I39" i="3"/>
  <c r="H147" i="3"/>
  <c r="H27" i="3"/>
  <c r="G135" i="3"/>
  <c r="G15" i="3"/>
  <c r="J45" i="3"/>
  <c r="H141" i="3"/>
  <c r="G129" i="3"/>
  <c r="L81" i="3"/>
  <c r="I147" i="3"/>
  <c r="G3" i="3"/>
  <c r="K171" i="3"/>
  <c r="H129" i="3"/>
  <c r="G213" i="3"/>
  <c r="L195" i="3"/>
  <c r="I225" i="3"/>
  <c r="L159" i="3"/>
  <c r="J105" i="3"/>
  <c r="K153" i="3"/>
  <c r="L87" i="3"/>
  <c r="K183" i="3"/>
  <c r="K57" i="3"/>
  <c r="J165" i="3"/>
  <c r="I153" i="3"/>
  <c r="I33" i="3"/>
  <c r="H21" i="3"/>
  <c r="G9" i="3"/>
  <c r="L183" i="3"/>
  <c r="J39" i="3"/>
  <c r="G123" i="3"/>
  <c r="L75" i="3"/>
  <c r="H9" i="3"/>
  <c r="H3" i="3"/>
  <c r="G87" i="3"/>
  <c r="L33" i="3"/>
  <c r="I99" i="3"/>
  <c r="J225" i="3"/>
  <c r="G69" i="3"/>
  <c r="J9" i="3"/>
  <c r="L39" i="3"/>
  <c r="H213" i="3"/>
  <c r="H87" i="3"/>
  <c r="K45" i="3"/>
  <c r="J147" i="3"/>
  <c r="I15" i="3"/>
  <c r="K141" i="3"/>
  <c r="H225" i="3"/>
  <c r="I111" i="3"/>
  <c r="K129" i="3"/>
  <c r="G201" i="3"/>
  <c r="K3" i="3"/>
  <c r="L69" i="3"/>
  <c r="L219" i="3"/>
  <c r="L63" i="3"/>
  <c r="K159" i="3"/>
  <c r="K33" i="3"/>
  <c r="J141" i="3"/>
  <c r="J21" i="3"/>
  <c r="I129" i="3"/>
  <c r="I9" i="3"/>
  <c r="H117" i="3"/>
  <c r="G225" i="3"/>
  <c r="G105" i="3"/>
  <c r="L213" i="3"/>
  <c r="L57" i="3"/>
  <c r="K147" i="3"/>
  <c r="K27" i="3"/>
  <c r="J135" i="3"/>
  <c r="J15" i="3"/>
  <c r="I123" i="3"/>
  <c r="I3" i="3"/>
  <c r="H111" i="3"/>
  <c r="G99" i="3"/>
  <c r="L207" i="3"/>
  <c r="H105" i="3"/>
  <c r="K117" i="3"/>
  <c r="G189" i="3"/>
  <c r="G219" i="3"/>
  <c r="I213" i="3"/>
  <c r="H81" i="3"/>
  <c r="L147" i="3"/>
  <c r="L15" i="3"/>
  <c r="K111" i="3"/>
  <c r="J219" i="3"/>
  <c r="J99" i="3"/>
  <c r="I207" i="3"/>
  <c r="I87" i="3"/>
  <c r="H195" i="3"/>
  <c r="H75" i="3"/>
  <c r="G183" i="3"/>
  <c r="G63" i="3"/>
  <c r="L135" i="3"/>
  <c r="K99" i="3"/>
  <c r="I195" i="3"/>
  <c r="H183" i="3"/>
  <c r="G171" i="3"/>
  <c r="J33" i="3"/>
  <c r="L201" i="3"/>
  <c r="I135" i="3"/>
  <c r="G111" i="3"/>
  <c r="K21" i="3"/>
  <c r="G93" i="3"/>
  <c r="L141" i="3"/>
  <c r="L9" i="3"/>
  <c r="K105" i="3"/>
  <c r="J213" i="3"/>
  <c r="J93" i="3"/>
  <c r="I201" i="3"/>
  <c r="I81" i="3"/>
  <c r="H189" i="3"/>
  <c r="H69" i="3"/>
  <c r="G177" i="3"/>
  <c r="G57" i="3"/>
  <c r="K225" i="3"/>
  <c r="J207" i="3"/>
  <c r="J87" i="3"/>
  <c r="I75" i="3"/>
  <c r="H63" i="3"/>
  <c r="G51" i="3"/>
  <c r="K39" i="3"/>
  <c r="J129" i="3"/>
  <c r="H219" i="3"/>
  <c r="K123" i="3"/>
  <c r="G75" i="3"/>
  <c r="L21" i="3"/>
  <c r="H201" i="3"/>
  <c r="AH46" i="4" l="1"/>
  <c r="AO46" i="4" s="1"/>
  <c r="J47" i="4"/>
  <c r="AD47" i="4"/>
  <c r="AN47" i="4" s="1"/>
  <c r="B63" i="4"/>
  <c r="N65" i="4"/>
  <c r="V63" i="4"/>
  <c r="Z65" i="4"/>
  <c r="B52" i="4"/>
  <c r="V52" i="4"/>
  <c r="R52" i="4"/>
  <c r="AD52" i="4"/>
  <c r="AN52" i="4" s="1"/>
  <c r="Z52" i="4"/>
  <c r="AD63" i="4"/>
  <c r="AN63" i="4" s="1"/>
  <c r="N47" i="4"/>
  <c r="AD75" i="4"/>
  <c r="AN75" i="4" s="1"/>
  <c r="V75" i="4"/>
  <c r="AD60" i="4"/>
  <c r="AN60" i="4" s="1"/>
  <c r="AD80" i="4"/>
  <c r="AN80" i="4" s="1"/>
  <c r="R74" i="4"/>
  <c r="R66" i="4"/>
  <c r="R50" i="4"/>
  <c r="F66" i="4"/>
  <c r="Z66" i="4"/>
  <c r="AD66" i="4"/>
  <c r="AN66" i="4" s="1"/>
  <c r="AD58" i="4"/>
  <c r="AN58" i="4" s="1"/>
  <c r="Z56" i="4"/>
  <c r="N52" i="4"/>
  <c r="Z63" i="4"/>
  <c r="AD65" i="4"/>
  <c r="AN65" i="4" s="1"/>
  <c r="F59" i="4"/>
  <c r="F73" i="4"/>
  <c r="F57" i="4"/>
  <c r="Z68" i="4"/>
  <c r="V77" i="4"/>
  <c r="F62" i="4"/>
  <c r="AD70" i="4"/>
  <c r="AN70" i="4" s="1"/>
  <c r="AD83" i="4"/>
  <c r="AN83" i="4" s="1"/>
  <c r="V66" i="4"/>
  <c r="B75" i="4"/>
  <c r="F65" i="4"/>
  <c r="B80" i="4"/>
  <c r="R65" i="4"/>
  <c r="R58" i="4"/>
  <c r="AD82" i="4"/>
  <c r="AN82" i="4" s="1"/>
  <c r="R64" i="4"/>
  <c r="V51" i="4"/>
  <c r="R49" i="4"/>
  <c r="N75" i="4"/>
  <c r="B50" i="4"/>
  <c r="R76" i="4"/>
  <c r="AD74" i="4"/>
  <c r="AN74" i="4" s="1"/>
  <c r="R53" i="4"/>
  <c r="Z75" i="4"/>
  <c r="F63" i="4"/>
  <c r="AD48" i="4"/>
  <c r="AN48" i="4" s="1"/>
  <c r="F47" i="4"/>
  <c r="N54" i="4"/>
  <c r="R71" i="4"/>
  <c r="R69" i="4"/>
  <c r="AD67" i="4"/>
  <c r="AN67" i="4" s="1"/>
  <c r="R75" i="4"/>
  <c r="B54" i="4"/>
  <c r="B72" i="4"/>
  <c r="Z81" i="4"/>
  <c r="F52" i="4"/>
  <c r="N63" i="4"/>
  <c r="V65" i="4"/>
  <c r="Z47" i="4"/>
  <c r="R47" i="4"/>
  <c r="AD57" i="4"/>
  <c r="AN57" i="4" s="1"/>
  <c r="AD73" i="4"/>
  <c r="AN73" i="4" s="1"/>
  <c r="R48" i="4"/>
  <c r="R60" i="4"/>
  <c r="B60" i="4"/>
  <c r="B48" i="4"/>
  <c r="V60" i="4"/>
  <c r="R54" i="4"/>
  <c r="N74" i="4"/>
  <c r="F58" i="4"/>
  <c r="Z55" i="4"/>
  <c r="V58" i="4"/>
  <c r="V61" i="4"/>
  <c r="F67" i="4"/>
  <c r="B47" i="4"/>
  <c r="R68" i="4"/>
  <c r="F55" i="4"/>
  <c r="V68" i="4"/>
  <c r="V57" i="4"/>
  <c r="N68" i="4"/>
  <c r="AD54" i="4"/>
  <c r="AN54" i="4" s="1"/>
  <c r="B57" i="4"/>
  <c r="R57" i="4"/>
  <c r="B68" i="4"/>
  <c r="R61" i="4"/>
  <c r="AD61" i="4"/>
  <c r="AN61" i="4" s="1"/>
  <c r="Z54" i="4"/>
  <c r="Z61" i="4"/>
  <c r="N60" i="4"/>
  <c r="R67" i="4"/>
  <c r="V74" i="4"/>
  <c r="F75" i="4"/>
  <c r="F60" i="4"/>
  <c r="N67" i="4"/>
  <c r="Z58" i="4"/>
  <c r="V70" i="4"/>
  <c r="F50" i="4"/>
  <c r="N66" i="4"/>
  <c r="AD68" i="4"/>
  <c r="AN68" i="4" s="1"/>
  <c r="F54" i="4"/>
  <c r="B61" i="4"/>
  <c r="R83" i="4"/>
  <c r="V54" i="4"/>
  <c r="AD50" i="4"/>
  <c r="AN50" i="4" s="1"/>
  <c r="B66" i="4"/>
  <c r="V53" i="4"/>
  <c r="N73" i="4"/>
  <c r="Z64" i="4"/>
  <c r="V55" i="4"/>
  <c r="N48" i="4"/>
  <c r="AD53" i="4"/>
  <c r="AN53" i="4" s="1"/>
  <c r="B73" i="4"/>
  <c r="B55" i="4"/>
  <c r="F61" i="4"/>
  <c r="Z57" i="4"/>
  <c r="AD77" i="4"/>
  <c r="AN77" i="4" s="1"/>
  <c r="F48" i="4"/>
  <c r="AD81" i="4"/>
  <c r="AN81" i="4" s="1"/>
  <c r="N50" i="4"/>
  <c r="N62" i="4"/>
  <c r="V62" i="4"/>
  <c r="R62" i="4"/>
  <c r="F74" i="4"/>
  <c r="Z50" i="4"/>
  <c r="AD62" i="4"/>
  <c r="AN62" i="4" s="1"/>
  <c r="B74" i="4"/>
  <c r="V50" i="4"/>
  <c r="F70" i="4"/>
  <c r="Z74" i="4"/>
  <c r="B70" i="4"/>
  <c r="Z60" i="4"/>
  <c r="B67" i="4"/>
  <c r="Z78" i="4"/>
  <c r="V82" i="4"/>
  <c r="Z67" i="4"/>
  <c r="Z82" i="4"/>
  <c r="V67" i="4"/>
  <c r="Z73" i="4"/>
  <c r="N49" i="4"/>
  <c r="N61" i="4"/>
  <c r="V76" i="4"/>
  <c r="B82" i="4"/>
  <c r="Z48" i="4"/>
  <c r="V73" i="4"/>
  <c r="AD78" i="4"/>
  <c r="AN78" i="4" s="1"/>
  <c r="F49" i="4"/>
  <c r="Z49" i="4"/>
  <c r="AD49" i="4"/>
  <c r="AN49" i="4" s="1"/>
  <c r="Z51" i="4"/>
  <c r="F82" i="4"/>
  <c r="V48" i="4"/>
  <c r="R73" i="4"/>
  <c r="F64" i="4"/>
  <c r="AD64" i="4"/>
  <c r="AN64" i="4" s="1"/>
  <c r="R80" i="4"/>
  <c r="AD79" i="4"/>
  <c r="AN79" i="4" s="1"/>
  <c r="V49" i="4"/>
  <c r="N80" i="4"/>
  <c r="N57" i="4"/>
  <c r="R82" i="4"/>
  <c r="F68" i="4"/>
  <c r="B78" i="4"/>
  <c r="V78" i="4"/>
  <c r="B49" i="4"/>
  <c r="Z80" i="4"/>
  <c r="Z62" i="4"/>
  <c r="R72" i="4"/>
  <c r="N82" i="4"/>
  <c r="F78" i="4"/>
  <c r="F72" i="4"/>
  <c r="B62" i="4"/>
  <c r="F76" i="4"/>
  <c r="V71" i="4"/>
  <c r="V72" i="4"/>
  <c r="AD55" i="4"/>
  <c r="AN55" i="4" s="1"/>
  <c r="R70" i="4"/>
  <c r="AD76" i="4"/>
  <c r="AN76" i="4" s="1"/>
  <c r="F71" i="4"/>
  <c r="AD72" i="4"/>
  <c r="AN72" i="4" s="1"/>
  <c r="V64" i="4"/>
  <c r="R55" i="4"/>
  <c r="N70" i="4"/>
  <c r="B76" i="4"/>
  <c r="B71" i="4"/>
  <c r="Z83" i="4"/>
  <c r="B64" i="4"/>
  <c r="N72" i="4"/>
  <c r="N55" i="4"/>
  <c r="N76" i="4"/>
  <c r="N71" i="4"/>
  <c r="B59" i="4"/>
  <c r="Z70" i="4"/>
  <c r="N64" i="4"/>
  <c r="B69" i="4"/>
  <c r="B56" i="4"/>
  <c r="F51" i="4"/>
  <c r="N53" i="4"/>
  <c r="V59" i="4"/>
  <c r="V79" i="4"/>
  <c r="N83" i="4"/>
  <c r="F69" i="4"/>
  <c r="Z76" i="4"/>
  <c r="AD71" i="4"/>
  <c r="AN71" i="4" s="1"/>
  <c r="B83" i="4"/>
  <c r="Z59" i="4"/>
  <c r="V69" i="4"/>
  <c r="V81" i="4"/>
  <c r="V56" i="4"/>
  <c r="B51" i="4"/>
  <c r="R77" i="4"/>
  <c r="B53" i="4"/>
  <c r="F83" i="4"/>
  <c r="N58" i="4"/>
  <c r="R59" i="4"/>
  <c r="Z79" i="4"/>
  <c r="Z71" i="4"/>
  <c r="N69" i="4"/>
  <c r="AD69" i="4"/>
  <c r="AN69" i="4" s="1"/>
  <c r="R81" i="4"/>
  <c r="R56" i="4"/>
  <c r="R51" i="4"/>
  <c r="N77" i="4"/>
  <c r="V83" i="4"/>
  <c r="N59" i="4"/>
  <c r="B79" i="4"/>
  <c r="Z69" i="4"/>
  <c r="N81" i="4"/>
  <c r="F56" i="4"/>
  <c r="N51" i="4"/>
  <c r="F77" i="4"/>
  <c r="V47" i="4"/>
  <c r="F53" i="4"/>
  <c r="B58" i="4"/>
  <c r="AD59" i="4"/>
  <c r="AN59" i="4" s="1"/>
  <c r="F79" i="4"/>
  <c r="Z72" i="4"/>
  <c r="F80" i="4"/>
  <c r="B81" i="4"/>
  <c r="N56" i="4"/>
  <c r="Z77" i="4"/>
  <c r="Z53" i="4"/>
  <c r="R78" i="4"/>
  <c r="R79" i="4"/>
  <c r="V80" i="4"/>
  <c r="F81" i="4"/>
  <c r="AD56" i="4"/>
  <c r="AN56" i="4" s="1"/>
  <c r="AD51" i="4"/>
  <c r="AN51" i="4" s="1"/>
  <c r="B77" i="4"/>
  <c r="N78" i="4"/>
  <c r="N79" i="4"/>
  <c r="AF83" i="4"/>
  <c r="AJ83" i="4"/>
  <c r="AF66" i="4"/>
  <c r="AJ66" i="4"/>
  <c r="AF75" i="4"/>
  <c r="AJ75" i="4"/>
  <c r="AF52" i="4"/>
  <c r="AJ52" i="4"/>
  <c r="AF48" i="4"/>
  <c r="AJ48" i="4"/>
  <c r="AF72" i="4"/>
  <c r="AJ72" i="4"/>
  <c r="AF62" i="4"/>
  <c r="AJ62" i="4"/>
  <c r="AF60" i="4"/>
  <c r="AJ60" i="4"/>
  <c r="AF50" i="4"/>
  <c r="AJ50" i="4"/>
  <c r="AF51" i="4"/>
  <c r="AJ51" i="4"/>
  <c r="AF61" i="4"/>
  <c r="AJ61" i="4"/>
  <c r="AF59" i="4"/>
  <c r="AJ59" i="4"/>
  <c r="AF68" i="4"/>
  <c r="AJ68" i="4"/>
  <c r="AF65" i="4"/>
  <c r="AJ65" i="4"/>
  <c r="AF82" i="4"/>
  <c r="AJ82" i="4"/>
  <c r="AF80" i="4"/>
  <c r="AJ80" i="4"/>
  <c r="AF70" i="4"/>
  <c r="AJ70" i="4"/>
  <c r="AF71" i="4"/>
  <c r="AJ71" i="4"/>
  <c r="AF58" i="4"/>
  <c r="AJ58" i="4"/>
  <c r="AF79" i="4"/>
  <c r="AJ79" i="4"/>
  <c r="AF81" i="4"/>
  <c r="AJ81" i="4"/>
  <c r="AF56" i="4"/>
  <c r="AJ56" i="4"/>
  <c r="AF53" i="4"/>
  <c r="AJ53" i="4"/>
  <c r="AF54" i="4"/>
  <c r="AJ54" i="4"/>
  <c r="AF57" i="4"/>
  <c r="AJ57" i="4"/>
  <c r="AF76" i="4"/>
  <c r="AJ76" i="4"/>
  <c r="AF69" i="4"/>
  <c r="AJ69" i="4"/>
  <c r="AF78" i="4"/>
  <c r="AJ78" i="4"/>
  <c r="AF74" i="4"/>
  <c r="AJ74" i="4"/>
  <c r="AF73" i="4"/>
  <c r="AJ73" i="4"/>
  <c r="AF55" i="4"/>
  <c r="AJ55" i="4"/>
  <c r="AF49" i="4"/>
  <c r="AJ49" i="4"/>
  <c r="AF47" i="4"/>
  <c r="AJ47" i="4"/>
  <c r="AF64" i="4"/>
  <c r="AJ64" i="4"/>
  <c r="AF77" i="4"/>
  <c r="AJ77" i="4"/>
  <c r="AF63" i="4"/>
  <c r="AJ63" i="4"/>
  <c r="AF67" i="4"/>
  <c r="AJ67" i="4"/>
  <c r="AB69" i="4"/>
  <c r="AB83" i="4"/>
  <c r="AB66" i="4"/>
  <c r="AB75" i="4"/>
  <c r="AB52" i="4"/>
  <c r="AB48" i="4"/>
  <c r="AB72" i="4"/>
  <c r="AB62" i="4"/>
  <c r="AB60" i="4"/>
  <c r="AB50" i="4"/>
  <c r="AB51" i="4"/>
  <c r="AB61" i="4"/>
  <c r="AB59" i="4"/>
  <c r="AB68" i="4"/>
  <c r="AB65" i="4"/>
  <c r="AB82" i="4"/>
  <c r="AB80" i="4"/>
  <c r="AB70" i="4"/>
  <c r="AB71" i="4"/>
  <c r="AB58" i="4"/>
  <c r="AB79" i="4"/>
  <c r="AB81" i="4"/>
  <c r="AB56" i="4"/>
  <c r="AB53" i="4"/>
  <c r="AB54" i="4"/>
  <c r="AB57" i="4"/>
  <c r="AB76" i="4"/>
  <c r="AB78" i="4"/>
  <c r="AB74" i="4"/>
  <c r="AB73" i="4"/>
  <c r="AB55" i="4"/>
  <c r="AB49" i="4"/>
  <c r="AB47" i="4"/>
  <c r="AB64" i="4"/>
  <c r="AB77" i="4"/>
  <c r="AB63" i="4"/>
  <c r="AB67" i="4"/>
  <c r="T69" i="4"/>
  <c r="X69" i="4"/>
  <c r="T83" i="4"/>
  <c r="X83" i="4"/>
  <c r="T66" i="4"/>
  <c r="X66" i="4"/>
  <c r="T75" i="4"/>
  <c r="X75" i="4"/>
  <c r="T52" i="4"/>
  <c r="X52" i="4"/>
  <c r="T48" i="4"/>
  <c r="X48" i="4"/>
  <c r="T72" i="4"/>
  <c r="X72" i="4"/>
  <c r="T62" i="4"/>
  <c r="X62" i="4"/>
  <c r="T60" i="4"/>
  <c r="X60" i="4"/>
  <c r="T50" i="4"/>
  <c r="X50" i="4"/>
  <c r="T51" i="4"/>
  <c r="X51" i="4"/>
  <c r="T61" i="4"/>
  <c r="X61" i="4"/>
  <c r="T59" i="4"/>
  <c r="X59" i="4"/>
  <c r="T68" i="4"/>
  <c r="X68" i="4"/>
  <c r="T65" i="4"/>
  <c r="X65" i="4"/>
  <c r="T82" i="4"/>
  <c r="X82" i="4"/>
  <c r="T80" i="4"/>
  <c r="X80" i="4"/>
  <c r="T70" i="4"/>
  <c r="X70" i="4"/>
  <c r="T71" i="4"/>
  <c r="X71" i="4"/>
  <c r="T58" i="4"/>
  <c r="X58" i="4"/>
  <c r="T79" i="4"/>
  <c r="X79" i="4"/>
  <c r="T81" i="4"/>
  <c r="X81" i="4"/>
  <c r="T56" i="4"/>
  <c r="X56" i="4"/>
  <c r="T53" i="4"/>
  <c r="X53" i="4"/>
  <c r="T54" i="4"/>
  <c r="X54" i="4"/>
  <c r="T57" i="4"/>
  <c r="X57" i="4"/>
  <c r="T76" i="4"/>
  <c r="X76" i="4"/>
  <c r="T78" i="4"/>
  <c r="X78" i="4"/>
  <c r="T74" i="4"/>
  <c r="X74" i="4"/>
  <c r="T73" i="4"/>
  <c r="X73" i="4"/>
  <c r="T55" i="4"/>
  <c r="X55" i="4"/>
  <c r="T49" i="4"/>
  <c r="X49" i="4"/>
  <c r="T47" i="4"/>
  <c r="X47" i="4"/>
  <c r="T64" i="4"/>
  <c r="X64" i="4"/>
  <c r="T77" i="4"/>
  <c r="X77" i="4"/>
  <c r="T63" i="4"/>
  <c r="X63" i="4"/>
  <c r="T67" i="4"/>
  <c r="X67" i="4"/>
  <c r="L69" i="4"/>
  <c r="P69" i="4"/>
  <c r="L83" i="4"/>
  <c r="P83" i="4"/>
  <c r="L66" i="4"/>
  <c r="P66" i="4"/>
  <c r="P75" i="4"/>
  <c r="L52" i="4"/>
  <c r="P52" i="4"/>
  <c r="L48" i="4"/>
  <c r="P48" i="4"/>
  <c r="P72" i="4"/>
  <c r="L62" i="4"/>
  <c r="P62" i="4"/>
  <c r="L60" i="4"/>
  <c r="P60" i="4"/>
  <c r="L50" i="4"/>
  <c r="P50" i="4"/>
  <c r="L51" i="4"/>
  <c r="P51" i="4"/>
  <c r="L61" i="4"/>
  <c r="P61" i="4"/>
  <c r="L59" i="4"/>
  <c r="P59" i="4"/>
  <c r="L68" i="4"/>
  <c r="P68" i="4"/>
  <c r="L65" i="4"/>
  <c r="P65" i="4"/>
  <c r="L82" i="4"/>
  <c r="P82" i="4"/>
  <c r="L80" i="4"/>
  <c r="P80" i="4"/>
  <c r="L70" i="4"/>
  <c r="P70" i="4"/>
  <c r="P71" i="4"/>
  <c r="L58" i="4"/>
  <c r="P58" i="4"/>
  <c r="L79" i="4"/>
  <c r="P79" i="4"/>
  <c r="L81" i="4"/>
  <c r="P81" i="4"/>
  <c r="L56" i="4"/>
  <c r="P56" i="4"/>
  <c r="L53" i="4"/>
  <c r="P53" i="4"/>
  <c r="L54" i="4"/>
  <c r="P54" i="4"/>
  <c r="L57" i="4"/>
  <c r="P57" i="4"/>
  <c r="P76" i="4"/>
  <c r="L78" i="4"/>
  <c r="P78" i="4"/>
  <c r="P74" i="4"/>
  <c r="P73" i="4"/>
  <c r="L55" i="4"/>
  <c r="P55" i="4"/>
  <c r="L49" i="4"/>
  <c r="P49" i="4"/>
  <c r="L47" i="4"/>
  <c r="P47" i="4"/>
  <c r="L64" i="4"/>
  <c r="P64" i="4"/>
  <c r="L77" i="4"/>
  <c r="P77" i="4"/>
  <c r="L63" i="4"/>
  <c r="P63" i="4"/>
  <c r="L67" i="4"/>
  <c r="P67" i="4"/>
  <c r="D69" i="4"/>
  <c r="H69" i="4"/>
  <c r="D83" i="4"/>
  <c r="H83" i="4"/>
  <c r="D66" i="4"/>
  <c r="H66" i="4"/>
  <c r="D75" i="4"/>
  <c r="H75" i="4"/>
  <c r="D52" i="4"/>
  <c r="H52" i="4"/>
  <c r="D48" i="4"/>
  <c r="H48" i="4"/>
  <c r="D72" i="4"/>
  <c r="H72" i="4"/>
  <c r="D62" i="4"/>
  <c r="H62" i="4"/>
  <c r="D60" i="4"/>
  <c r="H60" i="4"/>
  <c r="D50" i="4"/>
  <c r="H50" i="4"/>
  <c r="D51" i="4"/>
  <c r="H51" i="4"/>
  <c r="D61" i="4"/>
  <c r="H61" i="4"/>
  <c r="D59" i="4"/>
  <c r="H59" i="4"/>
  <c r="D68" i="4"/>
  <c r="H68" i="4"/>
  <c r="D65" i="4"/>
  <c r="H65" i="4"/>
  <c r="D82" i="4"/>
  <c r="H82" i="4"/>
  <c r="D80" i="4"/>
  <c r="H80" i="4"/>
  <c r="D70" i="4"/>
  <c r="H70" i="4"/>
  <c r="D71" i="4"/>
  <c r="H71" i="4"/>
  <c r="D58" i="4"/>
  <c r="H58" i="4"/>
  <c r="D79" i="4"/>
  <c r="H79" i="4"/>
  <c r="D81" i="4"/>
  <c r="H81" i="4"/>
  <c r="D56" i="4"/>
  <c r="H56" i="4"/>
  <c r="D53" i="4"/>
  <c r="H53" i="4"/>
  <c r="D54" i="4"/>
  <c r="H54" i="4"/>
  <c r="D57" i="4"/>
  <c r="H57" i="4"/>
  <c r="D76" i="4"/>
  <c r="H76" i="4"/>
  <c r="D78" i="4"/>
  <c r="H78" i="4"/>
  <c r="D74" i="4"/>
  <c r="H74" i="4"/>
  <c r="D73" i="4"/>
  <c r="H73" i="4"/>
  <c r="D55" i="4"/>
  <c r="H55" i="4"/>
  <c r="D49" i="4"/>
  <c r="H49" i="4"/>
  <c r="D47" i="4"/>
  <c r="H47" i="4"/>
  <c r="D64" i="4"/>
  <c r="H64" i="4"/>
  <c r="D77" i="4"/>
  <c r="H77" i="4"/>
  <c r="D63" i="4"/>
  <c r="H63" i="4"/>
  <c r="D67" i="4"/>
  <c r="H67" i="4"/>
  <c r="X3" i="3"/>
  <c r="X9" i="3"/>
  <c r="X15" i="3"/>
  <c r="X21" i="3"/>
  <c r="X27" i="3"/>
  <c r="X33" i="3"/>
  <c r="X39" i="3"/>
  <c r="X45" i="3"/>
  <c r="X51" i="3"/>
  <c r="X57" i="3"/>
  <c r="X63" i="3"/>
  <c r="X69" i="3"/>
  <c r="X75" i="3"/>
  <c r="X81" i="3"/>
  <c r="X87" i="3"/>
  <c r="X93" i="3"/>
  <c r="X99" i="3"/>
  <c r="X105" i="3"/>
  <c r="X111" i="3"/>
  <c r="X117" i="3"/>
  <c r="X123" i="3"/>
  <c r="X129" i="3"/>
  <c r="X135" i="3"/>
  <c r="X141" i="3"/>
  <c r="X147" i="3"/>
  <c r="X153" i="3"/>
  <c r="X159" i="3"/>
  <c r="X165" i="3"/>
  <c r="X171" i="3"/>
  <c r="X177" i="3"/>
  <c r="X183" i="3"/>
  <c r="X189" i="3"/>
  <c r="X195" i="3"/>
  <c r="X201" i="3"/>
  <c r="X207" i="3"/>
  <c r="X213" i="3"/>
  <c r="X219" i="3"/>
  <c r="X225" i="3"/>
  <c r="Y3" i="3"/>
  <c r="Y9" i="3"/>
  <c r="Y15" i="3"/>
  <c r="Y21" i="3"/>
  <c r="Y27" i="3"/>
  <c r="Y33" i="3"/>
  <c r="Y39" i="3"/>
  <c r="Y45" i="3"/>
  <c r="Y51" i="3"/>
  <c r="Y57" i="3"/>
  <c r="Y63" i="3"/>
  <c r="Y69" i="3"/>
  <c r="Y75" i="3"/>
  <c r="Y81" i="3"/>
  <c r="Y87" i="3"/>
  <c r="Y93" i="3"/>
  <c r="Y99" i="3"/>
  <c r="Y105" i="3"/>
  <c r="Y111" i="3"/>
  <c r="Y117" i="3"/>
  <c r="Y123" i="3"/>
  <c r="Y129" i="3"/>
  <c r="Y135" i="3"/>
  <c r="Y141" i="3"/>
  <c r="Y147" i="3"/>
  <c r="Y153" i="3"/>
  <c r="Y159" i="3"/>
  <c r="Y165" i="3"/>
  <c r="Y171" i="3"/>
  <c r="Y177" i="3"/>
  <c r="Y183" i="3"/>
  <c r="Y189" i="3"/>
  <c r="Y195" i="3"/>
  <c r="Y201" i="3"/>
  <c r="Y207" i="3"/>
  <c r="Y213" i="3"/>
  <c r="Y219" i="3"/>
  <c r="Y225" i="3"/>
  <c r="Z3" i="3"/>
  <c r="Z9" i="3"/>
  <c r="Z15" i="3"/>
  <c r="Z21" i="3"/>
  <c r="Z27" i="3"/>
  <c r="Z33" i="3"/>
  <c r="Z39" i="3"/>
  <c r="Z45" i="3"/>
  <c r="Z51" i="3"/>
  <c r="Z57" i="3"/>
  <c r="Z63" i="3"/>
  <c r="Z69" i="3"/>
  <c r="Z75" i="3"/>
  <c r="Z81" i="3"/>
  <c r="Z87" i="3"/>
  <c r="Z93" i="3"/>
  <c r="Z99" i="3"/>
  <c r="Z105" i="3"/>
  <c r="Z111" i="3"/>
  <c r="Z117" i="3"/>
  <c r="Z123" i="3"/>
  <c r="Z129" i="3"/>
  <c r="Z135" i="3"/>
  <c r="Z141" i="3"/>
  <c r="Z147" i="3"/>
  <c r="Z153" i="3"/>
  <c r="Z159" i="3"/>
  <c r="Z165" i="3"/>
  <c r="Z171" i="3"/>
  <c r="Z177" i="3"/>
  <c r="Z183" i="3"/>
  <c r="Z189" i="3"/>
  <c r="Z195" i="3"/>
  <c r="Z201" i="3"/>
  <c r="Z207" i="3"/>
  <c r="Z213" i="3"/>
  <c r="Z219" i="3"/>
  <c r="Z225" i="3"/>
  <c r="AA3" i="3"/>
  <c r="AA9" i="3"/>
  <c r="AA15" i="3"/>
  <c r="AA21" i="3"/>
  <c r="AA27" i="3"/>
  <c r="AA33" i="3"/>
  <c r="AA39" i="3"/>
  <c r="AA45" i="3"/>
  <c r="AA51" i="3"/>
  <c r="AA57" i="3"/>
  <c r="AA63" i="3"/>
  <c r="AA69" i="3"/>
  <c r="AA75" i="3"/>
  <c r="AA81" i="3"/>
  <c r="AA87" i="3"/>
  <c r="AA93" i="3"/>
  <c r="AA99" i="3"/>
  <c r="AA105" i="3"/>
  <c r="AA111" i="3"/>
  <c r="AA117" i="3"/>
  <c r="AA123" i="3"/>
  <c r="AA129" i="3"/>
  <c r="AA135" i="3"/>
  <c r="AA141" i="3"/>
  <c r="AA147" i="3"/>
  <c r="AA153" i="3"/>
  <c r="AA159" i="3"/>
  <c r="AA165" i="3"/>
  <c r="AA171" i="3"/>
  <c r="AA177" i="3"/>
  <c r="AA183" i="3"/>
  <c r="AA189" i="3"/>
  <c r="AA195" i="3"/>
  <c r="AA201" i="3"/>
  <c r="AA207" i="3"/>
  <c r="AA213" i="3"/>
  <c r="AA219" i="3"/>
  <c r="AA225" i="3"/>
  <c r="AB3" i="3"/>
  <c r="AB9" i="3"/>
  <c r="AB15" i="3"/>
  <c r="AB21" i="3"/>
  <c r="AB27" i="3"/>
  <c r="AB33" i="3"/>
  <c r="AB39" i="3"/>
  <c r="AB45" i="3"/>
  <c r="AB51" i="3"/>
  <c r="AB57" i="3"/>
  <c r="AB63" i="3"/>
  <c r="AB69" i="3"/>
  <c r="AB75" i="3"/>
  <c r="AB81" i="3"/>
  <c r="AB87" i="3"/>
  <c r="AB93" i="3"/>
  <c r="AB99" i="3"/>
  <c r="AB105" i="3"/>
  <c r="AB111" i="3"/>
  <c r="AB117" i="3"/>
  <c r="AB123" i="3"/>
  <c r="AB129" i="3"/>
  <c r="AB135" i="3"/>
  <c r="AB141" i="3"/>
  <c r="AB147" i="3"/>
  <c r="AB159" i="3"/>
  <c r="AB165" i="3"/>
  <c r="AB171" i="3"/>
  <c r="AB177" i="3"/>
  <c r="AB183" i="3"/>
  <c r="AB189" i="3"/>
  <c r="AB195" i="3"/>
  <c r="AB201" i="3"/>
  <c r="AB207" i="3"/>
  <c r="AB213" i="3"/>
  <c r="AB219" i="3"/>
  <c r="AB225" i="3"/>
  <c r="AC9" i="3"/>
  <c r="AC15" i="3"/>
  <c r="AC21" i="3"/>
  <c r="AC27" i="3"/>
  <c r="AC33" i="3"/>
  <c r="AC39" i="3"/>
  <c r="AC51" i="3"/>
  <c r="AC57" i="3"/>
  <c r="AC63" i="3"/>
  <c r="AC69" i="3"/>
  <c r="AC75" i="3"/>
  <c r="AC81" i="3"/>
  <c r="AC87" i="3"/>
  <c r="AC93" i="3"/>
  <c r="AC99" i="3"/>
  <c r="AC105" i="3"/>
  <c r="AC111" i="3"/>
  <c r="AC117" i="3"/>
  <c r="AC129" i="3"/>
  <c r="AC135" i="3"/>
  <c r="AC141" i="3"/>
  <c r="AC147" i="3"/>
  <c r="AC153" i="3"/>
  <c r="AC159" i="3"/>
  <c r="AC171" i="3"/>
  <c r="AC195" i="3"/>
  <c r="AC207" i="3"/>
  <c r="AC213" i="3"/>
  <c r="AC219" i="3"/>
  <c r="AC201" i="3"/>
  <c r="AC225" i="3"/>
  <c r="AC183" i="3"/>
  <c r="AB153" i="3"/>
  <c r="AC45" i="3"/>
  <c r="AC165" i="3"/>
  <c r="AC177" i="3"/>
  <c r="AC3" i="3"/>
  <c r="AC123" i="3"/>
  <c r="AC189" i="3"/>
  <c r="L181" i="3"/>
  <c r="L61" i="3"/>
  <c r="L167" i="3"/>
  <c r="L47" i="3"/>
  <c r="K155" i="3"/>
  <c r="K35" i="3"/>
  <c r="J143" i="3"/>
  <c r="J23" i="3"/>
  <c r="I131" i="3"/>
  <c r="I11" i="3"/>
  <c r="H119" i="3"/>
  <c r="G227" i="3"/>
  <c r="G107" i="3"/>
  <c r="F215" i="3"/>
  <c r="F95" i="3"/>
  <c r="E203" i="3"/>
  <c r="E83" i="3"/>
  <c r="D191" i="3"/>
  <c r="D71" i="3"/>
  <c r="F177" i="3"/>
  <c r="F57" i="3"/>
  <c r="E165" i="3"/>
  <c r="E45" i="3"/>
  <c r="D153" i="3"/>
  <c r="D33" i="3"/>
  <c r="F197" i="3"/>
  <c r="F39" i="3"/>
  <c r="D15" i="3"/>
  <c r="L37" i="3"/>
  <c r="J119" i="3"/>
  <c r="G83" i="3"/>
  <c r="E59" i="3"/>
  <c r="E141" i="3"/>
  <c r="J221" i="3"/>
  <c r="D149" i="3"/>
  <c r="F47" i="3"/>
  <c r="K221" i="3"/>
  <c r="L95" i="3"/>
  <c r="K191" i="3"/>
  <c r="E119" i="3"/>
  <c r="F207" i="3"/>
  <c r="E69" i="3"/>
  <c r="L175" i="3"/>
  <c r="L55" i="3"/>
  <c r="L161" i="3"/>
  <c r="L41" i="3"/>
  <c r="K149" i="3"/>
  <c r="K29" i="3"/>
  <c r="J137" i="3"/>
  <c r="J17" i="3"/>
  <c r="I125" i="3"/>
  <c r="I5" i="3"/>
  <c r="H113" i="3"/>
  <c r="G221" i="3"/>
  <c r="G101" i="3"/>
  <c r="F209" i="3"/>
  <c r="F89" i="3"/>
  <c r="E197" i="3"/>
  <c r="E77" i="3"/>
  <c r="D185" i="3"/>
  <c r="D65" i="3"/>
  <c r="F171" i="3"/>
  <c r="F51" i="3"/>
  <c r="E159" i="3"/>
  <c r="E39" i="3"/>
  <c r="D147" i="3"/>
  <c r="D27" i="3"/>
  <c r="H101" i="3"/>
  <c r="E185" i="3"/>
  <c r="D53" i="3"/>
  <c r="E27" i="3"/>
  <c r="L157" i="3"/>
  <c r="K131" i="3"/>
  <c r="H215" i="3"/>
  <c r="F191" i="3"/>
  <c r="E179" i="3"/>
  <c r="D47" i="3"/>
  <c r="F33" i="3"/>
  <c r="D129" i="3"/>
  <c r="L125" i="3"/>
  <c r="J89" i="3"/>
  <c r="G53" i="3"/>
  <c r="D17" i="3"/>
  <c r="D99" i="3"/>
  <c r="L109" i="3"/>
  <c r="G155" i="3"/>
  <c r="D119" i="3"/>
  <c r="H41" i="3"/>
  <c r="E207" i="3"/>
  <c r="L203" i="3"/>
  <c r="J179" i="3"/>
  <c r="H35" i="3"/>
  <c r="D227" i="3"/>
  <c r="F5" i="3"/>
  <c r="E75" i="3"/>
  <c r="L205" i="3"/>
  <c r="L191" i="3"/>
  <c r="K179" i="3"/>
  <c r="J47" i="3"/>
  <c r="G131" i="3"/>
  <c r="F201" i="3"/>
  <c r="L169" i="3"/>
  <c r="L49" i="3"/>
  <c r="L155" i="3"/>
  <c r="L35" i="3"/>
  <c r="K143" i="3"/>
  <c r="K23" i="3"/>
  <c r="J131" i="3"/>
  <c r="J11" i="3"/>
  <c r="I119" i="3"/>
  <c r="H227" i="3"/>
  <c r="H107" i="3"/>
  <c r="G215" i="3"/>
  <c r="G95" i="3"/>
  <c r="F203" i="3"/>
  <c r="F83" i="3"/>
  <c r="E191" i="3"/>
  <c r="E71" i="3"/>
  <c r="D179" i="3"/>
  <c r="D59" i="3"/>
  <c r="F165" i="3"/>
  <c r="F45" i="3"/>
  <c r="E153" i="3"/>
  <c r="E33" i="3"/>
  <c r="D141" i="3"/>
  <c r="D21" i="3"/>
  <c r="K137" i="3"/>
  <c r="I113" i="3"/>
  <c r="G209" i="3"/>
  <c r="F77" i="3"/>
  <c r="E65" i="3"/>
  <c r="F159" i="3"/>
  <c r="D135" i="3"/>
  <c r="L23" i="3"/>
  <c r="I227" i="3"/>
  <c r="G203" i="3"/>
  <c r="F71" i="3"/>
  <c r="D167" i="3"/>
  <c r="F153" i="3"/>
  <c r="E21" i="3"/>
  <c r="D9" i="3"/>
  <c r="J101" i="3"/>
  <c r="H197" i="3"/>
  <c r="F173" i="3"/>
  <c r="F135" i="3"/>
  <c r="F167" i="3"/>
  <c r="D105" i="3"/>
  <c r="J209" i="3"/>
  <c r="J191" i="3"/>
  <c r="E131" i="3"/>
  <c r="D81" i="3"/>
  <c r="J65" i="3"/>
  <c r="E125" i="3"/>
  <c r="D75" i="3"/>
  <c r="G11" i="3"/>
  <c r="D57" i="3"/>
  <c r="L163" i="3"/>
  <c r="L43" i="3"/>
  <c r="L149" i="3"/>
  <c r="L29" i="3"/>
  <c r="K17" i="3"/>
  <c r="J125" i="3"/>
  <c r="J5" i="3"/>
  <c r="H221" i="3"/>
  <c r="G89" i="3"/>
  <c r="D173" i="3"/>
  <c r="E147" i="3"/>
  <c r="L143" i="3"/>
  <c r="K11" i="3"/>
  <c r="H95" i="3"/>
  <c r="L139" i="3"/>
  <c r="G185" i="3"/>
  <c r="E161" i="3"/>
  <c r="D29" i="3"/>
  <c r="G179" i="3"/>
  <c r="D143" i="3"/>
  <c r="L7" i="3"/>
  <c r="I77" i="3"/>
  <c r="F41" i="3"/>
  <c r="F123" i="3"/>
  <c r="I179" i="3"/>
  <c r="E11" i="3"/>
  <c r="I173" i="3"/>
  <c r="D195" i="3"/>
  <c r="L217" i="3"/>
  <c r="F11" i="3"/>
  <c r="D221" i="3"/>
  <c r="L71" i="3"/>
  <c r="I35" i="3"/>
  <c r="E227" i="3"/>
  <c r="D177" i="3"/>
  <c r="I107" i="3"/>
  <c r="K113" i="3"/>
  <c r="H77" i="3"/>
  <c r="E41" i="3"/>
  <c r="F15" i="3"/>
  <c r="E155" i="3"/>
  <c r="D225" i="3"/>
  <c r="G173" i="3"/>
  <c r="K83" i="3"/>
  <c r="F143" i="3"/>
  <c r="E93" i="3"/>
  <c r="L97" i="3"/>
  <c r="J59" i="3"/>
  <c r="G23" i="3"/>
  <c r="F213" i="3"/>
  <c r="E113" i="3"/>
  <c r="D183" i="3"/>
  <c r="H23" i="3"/>
  <c r="E189" i="3"/>
  <c r="L151" i="3"/>
  <c r="L31" i="3"/>
  <c r="L137" i="3"/>
  <c r="L17" i="3"/>
  <c r="K125" i="3"/>
  <c r="K5" i="3"/>
  <c r="J113" i="3"/>
  <c r="I221" i="3"/>
  <c r="I101" i="3"/>
  <c r="H209" i="3"/>
  <c r="H89" i="3"/>
  <c r="G197" i="3"/>
  <c r="G77" i="3"/>
  <c r="F185" i="3"/>
  <c r="F65" i="3"/>
  <c r="E173" i="3"/>
  <c r="E53" i="3"/>
  <c r="D161" i="3"/>
  <c r="D41" i="3"/>
  <c r="F147" i="3"/>
  <c r="F27" i="3"/>
  <c r="E135" i="3"/>
  <c r="E15" i="3"/>
  <c r="D123" i="3"/>
  <c r="D3" i="3"/>
  <c r="L5" i="3"/>
  <c r="I89" i="3"/>
  <c r="F53" i="3"/>
  <c r="E3" i="3"/>
  <c r="F129" i="3"/>
  <c r="H65" i="3"/>
  <c r="H167" i="3"/>
  <c r="F105" i="3"/>
  <c r="L223" i="3"/>
  <c r="F137" i="3"/>
  <c r="F131" i="3"/>
  <c r="L145" i="3"/>
  <c r="L25" i="3"/>
  <c r="L131" i="3"/>
  <c r="L11" i="3"/>
  <c r="K119" i="3"/>
  <c r="J227" i="3"/>
  <c r="J107" i="3"/>
  <c r="I215" i="3"/>
  <c r="I95" i="3"/>
  <c r="H203" i="3"/>
  <c r="H83" i="3"/>
  <c r="G191" i="3"/>
  <c r="G71" i="3"/>
  <c r="F179" i="3"/>
  <c r="F59" i="3"/>
  <c r="E167" i="3"/>
  <c r="E47" i="3"/>
  <c r="D155" i="3"/>
  <c r="D35" i="3"/>
  <c r="F141" i="3"/>
  <c r="F21" i="3"/>
  <c r="E129" i="3"/>
  <c r="E9" i="3"/>
  <c r="D117" i="3"/>
  <c r="L19" i="3"/>
  <c r="I209" i="3"/>
  <c r="G65" i="3"/>
  <c r="E123" i="3"/>
  <c r="D23" i="3"/>
  <c r="K101" i="3"/>
  <c r="E29" i="3"/>
  <c r="H47" i="3"/>
  <c r="K77" i="3"/>
  <c r="F99" i="3"/>
  <c r="H155" i="3"/>
  <c r="K59" i="3"/>
  <c r="E107" i="3"/>
  <c r="L133" i="3"/>
  <c r="L13" i="3"/>
  <c r="L119" i="3"/>
  <c r="K227" i="3"/>
  <c r="K107" i="3"/>
  <c r="J215" i="3"/>
  <c r="J95" i="3"/>
  <c r="I203" i="3"/>
  <c r="I83" i="3"/>
  <c r="H191" i="3"/>
  <c r="G59" i="3"/>
  <c r="F9" i="3"/>
  <c r="I197" i="3"/>
  <c r="E149" i="3"/>
  <c r="F3" i="3"/>
  <c r="J71" i="3"/>
  <c r="F23" i="3"/>
  <c r="D201" i="3"/>
  <c r="G29" i="3"/>
  <c r="G143" i="3"/>
  <c r="E81" i="3"/>
  <c r="D101" i="3"/>
  <c r="H143" i="3"/>
  <c r="F81" i="3"/>
  <c r="E111" i="3"/>
  <c r="L89" i="3"/>
  <c r="F219" i="3"/>
  <c r="L83" i="3"/>
  <c r="L121" i="3"/>
  <c r="L227" i="3"/>
  <c r="L107" i="3"/>
  <c r="K215" i="3"/>
  <c r="K95" i="3"/>
  <c r="J203" i="3"/>
  <c r="J83" i="3"/>
  <c r="I191" i="3"/>
  <c r="I71" i="3"/>
  <c r="H179" i="3"/>
  <c r="H59" i="3"/>
  <c r="G167" i="3"/>
  <c r="G47" i="3"/>
  <c r="F155" i="3"/>
  <c r="F35" i="3"/>
  <c r="E143" i="3"/>
  <c r="E23" i="3"/>
  <c r="D131" i="3"/>
  <c r="D11" i="3"/>
  <c r="F117" i="3"/>
  <c r="E225" i="3"/>
  <c r="E105" i="3"/>
  <c r="D213" i="3"/>
  <c r="D93" i="3"/>
  <c r="L115" i="3"/>
  <c r="L221" i="3"/>
  <c r="L101" i="3"/>
  <c r="K209" i="3"/>
  <c r="K89" i="3"/>
  <c r="J197" i="3"/>
  <c r="J77" i="3"/>
  <c r="I185" i="3"/>
  <c r="I65" i="3"/>
  <c r="H173" i="3"/>
  <c r="G161" i="3"/>
  <c r="G41" i="3"/>
  <c r="F149" i="3"/>
  <c r="F29" i="3"/>
  <c r="E137" i="3"/>
  <c r="E17" i="3"/>
  <c r="D125" i="3"/>
  <c r="D5" i="3"/>
  <c r="F111" i="3"/>
  <c r="E219" i="3"/>
  <c r="E99" i="3"/>
  <c r="D207" i="3"/>
  <c r="D87" i="3"/>
  <c r="L229" i="3"/>
  <c r="G35" i="3"/>
  <c r="K197" i="3"/>
  <c r="I53" i="3"/>
  <c r="F17" i="3"/>
  <c r="E87" i="3"/>
  <c r="D107" i="3"/>
  <c r="D63" i="3"/>
  <c r="L85" i="3"/>
  <c r="J167" i="3"/>
  <c r="F119" i="3"/>
  <c r="H53" i="3"/>
  <c r="H161" i="3"/>
  <c r="K71" i="3"/>
  <c r="D189" i="3"/>
  <c r="I155" i="3"/>
  <c r="L215" i="3"/>
  <c r="D69" i="3"/>
  <c r="L211" i="3"/>
  <c r="L91" i="3"/>
  <c r="L197" i="3"/>
  <c r="L77" i="3"/>
  <c r="K185" i="3"/>
  <c r="K65" i="3"/>
  <c r="J173" i="3"/>
  <c r="J53" i="3"/>
  <c r="I161" i="3"/>
  <c r="I41" i="3"/>
  <c r="H149" i="3"/>
  <c r="H29" i="3"/>
  <c r="G137" i="3"/>
  <c r="G17" i="3"/>
  <c r="F125" i="3"/>
  <c r="E195" i="3"/>
  <c r="L199" i="3"/>
  <c r="L79" i="3"/>
  <c r="L185" i="3"/>
  <c r="L65" i="3"/>
  <c r="K173" i="3"/>
  <c r="K53" i="3"/>
  <c r="J161" i="3"/>
  <c r="J41" i="3"/>
  <c r="I149" i="3"/>
  <c r="I29" i="3"/>
  <c r="H137" i="3"/>
  <c r="H17" i="3"/>
  <c r="G125" i="3"/>
  <c r="G5" i="3"/>
  <c r="F113" i="3"/>
  <c r="E221" i="3"/>
  <c r="E101" i="3"/>
  <c r="D209" i="3"/>
  <c r="D89" i="3"/>
  <c r="F195" i="3"/>
  <c r="F75" i="3"/>
  <c r="E183" i="3"/>
  <c r="E63" i="3"/>
  <c r="D171" i="3"/>
  <c r="D51" i="3"/>
  <c r="L187" i="3"/>
  <c r="L173" i="3"/>
  <c r="K161" i="3"/>
  <c r="J149" i="3"/>
  <c r="I137" i="3"/>
  <c r="H125" i="3"/>
  <c r="G113" i="3"/>
  <c r="F101" i="3"/>
  <c r="E89" i="3"/>
  <c r="D77" i="3"/>
  <c r="F63" i="3"/>
  <c r="E51" i="3"/>
  <c r="D39" i="3"/>
  <c r="H71" i="3"/>
  <c r="E117" i="3"/>
  <c r="L127" i="3"/>
  <c r="H185" i="3"/>
  <c r="D137" i="3"/>
  <c r="I59" i="3"/>
  <c r="F225" i="3"/>
  <c r="L209" i="3"/>
  <c r="E5" i="3"/>
  <c r="I167" i="3"/>
  <c r="F93" i="3"/>
  <c r="F87" i="3"/>
  <c r="D215" i="3"/>
  <c r="L193" i="3"/>
  <c r="L73" i="3"/>
  <c r="L179" i="3"/>
  <c r="L59" i="3"/>
  <c r="K167" i="3"/>
  <c r="K47" i="3"/>
  <c r="J155" i="3"/>
  <c r="J35" i="3"/>
  <c r="I143" i="3"/>
  <c r="I23" i="3"/>
  <c r="H131" i="3"/>
  <c r="H11" i="3"/>
  <c r="G119" i="3"/>
  <c r="F227" i="3"/>
  <c r="F107" i="3"/>
  <c r="E215" i="3"/>
  <c r="E95" i="3"/>
  <c r="D203" i="3"/>
  <c r="D83" i="3"/>
  <c r="F189" i="3"/>
  <c r="F69" i="3"/>
  <c r="E177" i="3"/>
  <c r="E57" i="3"/>
  <c r="D165" i="3"/>
  <c r="D45" i="3"/>
  <c r="L67" i="3"/>
  <c r="L53" i="3"/>
  <c r="K41" i="3"/>
  <c r="J29" i="3"/>
  <c r="I17" i="3"/>
  <c r="H5" i="3"/>
  <c r="F221" i="3"/>
  <c r="E209" i="3"/>
  <c r="D197" i="3"/>
  <c r="F183" i="3"/>
  <c r="E171" i="3"/>
  <c r="D159" i="3"/>
  <c r="D111" i="3"/>
  <c r="E35" i="3"/>
  <c r="L113" i="3"/>
  <c r="F161" i="3"/>
  <c r="D219" i="3"/>
  <c r="K203" i="3"/>
  <c r="E213" i="3"/>
  <c r="L103" i="3"/>
  <c r="J185" i="3"/>
  <c r="G149" i="3"/>
  <c r="D113" i="3"/>
  <c r="I47" i="3"/>
  <c r="E201" i="3"/>
  <c r="D95" i="3"/>
  <c r="AH83" i="4" l="1"/>
  <c r="AO83" i="4" s="1"/>
  <c r="AH48" i="4"/>
  <c r="AO48" i="4" s="1"/>
  <c r="AH78" i="4"/>
  <c r="AO78" i="4" s="1"/>
  <c r="AH71" i="4"/>
  <c r="AO71" i="4" s="1"/>
  <c r="AH54" i="4"/>
  <c r="AO54" i="4" s="1"/>
  <c r="AH57" i="4"/>
  <c r="AO57" i="4" s="1"/>
  <c r="AH65" i="4"/>
  <c r="AO65" i="4" s="1"/>
  <c r="AH72" i="4"/>
  <c r="AO72" i="4" s="1"/>
  <c r="AH68" i="4"/>
  <c r="AO68" i="4" s="1"/>
  <c r="AH80" i="4"/>
  <c r="AO80" i="4" s="1"/>
  <c r="AH56" i="4"/>
  <c r="AO56" i="4" s="1"/>
  <c r="AH73" i="4"/>
  <c r="AO73" i="4" s="1"/>
  <c r="AH74" i="4"/>
  <c r="AO74" i="4" s="1"/>
  <c r="AH52" i="4"/>
  <c r="AO52" i="4" s="1"/>
  <c r="AH69" i="4"/>
  <c r="AO69" i="4" s="1"/>
  <c r="AH81" i="4"/>
  <c r="AO81" i="4" s="1"/>
  <c r="AH76" i="4"/>
  <c r="AO76" i="4" s="1"/>
  <c r="AH49" i="4"/>
  <c r="AO49" i="4" s="1"/>
  <c r="AH60" i="4"/>
  <c r="AO60" i="4" s="1"/>
  <c r="AH75" i="4"/>
  <c r="AO75" i="4" s="1"/>
  <c r="AH50" i="4"/>
  <c r="AO50" i="4" s="1"/>
  <c r="AH63" i="4"/>
  <c r="AO63" i="4" s="1"/>
  <c r="AH55" i="4"/>
  <c r="AO55" i="4" s="1"/>
  <c r="AH82" i="4"/>
  <c r="AO82" i="4" s="1"/>
  <c r="AH66" i="4"/>
  <c r="AO66" i="4" s="1"/>
  <c r="AH59" i="4"/>
  <c r="AO59" i="4" s="1"/>
  <c r="AH64" i="4"/>
  <c r="AO64" i="4" s="1"/>
  <c r="AH47" i="4"/>
  <c r="AO47" i="4" s="1"/>
  <c r="AH70" i="4"/>
  <c r="AO70" i="4" s="1"/>
  <c r="AH62" i="4"/>
  <c r="AO62" i="4" s="1"/>
  <c r="AH51" i="4"/>
  <c r="AO51" i="4" s="1"/>
  <c r="AH61" i="4"/>
  <c r="AO61" i="4" s="1"/>
  <c r="AH79" i="4"/>
  <c r="AO79" i="4" s="1"/>
  <c r="AH77" i="4"/>
  <c r="AO77" i="4" s="1"/>
  <c r="AH58" i="4"/>
  <c r="AO58" i="4" s="1"/>
  <c r="AH53" i="4"/>
  <c r="AO53" i="4" s="1"/>
  <c r="AH67" i="4"/>
  <c r="AO67" i="4" s="1"/>
  <c r="U3" i="3"/>
  <c r="U9" i="3"/>
  <c r="U15" i="3"/>
  <c r="U21" i="3"/>
  <c r="U27" i="3"/>
  <c r="U33" i="3"/>
  <c r="U39" i="3"/>
  <c r="U45" i="3"/>
  <c r="U51" i="3"/>
  <c r="U57" i="3"/>
  <c r="U63" i="3"/>
  <c r="U69" i="3"/>
  <c r="U75" i="3"/>
  <c r="U81" i="3"/>
  <c r="U87" i="3"/>
  <c r="U93" i="3"/>
  <c r="U99" i="3"/>
  <c r="U105" i="3"/>
  <c r="U111" i="3"/>
  <c r="U117" i="3"/>
  <c r="U123" i="3"/>
  <c r="U129" i="3"/>
  <c r="U135" i="3"/>
  <c r="U141" i="3"/>
  <c r="U147" i="3"/>
  <c r="U153" i="3"/>
  <c r="U159" i="3"/>
  <c r="U165" i="3"/>
  <c r="U171" i="3"/>
  <c r="U177" i="3"/>
  <c r="U183" i="3"/>
  <c r="U189" i="3"/>
  <c r="U195" i="3"/>
  <c r="U201" i="3"/>
  <c r="U207" i="3"/>
  <c r="U213" i="3"/>
  <c r="U219" i="3"/>
  <c r="U225" i="3"/>
  <c r="V3" i="3"/>
  <c r="V9" i="3"/>
  <c r="V15" i="3"/>
  <c r="V21" i="3"/>
  <c r="V27" i="3"/>
  <c r="V33" i="3"/>
  <c r="V39" i="3"/>
  <c r="V45" i="3"/>
  <c r="V51" i="3"/>
  <c r="V57" i="3"/>
  <c r="V63" i="3"/>
  <c r="V69" i="3"/>
  <c r="V75" i="3"/>
  <c r="V81" i="3"/>
  <c r="V87" i="3"/>
  <c r="V93" i="3"/>
  <c r="V99" i="3"/>
  <c r="V105" i="3"/>
  <c r="V111" i="3"/>
  <c r="V117" i="3"/>
  <c r="V123" i="3"/>
  <c r="V129" i="3"/>
  <c r="V135" i="3"/>
  <c r="V141" i="3"/>
  <c r="V147" i="3"/>
  <c r="V153" i="3"/>
  <c r="V159" i="3"/>
  <c r="V165" i="3"/>
  <c r="V171" i="3"/>
  <c r="V177" i="3"/>
  <c r="V183" i="3"/>
  <c r="V189" i="3"/>
  <c r="V195" i="3"/>
  <c r="V201" i="3"/>
  <c r="V207" i="3"/>
  <c r="V213" i="3"/>
  <c r="V219" i="3"/>
  <c r="V225" i="3"/>
  <c r="W3" i="3"/>
  <c r="W9" i="3"/>
  <c r="W15" i="3"/>
  <c r="W21" i="3"/>
  <c r="W27" i="3"/>
  <c r="W33" i="3"/>
  <c r="W39" i="3"/>
  <c r="W45" i="3"/>
  <c r="W51" i="3"/>
  <c r="W57" i="3"/>
  <c r="W63" i="3"/>
  <c r="W69" i="3"/>
  <c r="W75" i="3"/>
  <c r="W81" i="3"/>
  <c r="W87" i="3"/>
  <c r="W93" i="3"/>
  <c r="W99" i="3"/>
  <c r="W105" i="3"/>
  <c r="W111" i="3"/>
  <c r="W117" i="3"/>
  <c r="W123" i="3"/>
  <c r="W129" i="3"/>
  <c r="W135" i="3"/>
  <c r="W141" i="3"/>
  <c r="W147" i="3"/>
  <c r="W153" i="3"/>
  <c r="W159" i="3"/>
  <c r="W165" i="3"/>
  <c r="W171" i="3"/>
  <c r="W177" i="3"/>
  <c r="W183" i="3"/>
  <c r="W189" i="3"/>
  <c r="W195" i="3"/>
  <c r="W201" i="3"/>
  <c r="W207" i="3"/>
  <c r="W213" i="3"/>
  <c r="W219" i="3"/>
  <c r="W225" i="3"/>
  <c r="U5" i="3"/>
  <c r="U11" i="3"/>
  <c r="U17" i="3"/>
  <c r="U23" i="3"/>
  <c r="U29" i="3"/>
  <c r="U35" i="3"/>
  <c r="U41" i="3"/>
  <c r="U47" i="3"/>
  <c r="U53" i="3"/>
  <c r="U59" i="3"/>
  <c r="U65" i="3"/>
  <c r="U71" i="3"/>
  <c r="U77" i="3"/>
  <c r="U83" i="3"/>
  <c r="U89" i="3"/>
  <c r="U95" i="3"/>
  <c r="U101" i="3"/>
  <c r="U107" i="3"/>
  <c r="U113" i="3"/>
  <c r="U119" i="3"/>
  <c r="U125" i="3"/>
  <c r="U131" i="3"/>
  <c r="U137" i="3"/>
  <c r="U143" i="3"/>
  <c r="U149" i="3"/>
  <c r="U155" i="3"/>
  <c r="U161" i="3"/>
  <c r="U167" i="3"/>
  <c r="U173" i="3"/>
  <c r="U179" i="3"/>
  <c r="U185" i="3"/>
  <c r="U191" i="3"/>
  <c r="U197" i="3"/>
  <c r="U203" i="3"/>
  <c r="U209" i="3"/>
  <c r="U215" i="3"/>
  <c r="U221" i="3"/>
  <c r="U227" i="3"/>
  <c r="V5" i="3"/>
  <c r="V11" i="3"/>
  <c r="V17" i="3"/>
  <c r="V23" i="3"/>
  <c r="V29" i="3"/>
  <c r="V35" i="3"/>
  <c r="V41" i="3"/>
  <c r="V47" i="3"/>
  <c r="V53" i="3"/>
  <c r="V59" i="3"/>
  <c r="V65" i="3"/>
  <c r="V71" i="3"/>
  <c r="V77" i="3"/>
  <c r="V83" i="3"/>
  <c r="V89" i="3"/>
  <c r="V95" i="3"/>
  <c r="V101" i="3"/>
  <c r="V107" i="3"/>
  <c r="V113" i="3"/>
  <c r="V119" i="3"/>
  <c r="V125" i="3"/>
  <c r="V131" i="3"/>
  <c r="V137" i="3"/>
  <c r="V143" i="3"/>
  <c r="V149" i="3"/>
  <c r="V155" i="3"/>
  <c r="V161" i="3"/>
  <c r="V167" i="3"/>
  <c r="V173" i="3"/>
  <c r="V179" i="3"/>
  <c r="V185" i="3"/>
  <c r="V191" i="3"/>
  <c r="V197" i="3"/>
  <c r="V203" i="3"/>
  <c r="V209" i="3"/>
  <c r="V215" i="3"/>
  <c r="V221" i="3"/>
  <c r="V227" i="3"/>
  <c r="W5" i="3"/>
  <c r="W11" i="3"/>
  <c r="W17" i="3"/>
  <c r="W23" i="3"/>
  <c r="W29" i="3"/>
  <c r="W35" i="3"/>
  <c r="W41" i="3"/>
  <c r="W47" i="3"/>
  <c r="W53" i="3"/>
  <c r="W59" i="3"/>
  <c r="W65" i="3"/>
  <c r="W71" i="3"/>
  <c r="W77" i="3"/>
  <c r="W83" i="3"/>
  <c r="W89" i="3"/>
  <c r="W95" i="3"/>
  <c r="W101" i="3"/>
  <c r="W107" i="3"/>
  <c r="W113" i="3"/>
  <c r="W119" i="3"/>
  <c r="W125" i="3"/>
  <c r="W131" i="3"/>
  <c r="W137" i="3"/>
  <c r="W143" i="3"/>
  <c r="W149" i="3"/>
  <c r="W155" i="3"/>
  <c r="W161" i="3"/>
  <c r="W167" i="3"/>
  <c r="W173" i="3"/>
  <c r="W179" i="3"/>
  <c r="W185" i="3"/>
  <c r="W191" i="3"/>
  <c r="W197" i="3"/>
  <c r="W203" i="3"/>
  <c r="W209" i="3"/>
  <c r="W215" i="3"/>
  <c r="W221" i="3"/>
  <c r="W227" i="3"/>
  <c r="X5" i="3"/>
  <c r="X11" i="3"/>
  <c r="X17" i="3"/>
  <c r="X23" i="3"/>
  <c r="X29" i="3"/>
  <c r="X35" i="3"/>
  <c r="X41" i="3"/>
  <c r="X47" i="3"/>
  <c r="X53" i="3"/>
  <c r="X59" i="3"/>
  <c r="X65" i="3"/>
  <c r="X71" i="3"/>
  <c r="X77" i="3"/>
  <c r="X83" i="3"/>
  <c r="X89" i="3"/>
  <c r="X95" i="3"/>
  <c r="X101" i="3"/>
  <c r="X107" i="3"/>
  <c r="X113" i="3"/>
  <c r="X119" i="3"/>
  <c r="X125" i="3"/>
  <c r="X131" i="3"/>
  <c r="X137" i="3"/>
  <c r="X143" i="3"/>
  <c r="X149" i="3"/>
  <c r="X155" i="3"/>
  <c r="X161" i="3"/>
  <c r="X167" i="3"/>
  <c r="X173" i="3"/>
  <c r="X179" i="3"/>
  <c r="X185" i="3"/>
  <c r="X191" i="3"/>
  <c r="X197" i="3"/>
  <c r="X203" i="3"/>
  <c r="X209" i="3"/>
  <c r="X215" i="3"/>
  <c r="X221" i="3"/>
  <c r="X227" i="3"/>
  <c r="Y5" i="3"/>
  <c r="Y11" i="3"/>
  <c r="Y17" i="3"/>
  <c r="Y23" i="3"/>
  <c r="Y29" i="3"/>
  <c r="Y35" i="3"/>
  <c r="Y41" i="3"/>
  <c r="Y47" i="3"/>
  <c r="Y53" i="3"/>
  <c r="Y59" i="3"/>
  <c r="Y65" i="3"/>
  <c r="Y71" i="3"/>
  <c r="Y77" i="3"/>
  <c r="Y83" i="3"/>
  <c r="Y89" i="3"/>
  <c r="Y95" i="3"/>
  <c r="Y101" i="3"/>
  <c r="Y107" i="3"/>
  <c r="Y113" i="3"/>
  <c r="Y119" i="3"/>
  <c r="Y125" i="3"/>
  <c r="Y131" i="3"/>
  <c r="Y137" i="3"/>
  <c r="Y143" i="3"/>
  <c r="Y149" i="3"/>
  <c r="Y155" i="3"/>
  <c r="Y161" i="3"/>
  <c r="Y167" i="3"/>
  <c r="Y173" i="3"/>
  <c r="Y179" i="3"/>
  <c r="Y185" i="3"/>
  <c r="Y191" i="3"/>
  <c r="Y197" i="3"/>
  <c r="Y203" i="3"/>
  <c r="Y209" i="3"/>
  <c r="Y215" i="3"/>
  <c r="Y221" i="3"/>
  <c r="Y227" i="3"/>
  <c r="Z5" i="3"/>
  <c r="Z11" i="3"/>
  <c r="Z17" i="3"/>
  <c r="Z23" i="3"/>
  <c r="Z29" i="3"/>
  <c r="Z35" i="3"/>
  <c r="Z41" i="3"/>
  <c r="Z47" i="3"/>
  <c r="Z53" i="3"/>
  <c r="Z59" i="3"/>
  <c r="Z65" i="3"/>
  <c r="Z71" i="3"/>
  <c r="Z77" i="3"/>
  <c r="Z83" i="3"/>
  <c r="Z89" i="3"/>
  <c r="Z95" i="3"/>
  <c r="Z101" i="3"/>
  <c r="Z107" i="3"/>
  <c r="Z113" i="3"/>
  <c r="Z119" i="3"/>
  <c r="Z125" i="3"/>
  <c r="Z131" i="3"/>
  <c r="Z137" i="3"/>
  <c r="Z143" i="3"/>
  <c r="Z149" i="3"/>
  <c r="Z155" i="3"/>
  <c r="Z161" i="3"/>
  <c r="Z167" i="3"/>
  <c r="Z173" i="3"/>
  <c r="Z179" i="3"/>
  <c r="Z185" i="3"/>
  <c r="Z191" i="3"/>
  <c r="Z197" i="3"/>
  <c r="Z203" i="3"/>
  <c r="Z209" i="3"/>
  <c r="Z215" i="3"/>
  <c r="Z221" i="3"/>
  <c r="Z227" i="3"/>
  <c r="AA5" i="3"/>
  <c r="AA11" i="3"/>
  <c r="AA17" i="3"/>
  <c r="AA23" i="3"/>
  <c r="AA29" i="3"/>
  <c r="AA35" i="3"/>
  <c r="AA41" i="3"/>
  <c r="AA47" i="3"/>
  <c r="AA53" i="3"/>
  <c r="AA59" i="3"/>
  <c r="AA65" i="3"/>
  <c r="AA71" i="3"/>
  <c r="AA77" i="3"/>
  <c r="AA83" i="3"/>
  <c r="AA89" i="3"/>
  <c r="AA95" i="3"/>
  <c r="AA101" i="3"/>
  <c r="AA107" i="3"/>
  <c r="AA113" i="3"/>
  <c r="AA119" i="3"/>
  <c r="AA125" i="3"/>
  <c r="AA131" i="3"/>
  <c r="AA137" i="3"/>
  <c r="AA143" i="3"/>
  <c r="AA149" i="3"/>
  <c r="AA155" i="3"/>
  <c r="AA161" i="3"/>
  <c r="AA167" i="3"/>
  <c r="AA173" i="3"/>
  <c r="AA179" i="3"/>
  <c r="AA185" i="3"/>
  <c r="AA191" i="3"/>
  <c r="AA197" i="3"/>
  <c r="AA203" i="3"/>
  <c r="AA209" i="3"/>
  <c r="AA215" i="3"/>
  <c r="AA221" i="3"/>
  <c r="AA227" i="3"/>
  <c r="AB5" i="3"/>
  <c r="AB11" i="3"/>
  <c r="AB17" i="3"/>
  <c r="AB23" i="3"/>
  <c r="AB29" i="3"/>
  <c r="AB35" i="3"/>
  <c r="AB41" i="3"/>
  <c r="AB47" i="3"/>
  <c r="AB53" i="3"/>
  <c r="AB59" i="3"/>
  <c r="AB65" i="3"/>
  <c r="AB71" i="3"/>
  <c r="AB77" i="3"/>
  <c r="AB83" i="3"/>
  <c r="AB89" i="3"/>
  <c r="AB95" i="3"/>
  <c r="AB101" i="3"/>
  <c r="AB107" i="3"/>
  <c r="AB113" i="3"/>
  <c r="AB119" i="3"/>
  <c r="AB125" i="3"/>
  <c r="AB131" i="3"/>
  <c r="AB137" i="3"/>
  <c r="AB143" i="3"/>
  <c r="AB149" i="3"/>
  <c r="AB155" i="3"/>
  <c r="AB161" i="3"/>
  <c r="AB167" i="3"/>
  <c r="AB173" i="3"/>
  <c r="AB179" i="3"/>
  <c r="AB185" i="3"/>
  <c r="AB191" i="3"/>
  <c r="AB197" i="3"/>
  <c r="AB203" i="3"/>
  <c r="AB209" i="3"/>
  <c r="AB215" i="3"/>
  <c r="AB221" i="3"/>
  <c r="AB227" i="3"/>
  <c r="AC5" i="3"/>
  <c r="AC11" i="3"/>
  <c r="AC17" i="3"/>
  <c r="AC23" i="3"/>
  <c r="AC29" i="3"/>
  <c r="AC35" i="3"/>
  <c r="AC41" i="3"/>
  <c r="AC47" i="3"/>
  <c r="AC53" i="3"/>
  <c r="AC59" i="3"/>
  <c r="AC65" i="3"/>
  <c r="AC71" i="3"/>
  <c r="AC77" i="3"/>
  <c r="AC83" i="3"/>
  <c r="AC89" i="3"/>
  <c r="AC95" i="3"/>
  <c r="AC101" i="3"/>
  <c r="AC107" i="3"/>
  <c r="AC113" i="3"/>
  <c r="AC119" i="3"/>
  <c r="AC125" i="3"/>
  <c r="AC131" i="3"/>
  <c r="AC137" i="3"/>
  <c r="AC143" i="3"/>
  <c r="AC149" i="3"/>
  <c r="AC155" i="3"/>
  <c r="AC161" i="3"/>
  <c r="AC167" i="3"/>
  <c r="AC173" i="3"/>
  <c r="AC179" i="3"/>
  <c r="AC185" i="3"/>
  <c r="AC191" i="3"/>
  <c r="AC197" i="3"/>
  <c r="AC203" i="3"/>
  <c r="AC209" i="3"/>
  <c r="AC215" i="3"/>
  <c r="AC221" i="3"/>
  <c r="AC227" i="3"/>
  <c r="AC7" i="3"/>
  <c r="AC13" i="3"/>
  <c r="AC19" i="3"/>
  <c r="AC25" i="3"/>
  <c r="AC31" i="3"/>
  <c r="AC37" i="3"/>
  <c r="AC43" i="3"/>
  <c r="AC49" i="3"/>
  <c r="AC55" i="3"/>
  <c r="AC61" i="3"/>
  <c r="AC67" i="3"/>
  <c r="AC73" i="3"/>
  <c r="AC79" i="3"/>
  <c r="AC85" i="3"/>
  <c r="AC91" i="3"/>
  <c r="AC97" i="3"/>
  <c r="AC103" i="3"/>
  <c r="AC109" i="3"/>
  <c r="AC115" i="3"/>
  <c r="AC121" i="3"/>
  <c r="AC127" i="3"/>
  <c r="AC133" i="3"/>
  <c r="AC139" i="3"/>
  <c r="AC145" i="3"/>
  <c r="AC151" i="3"/>
  <c r="AC157" i="3"/>
  <c r="AC163" i="3"/>
  <c r="AC169" i="3"/>
  <c r="AC175" i="3"/>
  <c r="AC181" i="3"/>
  <c r="AC187" i="3"/>
  <c r="AC193" i="3"/>
  <c r="AC199" i="3"/>
  <c r="AC205" i="3"/>
  <c r="AC211" i="3"/>
  <c r="AC217" i="3"/>
  <c r="AC223" i="3"/>
  <c r="AC229" i="3"/>
  <c r="K193" i="3"/>
  <c r="K73" i="3"/>
  <c r="J181" i="3"/>
  <c r="J61" i="3"/>
  <c r="I169" i="3"/>
  <c r="I49" i="3"/>
  <c r="H157" i="3"/>
  <c r="H37" i="3"/>
  <c r="G145" i="3"/>
  <c r="G25" i="3"/>
  <c r="F133" i="3"/>
  <c r="F13" i="3"/>
  <c r="E121" i="3"/>
  <c r="D229" i="3"/>
  <c r="D109" i="3"/>
  <c r="L216" i="3"/>
  <c r="L96" i="3"/>
  <c r="K204" i="3"/>
  <c r="K84" i="3"/>
  <c r="J192" i="3"/>
  <c r="J72" i="3"/>
  <c r="I180" i="3"/>
  <c r="I60" i="3"/>
  <c r="H168" i="3"/>
  <c r="H48" i="3"/>
  <c r="G156" i="3"/>
  <c r="G36" i="3"/>
  <c r="F144" i="3"/>
  <c r="F24" i="3"/>
  <c r="E132" i="3"/>
  <c r="E12" i="3"/>
  <c r="D120" i="3"/>
  <c r="L226" i="3"/>
  <c r="L106" i="3"/>
  <c r="K214" i="3"/>
  <c r="K94" i="3"/>
  <c r="J202" i="3"/>
  <c r="J82" i="3"/>
  <c r="I190" i="3"/>
  <c r="I70" i="3"/>
  <c r="H178" i="3"/>
  <c r="H58" i="3"/>
  <c r="G166" i="3"/>
  <c r="G46" i="3"/>
  <c r="F154" i="3"/>
  <c r="F34" i="3"/>
  <c r="E142" i="3"/>
  <c r="E22" i="3"/>
  <c r="D130" i="3"/>
  <c r="D10" i="3"/>
  <c r="E6" i="3"/>
  <c r="K208" i="3"/>
  <c r="J196" i="3"/>
  <c r="I184" i="3"/>
  <c r="H52" i="3"/>
  <c r="F148" i="3"/>
  <c r="E16" i="3"/>
  <c r="D4" i="3"/>
  <c r="H148" i="3"/>
  <c r="E90" i="3"/>
  <c r="H16" i="3"/>
  <c r="I22" i="3"/>
  <c r="D202" i="3"/>
  <c r="F199" i="3"/>
  <c r="L162" i="3"/>
  <c r="G102" i="3"/>
  <c r="K40" i="3"/>
  <c r="E88" i="3"/>
  <c r="L40" i="3"/>
  <c r="F88" i="3"/>
  <c r="F181" i="3"/>
  <c r="E180" i="3"/>
  <c r="F82" i="3"/>
  <c r="E163" i="3"/>
  <c r="F186" i="3"/>
  <c r="G88" i="3"/>
  <c r="E48" i="3"/>
  <c r="F184" i="3"/>
  <c r="J85" i="3"/>
  <c r="I204" i="3"/>
  <c r="J106" i="3"/>
  <c r="K187" i="3"/>
  <c r="K67" i="3"/>
  <c r="J175" i="3"/>
  <c r="J55" i="3"/>
  <c r="I163" i="3"/>
  <c r="I43" i="3"/>
  <c r="H151" i="3"/>
  <c r="H31" i="3"/>
  <c r="G139" i="3"/>
  <c r="G19" i="3"/>
  <c r="F127" i="3"/>
  <c r="F7" i="3"/>
  <c r="E115" i="3"/>
  <c r="D223" i="3"/>
  <c r="D103" i="3"/>
  <c r="L210" i="3"/>
  <c r="L90" i="3"/>
  <c r="K198" i="3"/>
  <c r="K78" i="3"/>
  <c r="J186" i="3"/>
  <c r="J66" i="3"/>
  <c r="I174" i="3"/>
  <c r="I54" i="3"/>
  <c r="H162" i="3"/>
  <c r="H42" i="3"/>
  <c r="G150" i="3"/>
  <c r="G30" i="3"/>
  <c r="F138" i="3"/>
  <c r="F18" i="3"/>
  <c r="E126" i="3"/>
  <c r="D114" i="3"/>
  <c r="L220" i="3"/>
  <c r="L100" i="3"/>
  <c r="K88" i="3"/>
  <c r="J76" i="3"/>
  <c r="I64" i="3"/>
  <c r="H172" i="3"/>
  <c r="G160" i="3"/>
  <c r="G40" i="3"/>
  <c r="F28" i="3"/>
  <c r="E136" i="3"/>
  <c r="D124" i="3"/>
  <c r="J52" i="3"/>
  <c r="G16" i="3"/>
  <c r="E112" i="3"/>
  <c r="F102" i="3"/>
  <c r="I148" i="3"/>
  <c r="E220" i="3"/>
  <c r="L178" i="3"/>
  <c r="H130" i="3"/>
  <c r="J7" i="3"/>
  <c r="E67" i="3"/>
  <c r="J18" i="3"/>
  <c r="E198" i="3"/>
  <c r="K160" i="3"/>
  <c r="F220" i="3"/>
  <c r="H102" i="3"/>
  <c r="K28" i="3"/>
  <c r="F208" i="3"/>
  <c r="I97" i="3"/>
  <c r="K12" i="3"/>
  <c r="E60" i="3"/>
  <c r="I118" i="3"/>
  <c r="D178" i="3"/>
  <c r="J223" i="3"/>
  <c r="D31" i="3"/>
  <c r="G78" i="3"/>
  <c r="J124" i="3"/>
  <c r="E184" i="3"/>
  <c r="I85" i="3"/>
  <c r="D145" i="3"/>
  <c r="F180" i="3"/>
  <c r="L22" i="3"/>
  <c r="F190" i="3"/>
  <c r="D46" i="3"/>
  <c r="K124" i="3"/>
  <c r="D160" i="3"/>
  <c r="I193" i="3"/>
  <c r="E25" i="3"/>
  <c r="G180" i="3"/>
  <c r="L10" i="3"/>
  <c r="E46" i="3"/>
  <c r="K181" i="3"/>
  <c r="K61" i="3"/>
  <c r="J169" i="3"/>
  <c r="J49" i="3"/>
  <c r="I157" i="3"/>
  <c r="I37" i="3"/>
  <c r="H145" i="3"/>
  <c r="H25" i="3"/>
  <c r="G133" i="3"/>
  <c r="G13" i="3"/>
  <c r="F121" i="3"/>
  <c r="E229" i="3"/>
  <c r="E109" i="3"/>
  <c r="D217" i="3"/>
  <c r="D97" i="3"/>
  <c r="L204" i="3"/>
  <c r="L84" i="3"/>
  <c r="K192" i="3"/>
  <c r="K72" i="3"/>
  <c r="J180" i="3"/>
  <c r="J60" i="3"/>
  <c r="I168" i="3"/>
  <c r="I48" i="3"/>
  <c r="H156" i="3"/>
  <c r="H36" i="3"/>
  <c r="G144" i="3"/>
  <c r="G24" i="3"/>
  <c r="F132" i="3"/>
  <c r="F12" i="3"/>
  <c r="E120" i="3"/>
  <c r="D228" i="3"/>
  <c r="D108" i="3"/>
  <c r="L214" i="3"/>
  <c r="L94" i="3"/>
  <c r="K202" i="3"/>
  <c r="K82" i="3"/>
  <c r="J190" i="3"/>
  <c r="J70" i="3"/>
  <c r="I178" i="3"/>
  <c r="I58" i="3"/>
  <c r="H166" i="3"/>
  <c r="H46" i="3"/>
  <c r="G154" i="3"/>
  <c r="G34" i="3"/>
  <c r="F142" i="3"/>
  <c r="F22" i="3"/>
  <c r="E130" i="3"/>
  <c r="E10" i="3"/>
  <c r="D118" i="3"/>
  <c r="F126" i="3"/>
  <c r="D102" i="3"/>
  <c r="K196" i="3"/>
  <c r="J184" i="3"/>
  <c r="I52" i="3"/>
  <c r="G148" i="3"/>
  <c r="F16" i="3"/>
  <c r="D112" i="3"/>
  <c r="K60" i="3"/>
  <c r="H24" i="3"/>
  <c r="F120" i="3"/>
  <c r="D96" i="3"/>
  <c r="L82" i="3"/>
  <c r="K70" i="3"/>
  <c r="I166" i="3"/>
  <c r="H34" i="3"/>
  <c r="F10" i="3"/>
  <c r="D106" i="3"/>
  <c r="E91" i="3"/>
  <c r="K54" i="3"/>
  <c r="H138" i="3"/>
  <c r="E222" i="3"/>
  <c r="K184" i="3"/>
  <c r="H28" i="3"/>
  <c r="L184" i="3"/>
  <c r="H136" i="3"/>
  <c r="K46" i="3"/>
  <c r="H223" i="3"/>
  <c r="F90" i="3"/>
  <c r="I16" i="3"/>
  <c r="E186" i="3"/>
  <c r="G220" i="3"/>
  <c r="E169" i="3"/>
  <c r="G204" i="3"/>
  <c r="J10" i="3"/>
  <c r="G187" i="3"/>
  <c r="H210" i="3"/>
  <c r="G208" i="3"/>
  <c r="J217" i="3"/>
  <c r="H204" i="3"/>
  <c r="G202" i="3"/>
  <c r="J112" i="3"/>
  <c r="J205" i="3"/>
  <c r="I84" i="3"/>
  <c r="I214" i="3"/>
  <c r="K175" i="3"/>
  <c r="K55" i="3"/>
  <c r="J163" i="3"/>
  <c r="J43" i="3"/>
  <c r="I151" i="3"/>
  <c r="I31" i="3"/>
  <c r="H139" i="3"/>
  <c r="H19" i="3"/>
  <c r="G127" i="3"/>
  <c r="G7" i="3"/>
  <c r="F115" i="3"/>
  <c r="E223" i="3"/>
  <c r="E103" i="3"/>
  <c r="D211" i="3"/>
  <c r="D91" i="3"/>
  <c r="L198" i="3"/>
  <c r="L78" i="3"/>
  <c r="K186" i="3"/>
  <c r="K66" i="3"/>
  <c r="J174" i="3"/>
  <c r="J54" i="3"/>
  <c r="I162" i="3"/>
  <c r="I42" i="3"/>
  <c r="H150" i="3"/>
  <c r="H30" i="3"/>
  <c r="G138" i="3"/>
  <c r="G18" i="3"/>
  <c r="F6" i="3"/>
  <c r="E114" i="3"/>
  <c r="D222" i="3"/>
  <c r="L208" i="3"/>
  <c r="L88" i="3"/>
  <c r="K76" i="3"/>
  <c r="J64" i="3"/>
  <c r="I172" i="3"/>
  <c r="H160" i="3"/>
  <c r="H40" i="3"/>
  <c r="G28" i="3"/>
  <c r="F136" i="3"/>
  <c r="E124" i="3"/>
  <c r="E4" i="3"/>
  <c r="K180" i="3"/>
  <c r="I156" i="3"/>
  <c r="H144" i="3"/>
  <c r="G132" i="3"/>
  <c r="E228" i="3"/>
  <c r="E108" i="3"/>
  <c r="J178" i="3"/>
  <c r="I46" i="3"/>
  <c r="G142" i="3"/>
  <c r="F130" i="3"/>
  <c r="E118" i="3"/>
  <c r="G115" i="3"/>
  <c r="L186" i="3"/>
  <c r="K174" i="3"/>
  <c r="I150" i="3"/>
  <c r="H18" i="3"/>
  <c r="F114" i="3"/>
  <c r="E102" i="3"/>
  <c r="L196" i="3"/>
  <c r="K64" i="3"/>
  <c r="I40" i="3"/>
  <c r="G136" i="3"/>
  <c r="D220" i="3"/>
  <c r="D78" i="3"/>
  <c r="J160" i="3"/>
  <c r="G4" i="3"/>
  <c r="E100" i="3"/>
  <c r="J154" i="3"/>
  <c r="F106" i="3"/>
  <c r="K19" i="3"/>
  <c r="F79" i="3"/>
  <c r="L42" i="3"/>
  <c r="H114" i="3"/>
  <c r="L52" i="3"/>
  <c r="H4" i="3"/>
  <c r="G210" i="3"/>
  <c r="K148" i="3"/>
  <c r="G100" i="3"/>
  <c r="H205" i="3"/>
  <c r="L24" i="3"/>
  <c r="F192" i="3"/>
  <c r="K142" i="3"/>
  <c r="E190" i="3"/>
  <c r="G67" i="3"/>
  <c r="J114" i="3"/>
  <c r="D42" i="3"/>
  <c r="F76" i="3"/>
  <c r="F169" i="3"/>
  <c r="H84" i="3"/>
  <c r="D36" i="3"/>
  <c r="F70" i="3"/>
  <c r="L136" i="3"/>
  <c r="G76" i="3"/>
  <c r="K97" i="3"/>
  <c r="E145" i="3"/>
  <c r="H192" i="3"/>
  <c r="L130" i="3"/>
  <c r="F178" i="3"/>
  <c r="K169" i="3"/>
  <c r="K49" i="3"/>
  <c r="J157" i="3"/>
  <c r="J37" i="3"/>
  <c r="I145" i="3"/>
  <c r="I25" i="3"/>
  <c r="H133" i="3"/>
  <c r="H13" i="3"/>
  <c r="G121" i="3"/>
  <c r="F229" i="3"/>
  <c r="F109" i="3"/>
  <c r="E217" i="3"/>
  <c r="E97" i="3"/>
  <c r="D205" i="3"/>
  <c r="D85" i="3"/>
  <c r="L192" i="3"/>
  <c r="L72" i="3"/>
  <c r="J168" i="3"/>
  <c r="J48" i="3"/>
  <c r="I36" i="3"/>
  <c r="G12" i="3"/>
  <c r="D216" i="3"/>
  <c r="L202" i="3"/>
  <c r="K190" i="3"/>
  <c r="J58" i="3"/>
  <c r="H154" i="3"/>
  <c r="G22" i="3"/>
  <c r="D226" i="3"/>
  <c r="E211" i="3"/>
  <c r="J162" i="3"/>
  <c r="G126" i="3"/>
  <c r="D90" i="3"/>
  <c r="J172" i="3"/>
  <c r="F4" i="3"/>
  <c r="L64" i="3"/>
  <c r="G124" i="3"/>
  <c r="J34" i="3"/>
  <c r="E94" i="3"/>
  <c r="I115" i="3"/>
  <c r="D55" i="3"/>
  <c r="F210" i="3"/>
  <c r="J28" i="3"/>
  <c r="D76" i="3"/>
  <c r="L160" i="3"/>
  <c r="D64" i="3"/>
  <c r="D157" i="3"/>
  <c r="I228" i="3"/>
  <c r="L154" i="3"/>
  <c r="E70" i="3"/>
  <c r="H79" i="3"/>
  <c r="G198" i="3"/>
  <c r="F196" i="3"/>
  <c r="E157" i="3"/>
  <c r="E168" i="3"/>
  <c r="D166" i="3"/>
  <c r="H88" i="3"/>
  <c r="D133" i="3"/>
  <c r="D24" i="3"/>
  <c r="K163" i="3"/>
  <c r="K43" i="3"/>
  <c r="J151" i="3"/>
  <c r="J31" i="3"/>
  <c r="I139" i="3"/>
  <c r="I19" i="3"/>
  <c r="H127" i="3"/>
  <c r="H7" i="3"/>
  <c r="F223" i="3"/>
  <c r="F103" i="3"/>
  <c r="D199" i="3"/>
  <c r="D79" i="3"/>
  <c r="L66" i="3"/>
  <c r="J42" i="3"/>
  <c r="I30" i="3"/>
  <c r="G6" i="3"/>
  <c r="D210" i="3"/>
  <c r="L76" i="3"/>
  <c r="I160" i="3"/>
  <c r="F124" i="3"/>
  <c r="D100" i="3"/>
  <c r="K172" i="3"/>
  <c r="J40" i="3"/>
  <c r="F112" i="3"/>
  <c r="D208" i="3"/>
  <c r="I142" i="3"/>
  <c r="F226" i="3"/>
  <c r="D82" i="3"/>
  <c r="H103" i="3"/>
  <c r="D175" i="3"/>
  <c r="I126" i="3"/>
  <c r="E78" i="3"/>
  <c r="J148" i="3"/>
  <c r="E208" i="3"/>
  <c r="F78" i="3"/>
  <c r="J16" i="3"/>
  <c r="E76" i="3"/>
  <c r="H85" i="3"/>
  <c r="K132" i="3"/>
  <c r="F72" i="3"/>
  <c r="L34" i="3"/>
  <c r="F202" i="3"/>
  <c r="J103" i="3"/>
  <c r="L18" i="3"/>
  <c r="E174" i="3"/>
  <c r="H100" i="3"/>
  <c r="J97" i="3"/>
  <c r="E37" i="3"/>
  <c r="G192" i="3"/>
  <c r="L142" i="3"/>
  <c r="E178" i="3"/>
  <c r="L16" i="3"/>
  <c r="E52" i="3"/>
  <c r="G169" i="3"/>
  <c r="K108" i="3"/>
  <c r="E36" i="3"/>
  <c r="I94" i="3"/>
  <c r="K157" i="3"/>
  <c r="K37" i="3"/>
  <c r="J145" i="3"/>
  <c r="J25" i="3"/>
  <c r="I133" i="3"/>
  <c r="I13" i="3"/>
  <c r="H121" i="3"/>
  <c r="G229" i="3"/>
  <c r="G109" i="3"/>
  <c r="F217" i="3"/>
  <c r="F97" i="3"/>
  <c r="E205" i="3"/>
  <c r="E85" i="3"/>
  <c r="D193" i="3"/>
  <c r="D73" i="3"/>
  <c r="L180" i="3"/>
  <c r="L60" i="3"/>
  <c r="K168" i="3"/>
  <c r="K48" i="3"/>
  <c r="J156" i="3"/>
  <c r="J36" i="3"/>
  <c r="I144" i="3"/>
  <c r="I24" i="3"/>
  <c r="H132" i="3"/>
  <c r="H12" i="3"/>
  <c r="G120" i="3"/>
  <c r="F228" i="3"/>
  <c r="F108" i="3"/>
  <c r="E216" i="3"/>
  <c r="E96" i="3"/>
  <c r="D204" i="3"/>
  <c r="D84" i="3"/>
  <c r="L190" i="3"/>
  <c r="L70" i="3"/>
  <c r="K178" i="3"/>
  <c r="K58" i="3"/>
  <c r="J166" i="3"/>
  <c r="J46" i="3"/>
  <c r="I154" i="3"/>
  <c r="I34" i="3"/>
  <c r="H142" i="3"/>
  <c r="H22" i="3"/>
  <c r="G130" i="3"/>
  <c r="G10" i="3"/>
  <c r="F118" i="3"/>
  <c r="E226" i="3"/>
  <c r="E106" i="3"/>
  <c r="D214" i="3"/>
  <c r="D94" i="3"/>
  <c r="G223" i="3"/>
  <c r="E79" i="3"/>
  <c r="D67" i="3"/>
  <c r="L54" i="3"/>
  <c r="K42" i="3"/>
  <c r="J30" i="3"/>
  <c r="I18" i="3"/>
  <c r="H6" i="3"/>
  <c r="F222" i="3"/>
  <c r="D198" i="3"/>
  <c r="I28" i="3"/>
  <c r="K166" i="3"/>
  <c r="E214" i="3"/>
  <c r="G91" i="3"/>
  <c r="J138" i="3"/>
  <c r="D186" i="3"/>
  <c r="G112" i="3"/>
  <c r="E66" i="3"/>
  <c r="H112" i="3"/>
  <c r="F61" i="3"/>
  <c r="H216" i="3"/>
  <c r="K22" i="3"/>
  <c r="F175" i="3"/>
  <c r="H90" i="3"/>
  <c r="H220" i="3"/>
  <c r="K229" i="3"/>
  <c r="J228" i="3"/>
  <c r="J118" i="3"/>
  <c r="K4" i="3"/>
  <c r="I73" i="3"/>
  <c r="H72" i="3"/>
  <c r="H82" i="3"/>
  <c r="K151" i="3"/>
  <c r="K31" i="3"/>
  <c r="J139" i="3"/>
  <c r="J19" i="3"/>
  <c r="I127" i="3"/>
  <c r="I7" i="3"/>
  <c r="H115" i="3"/>
  <c r="G103" i="3"/>
  <c r="F211" i="3"/>
  <c r="F91" i="3"/>
  <c r="E199" i="3"/>
  <c r="D187" i="3"/>
  <c r="L174" i="3"/>
  <c r="K162" i="3"/>
  <c r="J150" i="3"/>
  <c r="I138" i="3"/>
  <c r="H126" i="3"/>
  <c r="G114" i="3"/>
  <c r="E210" i="3"/>
  <c r="K52" i="3"/>
  <c r="D88" i="3"/>
  <c r="G118" i="3"/>
  <c r="G211" i="3"/>
  <c r="K30" i="3"/>
  <c r="D66" i="3"/>
  <c r="H124" i="3"/>
  <c r="F198" i="3"/>
  <c r="I124" i="3"/>
  <c r="G193" i="3"/>
  <c r="H96" i="3"/>
  <c r="H226" i="3"/>
  <c r="I211" i="3"/>
  <c r="I102" i="3"/>
  <c r="I112" i="3"/>
  <c r="F49" i="3"/>
  <c r="F60" i="3"/>
  <c r="E58" i="3"/>
  <c r="G196" i="3"/>
  <c r="K217" i="3"/>
  <c r="J96" i="3"/>
  <c r="J226" i="3"/>
  <c r="K145" i="3"/>
  <c r="K25" i="3"/>
  <c r="J133" i="3"/>
  <c r="J13" i="3"/>
  <c r="I121" i="3"/>
  <c r="H229" i="3"/>
  <c r="H109" i="3"/>
  <c r="G217" i="3"/>
  <c r="G97" i="3"/>
  <c r="F205" i="3"/>
  <c r="F85" i="3"/>
  <c r="E193" i="3"/>
  <c r="E73" i="3"/>
  <c r="D181" i="3"/>
  <c r="D61" i="3"/>
  <c r="L168" i="3"/>
  <c r="L48" i="3"/>
  <c r="K156" i="3"/>
  <c r="K36" i="3"/>
  <c r="J144" i="3"/>
  <c r="J24" i="3"/>
  <c r="I132" i="3"/>
  <c r="I12" i="3"/>
  <c r="H120" i="3"/>
  <c r="G228" i="3"/>
  <c r="G108" i="3"/>
  <c r="F216" i="3"/>
  <c r="F96" i="3"/>
  <c r="E204" i="3"/>
  <c r="E84" i="3"/>
  <c r="D192" i="3"/>
  <c r="D72" i="3"/>
  <c r="L58" i="3"/>
  <c r="H10" i="3"/>
  <c r="J127" i="3"/>
  <c r="E187" i="3"/>
  <c r="K150" i="3"/>
  <c r="G222" i="3"/>
  <c r="L172" i="3"/>
  <c r="I136" i="3"/>
  <c r="F100" i="3"/>
  <c r="G90" i="3"/>
  <c r="J136" i="3"/>
  <c r="E196" i="3"/>
  <c r="I217" i="3"/>
  <c r="J120" i="3"/>
  <c r="D168" i="3"/>
  <c r="G214" i="3"/>
  <c r="I91" i="3"/>
  <c r="K126" i="3"/>
  <c r="F66" i="3"/>
  <c r="J4" i="3"/>
  <c r="E64" i="3"/>
  <c r="G181" i="3"/>
  <c r="D25" i="3"/>
  <c r="G72" i="3"/>
  <c r="D156" i="3"/>
  <c r="G82" i="3"/>
  <c r="D30" i="3"/>
  <c r="E172" i="3"/>
  <c r="H181" i="3"/>
  <c r="L120" i="3"/>
  <c r="F168" i="3"/>
  <c r="K118" i="3"/>
  <c r="F58" i="3"/>
  <c r="K139" i="3"/>
  <c r="I6" i="3"/>
  <c r="D196" i="3"/>
  <c r="G73" i="3"/>
  <c r="D48" i="3"/>
  <c r="E43" i="3"/>
  <c r="L148" i="3"/>
  <c r="G61" i="3"/>
  <c r="I216" i="3"/>
  <c r="H94" i="3"/>
  <c r="D40" i="3"/>
  <c r="F37" i="3"/>
  <c r="D144" i="3"/>
  <c r="K133" i="3"/>
  <c r="K13" i="3"/>
  <c r="J121" i="3"/>
  <c r="I229" i="3"/>
  <c r="I109" i="3"/>
  <c r="H217" i="3"/>
  <c r="H97" i="3"/>
  <c r="G205" i="3"/>
  <c r="G85" i="3"/>
  <c r="F193" i="3"/>
  <c r="F73" i="3"/>
  <c r="E181" i="3"/>
  <c r="E61" i="3"/>
  <c r="D169" i="3"/>
  <c r="D49" i="3"/>
  <c r="L156" i="3"/>
  <c r="L36" i="3"/>
  <c r="K144" i="3"/>
  <c r="K24" i="3"/>
  <c r="J132" i="3"/>
  <c r="J12" i="3"/>
  <c r="I120" i="3"/>
  <c r="H228" i="3"/>
  <c r="H108" i="3"/>
  <c r="G216" i="3"/>
  <c r="G96" i="3"/>
  <c r="F204" i="3"/>
  <c r="F84" i="3"/>
  <c r="E192" i="3"/>
  <c r="E72" i="3"/>
  <c r="D180" i="3"/>
  <c r="D60" i="3"/>
  <c r="L166" i="3"/>
  <c r="L46" i="3"/>
  <c r="K154" i="3"/>
  <c r="K34" i="3"/>
  <c r="J142" i="3"/>
  <c r="J22" i="3"/>
  <c r="I130" i="3"/>
  <c r="I10" i="3"/>
  <c r="H118" i="3"/>
  <c r="G226" i="3"/>
  <c r="G106" i="3"/>
  <c r="F214" i="3"/>
  <c r="F94" i="3"/>
  <c r="E202" i="3"/>
  <c r="E82" i="3"/>
  <c r="D190" i="3"/>
  <c r="D70" i="3"/>
  <c r="K127" i="3"/>
  <c r="J115" i="3"/>
  <c r="I223" i="3"/>
  <c r="I103" i="3"/>
  <c r="H211" i="3"/>
  <c r="H91" i="3"/>
  <c r="G199" i="3"/>
  <c r="F187" i="3"/>
  <c r="F67" i="3"/>
  <c r="E175" i="3"/>
  <c r="E55" i="3"/>
  <c r="D43" i="3"/>
  <c r="L150" i="3"/>
  <c r="K138" i="3"/>
  <c r="K18" i="3"/>
  <c r="J6" i="3"/>
  <c r="H222" i="3"/>
  <c r="D54" i="3"/>
  <c r="I4" i="3"/>
  <c r="D37" i="3"/>
  <c r="G84" i="3"/>
  <c r="J130" i="3"/>
  <c r="K115" i="3"/>
  <c r="K6" i="3"/>
  <c r="K136" i="3"/>
  <c r="D52" i="3"/>
  <c r="I205" i="3"/>
  <c r="I96" i="3"/>
  <c r="H214" i="3"/>
  <c r="I100" i="3"/>
  <c r="H61" i="3"/>
  <c r="F48" i="3"/>
  <c r="D154" i="3"/>
  <c r="K7" i="3"/>
  <c r="G79" i="3"/>
  <c r="D163" i="3"/>
  <c r="L30" i="3"/>
  <c r="J126" i="3"/>
  <c r="I114" i="3"/>
  <c r="D174" i="3"/>
  <c r="D184" i="3"/>
  <c r="L144" i="3"/>
  <c r="H106" i="3"/>
  <c r="F55" i="3"/>
  <c r="E54" i="3"/>
  <c r="H73" i="3"/>
  <c r="K120" i="3"/>
  <c r="K10" i="3"/>
  <c r="K228" i="3"/>
  <c r="E166" i="3"/>
  <c r="K121" i="3"/>
  <c r="J229" i="3"/>
  <c r="J109" i="3"/>
  <c r="E49" i="3"/>
  <c r="I108" i="3"/>
  <c r="G94" i="3"/>
  <c r="D151" i="3"/>
  <c r="L28" i="3"/>
  <c r="H193" i="3"/>
  <c r="L12" i="3"/>
  <c r="K130" i="3"/>
  <c r="D13" i="3"/>
  <c r="G190" i="3"/>
  <c r="K223" i="3"/>
  <c r="K103" i="3"/>
  <c r="J211" i="3"/>
  <c r="J91" i="3"/>
  <c r="I199" i="3"/>
  <c r="I79" i="3"/>
  <c r="H187" i="3"/>
  <c r="H67" i="3"/>
  <c r="G175" i="3"/>
  <c r="G55" i="3"/>
  <c r="F163" i="3"/>
  <c r="F43" i="3"/>
  <c r="E151" i="3"/>
  <c r="E31" i="3"/>
  <c r="D139" i="3"/>
  <c r="D19" i="3"/>
  <c r="L126" i="3"/>
  <c r="L6" i="3"/>
  <c r="K114" i="3"/>
  <c r="J222" i="3"/>
  <c r="J102" i="3"/>
  <c r="I210" i="3"/>
  <c r="I90" i="3"/>
  <c r="H198" i="3"/>
  <c r="H78" i="3"/>
  <c r="G186" i="3"/>
  <c r="G66" i="3"/>
  <c r="F174" i="3"/>
  <c r="F54" i="3"/>
  <c r="E162" i="3"/>
  <c r="E42" i="3"/>
  <c r="D150" i="3"/>
  <c r="H208" i="3"/>
  <c r="J216" i="3"/>
  <c r="H202" i="3"/>
  <c r="K211" i="3"/>
  <c r="K91" i="3"/>
  <c r="J199" i="3"/>
  <c r="J79" i="3"/>
  <c r="I187" i="3"/>
  <c r="I67" i="3"/>
  <c r="H175" i="3"/>
  <c r="H55" i="3"/>
  <c r="G163" i="3"/>
  <c r="G43" i="3"/>
  <c r="F151" i="3"/>
  <c r="F31" i="3"/>
  <c r="E139" i="3"/>
  <c r="E19" i="3"/>
  <c r="D127" i="3"/>
  <c r="D7" i="3"/>
  <c r="L114" i="3"/>
  <c r="K222" i="3"/>
  <c r="K102" i="3"/>
  <c r="J210" i="3"/>
  <c r="J90" i="3"/>
  <c r="I198" i="3"/>
  <c r="I78" i="3"/>
  <c r="H186" i="3"/>
  <c r="H66" i="3"/>
  <c r="G174" i="3"/>
  <c r="G54" i="3"/>
  <c r="F162" i="3"/>
  <c r="F42" i="3"/>
  <c r="E150" i="3"/>
  <c r="E30" i="3"/>
  <c r="D138" i="3"/>
  <c r="D18" i="3"/>
  <c r="L124" i="3"/>
  <c r="L4" i="3"/>
  <c r="K112" i="3"/>
  <c r="J220" i="3"/>
  <c r="J100" i="3"/>
  <c r="I208" i="3"/>
  <c r="I88" i="3"/>
  <c r="H196" i="3"/>
  <c r="H76" i="3"/>
  <c r="G184" i="3"/>
  <c r="G64" i="3"/>
  <c r="F172" i="3"/>
  <c r="F52" i="3"/>
  <c r="E160" i="3"/>
  <c r="E40" i="3"/>
  <c r="D148" i="3"/>
  <c r="D28" i="3"/>
  <c r="J67" i="3"/>
  <c r="I55" i="3"/>
  <c r="H43" i="3"/>
  <c r="G31" i="3"/>
  <c r="F19" i="3"/>
  <c r="E7" i="3"/>
  <c r="L222" i="3"/>
  <c r="K210" i="3"/>
  <c r="J198" i="3"/>
  <c r="I186" i="3"/>
  <c r="H174" i="3"/>
  <c r="G162" i="3"/>
  <c r="F150" i="3"/>
  <c r="E138" i="3"/>
  <c r="D126" i="3"/>
  <c r="L112" i="3"/>
  <c r="K100" i="3"/>
  <c r="J88" i="3"/>
  <c r="I76" i="3"/>
  <c r="H64" i="3"/>
  <c r="G172" i="3"/>
  <c r="F160" i="3"/>
  <c r="E148" i="3"/>
  <c r="D136" i="3"/>
  <c r="H199" i="3"/>
  <c r="I222" i="3"/>
  <c r="K16" i="3"/>
  <c r="L132" i="3"/>
  <c r="I106" i="3"/>
  <c r="F64" i="3"/>
  <c r="F157" i="3"/>
  <c r="G60" i="3"/>
  <c r="G70" i="3"/>
  <c r="K205" i="3"/>
  <c r="K85" i="3"/>
  <c r="J193" i="3"/>
  <c r="J73" i="3"/>
  <c r="I181" i="3"/>
  <c r="I61" i="3"/>
  <c r="H169" i="3"/>
  <c r="H49" i="3"/>
  <c r="G157" i="3"/>
  <c r="G37" i="3"/>
  <c r="F145" i="3"/>
  <c r="F25" i="3"/>
  <c r="E133" i="3"/>
  <c r="E13" i="3"/>
  <c r="D121" i="3"/>
  <c r="L228" i="3"/>
  <c r="L108" i="3"/>
  <c r="K216" i="3"/>
  <c r="K96" i="3"/>
  <c r="J204" i="3"/>
  <c r="J84" i="3"/>
  <c r="I192" i="3"/>
  <c r="I72" i="3"/>
  <c r="H180" i="3"/>
  <c r="H60" i="3"/>
  <c r="G168" i="3"/>
  <c r="G48" i="3"/>
  <c r="F156" i="3"/>
  <c r="F36" i="3"/>
  <c r="E144" i="3"/>
  <c r="E24" i="3"/>
  <c r="D132" i="3"/>
  <c r="D12" i="3"/>
  <c r="L118" i="3"/>
  <c r="K226" i="3"/>
  <c r="K106" i="3"/>
  <c r="J214" i="3"/>
  <c r="J94" i="3"/>
  <c r="I202" i="3"/>
  <c r="I82" i="3"/>
  <c r="H190" i="3"/>
  <c r="H70" i="3"/>
  <c r="G178" i="3"/>
  <c r="G58" i="3"/>
  <c r="F166" i="3"/>
  <c r="F46" i="3"/>
  <c r="E154" i="3"/>
  <c r="E34" i="3"/>
  <c r="D142" i="3"/>
  <c r="D22" i="3"/>
  <c r="K199" i="3"/>
  <c r="K79" i="3"/>
  <c r="J187" i="3"/>
  <c r="I175" i="3"/>
  <c r="H163" i="3"/>
  <c r="G151" i="3"/>
  <c r="F139" i="3"/>
  <c r="E127" i="3"/>
  <c r="D115" i="3"/>
  <c r="L102" i="3"/>
  <c r="K90" i="3"/>
  <c r="J78" i="3"/>
  <c r="I66" i="3"/>
  <c r="H54" i="3"/>
  <c r="G42" i="3"/>
  <c r="F30" i="3"/>
  <c r="E18" i="3"/>
  <c r="D6" i="3"/>
  <c r="K220" i="3"/>
  <c r="J208" i="3"/>
  <c r="I196" i="3"/>
  <c r="H184" i="3"/>
  <c r="G52" i="3"/>
  <c r="F40" i="3"/>
  <c r="E28" i="3"/>
  <c r="D16" i="3"/>
  <c r="D58" i="3"/>
  <c r="L138" i="3"/>
  <c r="D162" i="3"/>
  <c r="D172" i="3"/>
  <c r="K109" i="3"/>
  <c r="J108" i="3"/>
  <c r="I226" i="3"/>
  <c r="I220" i="3"/>
  <c r="G49" i="3"/>
  <c r="E156" i="3"/>
  <c r="D34" i="3"/>
  <c r="U4" i="3" l="1"/>
  <c r="U10" i="3"/>
  <c r="U16" i="3"/>
  <c r="U22" i="3"/>
  <c r="U28" i="3"/>
  <c r="U34" i="3"/>
  <c r="U40" i="3"/>
  <c r="U46" i="3"/>
  <c r="U52" i="3"/>
  <c r="U58" i="3"/>
  <c r="U64" i="3"/>
  <c r="U70" i="3"/>
  <c r="U76" i="3"/>
  <c r="U82" i="3"/>
  <c r="U88" i="3"/>
  <c r="U94" i="3"/>
  <c r="U100" i="3"/>
  <c r="U106" i="3"/>
  <c r="U112" i="3"/>
  <c r="U118" i="3"/>
  <c r="U124" i="3"/>
  <c r="U130" i="3"/>
  <c r="U136" i="3"/>
  <c r="U142" i="3"/>
  <c r="U148" i="3"/>
  <c r="U154" i="3"/>
  <c r="U160" i="3"/>
  <c r="U166" i="3"/>
  <c r="U172" i="3"/>
  <c r="U178" i="3"/>
  <c r="U184" i="3"/>
  <c r="U190" i="3"/>
  <c r="U196" i="3"/>
  <c r="U202" i="3"/>
  <c r="U208" i="3"/>
  <c r="U214" i="3"/>
  <c r="U220" i="3"/>
  <c r="U226" i="3"/>
  <c r="V4" i="3"/>
  <c r="V10" i="3"/>
  <c r="V16" i="3"/>
  <c r="V22" i="3"/>
  <c r="V28" i="3"/>
  <c r="V34" i="3"/>
  <c r="V40" i="3"/>
  <c r="V46" i="3"/>
  <c r="V52" i="3"/>
  <c r="V58" i="3"/>
  <c r="V64" i="3"/>
  <c r="V70" i="3"/>
  <c r="V76" i="3"/>
  <c r="V82" i="3"/>
  <c r="V88" i="3"/>
  <c r="V94" i="3"/>
  <c r="V100" i="3"/>
  <c r="V106" i="3"/>
  <c r="V112" i="3"/>
  <c r="V118" i="3"/>
  <c r="V124" i="3"/>
  <c r="V130" i="3"/>
  <c r="V136" i="3"/>
  <c r="V142" i="3"/>
  <c r="V148" i="3"/>
  <c r="V154" i="3"/>
  <c r="V160" i="3"/>
  <c r="V166" i="3"/>
  <c r="V172" i="3"/>
  <c r="V178" i="3"/>
  <c r="V184" i="3"/>
  <c r="V190" i="3"/>
  <c r="V196" i="3"/>
  <c r="V202" i="3"/>
  <c r="V208" i="3"/>
  <c r="V214" i="3"/>
  <c r="V220" i="3"/>
  <c r="V226" i="3"/>
  <c r="W4" i="3"/>
  <c r="W10" i="3"/>
  <c r="W16" i="3"/>
  <c r="W22" i="3"/>
  <c r="W28" i="3"/>
  <c r="W34" i="3"/>
  <c r="W40" i="3"/>
  <c r="W46" i="3"/>
  <c r="W52" i="3"/>
  <c r="W58" i="3"/>
  <c r="W64" i="3"/>
  <c r="W70" i="3"/>
  <c r="W76" i="3"/>
  <c r="W82" i="3"/>
  <c r="W88" i="3"/>
  <c r="W94" i="3"/>
  <c r="W100" i="3"/>
  <c r="W106" i="3"/>
  <c r="W112" i="3"/>
  <c r="W118" i="3"/>
  <c r="W124" i="3"/>
  <c r="W130" i="3"/>
  <c r="W136" i="3"/>
  <c r="W142" i="3"/>
  <c r="W148" i="3"/>
  <c r="W154" i="3"/>
  <c r="W160" i="3"/>
  <c r="W166" i="3"/>
  <c r="W172" i="3"/>
  <c r="W178" i="3"/>
  <c r="W184" i="3"/>
  <c r="W190" i="3"/>
  <c r="W196" i="3"/>
  <c r="W202" i="3"/>
  <c r="W208" i="3"/>
  <c r="W214" i="3"/>
  <c r="W220" i="3"/>
  <c r="W226" i="3"/>
  <c r="X4" i="3"/>
  <c r="X10" i="3"/>
  <c r="X16" i="3"/>
  <c r="X22" i="3"/>
  <c r="X28" i="3"/>
  <c r="X34" i="3"/>
  <c r="X40" i="3"/>
  <c r="X46" i="3"/>
  <c r="X52" i="3"/>
  <c r="X58" i="3"/>
  <c r="X64" i="3"/>
  <c r="X70" i="3"/>
  <c r="X76" i="3"/>
  <c r="X82" i="3"/>
  <c r="X88" i="3"/>
  <c r="X94" i="3"/>
  <c r="X100" i="3"/>
  <c r="X106" i="3"/>
  <c r="X112" i="3"/>
  <c r="X118" i="3"/>
  <c r="X124" i="3"/>
  <c r="X130" i="3"/>
  <c r="X136" i="3"/>
  <c r="X142" i="3"/>
  <c r="X148" i="3"/>
  <c r="X154" i="3"/>
  <c r="X160" i="3"/>
  <c r="X166" i="3"/>
  <c r="X172" i="3"/>
  <c r="X178" i="3"/>
  <c r="X184" i="3"/>
  <c r="X190" i="3"/>
  <c r="X196" i="3"/>
  <c r="X202" i="3"/>
  <c r="X208" i="3"/>
  <c r="X214" i="3"/>
  <c r="X220" i="3"/>
  <c r="X226" i="3"/>
  <c r="Y4" i="3"/>
  <c r="Y10" i="3"/>
  <c r="Y16" i="3"/>
  <c r="Y22" i="3"/>
  <c r="Y28" i="3"/>
  <c r="Y34" i="3"/>
  <c r="Y40" i="3"/>
  <c r="Y46" i="3"/>
  <c r="Y52" i="3"/>
  <c r="Y58" i="3"/>
  <c r="Y64" i="3"/>
  <c r="Y70" i="3"/>
  <c r="Y76" i="3"/>
  <c r="Y82" i="3"/>
  <c r="Y88" i="3"/>
  <c r="Y94" i="3"/>
  <c r="Y100" i="3"/>
  <c r="Y106" i="3"/>
  <c r="Y112" i="3"/>
  <c r="Y118" i="3"/>
  <c r="Y124" i="3"/>
  <c r="Y130" i="3"/>
  <c r="Y136" i="3"/>
  <c r="Y142" i="3"/>
  <c r="Y148" i="3"/>
  <c r="Y154" i="3"/>
  <c r="Y160" i="3"/>
  <c r="Y166" i="3"/>
  <c r="Y172" i="3"/>
  <c r="Y178" i="3"/>
  <c r="Y184" i="3"/>
  <c r="Y190" i="3"/>
  <c r="Y196" i="3"/>
  <c r="Y202" i="3"/>
  <c r="Y208" i="3"/>
  <c r="Y214" i="3"/>
  <c r="Y220" i="3"/>
  <c r="Y226" i="3"/>
  <c r="Z4" i="3"/>
  <c r="Z10" i="3"/>
  <c r="Z16" i="3"/>
  <c r="Z22" i="3"/>
  <c r="Z28" i="3"/>
  <c r="Z34" i="3"/>
  <c r="Z40" i="3"/>
  <c r="Z46" i="3"/>
  <c r="Z52" i="3"/>
  <c r="Z58" i="3"/>
  <c r="Z64" i="3"/>
  <c r="Z70" i="3"/>
  <c r="Z76" i="3"/>
  <c r="Z82" i="3"/>
  <c r="Z88" i="3"/>
  <c r="Z94" i="3"/>
  <c r="Z100" i="3"/>
  <c r="Z106" i="3"/>
  <c r="Z112" i="3"/>
  <c r="Z118" i="3"/>
  <c r="Z124" i="3"/>
  <c r="Z130" i="3"/>
  <c r="Z136" i="3"/>
  <c r="Z142" i="3"/>
  <c r="Z148" i="3"/>
  <c r="Z154" i="3"/>
  <c r="Z160" i="3"/>
  <c r="Z166" i="3"/>
  <c r="Z172" i="3"/>
  <c r="Z178" i="3"/>
  <c r="Z184" i="3"/>
  <c r="Z190" i="3"/>
  <c r="Z196" i="3"/>
  <c r="Z202" i="3"/>
  <c r="Z208" i="3"/>
  <c r="Z214" i="3"/>
  <c r="Z220" i="3"/>
  <c r="Z226" i="3"/>
  <c r="AA4" i="3"/>
  <c r="AA10" i="3"/>
  <c r="AA16" i="3"/>
  <c r="AA22" i="3"/>
  <c r="AA28" i="3"/>
  <c r="AA34" i="3"/>
  <c r="AA40" i="3"/>
  <c r="AA46" i="3"/>
  <c r="AA52" i="3"/>
  <c r="AA58" i="3"/>
  <c r="AA64" i="3"/>
  <c r="AA70" i="3"/>
  <c r="AA76" i="3"/>
  <c r="AA82" i="3"/>
  <c r="AA88" i="3"/>
  <c r="AA94" i="3"/>
  <c r="AA100" i="3"/>
  <c r="AA106" i="3"/>
  <c r="AA112" i="3"/>
  <c r="AA118" i="3"/>
  <c r="AA124" i="3"/>
  <c r="AA130" i="3"/>
  <c r="AA136" i="3"/>
  <c r="AA142" i="3"/>
  <c r="AA148" i="3"/>
  <c r="AA154" i="3"/>
  <c r="AA160" i="3"/>
  <c r="AA166" i="3"/>
  <c r="AA172" i="3"/>
  <c r="AA178" i="3"/>
  <c r="AA184" i="3"/>
  <c r="AA190" i="3"/>
  <c r="AA196" i="3"/>
  <c r="AA202" i="3"/>
  <c r="AA208" i="3"/>
  <c r="AA214" i="3"/>
  <c r="AA220" i="3"/>
  <c r="AA226" i="3"/>
  <c r="AB4" i="3"/>
  <c r="AB10" i="3"/>
  <c r="AB16" i="3"/>
  <c r="AB22" i="3"/>
  <c r="AB28" i="3"/>
  <c r="AB34" i="3"/>
  <c r="AB40" i="3"/>
  <c r="AB46" i="3"/>
  <c r="AB52" i="3"/>
  <c r="AB58" i="3"/>
  <c r="AB64" i="3"/>
  <c r="AB70" i="3"/>
  <c r="AB76" i="3"/>
  <c r="AB82" i="3"/>
  <c r="AB88" i="3"/>
  <c r="AB94" i="3"/>
  <c r="AB100" i="3"/>
  <c r="AB106" i="3"/>
  <c r="AB112" i="3"/>
  <c r="AB118" i="3"/>
  <c r="AB124" i="3"/>
  <c r="AB130" i="3"/>
  <c r="AB136" i="3"/>
  <c r="AB142" i="3"/>
  <c r="AB148" i="3"/>
  <c r="AB154" i="3"/>
  <c r="AB160" i="3"/>
  <c r="AB166" i="3"/>
  <c r="AB172" i="3"/>
  <c r="AB178" i="3"/>
  <c r="AB184" i="3"/>
  <c r="AB190" i="3"/>
  <c r="AB196" i="3"/>
  <c r="AB202" i="3"/>
  <c r="AB208" i="3"/>
  <c r="AB214" i="3"/>
  <c r="AB220" i="3"/>
  <c r="AB226" i="3"/>
  <c r="AC4" i="3"/>
  <c r="AC10" i="3"/>
  <c r="AC16" i="3"/>
  <c r="AC22" i="3"/>
  <c r="AC28" i="3"/>
  <c r="AC34" i="3"/>
  <c r="AC40" i="3"/>
  <c r="AC46" i="3"/>
  <c r="AC52" i="3"/>
  <c r="AC58" i="3"/>
  <c r="AC64" i="3"/>
  <c r="AC70" i="3"/>
  <c r="AC76" i="3"/>
  <c r="AC82" i="3"/>
  <c r="AC88" i="3"/>
  <c r="AC94" i="3"/>
  <c r="AC100" i="3"/>
  <c r="AC106" i="3"/>
  <c r="AC112" i="3"/>
  <c r="AC118" i="3"/>
  <c r="AC124" i="3"/>
  <c r="AC130" i="3"/>
  <c r="AC136" i="3"/>
  <c r="AC142" i="3"/>
  <c r="AC148" i="3"/>
  <c r="AC154" i="3"/>
  <c r="AC160" i="3"/>
  <c r="AC166" i="3"/>
  <c r="AC172" i="3"/>
  <c r="AC178" i="3"/>
  <c r="AC184" i="3"/>
  <c r="AC190" i="3"/>
  <c r="AC196" i="3"/>
  <c r="AC202" i="3"/>
  <c r="AC208" i="3"/>
  <c r="AC214" i="3"/>
  <c r="AC220" i="3"/>
  <c r="AC226" i="3"/>
  <c r="U6" i="3"/>
  <c r="U12" i="3"/>
  <c r="U18" i="3"/>
  <c r="U24" i="3"/>
  <c r="U30" i="3"/>
  <c r="U36" i="3"/>
  <c r="U42" i="3"/>
  <c r="U48" i="3"/>
  <c r="U54" i="3"/>
  <c r="U60" i="3"/>
  <c r="U66" i="3"/>
  <c r="U72" i="3"/>
  <c r="U78" i="3"/>
  <c r="U84" i="3"/>
  <c r="U90" i="3"/>
  <c r="U96" i="3"/>
  <c r="U102" i="3"/>
  <c r="U108" i="3"/>
  <c r="U114" i="3"/>
  <c r="U120" i="3"/>
  <c r="U126" i="3"/>
  <c r="U132" i="3"/>
  <c r="U138" i="3"/>
  <c r="U144" i="3"/>
  <c r="U150" i="3"/>
  <c r="U156" i="3"/>
  <c r="U162" i="3"/>
  <c r="U168" i="3"/>
  <c r="U174" i="3"/>
  <c r="U180" i="3"/>
  <c r="U186" i="3"/>
  <c r="U192" i="3"/>
  <c r="U198" i="3"/>
  <c r="U204" i="3"/>
  <c r="U210" i="3"/>
  <c r="U216" i="3"/>
  <c r="U222" i="3"/>
  <c r="U228" i="3"/>
  <c r="V6" i="3"/>
  <c r="V12" i="3"/>
  <c r="V18" i="3"/>
  <c r="V24" i="3"/>
  <c r="V30" i="3"/>
  <c r="V36" i="3"/>
  <c r="V42" i="3"/>
  <c r="V48" i="3"/>
  <c r="V54" i="3"/>
  <c r="V60" i="3"/>
  <c r="V66" i="3"/>
  <c r="V72" i="3"/>
  <c r="V78" i="3"/>
  <c r="V84" i="3"/>
  <c r="V90" i="3"/>
  <c r="V96" i="3"/>
  <c r="V102" i="3"/>
  <c r="V108" i="3"/>
  <c r="V114" i="3"/>
  <c r="V120" i="3"/>
  <c r="V126" i="3"/>
  <c r="V132" i="3"/>
  <c r="V138" i="3"/>
  <c r="V144" i="3"/>
  <c r="V150" i="3"/>
  <c r="V156" i="3"/>
  <c r="V162" i="3"/>
  <c r="V168" i="3"/>
  <c r="V174" i="3"/>
  <c r="V180" i="3"/>
  <c r="V186" i="3"/>
  <c r="V192" i="3"/>
  <c r="V198" i="3"/>
  <c r="V204" i="3"/>
  <c r="V210" i="3"/>
  <c r="V216" i="3"/>
  <c r="V222" i="3"/>
  <c r="V228" i="3"/>
  <c r="W6" i="3"/>
  <c r="W12" i="3"/>
  <c r="W18" i="3"/>
  <c r="W24" i="3"/>
  <c r="W30" i="3"/>
  <c r="W36" i="3"/>
  <c r="W42" i="3"/>
  <c r="W48" i="3"/>
  <c r="W54" i="3"/>
  <c r="W60" i="3"/>
  <c r="W66" i="3"/>
  <c r="W72" i="3"/>
  <c r="W78" i="3"/>
  <c r="W84" i="3"/>
  <c r="W90" i="3"/>
  <c r="W96" i="3"/>
  <c r="W102" i="3"/>
  <c r="W108" i="3"/>
  <c r="W114" i="3"/>
  <c r="W120" i="3"/>
  <c r="W126" i="3"/>
  <c r="W132" i="3"/>
  <c r="W138" i="3"/>
  <c r="W144" i="3"/>
  <c r="W150" i="3"/>
  <c r="W156" i="3"/>
  <c r="W162" i="3"/>
  <c r="W168" i="3"/>
  <c r="W174" i="3"/>
  <c r="W180" i="3"/>
  <c r="W186" i="3"/>
  <c r="W192" i="3"/>
  <c r="W198" i="3"/>
  <c r="W204" i="3"/>
  <c r="W210" i="3"/>
  <c r="W216" i="3"/>
  <c r="W222" i="3"/>
  <c r="W228" i="3"/>
  <c r="X6" i="3"/>
  <c r="X12" i="3"/>
  <c r="X18" i="3"/>
  <c r="X24" i="3"/>
  <c r="X30" i="3"/>
  <c r="X36" i="3"/>
  <c r="X42" i="3"/>
  <c r="X48" i="3"/>
  <c r="X54" i="3"/>
  <c r="X60" i="3"/>
  <c r="X66" i="3"/>
  <c r="X72" i="3"/>
  <c r="X78" i="3"/>
  <c r="X84" i="3"/>
  <c r="X90" i="3"/>
  <c r="X96" i="3"/>
  <c r="X102" i="3"/>
  <c r="X108" i="3"/>
  <c r="X114" i="3"/>
  <c r="X120" i="3"/>
  <c r="X126" i="3"/>
  <c r="X132" i="3"/>
  <c r="X138" i="3"/>
  <c r="X144" i="3"/>
  <c r="X150" i="3"/>
  <c r="X156" i="3"/>
  <c r="X162" i="3"/>
  <c r="X168" i="3"/>
  <c r="X174" i="3"/>
  <c r="X180" i="3"/>
  <c r="X186" i="3"/>
  <c r="X192" i="3"/>
  <c r="X198" i="3"/>
  <c r="X204" i="3"/>
  <c r="X210" i="3"/>
  <c r="X216" i="3"/>
  <c r="X222" i="3"/>
  <c r="X228" i="3"/>
  <c r="Y6" i="3"/>
  <c r="Y12" i="3"/>
  <c r="Y18" i="3"/>
  <c r="Y24" i="3"/>
  <c r="Y30" i="3"/>
  <c r="Y36" i="3"/>
  <c r="Y42" i="3"/>
  <c r="Y48" i="3"/>
  <c r="Y54" i="3"/>
  <c r="Y60" i="3"/>
  <c r="Y66" i="3"/>
  <c r="Y72" i="3"/>
  <c r="Y78" i="3"/>
  <c r="Y84" i="3"/>
  <c r="Y90" i="3"/>
  <c r="Y96" i="3"/>
  <c r="Y102" i="3"/>
  <c r="Y108" i="3"/>
  <c r="Y114" i="3"/>
  <c r="Y120" i="3"/>
  <c r="Y126" i="3"/>
  <c r="Y132" i="3"/>
  <c r="Y138" i="3"/>
  <c r="Y144" i="3"/>
  <c r="Y150" i="3"/>
  <c r="Y156" i="3"/>
  <c r="Y162" i="3"/>
  <c r="Y168" i="3"/>
  <c r="Y174" i="3"/>
  <c r="Y180" i="3"/>
  <c r="Y186" i="3"/>
  <c r="Y192" i="3"/>
  <c r="Y198" i="3"/>
  <c r="Y204" i="3"/>
  <c r="Y210" i="3"/>
  <c r="Y216" i="3"/>
  <c r="Y222" i="3"/>
  <c r="Y228" i="3"/>
  <c r="Z6" i="3"/>
  <c r="Z12" i="3"/>
  <c r="Z18" i="3"/>
  <c r="Z24" i="3"/>
  <c r="Z30" i="3"/>
  <c r="Z36" i="3"/>
  <c r="Z42" i="3"/>
  <c r="Z48" i="3"/>
  <c r="Z54" i="3"/>
  <c r="Z60" i="3"/>
  <c r="Z66" i="3"/>
  <c r="Z72" i="3"/>
  <c r="Z78" i="3"/>
  <c r="Z84" i="3"/>
  <c r="Z90" i="3"/>
  <c r="Z96" i="3"/>
  <c r="Z102" i="3"/>
  <c r="Z108" i="3"/>
  <c r="Z114" i="3"/>
  <c r="Z120" i="3"/>
  <c r="Z126" i="3"/>
  <c r="Z132" i="3"/>
  <c r="Z138" i="3"/>
  <c r="Z144" i="3"/>
  <c r="Z150" i="3"/>
  <c r="Z156" i="3"/>
  <c r="Z162" i="3"/>
  <c r="Z168" i="3"/>
  <c r="Z174" i="3"/>
  <c r="Z180" i="3"/>
  <c r="Z186" i="3"/>
  <c r="Z192" i="3"/>
  <c r="Z198" i="3"/>
  <c r="Z204" i="3"/>
  <c r="Z210" i="3"/>
  <c r="Z216" i="3"/>
  <c r="Z222" i="3"/>
  <c r="Z228" i="3"/>
  <c r="AA6" i="3"/>
  <c r="AA12" i="3"/>
  <c r="AA18" i="3"/>
  <c r="AA24" i="3"/>
  <c r="AA30" i="3"/>
  <c r="AA36" i="3"/>
  <c r="AA42" i="3"/>
  <c r="AA48" i="3"/>
  <c r="AA54" i="3"/>
  <c r="AA60" i="3"/>
  <c r="AA66" i="3"/>
  <c r="AA72" i="3"/>
  <c r="AA78" i="3"/>
  <c r="AA84" i="3"/>
  <c r="AA90" i="3"/>
  <c r="AA96" i="3"/>
  <c r="AA102" i="3"/>
  <c r="AA108" i="3"/>
  <c r="AA114" i="3"/>
  <c r="AA120" i="3"/>
  <c r="AA126" i="3"/>
  <c r="AA132" i="3"/>
  <c r="AA138" i="3"/>
  <c r="AA144" i="3"/>
  <c r="AA150" i="3"/>
  <c r="AA156" i="3"/>
  <c r="AA162" i="3"/>
  <c r="AA168" i="3"/>
  <c r="AA174" i="3"/>
  <c r="AA180" i="3"/>
  <c r="AA186" i="3"/>
  <c r="AA192" i="3"/>
  <c r="AA198" i="3"/>
  <c r="AA204" i="3"/>
  <c r="AA210" i="3"/>
  <c r="AA216" i="3"/>
  <c r="AA222" i="3"/>
  <c r="AA228" i="3"/>
  <c r="AB6" i="3"/>
  <c r="AB12" i="3"/>
  <c r="AB18" i="3"/>
  <c r="AB24" i="3"/>
  <c r="AB30" i="3"/>
  <c r="AB36" i="3"/>
  <c r="AB42" i="3"/>
  <c r="AB48" i="3"/>
  <c r="AB54" i="3"/>
  <c r="AB60" i="3"/>
  <c r="AB66" i="3"/>
  <c r="AB72" i="3"/>
  <c r="AB78" i="3"/>
  <c r="AB84" i="3"/>
  <c r="AB90" i="3"/>
  <c r="AB96" i="3"/>
  <c r="AB102" i="3"/>
  <c r="AB108" i="3"/>
  <c r="AB114" i="3"/>
  <c r="AB120" i="3"/>
  <c r="AB126" i="3"/>
  <c r="AB132" i="3"/>
  <c r="AB138" i="3"/>
  <c r="AB144" i="3"/>
  <c r="AB150" i="3"/>
  <c r="AB156" i="3"/>
  <c r="AB162" i="3"/>
  <c r="AB168" i="3"/>
  <c r="AB174" i="3"/>
  <c r="AB180" i="3"/>
  <c r="AB186" i="3"/>
  <c r="AB192" i="3"/>
  <c r="AB198" i="3"/>
  <c r="AB204" i="3"/>
  <c r="AB210" i="3"/>
  <c r="AB216" i="3"/>
  <c r="AB222" i="3"/>
  <c r="AB228" i="3"/>
  <c r="AC6" i="3"/>
  <c r="AC12" i="3"/>
  <c r="AC18" i="3"/>
  <c r="AC24" i="3"/>
  <c r="AC30" i="3"/>
  <c r="AC36" i="3"/>
  <c r="AC42" i="3"/>
  <c r="AC48" i="3"/>
  <c r="AC54" i="3"/>
  <c r="AC60" i="3"/>
  <c r="AC66" i="3"/>
  <c r="AC72" i="3"/>
  <c r="AC78" i="3"/>
  <c r="AC84" i="3"/>
  <c r="AC90" i="3"/>
  <c r="AC96" i="3"/>
  <c r="AC102" i="3"/>
  <c r="AC108" i="3"/>
  <c r="AC114" i="3"/>
  <c r="AC120" i="3"/>
  <c r="AC126" i="3"/>
  <c r="AC132" i="3"/>
  <c r="AC138" i="3"/>
  <c r="AC144" i="3"/>
  <c r="AC150" i="3"/>
  <c r="AC156" i="3"/>
  <c r="AC162" i="3"/>
  <c r="AC168" i="3"/>
  <c r="AC174" i="3"/>
  <c r="AC180" i="3"/>
  <c r="AC186" i="3"/>
  <c r="AC192" i="3"/>
  <c r="AC198" i="3"/>
  <c r="AC204" i="3"/>
  <c r="AC210" i="3"/>
  <c r="AC216" i="3"/>
  <c r="AC222" i="3"/>
  <c r="AC228" i="3"/>
  <c r="U7" i="3"/>
  <c r="U13" i="3"/>
  <c r="U19" i="3"/>
  <c r="U25" i="3"/>
  <c r="U31" i="3"/>
  <c r="U37" i="3"/>
  <c r="U43" i="3"/>
  <c r="U49" i="3"/>
  <c r="U55" i="3"/>
  <c r="U61" i="3"/>
  <c r="U67" i="3"/>
  <c r="U73" i="3"/>
  <c r="U79" i="3"/>
  <c r="U85" i="3"/>
  <c r="U91" i="3"/>
  <c r="U97" i="3"/>
  <c r="U103" i="3"/>
  <c r="U109" i="3"/>
  <c r="U115" i="3"/>
  <c r="U121" i="3"/>
  <c r="U127" i="3"/>
  <c r="U133" i="3"/>
  <c r="U139" i="3"/>
  <c r="U145" i="3"/>
  <c r="U151" i="3"/>
  <c r="U157" i="3"/>
  <c r="U163" i="3"/>
  <c r="U169" i="3"/>
  <c r="U175" i="3"/>
  <c r="U181" i="3"/>
  <c r="U187" i="3"/>
  <c r="U193" i="3"/>
  <c r="U199" i="3"/>
  <c r="U205" i="3"/>
  <c r="U211" i="3"/>
  <c r="U217" i="3"/>
  <c r="U223" i="3"/>
  <c r="U229" i="3"/>
  <c r="V7" i="3"/>
  <c r="V13" i="3"/>
  <c r="V19" i="3"/>
  <c r="V25" i="3"/>
  <c r="V31" i="3"/>
  <c r="V37" i="3"/>
  <c r="V43" i="3"/>
  <c r="V49" i="3"/>
  <c r="V55" i="3"/>
  <c r="V61" i="3"/>
  <c r="V67" i="3"/>
  <c r="V73" i="3"/>
  <c r="V79" i="3"/>
  <c r="V85" i="3"/>
  <c r="V91" i="3"/>
  <c r="V97" i="3"/>
  <c r="V103" i="3"/>
  <c r="V109" i="3"/>
  <c r="V115" i="3"/>
  <c r="V121" i="3"/>
  <c r="V127" i="3"/>
  <c r="V133" i="3"/>
  <c r="V139" i="3"/>
  <c r="V145" i="3"/>
  <c r="V151" i="3"/>
  <c r="V157" i="3"/>
  <c r="V163" i="3"/>
  <c r="V169" i="3"/>
  <c r="V175" i="3"/>
  <c r="V181" i="3"/>
  <c r="V187" i="3"/>
  <c r="V193" i="3"/>
  <c r="V199" i="3"/>
  <c r="V205" i="3"/>
  <c r="V211" i="3"/>
  <c r="V217" i="3"/>
  <c r="V223" i="3"/>
  <c r="V229" i="3"/>
  <c r="W7" i="3"/>
  <c r="W13" i="3"/>
  <c r="W19" i="3"/>
  <c r="W25" i="3"/>
  <c r="W31" i="3"/>
  <c r="W37" i="3"/>
  <c r="W43" i="3"/>
  <c r="W49" i="3"/>
  <c r="W55" i="3"/>
  <c r="W61" i="3"/>
  <c r="W67" i="3"/>
  <c r="W73" i="3"/>
  <c r="W79" i="3"/>
  <c r="W85" i="3"/>
  <c r="W91" i="3"/>
  <c r="W97" i="3"/>
  <c r="W103" i="3"/>
  <c r="W109" i="3"/>
  <c r="W115" i="3"/>
  <c r="W121" i="3"/>
  <c r="W127" i="3"/>
  <c r="W133" i="3"/>
  <c r="W139" i="3"/>
  <c r="W145" i="3"/>
  <c r="W151" i="3"/>
  <c r="W157" i="3"/>
  <c r="W163" i="3"/>
  <c r="W169" i="3"/>
  <c r="W175" i="3"/>
  <c r="W181" i="3"/>
  <c r="W187" i="3"/>
  <c r="W193" i="3"/>
  <c r="W199" i="3"/>
  <c r="W205" i="3"/>
  <c r="W211" i="3"/>
  <c r="W217" i="3"/>
  <c r="W223" i="3"/>
  <c r="W229" i="3"/>
  <c r="X7" i="3"/>
  <c r="X13" i="3"/>
  <c r="X19" i="3"/>
  <c r="X25" i="3"/>
  <c r="X31" i="3"/>
  <c r="X37" i="3"/>
  <c r="X43" i="3"/>
  <c r="X49" i="3"/>
  <c r="X55" i="3"/>
  <c r="X61" i="3"/>
  <c r="X67" i="3"/>
  <c r="X73" i="3"/>
  <c r="X79" i="3"/>
  <c r="X85" i="3"/>
  <c r="X91" i="3"/>
  <c r="X97" i="3"/>
  <c r="X103" i="3"/>
  <c r="X109" i="3"/>
  <c r="X115" i="3"/>
  <c r="X121" i="3"/>
  <c r="X127" i="3"/>
  <c r="X133" i="3"/>
  <c r="X139" i="3"/>
  <c r="X145" i="3"/>
  <c r="X151" i="3"/>
  <c r="X157" i="3"/>
  <c r="X163" i="3"/>
  <c r="X169" i="3"/>
  <c r="X175" i="3"/>
  <c r="X181" i="3"/>
  <c r="X187" i="3"/>
  <c r="X193" i="3"/>
  <c r="X199" i="3"/>
  <c r="X205" i="3"/>
  <c r="X211" i="3"/>
  <c r="X217" i="3"/>
  <c r="X223" i="3"/>
  <c r="X229" i="3"/>
  <c r="Y7" i="3"/>
  <c r="Y13" i="3"/>
  <c r="Y19" i="3"/>
  <c r="Y25" i="3"/>
  <c r="Y31" i="3"/>
  <c r="Y37" i="3"/>
  <c r="Y43" i="3"/>
  <c r="Y49" i="3"/>
  <c r="Y55" i="3"/>
  <c r="Y61" i="3"/>
  <c r="Y67" i="3"/>
  <c r="Y73" i="3"/>
  <c r="Y79" i="3"/>
  <c r="Y85" i="3"/>
  <c r="Y91" i="3"/>
  <c r="Y97" i="3"/>
  <c r="Y103" i="3"/>
  <c r="Y109" i="3"/>
  <c r="Y115" i="3"/>
  <c r="Y121" i="3"/>
  <c r="Y127" i="3"/>
  <c r="Y133" i="3"/>
  <c r="Y139" i="3"/>
  <c r="Y145" i="3"/>
  <c r="Y151" i="3"/>
  <c r="Y157" i="3"/>
  <c r="Y163" i="3"/>
  <c r="Y169" i="3"/>
  <c r="Y175" i="3"/>
  <c r="Y181" i="3"/>
  <c r="Y187" i="3"/>
  <c r="Y193" i="3"/>
  <c r="Y199" i="3"/>
  <c r="Y205" i="3"/>
  <c r="Y211" i="3"/>
  <c r="Y217" i="3"/>
  <c r="Y223" i="3"/>
  <c r="Y229" i="3"/>
  <c r="Z7" i="3"/>
  <c r="Z13" i="3"/>
  <c r="Z19" i="3"/>
  <c r="Z25" i="3"/>
  <c r="Z31" i="3"/>
  <c r="Z37" i="3"/>
  <c r="Z43" i="3"/>
  <c r="Z49" i="3"/>
  <c r="Z55" i="3"/>
  <c r="Z61" i="3"/>
  <c r="Z67" i="3"/>
  <c r="Z73" i="3"/>
  <c r="Z79" i="3"/>
  <c r="Z85" i="3"/>
  <c r="Z91" i="3"/>
  <c r="Z97" i="3"/>
  <c r="Z103" i="3"/>
  <c r="Z109" i="3"/>
  <c r="Z115" i="3"/>
  <c r="Z121" i="3"/>
  <c r="Z127" i="3"/>
  <c r="Z133" i="3"/>
  <c r="Z139" i="3"/>
  <c r="Z145" i="3"/>
  <c r="Z151" i="3"/>
  <c r="Z157" i="3"/>
  <c r="Z163" i="3"/>
  <c r="Z169" i="3"/>
  <c r="Z175" i="3"/>
  <c r="Z181" i="3"/>
  <c r="Z187" i="3"/>
  <c r="Z193" i="3"/>
  <c r="Z199" i="3"/>
  <c r="Z205" i="3"/>
  <c r="Z211" i="3"/>
  <c r="Z217" i="3"/>
  <c r="Z223" i="3"/>
  <c r="Z229" i="3"/>
  <c r="AA7" i="3"/>
  <c r="AA13" i="3"/>
  <c r="AA19" i="3"/>
  <c r="AA25" i="3"/>
  <c r="AA31" i="3"/>
  <c r="AA37" i="3"/>
  <c r="AA43" i="3"/>
  <c r="AA49" i="3"/>
  <c r="AA55" i="3"/>
  <c r="AA61" i="3"/>
  <c r="AA67" i="3"/>
  <c r="AA73" i="3"/>
  <c r="AA79" i="3"/>
  <c r="AA85" i="3"/>
  <c r="AA91" i="3"/>
  <c r="AA97" i="3"/>
  <c r="AA103" i="3"/>
  <c r="AA109" i="3"/>
  <c r="AA115" i="3"/>
  <c r="AA121" i="3"/>
  <c r="AA127" i="3"/>
  <c r="AA133" i="3"/>
  <c r="AA139" i="3"/>
  <c r="AA145" i="3"/>
  <c r="AA151" i="3"/>
  <c r="AA157" i="3"/>
  <c r="AA163" i="3"/>
  <c r="AA169" i="3"/>
  <c r="AA175" i="3"/>
  <c r="AA181" i="3"/>
  <c r="AA187" i="3"/>
  <c r="AA193" i="3"/>
  <c r="AA199" i="3"/>
  <c r="AA205" i="3"/>
  <c r="AA211" i="3"/>
  <c r="AA217" i="3"/>
  <c r="AA223" i="3"/>
  <c r="AA229" i="3"/>
  <c r="AB7" i="3"/>
  <c r="AB13" i="3"/>
  <c r="AB19" i="3"/>
  <c r="AB25" i="3"/>
  <c r="AB31" i="3"/>
  <c r="AB37" i="3"/>
  <c r="AB43" i="3"/>
  <c r="AB49" i="3"/>
  <c r="AB55" i="3"/>
  <c r="AB61" i="3"/>
  <c r="AB67" i="3"/>
  <c r="AB73" i="3"/>
  <c r="AB79" i="3"/>
  <c r="AB85" i="3"/>
  <c r="AB91" i="3"/>
  <c r="AB97" i="3"/>
  <c r="AB103" i="3"/>
  <c r="AB109" i="3"/>
  <c r="AB115" i="3"/>
  <c r="AB121" i="3"/>
  <c r="AB127" i="3"/>
  <c r="AB133" i="3"/>
  <c r="AB139" i="3"/>
  <c r="AB145" i="3"/>
  <c r="AB151" i="3"/>
  <c r="AB157" i="3"/>
  <c r="AB163" i="3"/>
  <c r="AB169" i="3"/>
  <c r="AB175" i="3"/>
  <c r="AB181" i="3"/>
  <c r="AB187" i="3"/>
  <c r="AB193" i="3"/>
  <c r="AB199" i="3"/>
  <c r="AB205" i="3"/>
  <c r="AB211" i="3"/>
  <c r="AB217" i="3"/>
  <c r="AB223" i="3"/>
  <c r="AB2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<sst xmlns="http://schemas.openxmlformats.org/spreadsheetml/2006/main" count="131" uniqueCount="21">
  <si>
    <t>NPV</t>
  </si>
  <si>
    <t>GWP</t>
  </si>
  <si>
    <t>Plastic Debt</t>
  </si>
  <si>
    <t>max</t>
  </si>
  <si>
    <t>TIPLF0</t>
  </si>
  <si>
    <t>min</t>
  </si>
  <si>
    <t>carboncre</t>
  </si>
  <si>
    <t>debremcost</t>
  </si>
  <si>
    <t>platax0</t>
  </si>
  <si>
    <t>reusesub0</t>
  </si>
  <si>
    <r>
      <t xml:space="preserve">MIN(INDIRECT("'[All data.xlsx]Sheet5_Mul_" &amp; </t>
    </r>
    <r>
      <rPr>
        <sz val="11"/>
        <color rgb="FFFF0000"/>
        <rFont val="Calibri"/>
        <family val="2"/>
        <scheme val="minor"/>
      </rPr>
      <t>$B2</t>
    </r>
    <r>
      <rPr>
        <sz val="11"/>
        <color theme="1"/>
        <rFont val="Calibri"/>
        <family val="2"/>
        <scheme val="minor"/>
      </rPr>
      <t xml:space="preserve"> &amp; "_" &amp; </t>
    </r>
    <r>
      <rPr>
        <sz val="11"/>
        <color rgb="FF00B0F0"/>
        <rFont val="Calibri"/>
        <family val="2"/>
        <scheme val="minor"/>
      </rPr>
      <t>C$1</t>
    </r>
    <r>
      <rPr>
        <sz val="11"/>
        <color theme="1"/>
        <rFont val="Calibri"/>
        <family val="2"/>
        <scheme val="minor"/>
      </rPr>
      <t xml:space="preserve"> &amp; "'!"&amp; ADDRESS($O$2+</t>
    </r>
    <r>
      <rPr>
        <sz val="11"/>
        <color rgb="FF00B050"/>
        <rFont val="Calibri"/>
        <family val="2"/>
        <scheme val="minor"/>
      </rPr>
      <t>$A2</t>
    </r>
    <r>
      <rPr>
        <sz val="11"/>
        <color theme="1"/>
        <rFont val="Calibri"/>
        <family val="2"/>
        <scheme val="minor"/>
      </rPr>
      <t>-2023, 2) &amp; ":" &amp; ADDRESS($O$2+</t>
    </r>
    <r>
      <rPr>
        <sz val="11"/>
        <color rgb="FF00B050"/>
        <rFont val="Calibri"/>
        <family val="2"/>
        <scheme val="minor"/>
      </rPr>
      <t>$A2</t>
    </r>
    <r>
      <rPr>
        <sz val="11"/>
        <color theme="1"/>
        <rFont val="Calibri"/>
        <family val="2"/>
        <scheme val="minor"/>
      </rPr>
      <t>-2023, 52)))</t>
    </r>
  </si>
  <si>
    <t>Total</t>
  </si>
  <si>
    <t>Ratio</t>
  </si>
  <si>
    <t>USE/Pro Ratio</t>
  </si>
  <si>
    <t>Min GWP</t>
  </si>
  <si>
    <t>Max GWP</t>
  </si>
  <si>
    <t>Reference</t>
  </si>
  <si>
    <t>SUM</t>
  </si>
  <si>
    <t>USE/Pro Ratio_max</t>
  </si>
  <si>
    <t>USE/Pro Ratio_min</t>
  </si>
  <si>
    <t>Min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</si>
</sst>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1" xfId="0" applyFill="1" applyBorder="1"/>
    <xf numFmtId="1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2" borderId="0" xfId="0" quotePrefix="1" applyNumberFormat="1" applyFill="1"/>
    <xf numFmtId="0" fontId="1" fillId="0" borderId="0" xfId="0" applyFont="1"/>
    <xf numFmtId="165" fontId="2" fillId="2" borderId="0" xfId="0" applyNumberFormat="1" applyFont="1" applyFill="1"/>
    <xf numFmtId="0" fontId="3" fillId="0" borderId="0" xfId="0" quotePrefix="1" applyFont="1"/>
    <xf numFmtId="0" fontId="2" fillId="0" borderId="0" xfId="0" applyFont="1"/>
    <xf numFmtId="0" fontId="3" fillId="0" borderId="0" xfId="0" applyFon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9345-00D9-455A-AB76-ECB785A34F3F}">
  <dimension ref="A1:AH454"/>
  <sheetViews>
    <sheetView workbookViewId="0">
      <selection activeCell="K18" sqref="K18"/>
    </sheetView>
  </sheetViews>
  <sheetFormatPr defaultRowHeight="15" x14ac:dyDescent="0.25"/>
  <cols>
    <col min="21" max="21" width="12.7109375" bestFit="1" customWidth="1"/>
  </cols>
  <sheetData>
    <row r="1" spans="1:34" ht="15.75" thickBot="1" x14ac:dyDescent="0.3">
      <c r="B1" t="s">
        <v>0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T1" t="s">
        <v>0</v>
      </c>
      <c r="U1">
        <v>0</v>
      </c>
      <c r="V1">
        <v>0.1</v>
      </c>
      <c r="W1">
        <v>0.2</v>
      </c>
      <c r="X1">
        <v>0.3</v>
      </c>
      <c r="Y1">
        <v>0.4</v>
      </c>
      <c r="Z1">
        <v>0.5</v>
      </c>
      <c r="AA1">
        <v>0.6</v>
      </c>
      <c r="AB1">
        <v>0.7</v>
      </c>
      <c r="AC1">
        <v>0.8</v>
      </c>
      <c r="AD1">
        <v>0.9</v>
      </c>
      <c r="AE1">
        <v>1</v>
      </c>
      <c r="AH1" t="s">
        <v>17</v>
      </c>
    </row>
    <row r="2" spans="1:34" ht="15.75" thickBot="1" x14ac:dyDescent="0.3">
      <c r="A2" s="1">
        <v>2023</v>
      </c>
      <c r="B2">
        <v>1</v>
      </c>
      <c r="C2">
        <f ca="1">IF(ABS(MAX(INDIRECT("'[All data.xlsx]Sheet1_Mul_"&amp;$B2&amp;"_"&amp;C$1&amp;"'!"&amp;ADDRESS($O$2+$A2-2023,2)&amp;":"&amp;ADDRESS($O$2+$A2-2023,52))))&lt;0.0001,ABS(MAX(INDIRECT("'[All data.xlsx]Sheet1_Mul_"&amp;$B2&amp;"_"&amp;C$1&amp;"'!"&amp;ADDRESS($O$2+$A2-2023,2)&amp;":"&amp;ADDRESS($O$2+$A2-2023,52))))*10000,IF(ABS(MAX(INDIRECT("'[All data.xlsx]Sheet1_Mul_"&amp;$B2&amp;"_"&amp;C$1&amp;"'!"&amp;ADDRESS($O$2+$A2-2023,2)&amp;":"&amp;ADDRESS($O$2+$A2-2023,52))))&lt;0.001,ABS(MAX(INDIRECT("'[All data.xlsx]Sheet1_Mul_"&amp;$B2&amp;"_"&amp;C$1&amp;"'!"&amp;ADDRESS($O$2+$A2-2023,2)&amp;":"&amp;ADDRESS($O$2+$A2-2023,52))))*1000,IF(ABS(MAX(INDIRECT("'[All data.xlsx]Sheet1_Mul_"&amp;$B2&amp;"_"&amp;C$1&amp;"'!"&amp;ADDRESS($O$2+$A2-2023,2)&amp;":"&amp;ADDRESS($O$2+$A2-2023,52))))&lt;0.01,ABS(MAX(INDIRECT("'[All data.xlsx]Sheet1_Mul_"&amp;$B2&amp;"_"&amp;C$1&amp;"'!"&amp;ADDRESS($O$2+$A2-2023,2)&amp;":"&amp;ADDRESS($O$2+$A2-2023,52))))*100,IF(ABS(MAX(INDIRECT("'[All data.xlsx]Sheet1_Mul_"&amp;$B2&amp;"_"&amp;C$1&amp;"'!"&amp;ADDRESS($O$2+$A2-2023,2)&amp;":"&amp;ADDRESS($O$2+$A2-2023,52))))&lt;0.1,ABS(MAX(INDIRECT("'[All data.xlsx]Sheet1_Mul_"&amp;$B2&amp;"_"&amp;C$1&amp;"'!"&amp;ADDRESS($O$2+$A2-2023,2)&amp;":"&amp;ADDRESS($O$2+$A2-2023,52))))*10,ABS(MAX(INDIRECT("'[All data.xlsx]Sheet1_Mul_"&amp;$B2&amp;"_"&amp;C$1&amp;"'!"&amp;ADDRESS($O$2+$A2-2023,2)&amp;":"&amp;ADDRESS($O$2+$A2-2023,52))))))))+0.01</f>
        <v>0.12125552911167307</v>
      </c>
      <c r="D2">
        <f t="shared" ref="D2:M17" ca="1" si="0">IF(ABS(MAX(INDIRECT("'[All data.xlsx]Sheet1_Mul_"&amp;$B2&amp;"_"&amp;D$1&amp;"'!"&amp;ADDRESS($O$2+$A2-2023,2)&amp;":"&amp;ADDRESS($O$2+$A2-2023,52))))&lt;0.0001,ABS(MAX(INDIRECT("'[All data.xlsx]Sheet1_Mul_"&amp;$B2&amp;"_"&amp;D$1&amp;"'!"&amp;ADDRESS($O$2+$A2-2023,2)&amp;":"&amp;ADDRESS($O$2+$A2-2023,52))))*10000,IF(ABS(MAX(INDIRECT("'[All data.xlsx]Sheet1_Mul_"&amp;$B2&amp;"_"&amp;D$1&amp;"'!"&amp;ADDRESS($O$2+$A2-2023,2)&amp;":"&amp;ADDRESS($O$2+$A2-2023,52))))&lt;0.001,ABS(MAX(INDIRECT("'[All data.xlsx]Sheet1_Mul_"&amp;$B2&amp;"_"&amp;D$1&amp;"'!"&amp;ADDRESS($O$2+$A2-2023,2)&amp;":"&amp;ADDRESS($O$2+$A2-2023,52))))*1000,IF(ABS(MAX(INDIRECT("'[All data.xlsx]Sheet1_Mul_"&amp;$B2&amp;"_"&amp;D$1&amp;"'!"&amp;ADDRESS($O$2+$A2-2023,2)&amp;":"&amp;ADDRESS($O$2+$A2-2023,52))))&lt;0.01,ABS(MAX(INDIRECT("'[All data.xlsx]Sheet1_Mul_"&amp;$B2&amp;"_"&amp;D$1&amp;"'!"&amp;ADDRESS($O$2+$A2-2023,2)&amp;":"&amp;ADDRESS($O$2+$A2-2023,52))))*100,IF(ABS(MAX(INDIRECT("'[All data.xlsx]Sheet1_Mul_"&amp;$B2&amp;"_"&amp;D$1&amp;"'!"&amp;ADDRESS($O$2+$A2-2023,2)&amp;":"&amp;ADDRESS($O$2+$A2-2023,52))))&lt;0.1,ABS(MAX(INDIRECT("'[All data.xlsx]Sheet1_Mul_"&amp;$B2&amp;"_"&amp;D$1&amp;"'!"&amp;ADDRESS($O$2+$A2-2023,2)&amp;":"&amp;ADDRESS($O$2+$A2-2023,52))))*10,ABS(MAX(INDIRECT("'[All data.xlsx]Sheet1_Mul_"&amp;$B2&amp;"_"&amp;D$1&amp;"'!"&amp;ADDRESS($O$2+$A2-2023,2)&amp;":"&amp;ADDRESS($O$2+$A2-2023,52))))))))+0.01</f>
        <v>0.71759967007340686</v>
      </c>
      <c r="E2">
        <f t="shared" ca="1" si="0"/>
        <v>0.19543704475519641</v>
      </c>
      <c r="F2">
        <f t="shared" ca="1" si="0"/>
        <v>0.66786537675774349</v>
      </c>
      <c r="G2">
        <f t="shared" ca="1" si="0"/>
        <v>0.77755921022935137</v>
      </c>
      <c r="H2">
        <f t="shared" ca="1" si="0"/>
        <v>0.3888437844211991</v>
      </c>
      <c r="I2">
        <f t="shared" ca="1" si="0"/>
        <v>0.52200419114420915</v>
      </c>
      <c r="J2">
        <f t="shared" ca="1" si="0"/>
        <v>0.13694455290811297</v>
      </c>
      <c r="K2">
        <f t="shared" ca="1" si="0"/>
        <v>1.0085970262289345</v>
      </c>
      <c r="L2">
        <f t="shared" ca="1" si="0"/>
        <v>0.21695925207827424</v>
      </c>
      <c r="M2">
        <f t="shared" ca="1" si="0"/>
        <v>0.5589206281681961</v>
      </c>
      <c r="O2" s="2">
        <v>42</v>
      </c>
      <c r="Q2">
        <f ca="1">IF(ABS(MAX(INDIRECT("'[All data.xlsx]Sheet1_Mul_" &amp; $B2 &amp; "_" &amp; C$1 &amp; "'!"&amp; ADDRESS($O$2+$A2-2023, 2) &amp; ":" &amp; ADDRESS($O$2+$A2-2023, 52))))&lt;0.0001,ABS(MAX(INDIRECT("'[All data.xlsx]Sheet1_Mul_" &amp; $B2 &amp; "_" &amp; C$1 &amp; "'!"&amp; ADDRESS($O$2+$A2-2023, 2) &amp; ":" &amp; ADDRESS($O$2+$A2-2023, 52))))*10000,IF(ABS(MAX(INDIRECT("'[All data.xlsx]Sheet1_Mul_" &amp; $B2 &amp; "_" &amp; C$1 &amp; "'!"&amp; ADDRESS($O$2+$A2-2023, 2) &amp; ":" &amp; ADDRESS($O$2+$A2-2023, 52))))&lt;0.001,ABS(MAX(INDIRECT("'[All data.xlsx]Sheet1_Mul_" &amp; $B2 &amp; "_" &amp; C$1 &amp; "'!"&amp; ADDRESS($O$2+$A2-2023, 2) &amp; ":" &amp; ADDRESS($O$2+$A2-2023, 52))))*1000,IF(ABS(MAX(INDIRECT("'[All data.xlsx]Sheet1_Mul_" &amp; $B2 &amp; "_" &amp; C$1 &amp; "'!"&amp; ADDRESS($O$2+$A2-2023, 2) &amp; ":" &amp; ADDRESS($O$2+$A2-2023, 52))))&lt;0.01,ABS(MAX(INDIRECT("'[All data.xlsx]Sheet1_Mul_" &amp; $B2 &amp; "_" &amp; C$1 &amp; "'!"&amp; ADDRESS($O$2+$A2-2023, 2) &amp; ":" &amp; ADDRESS($O$2+$A2-2023, 52))))*100,IF(ABS(MAX(INDIRECT("'[All data.xlsx]Sheet1_Mul_" &amp; $B2 &amp; "_" &amp; C$1 &amp; "'!"&amp; ADDRESS($O$2+$A2-2023, 2) &amp; ":" &amp; ADDRESS($O$2+$A2-2023, 52))))&lt;0.1,ABS(MAX(INDIRECT("'[All data.xlsx]Sheet1_Mul_" &amp; $B2 &amp; "_" &amp; C$1 &amp; "'!"&amp; ADDRESS($O$2+$A2-2023, 2) &amp; ":" &amp; ADDRESS($O$2+$A2-2023, 52))))*10,ABS(MAX(INDIRECT("'[All data.xlsx]Sheet1_Mul_" &amp; $B2 &amp; "_" &amp; C$1 &amp; "'!"&amp; ADDRESS($O$2+$A2-2023, 2) &amp; ":" &amp; ADDRESS($O$2+$A2-2023, 52))))))))</f>
        <v>0.11125552911167308</v>
      </c>
      <c r="S2" s="1">
        <v>2023</v>
      </c>
      <c r="T2">
        <v>1</v>
      </c>
      <c r="U2">
        <f ca="1">MIN(INDIRECT("'[All data.xlsx]Sheet1_Mul_" &amp; $B2 &amp; "_" &amp; U$1 &amp; "'!"&amp; ADDRESS($O$2+$A2-2023, 2) &amp; ":" &amp; ADDRESS($O$2+$A2-2023, 52)))</f>
        <v>-0.21489562198418111</v>
      </c>
      <c r="V2">
        <f t="shared" ref="V2:AE17" ca="1" si="1">MIN(INDIRECT("'[All data.xlsx]Sheet1_Mul_" &amp; $B2 &amp; "_" &amp; V$1 &amp; "'!"&amp; ADDRESS($O$2+$A2-2023, 2) &amp; ":" &amp; ADDRESS($O$2+$A2-2023, 52)))</f>
        <v>-0.25776130549935411</v>
      </c>
      <c r="W2">
        <f t="shared" ca="1" si="1"/>
        <v>-0.24854589085942988</v>
      </c>
      <c r="X2">
        <f t="shared" ca="1" si="1"/>
        <v>-0.23862362856807878</v>
      </c>
      <c r="Y2">
        <f t="shared" ca="1" si="1"/>
        <v>-0.28142203772136065</v>
      </c>
      <c r="Z2">
        <f t="shared" ca="1" si="1"/>
        <v>-0.89058270094152447</v>
      </c>
      <c r="AA2">
        <f t="shared" ca="1" si="1"/>
        <v>-1.0768884943546533</v>
      </c>
      <c r="AB2">
        <f t="shared" ca="1" si="1"/>
        <v>-0.47120183187901282</v>
      </c>
      <c r="AC2">
        <f t="shared" ca="1" si="1"/>
        <v>-1.0606908121220089</v>
      </c>
      <c r="AD2">
        <f t="shared" ca="1" si="1"/>
        <v>-1.0522725301903604</v>
      </c>
      <c r="AE2">
        <f t="shared" ca="1" si="1"/>
        <v>-1.4587176849384387</v>
      </c>
      <c r="AG2">
        <v>2023</v>
      </c>
      <c r="AH2">
        <v>35680000000</v>
      </c>
    </row>
    <row r="3" spans="1:34" x14ac:dyDescent="0.25">
      <c r="A3" s="1">
        <v>2023</v>
      </c>
      <c r="B3">
        <v>1.2</v>
      </c>
      <c r="C3">
        <f t="shared" ref="C3:M39" ca="1" si="2">IF(ABS(MAX(INDIRECT("'[All data.xlsx]Sheet1_Mul_"&amp;$B3&amp;"_"&amp;C$1&amp;"'!"&amp;ADDRESS($O$2+$A3-2023,2)&amp;":"&amp;ADDRESS($O$2+$A3-2023,52))))&lt;0.0001,ABS(MAX(INDIRECT("'[All data.xlsx]Sheet1_Mul_"&amp;$B3&amp;"_"&amp;C$1&amp;"'!"&amp;ADDRESS($O$2+$A3-2023,2)&amp;":"&amp;ADDRESS($O$2+$A3-2023,52))))*10000,IF(ABS(MAX(INDIRECT("'[All data.xlsx]Sheet1_Mul_"&amp;$B3&amp;"_"&amp;C$1&amp;"'!"&amp;ADDRESS($O$2+$A3-2023,2)&amp;":"&amp;ADDRESS($O$2+$A3-2023,52))))&lt;0.001,ABS(MAX(INDIRECT("'[All data.xlsx]Sheet1_Mul_"&amp;$B3&amp;"_"&amp;C$1&amp;"'!"&amp;ADDRESS($O$2+$A3-2023,2)&amp;":"&amp;ADDRESS($O$2+$A3-2023,52))))*1000,IF(ABS(MAX(INDIRECT("'[All data.xlsx]Sheet1_Mul_"&amp;$B3&amp;"_"&amp;C$1&amp;"'!"&amp;ADDRESS($O$2+$A3-2023,2)&amp;":"&amp;ADDRESS($O$2+$A3-2023,52))))&lt;0.01,ABS(MAX(INDIRECT("'[All data.xlsx]Sheet1_Mul_"&amp;$B3&amp;"_"&amp;C$1&amp;"'!"&amp;ADDRESS($O$2+$A3-2023,2)&amp;":"&amp;ADDRESS($O$2+$A3-2023,52))))*100,IF(ABS(MAX(INDIRECT("'[All data.xlsx]Sheet1_Mul_"&amp;$B3&amp;"_"&amp;C$1&amp;"'!"&amp;ADDRESS($O$2+$A3-2023,2)&amp;":"&amp;ADDRESS($O$2+$A3-2023,52))))&lt;0.1,ABS(MAX(INDIRECT("'[All data.xlsx]Sheet1_Mul_"&amp;$B3&amp;"_"&amp;C$1&amp;"'!"&amp;ADDRESS($O$2+$A3-2023,2)&amp;":"&amp;ADDRESS($O$2+$A3-2023,52))))*10,ABS(MAX(INDIRECT("'[All data.xlsx]Sheet1_Mul_"&amp;$B3&amp;"_"&amp;C$1&amp;"'!"&amp;ADDRESS($O$2+$A3-2023,2)&amp;":"&amp;ADDRESS($O$2+$A3-2023,52))))))))+0.01</f>
        <v>0.13150737495645606</v>
      </c>
      <c r="D3">
        <f t="shared" ca="1" si="0"/>
        <v>0.74012711732847491</v>
      </c>
      <c r="E3">
        <f t="shared" ca="1" si="0"/>
        <v>0.21266567454466923</v>
      </c>
      <c r="F3">
        <f t="shared" ca="1" si="0"/>
        <v>0.92399832361283396</v>
      </c>
      <c r="G3">
        <f t="shared" ca="1" si="0"/>
        <v>0.21928112080808596</v>
      </c>
      <c r="H3">
        <f t="shared" ca="1" si="0"/>
        <v>0.44334050516938472</v>
      </c>
      <c r="I3">
        <f t="shared" ca="1" si="0"/>
        <v>0.73591489043303437</v>
      </c>
      <c r="J3">
        <f t="shared" ca="1" si="0"/>
        <v>0.34816666446476985</v>
      </c>
      <c r="K3">
        <f t="shared" ca="1" si="0"/>
        <v>0.1195153110187729</v>
      </c>
      <c r="L3">
        <f t="shared" ca="1" si="0"/>
        <v>0.23455823481749299</v>
      </c>
      <c r="M3">
        <f t="shared" ca="1" si="0"/>
        <v>0.38453557348929612</v>
      </c>
      <c r="S3" s="1">
        <v>2023</v>
      </c>
      <c r="T3">
        <v>1.2</v>
      </c>
      <c r="U3">
        <f t="shared" ref="U3:AE39" ca="1" si="3">MIN(INDIRECT("'[All data.xlsx]Sheet1_Mul_" &amp; $B3 &amp; "_" &amp; U$1 &amp; "'!"&amp; ADDRESS($O$2+$A3-2023, 2) &amp; ":" &amp; ADDRESS($O$2+$A3-2023, 52)))</f>
        <v>-0.22531628154994823</v>
      </c>
      <c r="V3">
        <f t="shared" ca="1" si="1"/>
        <v>-0.25770742765896881</v>
      </c>
      <c r="W3">
        <f t="shared" ca="1" si="1"/>
        <v>-0.77916263411245812</v>
      </c>
      <c r="X3">
        <f t="shared" ca="1" si="1"/>
        <v>-0.77963633703651258</v>
      </c>
      <c r="Y3">
        <f t="shared" ca="1" si="1"/>
        <v>-0.9159923423098596</v>
      </c>
      <c r="Z3">
        <f t="shared" ca="1" si="1"/>
        <v>-0.39765526821162978</v>
      </c>
      <c r="AA3">
        <f t="shared" ca="1" si="1"/>
        <v>-0.4038983101694591</v>
      </c>
      <c r="AB3">
        <f t="shared" ca="1" si="1"/>
        <v>-0.45978750645413591</v>
      </c>
      <c r="AC3">
        <f t="shared" ca="1" si="1"/>
        <v>-0.41716153435923181</v>
      </c>
      <c r="AD3">
        <f t="shared" ca="1" si="1"/>
        <v>-0.42429591611022316</v>
      </c>
      <c r="AE3">
        <f t="shared" ca="1" si="1"/>
        <v>-0.53927890664291256</v>
      </c>
      <c r="AG3">
        <v>2024</v>
      </c>
      <c r="AH3">
        <v>36611298196.000122</v>
      </c>
    </row>
    <row r="4" spans="1:34" x14ac:dyDescent="0.25">
      <c r="A4" s="1">
        <v>2023</v>
      </c>
      <c r="B4">
        <v>1.4</v>
      </c>
      <c r="C4">
        <f t="shared" ca="1" si="2"/>
        <v>0.17524294830560591</v>
      </c>
      <c r="D4">
        <f t="shared" ca="1" si="0"/>
        <v>0.76801953543184054</v>
      </c>
      <c r="E4">
        <f t="shared" ca="1" si="0"/>
        <v>0.78918778061036943</v>
      </c>
      <c r="F4">
        <f t="shared" ca="1" si="0"/>
        <v>0.61826169905386452</v>
      </c>
      <c r="G4">
        <f t="shared" ca="1" si="0"/>
        <v>0.1986960692957733</v>
      </c>
      <c r="H4">
        <f t="shared" ca="1" si="0"/>
        <v>0.4484983968646245</v>
      </c>
      <c r="I4">
        <f t="shared" ca="1" si="0"/>
        <v>0.24079068641812096</v>
      </c>
      <c r="J4">
        <f t="shared" ca="1" si="0"/>
        <v>0.13085042113612652</v>
      </c>
      <c r="K4">
        <f t="shared" ca="1" si="0"/>
        <v>0.97343151814294959</v>
      </c>
      <c r="L4">
        <f t="shared" ca="1" si="0"/>
        <v>0.23058508131110683</v>
      </c>
      <c r="M4">
        <f t="shared" ca="1" si="0"/>
        <v>0.37522979713868071</v>
      </c>
      <c r="S4" s="1">
        <v>2023</v>
      </c>
      <c r="T4">
        <v>1.4</v>
      </c>
      <c r="U4">
        <f t="shared" ca="1" si="3"/>
        <v>-0.23543439437781491</v>
      </c>
      <c r="V4">
        <f t="shared" ca="1" si="1"/>
        <v>-0.25757298324432648</v>
      </c>
      <c r="W4">
        <f t="shared" ca="1" si="1"/>
        <v>-0.77918778061036942</v>
      </c>
      <c r="X4">
        <f t="shared" ca="1" si="1"/>
        <v>-0.23627431061448945</v>
      </c>
      <c r="Y4">
        <f t="shared" ca="1" si="1"/>
        <v>-1.25922035709783</v>
      </c>
      <c r="Z4">
        <f t="shared" ca="1" si="1"/>
        <v>-0.46395839419966478</v>
      </c>
      <c r="AA4">
        <f t="shared" ca="1" si="1"/>
        <v>-0.33367612472776509</v>
      </c>
      <c r="AB4">
        <f t="shared" ca="1" si="1"/>
        <v>-0.44695160540837769</v>
      </c>
      <c r="AC4">
        <f t="shared" ca="1" si="1"/>
        <v>-1.0214253315203896</v>
      </c>
      <c r="AD4">
        <f t="shared" ca="1" si="1"/>
        <v>-0.40863661712938004</v>
      </c>
      <c r="AE4">
        <f t="shared" ca="1" si="1"/>
        <v>-0.52205975891186851</v>
      </c>
      <c r="AG4">
        <v>2025</v>
      </c>
      <c r="AH4">
        <v>37560514627.713982</v>
      </c>
    </row>
    <row r="5" spans="1:34" x14ac:dyDescent="0.25">
      <c r="A5" s="1">
        <v>2023</v>
      </c>
      <c r="B5">
        <v>1.6</v>
      </c>
      <c r="C5">
        <f t="shared" ca="1" si="2"/>
        <v>0.14049787359735838</v>
      </c>
      <c r="D5">
        <f t="shared" ca="1" si="0"/>
        <v>0.29233141781206556</v>
      </c>
      <c r="E5">
        <f t="shared" ca="1" si="0"/>
        <v>0.27189282964376588</v>
      </c>
      <c r="F5">
        <f t="shared" ca="1" si="0"/>
        <v>0.58593498359376162</v>
      </c>
      <c r="G5">
        <f t="shared" ca="1" si="0"/>
        <v>0.2572533015621371</v>
      </c>
      <c r="H5">
        <f t="shared" ca="1" si="0"/>
        <v>0.36582663176232438</v>
      </c>
      <c r="I5">
        <f t="shared" ca="1" si="0"/>
        <v>0.66898222654385198</v>
      </c>
      <c r="J5">
        <f t="shared" ca="1" si="0"/>
        <v>0.27157845142568898</v>
      </c>
      <c r="K5">
        <f t="shared" ca="1" si="0"/>
        <v>0.72613363714063528</v>
      </c>
      <c r="L5">
        <f t="shared" ca="1" si="0"/>
        <v>0.22912127061787466</v>
      </c>
      <c r="M5">
        <f t="shared" ca="1" si="0"/>
        <v>0.36456253733266963</v>
      </c>
      <c r="S5" s="1">
        <v>2023</v>
      </c>
      <c r="T5">
        <v>1.6</v>
      </c>
      <c r="U5">
        <f t="shared" ca="1" si="3"/>
        <v>-0.24526506015191582</v>
      </c>
      <c r="V5">
        <f t="shared" ca="1" si="1"/>
        <v>-6.1958877058093297E-2</v>
      </c>
      <c r="W5">
        <f t="shared" ca="1" si="1"/>
        <v>-0.24630879145741361</v>
      </c>
      <c r="X5">
        <f t="shared" ca="1" si="1"/>
        <v>-0.2347313758765075</v>
      </c>
      <c r="Y5">
        <f t="shared" ca="1" si="1"/>
        <v>-0.4636325365781353</v>
      </c>
      <c r="Z5">
        <f t="shared" ca="1" si="1"/>
        <v>-1.1874571546049641</v>
      </c>
      <c r="AA5">
        <f t="shared" ca="1" si="1"/>
        <v>-0.38692081341665291</v>
      </c>
      <c r="AB5">
        <f t="shared" ca="1" si="1"/>
        <v>-0.37925809560434187</v>
      </c>
      <c r="AC5">
        <f t="shared" ca="1" si="1"/>
        <v>-0.3906325140851496</v>
      </c>
      <c r="AD5">
        <f t="shared" ca="1" si="1"/>
        <v>-0.391931741620896</v>
      </c>
      <c r="AE5">
        <f t="shared" ca="1" si="1"/>
        <v>-0.50350411333479028</v>
      </c>
      <c r="AG5">
        <v>2026</v>
      </c>
      <c r="AH5">
        <v>38538675367.510597</v>
      </c>
    </row>
    <row r="6" spans="1:34" x14ac:dyDescent="0.25">
      <c r="A6" s="1">
        <v>2023</v>
      </c>
      <c r="B6">
        <v>1.8</v>
      </c>
      <c r="C6">
        <f t="shared" ca="1" si="2"/>
        <v>0.14611210766701524</v>
      </c>
      <c r="D6">
        <f t="shared" ca="1" si="0"/>
        <v>0.51970175212194825</v>
      </c>
      <c r="E6">
        <f t="shared" ca="1" si="0"/>
        <v>0.37925387996098736</v>
      </c>
      <c r="F6">
        <f t="shared" ca="1" si="0"/>
        <v>1.0685160635562012</v>
      </c>
      <c r="G6">
        <f t="shared" ca="1" si="0"/>
        <v>0.8162870080383724</v>
      </c>
      <c r="H6">
        <f t="shared" ca="1" si="0"/>
        <v>0.4670994121432458</v>
      </c>
      <c r="I6">
        <f t="shared" ca="1" si="0"/>
        <v>0.53759178211414971</v>
      </c>
      <c r="J6">
        <f t="shared" ca="1" si="0"/>
        <v>0.33062807284188206</v>
      </c>
      <c r="K6">
        <f t="shared" ca="1" si="0"/>
        <v>0.92260725367069873</v>
      </c>
      <c r="L6">
        <f t="shared" ca="1" si="0"/>
        <v>0.12853389686278421</v>
      </c>
      <c r="M6">
        <f t="shared" ca="1" si="0"/>
        <v>0.35285360413487316</v>
      </c>
      <c r="S6" s="1">
        <v>2023</v>
      </c>
      <c r="T6">
        <v>1.8</v>
      </c>
      <c r="U6">
        <f t="shared" ca="1" si="3"/>
        <v>-0.25007418295147271</v>
      </c>
      <c r="V6">
        <f t="shared" ca="1" si="1"/>
        <v>-0.50970175212194824</v>
      </c>
      <c r="W6">
        <f t="shared" ca="1" si="1"/>
        <v>-0.36925387996098735</v>
      </c>
      <c r="X6">
        <f t="shared" ca="1" si="1"/>
        <v>-1.0585160635562012</v>
      </c>
      <c r="Y6">
        <f t="shared" ca="1" si="1"/>
        <v>-0.45532577906142785</v>
      </c>
      <c r="Z6">
        <f t="shared" ca="1" si="1"/>
        <v>-0.44365557925518845</v>
      </c>
      <c r="AA6">
        <f t="shared" ca="1" si="1"/>
        <v>-1.1130532533245743</v>
      </c>
      <c r="AB6">
        <f t="shared" ca="1" si="1"/>
        <v>-0.4181361947148089</v>
      </c>
      <c r="AC6">
        <f t="shared" ca="1" si="1"/>
        <v>-0.97339387538922251</v>
      </c>
      <c r="AD6">
        <f t="shared" ca="1" si="1"/>
        <v>-0.9562659789230249</v>
      </c>
      <c r="AE6">
        <f t="shared" ca="1" si="1"/>
        <v>-0.48400366738381123</v>
      </c>
      <c r="AG6">
        <v>2027</v>
      </c>
      <c r="AH6">
        <v>39521978061.242424</v>
      </c>
    </row>
    <row r="7" spans="1:34" x14ac:dyDescent="0.25">
      <c r="A7" s="1">
        <v>2023</v>
      </c>
      <c r="B7">
        <v>2</v>
      </c>
      <c r="C7">
        <f t="shared" ca="1" si="2"/>
        <v>0.15247081303573931</v>
      </c>
      <c r="D7">
        <f t="shared" ca="1" si="0"/>
        <v>0.52033083501217781</v>
      </c>
      <c r="E7">
        <f t="shared" ca="1" si="0"/>
        <v>0.37901737639471111</v>
      </c>
      <c r="F7">
        <f t="shared" ca="1" si="0"/>
        <v>0.14612934082951648</v>
      </c>
      <c r="G7">
        <f t="shared" ca="1" si="0"/>
        <v>0.20000420969378369</v>
      </c>
      <c r="H7">
        <f t="shared" ca="1" si="0"/>
        <v>0.56912033315416111</v>
      </c>
      <c r="I7">
        <f t="shared" ca="1" si="0"/>
        <v>0.33284825826603459</v>
      </c>
      <c r="J7">
        <f t="shared" ca="1" si="0"/>
        <v>0.6519526570185189</v>
      </c>
      <c r="K7">
        <f t="shared" ca="1" si="0"/>
        <v>1.1147873972311653</v>
      </c>
      <c r="L7">
        <f t="shared" ca="1" si="0"/>
        <v>1.2941987465982623</v>
      </c>
      <c r="M7">
        <f t="shared" ca="1" si="0"/>
        <v>0.34039931136257923</v>
      </c>
      <c r="S7" s="1">
        <v>2023</v>
      </c>
      <c r="T7">
        <v>2</v>
      </c>
      <c r="U7">
        <f t="shared" ca="1" si="3"/>
        <v>-0.25937127658309939</v>
      </c>
      <c r="V7">
        <f t="shared" ca="1" si="1"/>
        <v>-0.5103308350121778</v>
      </c>
      <c r="W7">
        <f t="shared" ca="1" si="1"/>
        <v>-0.36901737639471111</v>
      </c>
      <c r="X7">
        <f t="shared" ca="1" si="1"/>
        <v>-0.13612934082951647</v>
      </c>
      <c r="Y7">
        <f t="shared" ca="1" si="1"/>
        <v>0.19000420969378368</v>
      </c>
      <c r="Z7">
        <f t="shared" ca="1" si="1"/>
        <v>0.5591203331541611</v>
      </c>
      <c r="AA7">
        <f t="shared" ca="1" si="1"/>
        <v>0.19050094358651243</v>
      </c>
      <c r="AB7">
        <f t="shared" ca="1" si="1"/>
        <v>0.48120822622339166</v>
      </c>
      <c r="AC7">
        <f t="shared" ca="1" si="1"/>
        <v>0.91603025379937286</v>
      </c>
      <c r="AD7">
        <f t="shared" ca="1" si="1"/>
        <v>0.85072087750524528</v>
      </c>
      <c r="AE7">
        <f t="shared" ca="1" si="1"/>
        <v>-0.46392004163632111</v>
      </c>
      <c r="AG7">
        <v>2028</v>
      </c>
      <c r="AH7">
        <v>40564531338.409378</v>
      </c>
    </row>
    <row r="8" spans="1:34" x14ac:dyDescent="0.25">
      <c r="A8" s="1">
        <v>2024</v>
      </c>
      <c r="B8">
        <v>1</v>
      </c>
      <c r="C8">
        <f t="shared" ca="1" si="2"/>
        <v>0.2986707471516567</v>
      </c>
      <c r="D8">
        <f t="shared" ca="1" si="0"/>
        <v>0.71643846029342106</v>
      </c>
      <c r="E8">
        <f t="shared" ca="1" si="0"/>
        <v>0.19295209889829126</v>
      </c>
      <c r="F8">
        <f t="shared" ca="1" si="0"/>
        <v>0.3402153888959879</v>
      </c>
      <c r="G8">
        <f t="shared" ca="1" si="0"/>
        <v>0.77864591245529224</v>
      </c>
      <c r="H8">
        <f t="shared" ca="1" si="0"/>
        <v>0.43711061217422364</v>
      </c>
      <c r="I8">
        <f t="shared" ca="1" si="0"/>
        <v>0.58032596681257043</v>
      </c>
      <c r="J8">
        <f t="shared" ca="1" si="0"/>
        <v>0.71572777158666145</v>
      </c>
      <c r="K8">
        <f t="shared" ca="1" si="0"/>
        <v>0.78738721678492507</v>
      </c>
      <c r="L8">
        <f t="shared" ca="1" si="0"/>
        <v>0.13866444652595544</v>
      </c>
      <c r="M8">
        <f t="shared" ca="1" si="0"/>
        <v>0.2275096350531981</v>
      </c>
      <c r="S8" s="1">
        <v>2024</v>
      </c>
      <c r="T8">
        <v>1</v>
      </c>
      <c r="U8">
        <f t="shared" ca="1" si="3"/>
        <v>-0.21156073976796075</v>
      </c>
      <c r="V8">
        <f t="shared" ca="1" si="1"/>
        <v>-0.25285345746473981</v>
      </c>
      <c r="W8">
        <f t="shared" ca="1" si="1"/>
        <v>-0.2438788231609664</v>
      </c>
      <c r="X8">
        <f t="shared" ca="1" si="1"/>
        <v>-9.0472908764290413E-2</v>
      </c>
      <c r="Y8">
        <f t="shared" ca="1" si="1"/>
        <v>-0.90003436676423276</v>
      </c>
      <c r="Z8">
        <f t="shared" ca="1" si="1"/>
        <v>-0.25518514091609917</v>
      </c>
      <c r="AA8">
        <f t="shared" ca="1" si="1"/>
        <v>-0.22254577084202384</v>
      </c>
      <c r="AB8">
        <f t="shared" ca="1" si="1"/>
        <v>-0.19982338013107551</v>
      </c>
      <c r="AC8">
        <f t="shared" ca="1" si="1"/>
        <v>-0.86657570363357861</v>
      </c>
      <c r="AD8">
        <f t="shared" ca="1" si="1"/>
        <v>-0.17070728224545412</v>
      </c>
      <c r="AE8">
        <f t="shared" ca="1" si="1"/>
        <v>-0.52398739168951525</v>
      </c>
      <c r="AG8">
        <v>2029</v>
      </c>
      <c r="AH8">
        <v>41642321846.912933</v>
      </c>
    </row>
    <row r="9" spans="1:34" x14ac:dyDescent="0.25">
      <c r="A9" s="1">
        <v>2024</v>
      </c>
      <c r="B9">
        <v>1.2</v>
      </c>
      <c r="C9">
        <f t="shared" ca="1" si="2"/>
        <v>0.30347528989062983</v>
      </c>
      <c r="D9">
        <f t="shared" ca="1" si="0"/>
        <v>0.73924097009521306</v>
      </c>
      <c r="E9">
        <f t="shared" ca="1" si="0"/>
        <v>0.15660829449203348</v>
      </c>
      <c r="F9">
        <f t="shared" ca="1" si="0"/>
        <v>0.64997858418183363</v>
      </c>
      <c r="G9">
        <f t="shared" ca="1" si="0"/>
        <v>0.22011351233386581</v>
      </c>
      <c r="H9">
        <f t="shared" ca="1" si="0"/>
        <v>0.44164579234098617</v>
      </c>
      <c r="I9">
        <f t="shared" ca="1" si="0"/>
        <v>0.57214064958313815</v>
      </c>
      <c r="J9">
        <f t="shared" ca="1" si="0"/>
        <v>0.73930513929237385</v>
      </c>
      <c r="K9">
        <f t="shared" ca="1" si="0"/>
        <v>0.77525643546106993</v>
      </c>
      <c r="L9">
        <f t="shared" ca="1" si="0"/>
        <v>0.23016346352357095</v>
      </c>
      <c r="M9">
        <f t="shared" ca="1" si="0"/>
        <v>0.22172847267263332</v>
      </c>
      <c r="S9" s="1">
        <v>2024</v>
      </c>
      <c r="T9">
        <v>1.2</v>
      </c>
      <c r="U9">
        <f t="shared" ca="1" si="3"/>
        <v>-0.22171914338755769</v>
      </c>
      <c r="V9">
        <f t="shared" ca="1" si="1"/>
        <v>-0.25279952256157601</v>
      </c>
      <c r="W9">
        <f t="shared" ca="1" si="1"/>
        <v>-0.25515748724633214</v>
      </c>
      <c r="X9">
        <f t="shared" ca="1" si="1"/>
        <v>-0.2323288578879161</v>
      </c>
      <c r="Y9">
        <f t="shared" ca="1" si="1"/>
        <v>-0.34671337632915011</v>
      </c>
      <c r="Z9">
        <f t="shared" ca="1" si="1"/>
        <v>-0.87236238536038391</v>
      </c>
      <c r="AA9">
        <f t="shared" ca="1" si="1"/>
        <v>-0.21975805265662576</v>
      </c>
      <c r="AB9">
        <f t="shared" ca="1" si="1"/>
        <v>-0.21247127682963352</v>
      </c>
      <c r="AC9">
        <f t="shared" ca="1" si="1"/>
        <v>-0.21331258749055781</v>
      </c>
      <c r="AD9">
        <f t="shared" ca="1" si="1"/>
        <v>-0.72444957088677564</v>
      </c>
      <c r="AE9">
        <f t="shared" ca="1" si="1"/>
        <v>-0.50936543797320011</v>
      </c>
      <c r="AG9">
        <v>2030</v>
      </c>
      <c r="AH9">
        <v>42756159943.83242</v>
      </c>
    </row>
    <row r="10" spans="1:34" x14ac:dyDescent="0.25">
      <c r="A10" s="1">
        <v>2024</v>
      </c>
      <c r="B10">
        <v>1.4</v>
      </c>
      <c r="C10">
        <f t="shared" ca="1" si="2"/>
        <v>0.13530203871269231</v>
      </c>
      <c r="D10">
        <f t="shared" ca="1" si="0"/>
        <v>0.14034606327196669</v>
      </c>
      <c r="E10">
        <f t="shared" ca="1" si="0"/>
        <v>0.12193136936116725</v>
      </c>
      <c r="F10">
        <f t="shared" ca="1" si="0"/>
        <v>0.15567487900772742</v>
      </c>
      <c r="G10">
        <f t="shared" ca="1" si="0"/>
        <v>0.79496719295665863</v>
      </c>
      <c r="H10">
        <f t="shared" ca="1" si="0"/>
        <v>0.44897286086001686</v>
      </c>
      <c r="I10">
        <f t="shared" ca="1" si="0"/>
        <v>0.56240822379268163</v>
      </c>
      <c r="J10">
        <f t="shared" ca="1" si="0"/>
        <v>0.70384419223303052</v>
      </c>
      <c r="K10">
        <f t="shared" ca="1" si="0"/>
        <v>0.11056349268694056</v>
      </c>
      <c r="L10">
        <f t="shared" ca="1" si="0"/>
        <v>0.13381517936682408</v>
      </c>
      <c r="M10">
        <f t="shared" ca="1" si="0"/>
        <v>0.21521586719633254</v>
      </c>
      <c r="S10" s="1">
        <v>2024</v>
      </c>
      <c r="T10">
        <v>1.4</v>
      </c>
      <c r="U10">
        <f t="shared" ca="1" si="3"/>
        <v>-0.23158344617167381</v>
      </c>
      <c r="V10">
        <f t="shared" ca="1" si="1"/>
        <v>-0.26433307415920226</v>
      </c>
      <c r="W10">
        <f t="shared" ca="1" si="1"/>
        <v>-0.25568949856821538</v>
      </c>
      <c r="X10">
        <f t="shared" ca="1" si="1"/>
        <v>-0.23103814545767445</v>
      </c>
      <c r="Y10">
        <f t="shared" ca="1" si="1"/>
        <v>-0.27689811649161561</v>
      </c>
      <c r="Z10">
        <f t="shared" ca="1" si="1"/>
        <v>-0.25304241312138714</v>
      </c>
      <c r="AA10">
        <f t="shared" ca="1" si="1"/>
        <v>-0.21651823773979509</v>
      </c>
      <c r="AB10">
        <f t="shared" ca="1" si="1"/>
        <v>-0.20869369216361988</v>
      </c>
      <c r="AC10">
        <f t="shared" ca="1" si="1"/>
        <v>-0.75589921574970886</v>
      </c>
      <c r="AD10">
        <f t="shared" ca="1" si="1"/>
        <v>-0.70824752757370935</v>
      </c>
      <c r="AE10">
        <f t="shared" ca="1" si="1"/>
        <v>-0.49309593555608516</v>
      </c>
      <c r="AG10">
        <v>2031</v>
      </c>
      <c r="AH10">
        <v>43906236048.091492</v>
      </c>
    </row>
    <row r="11" spans="1:34" x14ac:dyDescent="0.25">
      <c r="A11" s="1">
        <v>2024</v>
      </c>
      <c r="B11">
        <v>1.6</v>
      </c>
      <c r="C11">
        <f t="shared" ca="1" si="2"/>
        <v>0.30709689415607044</v>
      </c>
      <c r="D11">
        <f t="shared" ca="1" si="0"/>
        <v>0.31269340351332775</v>
      </c>
      <c r="E11">
        <f t="shared" ca="1" si="0"/>
        <v>0.25793734815518254</v>
      </c>
      <c r="F11">
        <f t="shared" ca="1" si="0"/>
        <v>0.59011278227753716</v>
      </c>
      <c r="G11">
        <f t="shared" ca="1" si="0"/>
        <v>0.20815649679422663</v>
      </c>
      <c r="H11">
        <f t="shared" ca="1" si="0"/>
        <v>0.45763781778689389</v>
      </c>
      <c r="I11">
        <f t="shared" ca="1" si="0"/>
        <v>0.50281532196409962</v>
      </c>
      <c r="J11">
        <f t="shared" ca="1" si="0"/>
        <v>0.71038034283151696</v>
      </c>
      <c r="K11">
        <f t="shared" ca="1" si="0"/>
        <v>0.99300926642534249</v>
      </c>
      <c r="L11">
        <f t="shared" ca="1" si="0"/>
        <v>0.2289324116828749</v>
      </c>
      <c r="M11">
        <f t="shared" ca="1" si="0"/>
        <v>0.20817180458644141</v>
      </c>
      <c r="S11" s="1">
        <v>2024</v>
      </c>
      <c r="T11">
        <v>1.6</v>
      </c>
      <c r="U11">
        <f t="shared" ca="1" si="3"/>
        <v>-0.24116834396002484</v>
      </c>
      <c r="V11">
        <f t="shared" ca="1" si="1"/>
        <v>-8.605094118823961E-2</v>
      </c>
      <c r="W11">
        <f t="shared" ca="1" si="1"/>
        <v>-0.25624376127810683</v>
      </c>
      <c r="X11">
        <f t="shared" ca="1" si="1"/>
        <v>-0.229538266713741</v>
      </c>
      <c r="Y11">
        <f t="shared" ca="1" si="1"/>
        <v>-0.25086310406583545</v>
      </c>
      <c r="Z11">
        <f t="shared" ca="1" si="1"/>
        <v>-0.24929824486724858</v>
      </c>
      <c r="AA11">
        <f t="shared" ca="1" si="1"/>
        <v>-0.19381132337821846</v>
      </c>
      <c r="AB11">
        <f t="shared" ca="1" si="1"/>
        <v>-0.71654077624871659</v>
      </c>
      <c r="AC11">
        <f t="shared" ca="1" si="1"/>
        <v>-0.72994685586150931</v>
      </c>
      <c r="AD11">
        <f t="shared" ca="1" si="1"/>
        <v>-1.1390826337242137</v>
      </c>
      <c r="AE11">
        <f t="shared" ca="1" si="1"/>
        <v>-0.47556380457074882</v>
      </c>
      <c r="AG11">
        <v>2032</v>
      </c>
      <c r="AH11">
        <v>45084528779.150909</v>
      </c>
    </row>
    <row r="12" spans="1:34" x14ac:dyDescent="0.25">
      <c r="A12" s="1">
        <v>2024</v>
      </c>
      <c r="B12">
        <v>1.8</v>
      </c>
      <c r="C12">
        <f t="shared" ca="1" si="2"/>
        <v>0.1457901905342564</v>
      </c>
      <c r="D12">
        <f t="shared" ca="1" si="0"/>
        <v>0.50567657104239139</v>
      </c>
      <c r="E12">
        <f t="shared" ca="1" si="0"/>
        <v>0.36772200680641065</v>
      </c>
      <c r="F12">
        <f t="shared" ca="1" si="0"/>
        <v>0.55303306355704018</v>
      </c>
      <c r="G12">
        <f t="shared" ca="1" si="0"/>
        <v>0.20234823572986693</v>
      </c>
      <c r="H12">
        <f t="shared" ca="1" si="0"/>
        <v>0.35920665858143153</v>
      </c>
      <c r="I12">
        <f t="shared" ca="1" si="0"/>
        <v>0.81682901328407564</v>
      </c>
      <c r="J12">
        <f t="shared" ca="1" si="0"/>
        <v>0.33234274909022854</v>
      </c>
      <c r="K12">
        <f t="shared" ca="1" si="0"/>
        <v>0.76049951629063595</v>
      </c>
      <c r="L12">
        <f t="shared" ca="1" si="0"/>
        <v>0.12768534993898881</v>
      </c>
      <c r="M12">
        <f t="shared" ca="1" si="0"/>
        <v>0.20064991709019159</v>
      </c>
      <c r="S12" s="1">
        <v>2024</v>
      </c>
      <c r="T12">
        <v>1.8</v>
      </c>
      <c r="U12">
        <f t="shared" ca="1" si="3"/>
        <v>-0.25048759949771537</v>
      </c>
      <c r="V12">
        <f t="shared" ca="1" si="1"/>
        <v>-0.49567657104239143</v>
      </c>
      <c r="W12">
        <f t="shared" ca="1" si="1"/>
        <v>-0.35772200680641064</v>
      </c>
      <c r="X12">
        <f t="shared" ca="1" si="1"/>
        <v>-0.22781269512366883</v>
      </c>
      <c r="Y12">
        <f t="shared" ca="1" si="1"/>
        <v>-0.2476932965180941</v>
      </c>
      <c r="Z12">
        <f t="shared" ca="1" si="1"/>
        <v>-0.8295784908263254</v>
      </c>
      <c r="AA12">
        <f t="shared" ca="1" si="1"/>
        <v>-0.22190085034646362</v>
      </c>
      <c r="AB12">
        <f t="shared" ca="1" si="1"/>
        <v>-0.1998879784003379</v>
      </c>
      <c r="AC12">
        <f t="shared" ca="1" si="1"/>
        <v>-0.19762990931400204</v>
      </c>
      <c r="AD12">
        <f t="shared" ca="1" si="1"/>
        <v>-0.67130224064371491</v>
      </c>
      <c r="AE12">
        <f t="shared" ca="1" si="1"/>
        <v>-0.45713929573009698</v>
      </c>
      <c r="AG12">
        <v>2033</v>
      </c>
      <c r="AH12">
        <v>46287551821.723656</v>
      </c>
    </row>
    <row r="13" spans="1:34" x14ac:dyDescent="0.25">
      <c r="A13" s="1">
        <v>2024</v>
      </c>
      <c r="B13">
        <v>2</v>
      </c>
      <c r="C13">
        <f t="shared" ca="1" si="2"/>
        <v>0.15215197128645569</v>
      </c>
      <c r="D13">
        <f t="shared" ca="1" si="0"/>
        <v>0.55543614000670383</v>
      </c>
      <c r="E13">
        <f t="shared" ca="1" si="0"/>
        <v>0.36748728115841633</v>
      </c>
      <c r="F13">
        <f t="shared" ca="1" si="0"/>
        <v>0.18893248440422664</v>
      </c>
      <c r="G13">
        <f t="shared" ca="1" si="0"/>
        <v>0.2114964462156706</v>
      </c>
      <c r="H13">
        <f t="shared" ca="1" si="0"/>
        <v>0.63162800692312626</v>
      </c>
      <c r="I13">
        <f t="shared" ca="1" si="0"/>
        <v>0.26621345618863229</v>
      </c>
      <c r="J13">
        <f t="shared" ca="1" si="0"/>
        <v>0.52874511354600917</v>
      </c>
      <c r="K13">
        <f t="shared" ca="1" si="0"/>
        <v>1.3594975885903968</v>
      </c>
      <c r="L13">
        <f t="shared" ca="1" si="0"/>
        <v>2.4979086798375589</v>
      </c>
      <c r="M13">
        <f t="shared" ca="1" si="0"/>
        <v>0.19290164501324705</v>
      </c>
      <c r="S13" s="1">
        <v>2024</v>
      </c>
      <c r="T13">
        <v>2</v>
      </c>
      <c r="U13">
        <f t="shared" ca="1" si="3"/>
        <v>-0.25955411517836036</v>
      </c>
      <c r="V13">
        <f t="shared" ca="1" si="1"/>
        <v>-0.54543614000670382</v>
      </c>
      <c r="W13">
        <f t="shared" ca="1" si="1"/>
        <v>-0.35748728115841633</v>
      </c>
      <c r="X13">
        <f t="shared" ca="1" si="1"/>
        <v>-0.17893248440422663</v>
      </c>
      <c r="Y13">
        <f t="shared" ca="1" si="1"/>
        <v>0.20149644621567059</v>
      </c>
      <c r="Z13">
        <f t="shared" ca="1" si="1"/>
        <v>0.62162800692312625</v>
      </c>
      <c r="AA13">
        <f t="shared" ca="1" si="1"/>
        <v>0.20016753242988977</v>
      </c>
      <c r="AB13">
        <f t="shared" ca="1" si="1"/>
        <v>0.36897463602494907</v>
      </c>
      <c r="AC13">
        <f t="shared" ca="1" si="1"/>
        <v>0.92617310043451639</v>
      </c>
      <c r="AD13">
        <f t="shared" ca="1" si="1"/>
        <v>1.6327941036319342</v>
      </c>
      <c r="AE13">
        <f t="shared" ca="1" si="1"/>
        <v>-0.43816419825517139</v>
      </c>
      <c r="AG13">
        <v>2034</v>
      </c>
      <c r="AH13">
        <v>47515739919.417259</v>
      </c>
    </row>
    <row r="14" spans="1:34" x14ac:dyDescent="0.25">
      <c r="A14" s="1">
        <f>A8+1</f>
        <v>2025</v>
      </c>
      <c r="B14">
        <f>B2</f>
        <v>1</v>
      </c>
      <c r="C14">
        <f t="shared" ca="1" si="2"/>
        <v>0.61672716813663508</v>
      </c>
      <c r="D14">
        <f t="shared" ca="1" si="0"/>
        <v>0.34381694210267427</v>
      </c>
      <c r="E14">
        <f t="shared" ca="1" si="0"/>
        <v>0.23952995804206673</v>
      </c>
      <c r="F14">
        <f t="shared" ca="1" si="0"/>
        <v>0.6296995087241557</v>
      </c>
      <c r="G14">
        <f t="shared" ca="1" si="0"/>
        <v>0.77988893511255974</v>
      </c>
      <c r="H14">
        <f t="shared" ca="1" si="0"/>
        <v>0.39161471842591988</v>
      </c>
      <c r="I14">
        <f t="shared" ca="1" si="0"/>
        <v>0.52898576339492009</v>
      </c>
      <c r="J14">
        <f t="shared" ca="1" si="0"/>
        <v>0.1198700033169308</v>
      </c>
      <c r="K14">
        <f t="shared" ca="1" si="0"/>
        <v>0.12454472452097069</v>
      </c>
      <c r="L14">
        <f t="shared" ca="1" si="0"/>
        <v>0.15855346353174798</v>
      </c>
      <c r="M14">
        <f t="shared" ca="1" si="0"/>
        <v>0.22841659056353281</v>
      </c>
      <c r="S14" s="1">
        <f>S8+1</f>
        <v>2025</v>
      </c>
      <c r="T14">
        <f>T2</f>
        <v>1</v>
      </c>
      <c r="U14">
        <f t="shared" ca="1" si="3"/>
        <v>-8.698225945028637E-2</v>
      </c>
      <c r="V14">
        <f t="shared" ca="1" si="1"/>
        <v>-0.17571211531768668</v>
      </c>
      <c r="W14">
        <f t="shared" ca="1" si="1"/>
        <v>-0.30916298201108405</v>
      </c>
      <c r="X14">
        <f t="shared" ca="1" si="1"/>
        <v>-0.23258172946577121</v>
      </c>
      <c r="Y14">
        <f t="shared" ca="1" si="1"/>
        <v>-0.27529614807538327</v>
      </c>
      <c r="Z14">
        <f t="shared" ca="1" si="1"/>
        <v>-0.14267036103696198</v>
      </c>
      <c r="AA14">
        <f t="shared" ca="1" si="1"/>
        <v>-0.20166107510324732</v>
      </c>
      <c r="AB14">
        <f t="shared" ca="1" si="1"/>
        <v>-8.819081966179422E-2</v>
      </c>
      <c r="AC14">
        <f t="shared" ca="1" si="1"/>
        <v>-0.21781029911729141</v>
      </c>
      <c r="AD14">
        <f t="shared" ca="1" si="1"/>
        <v>-0.74023576945059455</v>
      </c>
      <c r="AE14">
        <f t="shared" ca="1" si="1"/>
        <v>-0.5116001794366748</v>
      </c>
      <c r="AG14">
        <v>2035</v>
      </c>
      <c r="AH14">
        <v>48760139296.574364</v>
      </c>
    </row>
    <row r="15" spans="1:34" x14ac:dyDescent="0.25">
      <c r="A15" s="1">
        <f t="shared" ref="A15:A78" si="4">A9+1</f>
        <v>2025</v>
      </c>
      <c r="B15">
        <f t="shared" ref="B15:B78" si="5">B3</f>
        <v>1.2</v>
      </c>
      <c r="C15">
        <f t="shared" ca="1" si="2"/>
        <v>0.30454926103369873</v>
      </c>
      <c r="D15">
        <f t="shared" ca="1" si="0"/>
        <v>0.22237570967103187</v>
      </c>
      <c r="E15">
        <f t="shared" ca="1" si="0"/>
        <v>0.21117056181324972</v>
      </c>
      <c r="F15">
        <f t="shared" ca="1" si="0"/>
        <v>0.13121238299325924</v>
      </c>
      <c r="G15">
        <f t="shared" ca="1" si="0"/>
        <v>0.78728706387805858</v>
      </c>
      <c r="H15">
        <f t="shared" ca="1" si="0"/>
        <v>0.28900745152940782</v>
      </c>
      <c r="I15">
        <f t="shared" ca="1" si="0"/>
        <v>0.52218459908698689</v>
      </c>
      <c r="J15">
        <f t="shared" ca="1" si="0"/>
        <v>0.73943585864979833</v>
      </c>
      <c r="K15">
        <f t="shared" ca="1" si="0"/>
        <v>0.76882506989673727</v>
      </c>
      <c r="L15">
        <f t="shared" ca="1" si="0"/>
        <v>0.13911248522286171</v>
      </c>
      <c r="M15">
        <f t="shared" ca="1" si="0"/>
        <v>0.22264432490681041</v>
      </c>
      <c r="S15" s="1">
        <f t="shared" ref="S15:S78" si="6">S9+1</f>
        <v>2025</v>
      </c>
      <c r="T15">
        <f t="shared" ref="T15:T78" si="7">T3</f>
        <v>1.2</v>
      </c>
      <c r="U15">
        <f t="shared" ca="1" si="3"/>
        <v>-0.22360377578577156</v>
      </c>
      <c r="V15">
        <f t="shared" ca="1" si="1"/>
        <v>-0.26228924931681591</v>
      </c>
      <c r="W15">
        <f t="shared" ca="1" si="1"/>
        <v>-0.24232548743201701</v>
      </c>
      <c r="X15">
        <f t="shared" ca="1" si="1"/>
        <v>-0.74644245959161393</v>
      </c>
      <c r="Y15">
        <f t="shared" ca="1" si="1"/>
        <v>-0.27403671304415966</v>
      </c>
      <c r="Z15">
        <f t="shared" ca="1" si="1"/>
        <v>-0.25586836764706566</v>
      </c>
      <c r="AA15">
        <f t="shared" ca="1" si="1"/>
        <v>-0.19938174984479712</v>
      </c>
      <c r="AB15">
        <f t="shared" ca="1" si="1"/>
        <v>-0.1880258407332919</v>
      </c>
      <c r="AC15">
        <f t="shared" ca="1" si="1"/>
        <v>-0.84016626567940333</v>
      </c>
      <c r="AD15">
        <f t="shared" ca="1" si="1"/>
        <v>-0.17220371651857644</v>
      </c>
      <c r="AE15">
        <f t="shared" ca="1" si="1"/>
        <v>-0.49731625246674349</v>
      </c>
      <c r="AG15">
        <v>2036</v>
      </c>
      <c r="AH15">
        <v>50023823121.713905</v>
      </c>
    </row>
    <row r="16" spans="1:34" x14ac:dyDescent="0.25">
      <c r="A16" s="1">
        <f t="shared" si="4"/>
        <v>2025</v>
      </c>
      <c r="B16">
        <f t="shared" si="5"/>
        <v>1.4</v>
      </c>
      <c r="C16">
        <f t="shared" ca="1" si="2"/>
        <v>0.13494591557346758</v>
      </c>
      <c r="D16">
        <f t="shared" ca="1" si="0"/>
        <v>0.37128058436276534</v>
      </c>
      <c r="E16">
        <f t="shared" ca="1" si="0"/>
        <v>0.12388964478055255</v>
      </c>
      <c r="F16">
        <f t="shared" ca="1" si="0"/>
        <v>0.65531377951761971</v>
      </c>
      <c r="G16">
        <f t="shared" ca="1" si="0"/>
        <v>0.14720926163535733</v>
      </c>
      <c r="H16">
        <f t="shared" ca="1" si="0"/>
        <v>0.24920029249468226</v>
      </c>
      <c r="I16">
        <f t="shared" ca="1" si="0"/>
        <v>0.56448049446423942</v>
      </c>
      <c r="J16">
        <f t="shared" ca="1" si="0"/>
        <v>0.72700366760946555</v>
      </c>
      <c r="K16">
        <f t="shared" ca="1" si="0"/>
        <v>0.77474809644784637</v>
      </c>
      <c r="L16">
        <f t="shared" ca="1" si="0"/>
        <v>0.13728943600387764</v>
      </c>
      <c r="M16">
        <f t="shared" ca="1" si="0"/>
        <v>0.21606262224760792</v>
      </c>
      <c r="S16" s="1">
        <f t="shared" si="6"/>
        <v>2025</v>
      </c>
      <c r="T16">
        <f t="shared" si="7"/>
        <v>1.4</v>
      </c>
      <c r="U16">
        <f t="shared" ca="1" si="3"/>
        <v>-0.23321840563803162</v>
      </c>
      <c r="V16">
        <f t="shared" ca="1" si="1"/>
        <v>-0.17574175769515976</v>
      </c>
      <c r="W16">
        <f t="shared" ca="1" si="1"/>
        <v>-0.25449322998289953</v>
      </c>
      <c r="X16">
        <f t="shared" ca="1" si="1"/>
        <v>-0.23027625017230727</v>
      </c>
      <c r="Y16">
        <f t="shared" ca="1" si="1"/>
        <v>-0.2530358563500843</v>
      </c>
      <c r="Z16">
        <f t="shared" ca="1" si="1"/>
        <v>-0.25256076869995037</v>
      </c>
      <c r="AA16">
        <f t="shared" ca="1" si="1"/>
        <v>-0.21640575361434866</v>
      </c>
      <c r="AB16">
        <f t="shared" ca="1" si="1"/>
        <v>-0.18502756873444773</v>
      </c>
      <c r="AC16">
        <f t="shared" ca="1" si="1"/>
        <v>-0.20883132790167155</v>
      </c>
      <c r="AD16">
        <f t="shared" ca="1" si="1"/>
        <v>-0.70890321103688492</v>
      </c>
      <c r="AE16">
        <f t="shared" ca="1" si="1"/>
        <v>-0.47317446045800998</v>
      </c>
      <c r="AG16">
        <v>2037</v>
      </c>
      <c r="AH16">
        <v>51331941024.554306</v>
      </c>
    </row>
    <row r="17" spans="1:34" x14ac:dyDescent="0.25">
      <c r="A17" s="1">
        <f t="shared" si="4"/>
        <v>2025</v>
      </c>
      <c r="B17">
        <f t="shared" si="5"/>
        <v>1.6</v>
      </c>
      <c r="C17">
        <f t="shared" ca="1" si="2"/>
        <v>0.13981969507483558</v>
      </c>
      <c r="D17">
        <f t="shared" ca="1" si="0"/>
        <v>0.26365106213572087</v>
      </c>
      <c r="E17">
        <f t="shared" ca="1" si="0"/>
        <v>0.12512386083991806</v>
      </c>
      <c r="F17">
        <f t="shared" ca="1" si="0"/>
        <v>0.59437232767698045</v>
      </c>
      <c r="G17">
        <f t="shared" ca="1" si="0"/>
        <v>0.80675549426456195</v>
      </c>
      <c r="H17">
        <f t="shared" ca="1" si="0"/>
        <v>0.45827436818683737</v>
      </c>
      <c r="I17">
        <f t="shared" ca="1" si="0"/>
        <v>0.386307041279698</v>
      </c>
      <c r="J17">
        <f t="shared" ca="1" si="0"/>
        <v>0.11135381090307675</v>
      </c>
      <c r="K17">
        <f t="shared" ca="1" si="0"/>
        <v>0.99704850352380414</v>
      </c>
      <c r="L17">
        <f t="shared" ca="1" si="0"/>
        <v>0.13419639467757094</v>
      </c>
      <c r="M17">
        <f t="shared" ca="1" si="0"/>
        <v>0.20898475971655028</v>
      </c>
      <c r="S17" s="1">
        <f t="shared" si="6"/>
        <v>2025</v>
      </c>
      <c r="T17">
        <f t="shared" si="7"/>
        <v>1.6</v>
      </c>
      <c r="U17">
        <f t="shared" ca="1" si="3"/>
        <v>-0.24256148931019988</v>
      </c>
      <c r="V17">
        <f t="shared" ca="1" si="1"/>
        <v>-5.1370507523454866E-2</v>
      </c>
      <c r="W17">
        <f t="shared" ca="1" si="1"/>
        <v>-0.2550351179454694</v>
      </c>
      <c r="X17">
        <f t="shared" ca="1" si="1"/>
        <v>-0.22876787359228284</v>
      </c>
      <c r="Y17">
        <f t="shared" ca="1" si="1"/>
        <v>-0.27265652694638726</v>
      </c>
      <c r="Z17">
        <f t="shared" ca="1" si="1"/>
        <v>-0.24881752296138895</v>
      </c>
      <c r="AA17">
        <f t="shared" ca="1" si="1"/>
        <v>-0.20489242140693947</v>
      </c>
      <c r="AB17">
        <f t="shared" ca="1" si="1"/>
        <v>-0.18166624229889083</v>
      </c>
      <c r="AC17">
        <f t="shared" ca="1" si="1"/>
        <v>-0.72110141360588154</v>
      </c>
      <c r="AD17">
        <f t="shared" ca="1" si="1"/>
        <v>-0.69063877556034303</v>
      </c>
      <c r="AE17">
        <f t="shared" ca="1" si="1"/>
        <v>-0.46429789364518959</v>
      </c>
      <c r="AG17">
        <v>2038</v>
      </c>
      <c r="AH17">
        <v>52661976517.847916</v>
      </c>
    </row>
    <row r="18" spans="1:34" x14ac:dyDescent="0.25">
      <c r="A18" s="1">
        <f t="shared" si="4"/>
        <v>2025</v>
      </c>
      <c r="B18">
        <f t="shared" si="5"/>
        <v>1.8</v>
      </c>
      <c r="C18">
        <f t="shared" ca="1" si="2"/>
        <v>0.14543966180130274</v>
      </c>
      <c r="D18">
        <f t="shared" ca="1" si="2"/>
        <v>0.49146068012372329</v>
      </c>
      <c r="E18">
        <f t="shared" ca="1" si="2"/>
        <v>0.35327946640162117</v>
      </c>
      <c r="F18">
        <f t="shared" ca="1" si="2"/>
        <v>0.5572029599623004</v>
      </c>
      <c r="G18">
        <f t="shared" ca="1" si="2"/>
        <v>0.20315184155965893</v>
      </c>
      <c r="H18">
        <f t="shared" ca="1" si="2"/>
        <v>0.35947152799989518</v>
      </c>
      <c r="I18">
        <f t="shared" ca="1" si="2"/>
        <v>0.72610782903132187</v>
      </c>
      <c r="J18">
        <f t="shared" ca="1" si="2"/>
        <v>0.31057560930313838</v>
      </c>
      <c r="K18">
        <f t="shared" ca="1" si="2"/>
        <v>0.8892172593065818</v>
      </c>
      <c r="L18">
        <f t="shared" ca="1" si="2"/>
        <v>0.23871579256189179</v>
      </c>
      <c r="M18">
        <f t="shared" ca="1" si="2"/>
        <v>0.20142761929464234</v>
      </c>
      <c r="S18" s="1">
        <f t="shared" si="6"/>
        <v>2025</v>
      </c>
      <c r="T18">
        <f t="shared" si="7"/>
        <v>1.8</v>
      </c>
      <c r="U18">
        <f t="shared" ca="1" si="3"/>
        <v>-0.25164641901787166</v>
      </c>
      <c r="V18">
        <f t="shared" ca="1" si="3"/>
        <v>-0.48146068012372328</v>
      </c>
      <c r="W18">
        <f t="shared" ca="1" si="3"/>
        <v>-0.34327946640162116</v>
      </c>
      <c r="X18">
        <f t="shared" ca="1" si="3"/>
        <v>-0.2270524832299837</v>
      </c>
      <c r="Y18">
        <f t="shared" ca="1" si="3"/>
        <v>-0.24703490924041283</v>
      </c>
      <c r="Z18">
        <f t="shared" ca="1" si="3"/>
        <v>-0.22757135702650616</v>
      </c>
      <c r="AA18">
        <f t="shared" ca="1" si="3"/>
        <v>-0.20875206410855399</v>
      </c>
      <c r="AB18">
        <f t="shared" ca="1" si="3"/>
        <v>-0.18626974320550527</v>
      </c>
      <c r="AC18">
        <f t="shared" ca="1" si="3"/>
        <v>-0.19789318130425448</v>
      </c>
      <c r="AD18">
        <f t="shared" ca="1" si="3"/>
        <v>-0.67104750577849759</v>
      </c>
      <c r="AE18">
        <f t="shared" ca="1" si="3"/>
        <v>-0.43919436829277941</v>
      </c>
      <c r="AG18">
        <v>2039</v>
      </c>
      <c r="AH18">
        <v>54017914459.953094</v>
      </c>
    </row>
    <row r="19" spans="1:34" x14ac:dyDescent="0.25">
      <c r="A19" s="1">
        <f t="shared" si="4"/>
        <v>2025</v>
      </c>
      <c r="B19">
        <f t="shared" si="5"/>
        <v>2</v>
      </c>
      <c r="C19">
        <f t="shared" ca="1" si="2"/>
        <v>0.31312843063066886</v>
      </c>
      <c r="D19">
        <f t="shared" ca="1" si="2"/>
        <v>0.51446542442072141</v>
      </c>
      <c r="E19">
        <f t="shared" ca="1" si="2"/>
        <v>0.39295547856903312</v>
      </c>
      <c r="F19">
        <f t="shared" ca="1" si="2"/>
        <v>0.17302517380856469</v>
      </c>
      <c r="G19">
        <f t="shared" ca="1" si="2"/>
        <v>0.22562278479055631</v>
      </c>
      <c r="H19">
        <f t="shared" ca="1" si="2"/>
        <v>0.64704926542968844</v>
      </c>
      <c r="I19">
        <f t="shared" ca="1" si="2"/>
        <v>0.29650730607110176</v>
      </c>
      <c r="J19">
        <f t="shared" ca="1" si="2"/>
        <v>0.53550347086789185</v>
      </c>
      <c r="K19">
        <f t="shared" ca="1" si="2"/>
        <v>1.1930374970178887</v>
      </c>
      <c r="L19">
        <f t="shared" ca="1" si="2"/>
        <v>0.90247648064082608</v>
      </c>
      <c r="M19">
        <f t="shared" ca="1" si="2"/>
        <v>0.19364335795138093</v>
      </c>
      <c r="S19" s="1">
        <f t="shared" si="6"/>
        <v>2025</v>
      </c>
      <c r="T19">
        <f t="shared" si="7"/>
        <v>2</v>
      </c>
      <c r="U19">
        <f t="shared" ca="1" si="3"/>
        <v>-0.26048574956280285</v>
      </c>
      <c r="V19">
        <f t="shared" ca="1" si="3"/>
        <v>-0.5044654244207214</v>
      </c>
      <c r="W19">
        <f t="shared" ca="1" si="3"/>
        <v>-0.38295547856903311</v>
      </c>
      <c r="X19">
        <f t="shared" ca="1" si="3"/>
        <v>-0.16302517380856468</v>
      </c>
      <c r="Y19">
        <f t="shared" ca="1" si="3"/>
        <v>0.2156227847905563</v>
      </c>
      <c r="Z19">
        <f t="shared" ca="1" si="3"/>
        <v>0.63704926542968843</v>
      </c>
      <c r="AA19">
        <f t="shared" ca="1" si="3"/>
        <v>0.19257946116476318</v>
      </c>
      <c r="AB19">
        <f t="shared" ca="1" si="3"/>
        <v>0.33387532233671002</v>
      </c>
      <c r="AC19">
        <f t="shared" ca="1" si="3"/>
        <v>1.1806060532706608</v>
      </c>
      <c r="AD19">
        <f t="shared" ca="1" si="3"/>
        <v>0.5715886593317242</v>
      </c>
      <c r="AE19">
        <f t="shared" ca="1" si="3"/>
        <v>-0.42776779080439892</v>
      </c>
      <c r="AG19">
        <v>2040</v>
      </c>
      <c r="AH19">
        <v>55397009002.442047</v>
      </c>
    </row>
    <row r="20" spans="1:34" x14ac:dyDescent="0.25">
      <c r="A20" s="1">
        <f t="shared" si="4"/>
        <v>2026</v>
      </c>
      <c r="B20">
        <f t="shared" si="5"/>
        <v>1</v>
      </c>
      <c r="C20">
        <f t="shared" ca="1" si="2"/>
        <v>0.21430058562323742</v>
      </c>
      <c r="D20">
        <f t="shared" ca="1" si="2"/>
        <v>0.37782765226318882</v>
      </c>
      <c r="E20">
        <f t="shared" ca="1" si="2"/>
        <v>0.12203835891123947</v>
      </c>
      <c r="F20">
        <f t="shared" ca="1" si="2"/>
        <v>0.91023510733374458</v>
      </c>
      <c r="G20">
        <f t="shared" ca="1" si="2"/>
        <v>0.78122249355601214</v>
      </c>
      <c r="H20">
        <f t="shared" ca="1" si="2"/>
        <v>0.44720956100626824</v>
      </c>
      <c r="I20">
        <f t="shared" ca="1" si="2"/>
        <v>0.49645603548293665</v>
      </c>
      <c r="J20">
        <f t="shared" ca="1" si="2"/>
        <v>0.75296255428413761</v>
      </c>
      <c r="K20">
        <f t="shared" ca="1" si="2"/>
        <v>0.12498698725089837</v>
      </c>
      <c r="L20">
        <f t="shared" ca="1" si="2"/>
        <v>0.13919668754783263</v>
      </c>
      <c r="M20">
        <f t="shared" ca="1" si="2"/>
        <v>0.22931653646594743</v>
      </c>
      <c r="S20" s="1">
        <f t="shared" si="6"/>
        <v>2026</v>
      </c>
      <c r="T20">
        <f t="shared" si="7"/>
        <v>1</v>
      </c>
      <c r="U20">
        <f t="shared" ca="1" si="3"/>
        <v>-0.82133255196210753</v>
      </c>
      <c r="V20">
        <f t="shared" ca="1" si="3"/>
        <v>-0.17732930914620801</v>
      </c>
      <c r="W20">
        <f t="shared" ca="1" si="3"/>
        <v>-0.25361838127951386</v>
      </c>
      <c r="X20">
        <f t="shared" ca="1" si="3"/>
        <v>-0.72894622603812609</v>
      </c>
      <c r="Y20">
        <f t="shared" ca="1" si="3"/>
        <v>-0.11794793459134309</v>
      </c>
      <c r="Z20">
        <f t="shared" ca="1" si="3"/>
        <v>-0.25563605345832097</v>
      </c>
      <c r="AA20">
        <f t="shared" ca="1" si="3"/>
        <v>-0.2147511165603557</v>
      </c>
      <c r="AB20">
        <f t="shared" ca="1" si="3"/>
        <v>-0.71467078953762708</v>
      </c>
      <c r="AC20">
        <f t="shared" ca="1" si="3"/>
        <v>-0.21954293454933238</v>
      </c>
      <c r="AD20">
        <f t="shared" ca="1" si="3"/>
        <v>-0.70545985804409639</v>
      </c>
      <c r="AE20">
        <f t="shared" ca="1" si="3"/>
        <v>-0.49025079482730516</v>
      </c>
      <c r="AG20">
        <v>2041</v>
      </c>
      <c r="AH20">
        <v>56795625627.44648</v>
      </c>
    </row>
    <row r="21" spans="1:34" x14ac:dyDescent="0.25">
      <c r="A21" s="1">
        <f t="shared" si="4"/>
        <v>2026</v>
      </c>
      <c r="B21">
        <f t="shared" si="5"/>
        <v>1.2</v>
      </c>
      <c r="C21">
        <f t="shared" ca="1" si="2"/>
        <v>0.9663944480002773</v>
      </c>
      <c r="D21">
        <f t="shared" ca="1" si="2"/>
        <v>0.37840024029606539</v>
      </c>
      <c r="E21">
        <f t="shared" ca="1" si="2"/>
        <v>0.20855636685268344</v>
      </c>
      <c r="F21">
        <f t="shared" ca="1" si="2"/>
        <v>0.65892018006277808</v>
      </c>
      <c r="G21">
        <f t="shared" ca="1" si="2"/>
        <v>0.78863924147697229</v>
      </c>
      <c r="H21">
        <f t="shared" ca="1" si="2"/>
        <v>0.44289888987279818</v>
      </c>
      <c r="I21">
        <f t="shared" ca="1" si="2"/>
        <v>0.53964783398312965</v>
      </c>
      <c r="J21">
        <f t="shared" ca="1" si="2"/>
        <v>0.69357331140316103</v>
      </c>
      <c r="K21">
        <f t="shared" ca="1" si="2"/>
        <v>0.11343266859663892</v>
      </c>
      <c r="L21">
        <f t="shared" ca="1" si="2"/>
        <v>0.13659768936713851</v>
      </c>
      <c r="M21">
        <f t="shared" ca="1" si="2"/>
        <v>0.22347774493204708</v>
      </c>
      <c r="S21" s="1">
        <f t="shared" si="6"/>
        <v>2026</v>
      </c>
      <c r="T21">
        <f t="shared" si="7"/>
        <v>1.2</v>
      </c>
      <c r="U21">
        <f t="shared" ca="1" si="3"/>
        <v>-0.8213747340748373</v>
      </c>
      <c r="V21">
        <f t="shared" ca="1" si="3"/>
        <v>-0.17755420635614008</v>
      </c>
      <c r="W21">
        <f t="shared" ca="1" si="3"/>
        <v>-0.24260458898832124</v>
      </c>
      <c r="X21">
        <f t="shared" ca="1" si="3"/>
        <v>-0.23205053728710098</v>
      </c>
      <c r="Y21">
        <f t="shared" ca="1" si="3"/>
        <v>-0.27469139466199172</v>
      </c>
      <c r="Z21">
        <f t="shared" ca="1" si="3"/>
        <v>-0.83230384959823178</v>
      </c>
      <c r="AA21">
        <f t="shared" ca="1" si="3"/>
        <v>-0.21222176294931061</v>
      </c>
      <c r="AB21">
        <f t="shared" ca="1" si="3"/>
        <v>-0.19844019665361723</v>
      </c>
      <c r="AC21">
        <f t="shared" ca="1" si="3"/>
        <v>-0.81022610197977118</v>
      </c>
      <c r="AD21">
        <f t="shared" ca="1" si="3"/>
        <v>-0.16976529799580628</v>
      </c>
      <c r="AE21">
        <f t="shared" ca="1" si="3"/>
        <v>-0.48544850654188676</v>
      </c>
      <c r="AG21">
        <v>2042</v>
      </c>
      <c r="AH21">
        <v>58218197754.977654</v>
      </c>
    </row>
    <row r="22" spans="1:34" x14ac:dyDescent="0.25">
      <c r="A22" s="1">
        <f t="shared" si="4"/>
        <v>2026</v>
      </c>
      <c r="B22">
        <f t="shared" si="5"/>
        <v>1.4</v>
      </c>
      <c r="C22">
        <f t="shared" ca="1" si="2"/>
        <v>0.30752333983998709</v>
      </c>
      <c r="D22">
        <f t="shared" ca="1" si="2"/>
        <v>0.41031589543488356</v>
      </c>
      <c r="E22">
        <f t="shared" ca="1" si="2"/>
        <v>0.12409236224152319</v>
      </c>
      <c r="F22">
        <f t="shared" ca="1" si="2"/>
        <v>0.63131481382667354</v>
      </c>
      <c r="G22">
        <f t="shared" ca="1" si="2"/>
        <v>0.12934565970877804</v>
      </c>
      <c r="H22">
        <f t="shared" ca="1" si="2"/>
        <v>0.42431363308614362</v>
      </c>
      <c r="I22">
        <f t="shared" ca="1" si="2"/>
        <v>0.51602517879531784</v>
      </c>
      <c r="J22">
        <f t="shared" ca="1" si="2"/>
        <v>0.11477937650975716</v>
      </c>
      <c r="K22">
        <f t="shared" ca="1" si="2"/>
        <v>0.18546535601134398</v>
      </c>
      <c r="L22">
        <f t="shared" ca="1" si="2"/>
        <v>0.13490379339197348</v>
      </c>
      <c r="M22">
        <f t="shared" ca="1" si="2"/>
        <v>0.21690146794562959</v>
      </c>
      <c r="S22" s="1">
        <f t="shared" si="6"/>
        <v>2026</v>
      </c>
      <c r="T22">
        <f t="shared" si="7"/>
        <v>1.4</v>
      </c>
      <c r="U22">
        <f t="shared" ca="1" si="3"/>
        <v>-0.23667172701374647</v>
      </c>
      <c r="V22">
        <f t="shared" ca="1" si="3"/>
        <v>-0.17733231672232613</v>
      </c>
      <c r="W22">
        <f t="shared" ca="1" si="3"/>
        <v>-0.72720172260505356</v>
      </c>
      <c r="X22">
        <f t="shared" ca="1" si="3"/>
        <v>-0.23075109575990294</v>
      </c>
      <c r="Y22">
        <f t="shared" ca="1" si="3"/>
        <v>-0.66950393183779067</v>
      </c>
      <c r="Z22">
        <f t="shared" ca="1" si="3"/>
        <v>-0.23549719465532445</v>
      </c>
      <c r="AA22">
        <f t="shared" ca="1" si="3"/>
        <v>-0.19782078434849684</v>
      </c>
      <c r="AB22">
        <f t="shared" ca="1" si="3"/>
        <v>-8.8608976708989221E-2</v>
      </c>
      <c r="AC22">
        <f t="shared" ca="1" si="3"/>
        <v>-0.80137671017051271</v>
      </c>
      <c r="AD22">
        <f t="shared" ca="1" si="3"/>
        <v>-0.67627694298290764</v>
      </c>
      <c r="AE22">
        <f t="shared" ca="1" si="3"/>
        <v>-0.46992514099231614</v>
      </c>
      <c r="AG22">
        <v>2043</v>
      </c>
      <c r="AH22">
        <v>59667553314.897583</v>
      </c>
    </row>
    <row r="23" spans="1:34" x14ac:dyDescent="0.25">
      <c r="A23" s="1">
        <f t="shared" si="4"/>
        <v>2026</v>
      </c>
      <c r="B23">
        <f t="shared" si="5"/>
        <v>1.6</v>
      </c>
      <c r="C23">
        <f t="shared" ca="1" si="2"/>
        <v>0.30950139402750054</v>
      </c>
      <c r="D23">
        <f t="shared" ca="1" si="2"/>
        <v>0.26693282126571322</v>
      </c>
      <c r="E23">
        <f t="shared" ca="1" si="2"/>
        <v>0.12532922751044887</v>
      </c>
      <c r="F23">
        <f t="shared" ca="1" si="2"/>
        <v>0.94681272748976253</v>
      </c>
      <c r="G23">
        <f t="shared" ca="1" si="2"/>
        <v>0.20980828432237733</v>
      </c>
      <c r="H23">
        <f t="shared" ca="1" si="2"/>
        <v>0.36923755899485705</v>
      </c>
      <c r="I23">
        <f t="shared" ca="1" si="2"/>
        <v>0.55583193517212648</v>
      </c>
      <c r="J23">
        <f t="shared" ca="1" si="2"/>
        <v>0.62496387734284287</v>
      </c>
      <c r="K23">
        <f t="shared" ca="1" si="2"/>
        <v>0.77323708768804666</v>
      </c>
      <c r="L23">
        <f t="shared" ca="1" si="2"/>
        <v>0.12878398675387531</v>
      </c>
      <c r="M23">
        <f t="shared" ca="1" si="2"/>
        <v>0.20975435474798737</v>
      </c>
      <c r="S23" s="1">
        <f t="shared" si="6"/>
        <v>2026</v>
      </c>
      <c r="T23">
        <f t="shared" si="7"/>
        <v>1.6</v>
      </c>
      <c r="U23">
        <f t="shared" ca="1" si="3"/>
        <v>-0.24577694444636555</v>
      </c>
      <c r="V23">
        <f t="shared" ca="1" si="3"/>
        <v>-3.7436017285995028E-2</v>
      </c>
      <c r="W23">
        <f t="shared" ca="1" si="3"/>
        <v>-0.25475162096952003</v>
      </c>
      <c r="X23">
        <f t="shared" ca="1" si="3"/>
        <v>-0.15927830446927924</v>
      </c>
      <c r="Y23">
        <f t="shared" ca="1" si="3"/>
        <v>-0.25091598497400375</v>
      </c>
      <c r="Z23">
        <f t="shared" ca="1" si="3"/>
        <v>-0.23217278379903675</v>
      </c>
      <c r="AA23">
        <f t="shared" ca="1" si="3"/>
        <v>-0.77011232081137693</v>
      </c>
      <c r="AB23">
        <f t="shared" ca="1" si="3"/>
        <v>-0.19150075574785055</v>
      </c>
      <c r="AC23">
        <f t="shared" ca="1" si="3"/>
        <v>-0.20516196051623065</v>
      </c>
      <c r="AD23">
        <f t="shared" ca="1" si="3"/>
        <v>-0.16199392456817674</v>
      </c>
      <c r="AE23">
        <f t="shared" ca="1" si="3"/>
        <v>-0.44563575466575528</v>
      </c>
      <c r="AG23">
        <v>2044</v>
      </c>
      <c r="AH23">
        <v>61143695105.613403</v>
      </c>
    </row>
    <row r="24" spans="1:34" x14ac:dyDescent="0.25">
      <c r="A24" s="1">
        <f t="shared" si="4"/>
        <v>2026</v>
      </c>
      <c r="B24">
        <f t="shared" si="5"/>
        <v>1.8</v>
      </c>
      <c r="C24">
        <f t="shared" ca="1" si="2"/>
        <v>0.31181509470195856</v>
      </c>
      <c r="D24">
        <f t="shared" ca="1" si="2"/>
        <v>0.57235338999677288</v>
      </c>
      <c r="E24">
        <f t="shared" ca="1" si="2"/>
        <v>0.33913557792840249</v>
      </c>
      <c r="F24">
        <f t="shared" ca="1" si="2"/>
        <v>0.56148036271605928</v>
      </c>
      <c r="G24">
        <f t="shared" ca="1" si="2"/>
        <v>0.82021617874528407</v>
      </c>
      <c r="H24">
        <f t="shared" ca="1" si="2"/>
        <v>0.41512860658825596</v>
      </c>
      <c r="I24">
        <f t="shared" ca="1" si="2"/>
        <v>0.37995753582624642</v>
      </c>
      <c r="J24">
        <f t="shared" ca="1" si="2"/>
        <v>0.3121529151430445</v>
      </c>
      <c r="K24">
        <f t="shared" ca="1" si="2"/>
        <v>0.7672814423582669</v>
      </c>
      <c r="L24">
        <f t="shared" ca="1" si="2"/>
        <v>0.22937704372577777</v>
      </c>
      <c r="M24">
        <f t="shared" ca="1" si="2"/>
        <v>0.20219654863941749</v>
      </c>
      <c r="S24" s="1">
        <f t="shared" si="6"/>
        <v>2026</v>
      </c>
      <c r="T24">
        <f t="shared" si="7"/>
        <v>1.8</v>
      </c>
      <c r="U24">
        <f t="shared" ca="1" si="3"/>
        <v>-0.25463135590433694</v>
      </c>
      <c r="V24">
        <f t="shared" ca="1" si="3"/>
        <v>-0.56235338999677287</v>
      </c>
      <c r="W24">
        <f t="shared" ca="1" si="3"/>
        <v>-0.32913557792840248</v>
      </c>
      <c r="X24">
        <f t="shared" ca="1" si="3"/>
        <v>-0.22749877551112779</v>
      </c>
      <c r="Y24">
        <f t="shared" ca="1" si="3"/>
        <v>-0.2696485919431017</v>
      </c>
      <c r="Z24">
        <f t="shared" ca="1" si="3"/>
        <v>-0.21700331499521858</v>
      </c>
      <c r="AA24">
        <f t="shared" ca="1" si="3"/>
        <v>-0.22283227130457661</v>
      </c>
      <c r="AB24">
        <f t="shared" ca="1" si="3"/>
        <v>-0.66887928625146398</v>
      </c>
      <c r="AC24">
        <f t="shared" ca="1" si="3"/>
        <v>-0.18075796134501881</v>
      </c>
      <c r="AD24">
        <f t="shared" ca="1" si="3"/>
        <v>-0.64094095687033048</v>
      </c>
      <c r="AE24">
        <f t="shared" ca="1" si="3"/>
        <v>-0.4286238921226071</v>
      </c>
      <c r="AG24">
        <v>2045</v>
      </c>
      <c r="AH24">
        <v>62643899474.866837</v>
      </c>
    </row>
    <row r="25" spans="1:34" x14ac:dyDescent="0.25">
      <c r="A25" s="1">
        <f t="shared" si="4"/>
        <v>2026</v>
      </c>
      <c r="B25">
        <f t="shared" si="5"/>
        <v>2</v>
      </c>
      <c r="C25">
        <f t="shared" ca="1" si="2"/>
        <v>0.31445638097975881</v>
      </c>
      <c r="D25">
        <f t="shared" ca="1" si="2"/>
        <v>0.47756012837401463</v>
      </c>
      <c r="E25">
        <f t="shared" ca="1" si="2"/>
        <v>0.38944425351972795</v>
      </c>
      <c r="F25">
        <f t="shared" ca="1" si="2"/>
        <v>0.97891320293465456</v>
      </c>
      <c r="G25">
        <f t="shared" ca="1" si="2"/>
        <v>0.25953208493686797</v>
      </c>
      <c r="H25">
        <f t="shared" ca="1" si="2"/>
        <v>0.68155799445135679</v>
      </c>
      <c r="I25">
        <f t="shared" ca="1" si="2"/>
        <v>0.27113178179979053</v>
      </c>
      <c r="J25">
        <f t="shared" ca="1" si="2"/>
        <v>0.50919878889156711</v>
      </c>
      <c r="K25">
        <f t="shared" ca="1" si="2"/>
        <v>1.2169132741225446</v>
      </c>
      <c r="L25">
        <f t="shared" ca="1" si="2"/>
        <v>0.98398982107102417</v>
      </c>
      <c r="M25">
        <f t="shared" ca="1" si="2"/>
        <v>0.19437592864434616</v>
      </c>
      <c r="S25" s="1">
        <f t="shared" si="6"/>
        <v>2026</v>
      </c>
      <c r="T25">
        <f t="shared" si="7"/>
        <v>2</v>
      </c>
      <c r="U25">
        <f t="shared" ca="1" si="3"/>
        <v>-0.2632471748083472</v>
      </c>
      <c r="V25">
        <f t="shared" ca="1" si="3"/>
        <v>-0.46756012837401462</v>
      </c>
      <c r="W25">
        <f t="shared" ca="1" si="3"/>
        <v>-0.37944425351972794</v>
      </c>
      <c r="X25">
        <f t="shared" ca="1" si="3"/>
        <v>-9.6891320293465449E-2</v>
      </c>
      <c r="Y25">
        <f t="shared" ca="1" si="3"/>
        <v>-2.2597077136312151</v>
      </c>
      <c r="Z25">
        <f t="shared" ca="1" si="3"/>
        <v>-1.8414040133813507</v>
      </c>
      <c r="AA25">
        <f t="shared" ca="1" si="3"/>
        <v>0.17312920514125124</v>
      </c>
      <c r="AB25">
        <f t="shared" ca="1" si="3"/>
        <v>0.322242985263892</v>
      </c>
      <c r="AC25">
        <f t="shared" ca="1" si="3"/>
        <v>1.1794410968313347</v>
      </c>
      <c r="AD25">
        <f t="shared" ca="1" si="3"/>
        <v>0.90215897917900045</v>
      </c>
      <c r="AE25">
        <f t="shared" ca="1" si="3"/>
        <v>-0.41752203963521867</v>
      </c>
      <c r="AG25">
        <v>2046</v>
      </c>
      <c r="AH25">
        <v>64167110628.471222</v>
      </c>
    </row>
    <row r="26" spans="1:34" x14ac:dyDescent="0.25">
      <c r="A26" s="1">
        <f t="shared" si="4"/>
        <v>2027</v>
      </c>
      <c r="B26">
        <f t="shared" si="5"/>
        <v>1</v>
      </c>
      <c r="C26">
        <f t="shared" ca="1" si="2"/>
        <v>0.30240243981181258</v>
      </c>
      <c r="D26">
        <f t="shared" ca="1" si="2"/>
        <v>0.14222036814465305</v>
      </c>
      <c r="E26">
        <f t="shared" ca="1" si="2"/>
        <v>0.1222300819200821</v>
      </c>
      <c r="F26">
        <f t="shared" ca="1" si="2"/>
        <v>0.12014031582099892</v>
      </c>
      <c r="G26">
        <f t="shared" ca="1" si="2"/>
        <v>0.78262081457794064</v>
      </c>
      <c r="H26">
        <f t="shared" ca="1" si="2"/>
        <v>0.32582535831271481</v>
      </c>
      <c r="I26">
        <f t="shared" ca="1" si="2"/>
        <v>0.53294905325496289</v>
      </c>
      <c r="J26">
        <f t="shared" ca="1" si="2"/>
        <v>0.35876013108663379</v>
      </c>
      <c r="K26">
        <f t="shared" ca="1" si="2"/>
        <v>0.115598831854807</v>
      </c>
      <c r="L26">
        <f t="shared" ca="1" si="2"/>
        <v>0.14361201373894528</v>
      </c>
      <c r="M26">
        <f t="shared" ca="1" si="2"/>
        <v>0.23020592361464387</v>
      </c>
      <c r="S26" s="1">
        <f t="shared" si="6"/>
        <v>2027</v>
      </c>
      <c r="T26">
        <f t="shared" si="7"/>
        <v>1</v>
      </c>
      <c r="U26">
        <f t="shared" ca="1" si="3"/>
        <v>-0.22154805356750726</v>
      </c>
      <c r="V26">
        <f t="shared" ca="1" si="3"/>
        <v>-0.70727693101208589</v>
      </c>
      <c r="W26">
        <f t="shared" ca="1" si="3"/>
        <v>-0.25382799475753293</v>
      </c>
      <c r="X26">
        <f t="shared" ca="1" si="3"/>
        <v>-9.8410677809811359E-2</v>
      </c>
      <c r="Y26">
        <f t="shared" ca="1" si="3"/>
        <v>-0.12159390395198542</v>
      </c>
      <c r="Z26">
        <f t="shared" ca="1" si="3"/>
        <v>-0.25665496239700336</v>
      </c>
      <c r="AA26">
        <f t="shared" ca="1" si="3"/>
        <v>-0.20397469103923205</v>
      </c>
      <c r="AB26">
        <f t="shared" ca="1" si="3"/>
        <v>-0.11417210514900246</v>
      </c>
      <c r="AC26">
        <f t="shared" ca="1" si="3"/>
        <v>-0.80795344091091215</v>
      </c>
      <c r="AD26">
        <f t="shared" ca="1" si="3"/>
        <v>-0.69820071262559547</v>
      </c>
      <c r="AE26">
        <f t="shared" ca="1" si="3"/>
        <v>-0.48776585683165613</v>
      </c>
      <c r="AG26">
        <v>2047</v>
      </c>
      <c r="AH26">
        <v>65708840385.110954</v>
      </c>
    </row>
    <row r="27" spans="1:34" x14ac:dyDescent="0.25">
      <c r="A27" s="1">
        <f t="shared" si="4"/>
        <v>2027</v>
      </c>
      <c r="B27">
        <f t="shared" si="5"/>
        <v>1.2</v>
      </c>
      <c r="C27">
        <f t="shared" ca="1" si="2"/>
        <v>0.13007224647631782</v>
      </c>
      <c r="D27">
        <f t="shared" ca="1" si="2"/>
        <v>0.28175882959265131</v>
      </c>
      <c r="E27">
        <f t="shared" ca="1" si="2"/>
        <v>0.15644461122963627</v>
      </c>
      <c r="F27">
        <f t="shared" ca="1" si="2"/>
        <v>0.93068243961999986</v>
      </c>
      <c r="G27">
        <f t="shared" ca="1" si="2"/>
        <v>0.79005655324304658</v>
      </c>
      <c r="H27">
        <f t="shared" ca="1" si="2"/>
        <v>0.3418281348109109</v>
      </c>
      <c r="I27">
        <f t="shared" ca="1" si="2"/>
        <v>0.537462902993324</v>
      </c>
      <c r="J27">
        <f t="shared" ca="1" si="2"/>
        <v>0.32992858486813093</v>
      </c>
      <c r="K27">
        <f t="shared" ca="1" si="2"/>
        <v>0.1107446822787071</v>
      </c>
      <c r="L27">
        <f t="shared" ca="1" si="2"/>
        <v>0.24236557010579193</v>
      </c>
      <c r="M27">
        <f t="shared" ca="1" si="2"/>
        <v>0.22433846089646922</v>
      </c>
      <c r="S27" s="1">
        <f t="shared" si="6"/>
        <v>2027</v>
      </c>
      <c r="T27">
        <f t="shared" si="7"/>
        <v>1.2</v>
      </c>
      <c r="U27">
        <f t="shared" ca="1" si="3"/>
        <v>-0.23095175060781239</v>
      </c>
      <c r="V27">
        <f t="shared" ca="1" si="3"/>
        <v>-0.25177405055768914</v>
      </c>
      <c r="W27">
        <f t="shared" ca="1" si="3"/>
        <v>-0.25429931975577935</v>
      </c>
      <c r="X27">
        <f t="shared" ca="1" si="3"/>
        <v>-0.71219617535600066</v>
      </c>
      <c r="Y27">
        <f t="shared" ca="1" si="3"/>
        <v>-0.2754307366064857</v>
      </c>
      <c r="Z27">
        <f t="shared" ca="1" si="3"/>
        <v>-0.21211202880245891</v>
      </c>
      <c r="AA27">
        <f t="shared" ca="1" si="3"/>
        <v>-0.21337807881692616</v>
      </c>
      <c r="AB27">
        <f t="shared" ca="1" si="3"/>
        <v>-0.69464064690073002</v>
      </c>
      <c r="AC27">
        <f t="shared" ca="1" si="3"/>
        <v>-0.21704460149159011</v>
      </c>
      <c r="AD27">
        <f t="shared" ca="1" si="3"/>
        <v>-0.69304491639807975</v>
      </c>
      <c r="AE27">
        <f t="shared" ca="1" si="3"/>
        <v>-0.47412949056162385</v>
      </c>
      <c r="AG27">
        <v>2048</v>
      </c>
      <c r="AH27">
        <v>67285793546.520386</v>
      </c>
    </row>
    <row r="28" spans="1:34" x14ac:dyDescent="0.25">
      <c r="A28" s="1">
        <f t="shared" si="4"/>
        <v>2027</v>
      </c>
      <c r="B28">
        <f t="shared" si="5"/>
        <v>1.4</v>
      </c>
      <c r="C28">
        <f t="shared" ca="1" si="2"/>
        <v>0.30884616169325396</v>
      </c>
      <c r="D28">
        <f t="shared" ca="1" si="2"/>
        <v>0.14093596637510078</v>
      </c>
      <c r="E28">
        <f t="shared" ca="1" si="2"/>
        <v>0.23166562174415392</v>
      </c>
      <c r="F28">
        <f t="shared" ca="1" si="2"/>
        <v>0.95164913564029963</v>
      </c>
      <c r="G28">
        <f t="shared" ca="1" si="2"/>
        <v>0.79906281670985035</v>
      </c>
      <c r="H28">
        <f t="shared" ca="1" si="2"/>
        <v>0.2239381262350682</v>
      </c>
      <c r="I28">
        <f t="shared" ca="1" si="2"/>
        <v>0.42664412798967238</v>
      </c>
      <c r="J28">
        <f t="shared" ca="1" si="2"/>
        <v>0.32546429396001386</v>
      </c>
      <c r="K28">
        <f t="shared" ca="1" si="2"/>
        <v>0.12248772742813382</v>
      </c>
      <c r="L28">
        <f t="shared" ca="1" si="2"/>
        <v>0.32659252731245764</v>
      </c>
      <c r="M28">
        <f t="shared" ca="1" si="2"/>
        <v>0.21776683787135984</v>
      </c>
      <c r="S28" s="1">
        <f t="shared" si="6"/>
        <v>2027</v>
      </c>
      <c r="T28">
        <f t="shared" si="7"/>
        <v>1.4</v>
      </c>
      <c r="U28">
        <f t="shared" ca="1" si="3"/>
        <v>-0.24008546033714648</v>
      </c>
      <c r="V28">
        <f t="shared" ca="1" si="3"/>
        <v>-0.26267050265070219</v>
      </c>
      <c r="W28">
        <f t="shared" ca="1" si="3"/>
        <v>-0.24063953544314212</v>
      </c>
      <c r="X28">
        <f t="shared" ca="1" si="3"/>
        <v>-0.7122205572315905</v>
      </c>
      <c r="Y28">
        <f t="shared" ca="1" si="3"/>
        <v>-0.83776446949617456</v>
      </c>
      <c r="Z28">
        <f t="shared" ca="1" si="3"/>
        <v>-0.22401569547947717</v>
      </c>
      <c r="AA28">
        <f t="shared" ca="1" si="3"/>
        <v>-0.21040935323864116</v>
      </c>
      <c r="AB28">
        <f t="shared" ca="1" si="3"/>
        <v>-0.19649671114661507</v>
      </c>
      <c r="AC28">
        <f t="shared" ca="1" si="3"/>
        <v>-0.78309812773831622</v>
      </c>
      <c r="AD28">
        <f t="shared" ca="1" si="3"/>
        <v>-0.19921073863884653</v>
      </c>
      <c r="AE28">
        <f t="shared" ca="1" si="3"/>
        <v>-0.45895868278426633</v>
      </c>
      <c r="AG28">
        <v>2049</v>
      </c>
      <c r="AH28">
        <v>68888483727.552902</v>
      </c>
    </row>
    <row r="29" spans="1:34" x14ac:dyDescent="0.25">
      <c r="A29" s="1">
        <f t="shared" si="4"/>
        <v>2027</v>
      </c>
      <c r="B29">
        <f t="shared" si="5"/>
        <v>1.6</v>
      </c>
      <c r="C29">
        <f t="shared" ca="1" si="2"/>
        <v>0.31082114106701964</v>
      </c>
      <c r="D29">
        <f t="shared" ca="1" si="2"/>
        <v>0.25850562582204761</v>
      </c>
      <c r="E29">
        <f t="shared" ca="1" si="2"/>
        <v>0.26209560194928999</v>
      </c>
      <c r="F29">
        <f t="shared" ca="1" si="2"/>
        <v>0.60981693250510394</v>
      </c>
      <c r="G29">
        <f t="shared" ca="1" si="2"/>
        <v>0.80962058872930542</v>
      </c>
      <c r="H29">
        <f t="shared" ca="1" si="2"/>
        <v>0.45977434528076855</v>
      </c>
      <c r="I29">
        <f t="shared" ca="1" si="2"/>
        <v>0.50847713652555337</v>
      </c>
      <c r="J29">
        <f t="shared" ca="1" si="2"/>
        <v>0.1617575225727346</v>
      </c>
      <c r="K29">
        <f t="shared" ca="1" si="2"/>
        <v>1.0050989877099918</v>
      </c>
      <c r="L29">
        <f t="shared" ca="1" si="2"/>
        <v>0.13206846690815816</v>
      </c>
      <c r="M29">
        <f t="shared" ca="1" si="2"/>
        <v>0.2105495866115128</v>
      </c>
      <c r="S29" s="1">
        <f t="shared" si="6"/>
        <v>2027</v>
      </c>
      <c r="T29">
        <f t="shared" si="7"/>
        <v>1.6</v>
      </c>
      <c r="U29">
        <f t="shared" ca="1" si="3"/>
        <v>-0.24896272298389377</v>
      </c>
      <c r="V29">
        <f t="shared" ca="1" si="3"/>
        <v>-3.8064475561391975E-2</v>
      </c>
      <c r="W29">
        <f t="shared" ca="1" si="3"/>
        <v>-0.23973151656866293</v>
      </c>
      <c r="X29">
        <f t="shared" ca="1" si="3"/>
        <v>-0.712250464452716</v>
      </c>
      <c r="Y29">
        <f t="shared" ca="1" si="3"/>
        <v>-0.27406932474708312</v>
      </c>
      <c r="Z29">
        <f t="shared" ca="1" si="3"/>
        <v>-0.25073495259704914</v>
      </c>
      <c r="AA29">
        <f t="shared" ca="1" si="3"/>
        <v>-0.19590337424987969</v>
      </c>
      <c r="AB29">
        <f t="shared" ca="1" si="3"/>
        <v>-0.97140700768246968</v>
      </c>
      <c r="AC29">
        <f t="shared" ca="1" si="3"/>
        <v>-1.2902211740617633</v>
      </c>
      <c r="AD29">
        <f t="shared" ca="1" si="3"/>
        <v>-0.16749128719388953</v>
      </c>
      <c r="AE29">
        <f t="shared" ca="1" si="3"/>
        <v>-0.43515924689412927</v>
      </c>
      <c r="AG29">
        <v>2050</v>
      </c>
      <c r="AH29">
        <v>70525146510.93837</v>
      </c>
    </row>
    <row r="30" spans="1:34" x14ac:dyDescent="0.25">
      <c r="A30" s="1">
        <f t="shared" si="4"/>
        <v>2027</v>
      </c>
      <c r="B30">
        <f t="shared" si="5"/>
        <v>1.8</v>
      </c>
      <c r="C30">
        <f t="shared" ca="1" si="2"/>
        <v>0.67184554446506473</v>
      </c>
      <c r="D30">
        <f t="shared" ca="1" si="2"/>
        <v>0.52325196764447068</v>
      </c>
      <c r="E30">
        <f t="shared" ca="1" si="2"/>
        <v>0.37490679903034085</v>
      </c>
      <c r="F30">
        <f t="shared" ca="1" si="2"/>
        <v>0.56559571067214587</v>
      </c>
      <c r="G30">
        <f t="shared" ca="1" si="2"/>
        <v>0.82171095243966819</v>
      </c>
      <c r="H30">
        <f t="shared" ca="1" si="2"/>
        <v>0.16073464141640426</v>
      </c>
      <c r="I30">
        <f t="shared" ca="1" si="2"/>
        <v>0.72959278447253739</v>
      </c>
      <c r="J30">
        <f t="shared" ca="1" si="2"/>
        <v>0.72775348847028964</v>
      </c>
      <c r="K30">
        <f t="shared" ca="1" si="2"/>
        <v>0.98001479412429948</v>
      </c>
      <c r="L30">
        <f t="shared" ca="1" si="2"/>
        <v>0.24002171538241485</v>
      </c>
      <c r="M30">
        <f t="shared" ca="1" si="2"/>
        <v>0.20299022545597545</v>
      </c>
      <c r="S30" s="1">
        <f t="shared" si="6"/>
        <v>2027</v>
      </c>
      <c r="T30">
        <f t="shared" si="7"/>
        <v>1.8</v>
      </c>
      <c r="U30">
        <f t="shared" ca="1" si="3"/>
        <v>-0.13348352684542877</v>
      </c>
      <c r="V30">
        <f t="shared" ca="1" si="3"/>
        <v>-0.51325196764447067</v>
      </c>
      <c r="W30">
        <f t="shared" ca="1" si="3"/>
        <v>-0.36490679903034084</v>
      </c>
      <c r="X30">
        <f t="shared" ca="1" si="3"/>
        <v>-0.22799552605421741</v>
      </c>
      <c r="Y30">
        <f t="shared" ca="1" si="3"/>
        <v>-0.81336069555486079</v>
      </c>
      <c r="Z30">
        <f t="shared" ca="1" si="3"/>
        <v>-0.26428566377442825</v>
      </c>
      <c r="AA30">
        <f t="shared" ca="1" si="3"/>
        <v>-0.21105000002728641</v>
      </c>
      <c r="AB30">
        <f t="shared" ca="1" si="3"/>
        <v>-0.65380369220673129</v>
      </c>
      <c r="AC30">
        <f t="shared" ca="1" si="3"/>
        <v>-0.67064011369857635</v>
      </c>
      <c r="AD30">
        <f t="shared" ca="1" si="3"/>
        <v>-0.64090617711556197</v>
      </c>
      <c r="AE30">
        <f t="shared" ca="1" si="3"/>
        <v>-0.42543719496124055</v>
      </c>
      <c r="AG30">
        <v>2051</v>
      </c>
      <c r="AH30">
        <v>72188318593.386948</v>
      </c>
    </row>
    <row r="31" spans="1:34" x14ac:dyDescent="0.25">
      <c r="A31" s="1">
        <f t="shared" si="4"/>
        <v>2027</v>
      </c>
      <c r="B31">
        <f t="shared" si="5"/>
        <v>2</v>
      </c>
      <c r="C31">
        <f t="shared" ca="1" si="2"/>
        <v>0.31576926979244702</v>
      </c>
      <c r="D31">
        <f t="shared" ca="1" si="2"/>
        <v>0.49683820622165104</v>
      </c>
      <c r="E31">
        <f t="shared" ca="1" si="2"/>
        <v>0.32539536264046093</v>
      </c>
      <c r="F31">
        <f t="shared" ca="1" si="2"/>
        <v>0.14254892592510893</v>
      </c>
      <c r="G31">
        <f t="shared" ca="1" si="2"/>
        <v>0.25409108024880267</v>
      </c>
      <c r="H31">
        <f t="shared" ca="1" si="2"/>
        <v>0.67666826616817999</v>
      </c>
      <c r="I31">
        <f t="shared" ca="1" si="2"/>
        <v>0.3471271565323541</v>
      </c>
      <c r="J31">
        <f t="shared" ca="1" si="2"/>
        <v>0.73593242297127726</v>
      </c>
      <c r="K31">
        <f t="shared" ca="1" si="2"/>
        <v>1.8228879679750778</v>
      </c>
      <c r="L31">
        <f t="shared" ca="1" si="2"/>
        <v>1.2844437476526251</v>
      </c>
      <c r="M31">
        <f t="shared" ca="1" si="2"/>
        <v>0.19513230186926453</v>
      </c>
      <c r="S31" s="1">
        <f t="shared" si="6"/>
        <v>2027</v>
      </c>
      <c r="T31">
        <f t="shared" si="7"/>
        <v>2</v>
      </c>
      <c r="U31">
        <f t="shared" ca="1" si="3"/>
        <v>-0.26599783261891757</v>
      </c>
      <c r="V31">
        <f t="shared" ca="1" si="3"/>
        <v>-0.48683820622165103</v>
      </c>
      <c r="W31">
        <f t="shared" ca="1" si="3"/>
        <v>-0.31539536264046092</v>
      </c>
      <c r="X31">
        <f t="shared" ca="1" si="3"/>
        <v>-0.13254892592510892</v>
      </c>
      <c r="Y31">
        <f t="shared" ca="1" si="3"/>
        <v>0.24409108024880266</v>
      </c>
      <c r="Z31">
        <f t="shared" ca="1" si="3"/>
        <v>0.66666826616817998</v>
      </c>
      <c r="AA31">
        <f t="shared" ca="1" si="3"/>
        <v>0.20668492306258884</v>
      </c>
      <c r="AB31">
        <f t="shared" ca="1" si="3"/>
        <v>0.45614069804699964</v>
      </c>
      <c r="AC31">
        <f t="shared" ca="1" si="3"/>
        <v>1.7360847091774381</v>
      </c>
      <c r="AD31">
        <f t="shared" ca="1" si="3"/>
        <v>1.0278495305197555</v>
      </c>
      <c r="AE31">
        <f t="shared" ca="1" si="3"/>
        <v>-0.40775086426802054</v>
      </c>
      <c r="AG31">
        <v>2052</v>
      </c>
      <c r="AH31">
        <v>73881440462.368256</v>
      </c>
    </row>
    <row r="32" spans="1:34" x14ac:dyDescent="0.25">
      <c r="A32" s="1">
        <f t="shared" si="4"/>
        <v>2028</v>
      </c>
      <c r="B32">
        <f t="shared" si="5"/>
        <v>1</v>
      </c>
      <c r="C32">
        <f t="shared" ca="1" si="2"/>
        <v>0.19536473817481714</v>
      </c>
      <c r="D32">
        <f t="shared" ca="1" si="2"/>
        <v>1.0019622962890717</v>
      </c>
      <c r="E32">
        <f t="shared" ca="1" si="2"/>
        <v>0.16071500853617726</v>
      </c>
      <c r="F32">
        <f t="shared" ca="1" si="2"/>
        <v>0.6903375234003698</v>
      </c>
      <c r="G32">
        <f t="shared" ca="1" si="2"/>
        <v>0.78438616808333428</v>
      </c>
      <c r="H32">
        <f t="shared" ca="1" si="2"/>
        <v>0.43862806540342558</v>
      </c>
      <c r="I32">
        <f t="shared" ca="1" si="2"/>
        <v>0.49320974758412794</v>
      </c>
      <c r="J32">
        <f t="shared" ca="1" si="2"/>
        <v>0.75884556512394707</v>
      </c>
      <c r="K32">
        <f t="shared" ca="1" si="2"/>
        <v>1.0032896641220332</v>
      </c>
      <c r="L32">
        <f t="shared" ca="1" si="2"/>
        <v>0.1442075514775979</v>
      </c>
      <c r="M32">
        <f t="shared" ca="1" si="2"/>
        <v>0.2310884484445348</v>
      </c>
      <c r="S32" s="1">
        <f t="shared" si="6"/>
        <v>2028</v>
      </c>
      <c r="T32">
        <f t="shared" si="7"/>
        <v>1</v>
      </c>
      <c r="U32">
        <f t="shared" ca="1" si="3"/>
        <v>-0.78055799990352392</v>
      </c>
      <c r="V32">
        <f t="shared" ca="1" si="3"/>
        <v>-0.16474349175849257</v>
      </c>
      <c r="W32">
        <f t="shared" ca="1" si="3"/>
        <v>-0.25238443267033994</v>
      </c>
      <c r="X32">
        <f t="shared" ca="1" si="3"/>
        <v>-0.2329976672201006</v>
      </c>
      <c r="Y32">
        <f t="shared" ca="1" si="3"/>
        <v>-0.27594224281936719</v>
      </c>
      <c r="Z32">
        <f t="shared" ca="1" si="3"/>
        <v>-0.12004205362942062</v>
      </c>
      <c r="AA32">
        <f t="shared" ca="1" si="3"/>
        <v>-0.2158437197500504</v>
      </c>
      <c r="AB32">
        <f t="shared" ca="1" si="3"/>
        <v>-0.71076506433551956</v>
      </c>
      <c r="AC32">
        <f t="shared" ca="1" si="3"/>
        <v>-0.18931037716995211</v>
      </c>
      <c r="AD32">
        <f t="shared" ca="1" si="3"/>
        <v>-0.71282371446047132</v>
      </c>
      <c r="AE32">
        <f t="shared" ca="1" si="3"/>
        <v>-0.47585587054417294</v>
      </c>
      <c r="AG32">
        <v>2053</v>
      </c>
      <c r="AH32">
        <v>75613389628.32605</v>
      </c>
    </row>
    <row r="33" spans="1:34" x14ac:dyDescent="0.25">
      <c r="A33" s="1">
        <f t="shared" si="4"/>
        <v>2028</v>
      </c>
      <c r="B33">
        <f t="shared" si="5"/>
        <v>1.2</v>
      </c>
      <c r="C33">
        <f t="shared" ca="1" si="2"/>
        <v>0.11749120001467259</v>
      </c>
      <c r="D33">
        <f t="shared" ca="1" si="2"/>
        <v>1.0010154976553998</v>
      </c>
      <c r="E33">
        <f t="shared" ca="1" si="2"/>
        <v>0.16057879739075442</v>
      </c>
      <c r="F33">
        <f t="shared" ca="1" si="2"/>
        <v>0.16003558100829535</v>
      </c>
      <c r="G33">
        <f t="shared" ca="1" si="2"/>
        <v>0.22351073006675343</v>
      </c>
      <c r="H33">
        <f t="shared" ca="1" si="2"/>
        <v>0.26008799403275018</v>
      </c>
      <c r="I33">
        <f t="shared" ca="1" si="2"/>
        <v>0.52812336822918204</v>
      </c>
      <c r="J33">
        <f t="shared" ca="1" si="2"/>
        <v>0.48929988293723387</v>
      </c>
      <c r="K33">
        <f t="shared" ca="1" si="2"/>
        <v>0.97394715704127621</v>
      </c>
      <c r="L33">
        <f t="shared" ca="1" si="2"/>
        <v>0.14082782230568286</v>
      </c>
      <c r="M33">
        <f t="shared" ca="1" si="2"/>
        <v>0.2251915863941556</v>
      </c>
      <c r="S33" s="1">
        <f t="shared" si="6"/>
        <v>2028</v>
      </c>
      <c r="T33">
        <f t="shared" si="7"/>
        <v>1.2</v>
      </c>
      <c r="U33">
        <f t="shared" ca="1" si="3"/>
        <v>-0.78060025215920747</v>
      </c>
      <c r="V33">
        <f t="shared" ca="1" si="3"/>
        <v>-0.16453075252502708</v>
      </c>
      <c r="W33">
        <f t="shared" ca="1" si="3"/>
        <v>-0.25284392713452314</v>
      </c>
      <c r="X33">
        <f t="shared" ca="1" si="3"/>
        <v>-0.2319115119342402</v>
      </c>
      <c r="Y33">
        <f t="shared" ca="1" si="3"/>
        <v>-0.81842814610094716</v>
      </c>
      <c r="Z33">
        <f t="shared" ca="1" si="3"/>
        <v>-0.22624492552411773</v>
      </c>
      <c r="AA33">
        <f t="shared" ca="1" si="3"/>
        <v>-0.20162117125104789</v>
      </c>
      <c r="AB33">
        <f t="shared" ca="1" si="3"/>
        <v>-0.69989622946633401</v>
      </c>
      <c r="AC33">
        <f t="shared" ca="1" si="3"/>
        <v>-0.18618833197073073</v>
      </c>
      <c r="AD33">
        <f t="shared" ca="1" si="3"/>
        <v>-0.17630225280509595</v>
      </c>
      <c r="AE33">
        <f t="shared" ca="1" si="3"/>
        <v>-0.46254200330208406</v>
      </c>
      <c r="AG33">
        <v>2054</v>
      </c>
      <c r="AH33">
        <v>77376840983.710342</v>
      </c>
    </row>
    <row r="34" spans="1:34" x14ac:dyDescent="0.25">
      <c r="A34" s="1">
        <f t="shared" si="4"/>
        <v>2028</v>
      </c>
      <c r="B34">
        <f t="shared" si="5"/>
        <v>1.4</v>
      </c>
      <c r="C34">
        <f t="shared" ca="1" si="2"/>
        <v>0.31001394920446168</v>
      </c>
      <c r="D34">
        <f t="shared" ca="1" si="2"/>
        <v>0.68936898210368236</v>
      </c>
      <c r="E34">
        <f t="shared" ca="1" si="2"/>
        <v>0.16050826163041143</v>
      </c>
      <c r="F34">
        <f t="shared" ca="1" si="2"/>
        <v>0.64006270534446363</v>
      </c>
      <c r="G34">
        <f t="shared" ca="1" si="2"/>
        <v>0.12316464213954495</v>
      </c>
      <c r="H34">
        <f t="shared" ca="1" si="2"/>
        <v>0.452078220967077</v>
      </c>
      <c r="I34">
        <f t="shared" ca="1" si="2"/>
        <v>0.5707120899049718</v>
      </c>
      <c r="J34">
        <f t="shared" ca="1" si="2"/>
        <v>0.32691555772410452</v>
      </c>
      <c r="K34">
        <f t="shared" ca="1" si="2"/>
        <v>0.94007356807896636</v>
      </c>
      <c r="L34">
        <f t="shared" ca="1" si="2"/>
        <v>0.13895504185865801</v>
      </c>
      <c r="M34">
        <f t="shared" ca="1" si="2"/>
        <v>0.21855122601974311</v>
      </c>
      <c r="S34" s="1">
        <f t="shared" si="6"/>
        <v>2028</v>
      </c>
      <c r="T34">
        <f t="shared" si="7"/>
        <v>1.4</v>
      </c>
      <c r="U34">
        <f t="shared" ca="1" si="3"/>
        <v>-0.24161683628802919</v>
      </c>
      <c r="V34">
        <f t="shared" ca="1" si="3"/>
        <v>-0.25050970952257101</v>
      </c>
      <c r="W34">
        <f t="shared" ca="1" si="3"/>
        <v>-0.25332585539303143</v>
      </c>
      <c r="X34">
        <f t="shared" ca="1" si="3"/>
        <v>-0.23061312225634698</v>
      </c>
      <c r="Y34">
        <f t="shared" ca="1" si="3"/>
        <v>-0.18645144888087817</v>
      </c>
      <c r="Z34">
        <f t="shared" ca="1" si="3"/>
        <v>-0.25409271180866566</v>
      </c>
      <c r="AA34">
        <f t="shared" ca="1" si="3"/>
        <v>-0.21874049110440855</v>
      </c>
      <c r="AB34">
        <f t="shared" ca="1" si="3"/>
        <v>-9.849288657190769E-2</v>
      </c>
      <c r="AC34">
        <f t="shared" ca="1" si="3"/>
        <v>-0.18261249948422986</v>
      </c>
      <c r="AD34">
        <f t="shared" ca="1" si="3"/>
        <v>-0.68255381451171093</v>
      </c>
      <c r="AE34">
        <f t="shared" ca="1" si="3"/>
        <v>-0.44773079769774321</v>
      </c>
      <c r="AG34">
        <v>2055</v>
      </c>
      <c r="AH34">
        <v>79180836661.062531</v>
      </c>
    </row>
    <row r="35" spans="1:34" x14ac:dyDescent="0.25">
      <c r="A35" s="1">
        <f t="shared" si="4"/>
        <v>2028</v>
      </c>
      <c r="B35">
        <f t="shared" si="5"/>
        <v>1.6</v>
      </c>
      <c r="C35">
        <f t="shared" ca="1" si="2"/>
        <v>0.31198691254420713</v>
      </c>
      <c r="D35">
        <f t="shared" ca="1" si="2"/>
        <v>0.18804495532076615</v>
      </c>
      <c r="E35">
        <f t="shared" ca="1" si="2"/>
        <v>0.20157781989567636</v>
      </c>
      <c r="F35">
        <f t="shared" ca="1" si="2"/>
        <v>0.60731922398665072</v>
      </c>
      <c r="G35">
        <f t="shared" ca="1" si="2"/>
        <v>0.81146031227328985</v>
      </c>
      <c r="H35">
        <f t="shared" ca="1" si="2"/>
        <v>0.20728011422054249</v>
      </c>
      <c r="I35">
        <f t="shared" ca="1" si="2"/>
        <v>0.55987067160966775</v>
      </c>
      <c r="J35">
        <f t="shared" ca="1" si="2"/>
        <v>0.32143249018401798</v>
      </c>
      <c r="K35">
        <f t="shared" ca="1" si="2"/>
        <v>0.90225023057166431</v>
      </c>
      <c r="L35">
        <f t="shared" ca="1" si="2"/>
        <v>0.13581054264585207</v>
      </c>
      <c r="M35">
        <f t="shared" ca="1" si="2"/>
        <v>0.21133570727681003</v>
      </c>
      <c r="S35" s="1">
        <f t="shared" si="6"/>
        <v>2028</v>
      </c>
      <c r="T35">
        <f t="shared" si="7"/>
        <v>1.6</v>
      </c>
      <c r="U35">
        <f t="shared" ca="1" si="3"/>
        <v>-0.2502670453396913</v>
      </c>
      <c r="V35">
        <f t="shared" ca="1" si="3"/>
        <v>-4.9639445265057563E-2</v>
      </c>
      <c r="W35">
        <f t="shared" ca="1" si="3"/>
        <v>-0.23884131124135685</v>
      </c>
      <c r="X35">
        <f t="shared" ca="1" si="3"/>
        <v>-0.22907729398649671</v>
      </c>
      <c r="Y35">
        <f t="shared" ca="1" si="3"/>
        <v>-0.27331040662163208</v>
      </c>
      <c r="Z35">
        <f t="shared" ca="1" si="3"/>
        <v>-0.25029905474402375</v>
      </c>
      <c r="AA35">
        <f t="shared" ca="1" si="3"/>
        <v>-0.75804879200652631</v>
      </c>
      <c r="AB35">
        <f t="shared" ca="1" si="3"/>
        <v>-0.19291182596276282</v>
      </c>
      <c r="AC35">
        <f t="shared" ca="1" si="3"/>
        <v>-0.17864178667053937</v>
      </c>
      <c r="AD35">
        <f t="shared" ca="1" si="3"/>
        <v>-0.664913047130954</v>
      </c>
      <c r="AE35">
        <f t="shared" ca="1" si="3"/>
        <v>-0.43177322157334225</v>
      </c>
      <c r="AG35">
        <v>2056</v>
      </c>
      <c r="AH35">
        <v>81013318985.276627</v>
      </c>
    </row>
    <row r="36" spans="1:34" x14ac:dyDescent="0.25">
      <c r="A36" s="1">
        <f t="shared" si="4"/>
        <v>2028</v>
      </c>
      <c r="B36">
        <f t="shared" si="5"/>
        <v>1.8</v>
      </c>
      <c r="C36">
        <f t="shared" ca="1" si="2"/>
        <v>0.31429516294225363</v>
      </c>
      <c r="D36">
        <f t="shared" ca="1" si="2"/>
        <v>0.23103847316649065</v>
      </c>
      <c r="E36">
        <f t="shared" ca="1" si="2"/>
        <v>0.31202945344105343</v>
      </c>
      <c r="F36">
        <f t="shared" ca="1" si="2"/>
        <v>0.98284350386104524</v>
      </c>
      <c r="G36">
        <f t="shared" ca="1" si="2"/>
        <v>0.82358311594121791</v>
      </c>
      <c r="H36">
        <f t="shared" ca="1" si="2"/>
        <v>0.15759798694626961</v>
      </c>
      <c r="I36">
        <f t="shared" ca="1" si="2"/>
        <v>0.80854434386070317</v>
      </c>
      <c r="J36">
        <f t="shared" ca="1" si="2"/>
        <v>0.33869777435905929</v>
      </c>
      <c r="K36">
        <f t="shared" ca="1" si="2"/>
        <v>0.73655510640126742</v>
      </c>
      <c r="L36">
        <f t="shared" ca="1" si="2"/>
        <v>0.24078862910600596</v>
      </c>
      <c r="M36">
        <f t="shared" ca="1" si="2"/>
        <v>0.20370675835688082</v>
      </c>
      <c r="S36" s="1">
        <f t="shared" si="6"/>
        <v>2028</v>
      </c>
      <c r="T36">
        <f t="shared" si="7"/>
        <v>1.8</v>
      </c>
      <c r="U36">
        <f t="shared" ca="1" si="3"/>
        <v>-0.25868051844350454</v>
      </c>
      <c r="V36">
        <f t="shared" ca="1" si="3"/>
        <v>-0.22103847316649064</v>
      </c>
      <c r="W36">
        <f t="shared" ca="1" si="3"/>
        <v>-0.30202945344105342</v>
      </c>
      <c r="X36">
        <f t="shared" ca="1" si="3"/>
        <v>-0.15936195809929904</v>
      </c>
      <c r="Y36">
        <f t="shared" ca="1" si="3"/>
        <v>-0.26962152311798299</v>
      </c>
      <c r="Z36">
        <f t="shared" ca="1" si="3"/>
        <v>-0.24611194656965882</v>
      </c>
      <c r="AA36">
        <f t="shared" ca="1" si="3"/>
        <v>-0.22385072138499776</v>
      </c>
      <c r="AB36">
        <f t="shared" ca="1" si="3"/>
        <v>-0.20270730239362725</v>
      </c>
      <c r="AC36">
        <f t="shared" ca="1" si="3"/>
        <v>-0.17433718642794221</v>
      </c>
      <c r="AD36">
        <f t="shared" ca="1" si="3"/>
        <v>-0.16333678182340516</v>
      </c>
      <c r="AE36">
        <f t="shared" ca="1" si="3"/>
        <v>-0.41500671674862138</v>
      </c>
      <c r="AG36">
        <v>2057</v>
      </c>
      <c r="AH36">
        <v>82893749353.858063</v>
      </c>
    </row>
    <row r="37" spans="1:34" x14ac:dyDescent="0.25">
      <c r="A37" s="1">
        <f t="shared" si="4"/>
        <v>2028</v>
      </c>
      <c r="B37">
        <f t="shared" si="5"/>
        <v>2</v>
      </c>
      <c r="C37">
        <f t="shared" ca="1" si="2"/>
        <v>0.31693063178160641</v>
      </c>
      <c r="D37">
        <f t="shared" ca="1" si="2"/>
        <v>0.45087334354453845</v>
      </c>
      <c r="E37">
        <f t="shared" ca="1" si="2"/>
        <v>0.31258407399932175</v>
      </c>
      <c r="F37">
        <f t="shared" ca="1" si="2"/>
        <v>0.70557115668672454</v>
      </c>
      <c r="G37">
        <f t="shared" ca="1" si="2"/>
        <v>0.23111633673114523</v>
      </c>
      <c r="H37">
        <f t="shared" ca="1" si="2"/>
        <v>0.69120246909056149</v>
      </c>
      <c r="I37">
        <f t="shared" ca="1" si="2"/>
        <v>0.27979034477910897</v>
      </c>
      <c r="J37">
        <f t="shared" ca="1" si="2"/>
        <v>0.73049663360615447</v>
      </c>
      <c r="K37">
        <f t="shared" ca="1" si="2"/>
        <v>1.3601302753953171</v>
      </c>
      <c r="L37">
        <f t="shared" ca="1" si="2"/>
        <v>3.185778330364688</v>
      </c>
      <c r="M37">
        <f t="shared" ca="1" si="2"/>
        <v>0.34908629759507231</v>
      </c>
      <c r="S37" s="1">
        <f t="shared" si="6"/>
        <v>2028</v>
      </c>
      <c r="T37">
        <f t="shared" si="7"/>
        <v>2</v>
      </c>
      <c r="U37">
        <f t="shared" ca="1" si="3"/>
        <v>-0.26686881560493808</v>
      </c>
      <c r="V37">
        <f t="shared" ca="1" si="3"/>
        <v>-0.44087334354453844</v>
      </c>
      <c r="W37">
        <f t="shared" ca="1" si="3"/>
        <v>-0.30258407399932175</v>
      </c>
      <c r="X37">
        <f t="shared" ca="1" si="3"/>
        <v>-6.9557115668672453E-2</v>
      </c>
      <c r="Y37">
        <f t="shared" ca="1" si="3"/>
        <v>0.22111633673114522</v>
      </c>
      <c r="Z37">
        <f t="shared" ca="1" si="3"/>
        <v>0.68120246909056148</v>
      </c>
      <c r="AA37">
        <f t="shared" ca="1" si="3"/>
        <v>0.16708908613020967</v>
      </c>
      <c r="AB37">
        <f t="shared" ca="1" si="3"/>
        <v>0.50327395804541786</v>
      </c>
      <c r="AC37">
        <f t="shared" ca="1" si="3"/>
        <v>1.2986898998920391</v>
      </c>
      <c r="AD37">
        <f t="shared" ca="1" si="3"/>
        <v>2.5776673533972985</v>
      </c>
      <c r="AE37">
        <f t="shared" ca="1" si="3"/>
        <v>-0.81861141855806085</v>
      </c>
      <c r="AG37">
        <v>2058</v>
      </c>
      <c r="AH37">
        <v>84809215222.472656</v>
      </c>
    </row>
    <row r="38" spans="1:34" x14ac:dyDescent="0.25">
      <c r="A38" s="1">
        <f t="shared" si="4"/>
        <v>2029</v>
      </c>
      <c r="B38">
        <f t="shared" si="5"/>
        <v>1</v>
      </c>
      <c r="C38">
        <f t="shared" ca="1" si="2"/>
        <v>0.12595143610332502</v>
      </c>
      <c r="D38">
        <f t="shared" ca="1" si="2"/>
        <v>0.40937910456612686</v>
      </c>
      <c r="E38">
        <f t="shared" ca="1" si="2"/>
        <v>0.15329346064786498</v>
      </c>
      <c r="F38">
        <f t="shared" ca="1" si="2"/>
        <v>0.92758267095476477</v>
      </c>
      <c r="G38">
        <f t="shared" ca="1" si="2"/>
        <v>0.77165506596353917</v>
      </c>
      <c r="H38">
        <f t="shared" ca="1" si="2"/>
        <v>0.43979768866608304</v>
      </c>
      <c r="I38">
        <f t="shared" ca="1" si="2"/>
        <v>0.54502921346095878</v>
      </c>
      <c r="J38">
        <f t="shared" ca="1" si="2"/>
        <v>0.78519086147425243</v>
      </c>
      <c r="K38">
        <f t="shared" ca="1" si="2"/>
        <v>0.11476772459857153</v>
      </c>
      <c r="L38">
        <f t="shared" ca="1" si="2"/>
        <v>0.14155804382788686</v>
      </c>
      <c r="M38">
        <f t="shared" ca="1" si="2"/>
        <v>0.23191899629507196</v>
      </c>
      <c r="S38" s="1">
        <f t="shared" si="6"/>
        <v>2029</v>
      </c>
      <c r="T38">
        <f t="shared" si="7"/>
        <v>1</v>
      </c>
      <c r="U38">
        <f t="shared" ca="1" si="3"/>
        <v>-0.22348219486885387</v>
      </c>
      <c r="V38">
        <f t="shared" ca="1" si="3"/>
        <v>-0.16963903609372771</v>
      </c>
      <c r="W38">
        <f t="shared" ca="1" si="3"/>
        <v>-0.35921556365630386</v>
      </c>
      <c r="X38">
        <f t="shared" ca="1" si="3"/>
        <v>-0.67889716385086141</v>
      </c>
      <c r="Y38">
        <f t="shared" ca="1" si="3"/>
        <v>-0.27193402608299216</v>
      </c>
      <c r="Z38">
        <f t="shared" ca="1" si="3"/>
        <v>-0.25422587348924103</v>
      </c>
      <c r="AA38">
        <f t="shared" ca="1" si="3"/>
        <v>-0.2376885866423748</v>
      </c>
      <c r="AB38">
        <f t="shared" ca="1" si="3"/>
        <v>-0.21761409320092084</v>
      </c>
      <c r="AC38">
        <f t="shared" ca="1" si="3"/>
        <v>-0.21555040416416482</v>
      </c>
      <c r="AD38">
        <f t="shared" ca="1" si="3"/>
        <v>-0.67914376455772141</v>
      </c>
      <c r="AE38">
        <f t="shared" ca="1" si="3"/>
        <v>-0.46418434266553993</v>
      </c>
      <c r="AG38">
        <v>2059</v>
      </c>
      <c r="AH38">
        <v>86780445852.390778</v>
      </c>
    </row>
    <row r="39" spans="1:34" x14ac:dyDescent="0.25">
      <c r="A39" s="1">
        <f t="shared" si="4"/>
        <v>2029</v>
      </c>
      <c r="B39">
        <f t="shared" si="5"/>
        <v>1.2</v>
      </c>
      <c r="C39">
        <f t="shared" ca="1" si="2"/>
        <v>0.12933907590022808</v>
      </c>
      <c r="D39">
        <f t="shared" ca="1" si="2"/>
        <v>0.97847375761480782</v>
      </c>
      <c r="E39">
        <f t="shared" ca="1" si="2"/>
        <v>0.12710186724158459</v>
      </c>
      <c r="F39">
        <f t="shared" ca="1" si="2"/>
        <v>0.36220378089635574</v>
      </c>
      <c r="G39">
        <f t="shared" ca="1" si="2"/>
        <v>0.77268013391615398</v>
      </c>
      <c r="H39">
        <f t="shared" ca="1" si="2"/>
        <v>0.39469484477017747</v>
      </c>
      <c r="I39">
        <f t="shared" ca="1" si="2"/>
        <v>0.59325021714719561</v>
      </c>
      <c r="J39">
        <f t="shared" ca="1" si="2"/>
        <v>0.80643753078442526</v>
      </c>
      <c r="K39">
        <f t="shared" ca="1" si="2"/>
        <v>0.11470484733132995</v>
      </c>
      <c r="L39">
        <f t="shared" ref="D39:M65" ca="1" si="8">IF(ABS(MAX(INDIRECT("'[All data.xlsx]Sheet1_Mul_"&amp;$B39&amp;"_"&amp;L$1&amp;"'!"&amp;ADDRESS($O$2+$A39-2023,2)&amp;":"&amp;ADDRESS($O$2+$A39-2023,52))))&lt;0.0001,ABS(MAX(INDIRECT("'[All data.xlsx]Sheet1_Mul_"&amp;$B39&amp;"_"&amp;L$1&amp;"'!"&amp;ADDRESS($O$2+$A39-2023,2)&amp;":"&amp;ADDRESS($O$2+$A39-2023,52))))*10000,IF(ABS(MAX(INDIRECT("'[All data.xlsx]Sheet1_Mul_"&amp;$B39&amp;"_"&amp;L$1&amp;"'!"&amp;ADDRESS($O$2+$A39-2023,2)&amp;":"&amp;ADDRESS($O$2+$A39-2023,52))))&lt;0.001,ABS(MAX(INDIRECT("'[All data.xlsx]Sheet1_Mul_"&amp;$B39&amp;"_"&amp;L$1&amp;"'!"&amp;ADDRESS($O$2+$A39-2023,2)&amp;":"&amp;ADDRESS($O$2+$A39-2023,52))))*1000,IF(ABS(MAX(INDIRECT("'[All data.xlsx]Sheet1_Mul_"&amp;$B39&amp;"_"&amp;L$1&amp;"'!"&amp;ADDRESS($O$2+$A39-2023,2)&amp;":"&amp;ADDRESS($O$2+$A39-2023,52))))&lt;0.01,ABS(MAX(INDIRECT("'[All data.xlsx]Sheet1_Mul_"&amp;$B39&amp;"_"&amp;L$1&amp;"'!"&amp;ADDRESS($O$2+$A39-2023,2)&amp;":"&amp;ADDRESS($O$2+$A39-2023,52))))*100,IF(ABS(MAX(INDIRECT("'[All data.xlsx]Sheet1_Mul_"&amp;$B39&amp;"_"&amp;L$1&amp;"'!"&amp;ADDRESS($O$2+$A39-2023,2)&amp;":"&amp;ADDRESS($O$2+$A39-2023,52))))&lt;0.1,ABS(MAX(INDIRECT("'[All data.xlsx]Sheet1_Mul_"&amp;$B39&amp;"_"&amp;L$1&amp;"'!"&amp;ADDRESS($O$2+$A39-2023,2)&amp;":"&amp;ADDRESS($O$2+$A39-2023,52))))*10,ABS(MAX(INDIRECT("'[All data.xlsx]Sheet1_Mul_"&amp;$B39&amp;"_"&amp;L$1&amp;"'!"&amp;ADDRESS($O$2+$A39-2023,2)&amp;":"&amp;ADDRESS($O$2+$A39-2023,52))))))))+0.01</f>
        <v>0.13922779473565777</v>
      </c>
      <c r="M39">
        <f t="shared" ca="1" si="8"/>
        <v>0.22599482173479435</v>
      </c>
      <c r="S39" s="1">
        <f t="shared" si="6"/>
        <v>2029</v>
      </c>
      <c r="T39">
        <f t="shared" si="7"/>
        <v>1.2</v>
      </c>
      <c r="U39">
        <f t="shared" ca="1" si="3"/>
        <v>-0.23240661710981161</v>
      </c>
      <c r="V39">
        <f t="shared" ca="1" si="3"/>
        <v>-0.24825505315505164</v>
      </c>
      <c r="W39">
        <f t="shared" ca="1" si="3"/>
        <v>-0.6769766166105512</v>
      </c>
      <c r="X39">
        <f t="shared" ca="1" si="3"/>
        <v>-0.22994180944947529</v>
      </c>
      <c r="Y39">
        <f t="shared" ca="1" si="3"/>
        <v>-0.2722950163384773</v>
      </c>
      <c r="Z39">
        <f t="shared" ca="1" si="3"/>
        <v>-0.2245658354180925</v>
      </c>
      <c r="AA39">
        <f t="shared" ca="1" si="3"/>
        <v>-0.23453575140999966</v>
      </c>
      <c r="AB39">
        <f t="shared" ca="1" si="3"/>
        <v>-0.69095353121981096</v>
      </c>
      <c r="AC39">
        <f t="shared" ca="1" si="3"/>
        <v>-0.7094028854789981</v>
      </c>
      <c r="AD39">
        <f t="shared" ref="V39:AE65" ca="1" si="9">MIN(INDIRECT("'[All data.xlsx]Sheet1_Mul_" &amp; $B39 &amp; "_" &amp; AD$1 &amp; "'!"&amp; ADDRESS($O$2+$A39-2023, 2) &amp; ":" &amp; ADDRESS($O$2+$A39-2023, 52)))</f>
        <v>-0.66592211799449441</v>
      </c>
      <c r="AE39">
        <f t="shared" ca="1" si="9"/>
        <v>-0.45118856083529579</v>
      </c>
      <c r="AG39">
        <v>2060</v>
      </c>
      <c r="AH39">
        <v>88825038820.456451</v>
      </c>
    </row>
    <row r="40" spans="1:34" x14ac:dyDescent="0.25">
      <c r="A40" s="1">
        <f t="shared" si="4"/>
        <v>2029</v>
      </c>
      <c r="B40">
        <f t="shared" si="5"/>
        <v>1.4</v>
      </c>
      <c r="C40">
        <f t="shared" ref="C40:C103" ca="1" si="10">IF(ABS(MAX(INDIRECT("'[All data.xlsx]Sheet1_Mul_"&amp;$B40&amp;"_"&amp;C$1&amp;"'!"&amp;ADDRESS($O$2+$A40-2023,2)&amp;":"&amp;ADDRESS($O$2+$A40-2023,52))))&lt;0.0001,ABS(MAX(INDIRECT("'[All data.xlsx]Sheet1_Mul_"&amp;$B40&amp;"_"&amp;C$1&amp;"'!"&amp;ADDRESS($O$2+$A40-2023,2)&amp;":"&amp;ADDRESS($O$2+$A40-2023,52))))*10000,IF(ABS(MAX(INDIRECT("'[All data.xlsx]Sheet1_Mul_"&amp;$B40&amp;"_"&amp;C$1&amp;"'!"&amp;ADDRESS($O$2+$A40-2023,2)&amp;":"&amp;ADDRESS($O$2+$A40-2023,52))))&lt;0.001,ABS(MAX(INDIRECT("'[All data.xlsx]Sheet1_Mul_"&amp;$B40&amp;"_"&amp;C$1&amp;"'!"&amp;ADDRESS($O$2+$A40-2023,2)&amp;":"&amp;ADDRESS($O$2+$A40-2023,52))))*1000,IF(ABS(MAX(INDIRECT("'[All data.xlsx]Sheet1_Mul_"&amp;$B40&amp;"_"&amp;C$1&amp;"'!"&amp;ADDRESS($O$2+$A40-2023,2)&amp;":"&amp;ADDRESS($O$2+$A40-2023,52))))&lt;0.01,ABS(MAX(INDIRECT("'[All data.xlsx]Sheet1_Mul_"&amp;$B40&amp;"_"&amp;C$1&amp;"'!"&amp;ADDRESS($O$2+$A40-2023,2)&amp;":"&amp;ADDRESS($O$2+$A40-2023,52))))*100,IF(ABS(MAX(INDIRECT("'[All data.xlsx]Sheet1_Mul_"&amp;$B40&amp;"_"&amp;C$1&amp;"'!"&amp;ADDRESS($O$2+$A40-2023,2)&amp;":"&amp;ADDRESS($O$2+$A40-2023,52))))&lt;0.1,ABS(MAX(INDIRECT("'[All data.xlsx]Sheet1_Mul_"&amp;$B40&amp;"_"&amp;C$1&amp;"'!"&amp;ADDRESS($O$2+$A40-2023,2)&amp;":"&amp;ADDRESS($O$2+$A40-2023,52))))*10,ABS(MAX(INDIRECT("'[All data.xlsx]Sheet1_Mul_"&amp;$B40&amp;"_"&amp;C$1&amp;"'!"&amp;ADDRESS($O$2+$A40-2023,2)&amp;":"&amp;ADDRESS($O$2+$A40-2023,52))))))))+0.01</f>
        <v>0.31089236687168409</v>
      </c>
      <c r="D40">
        <f t="shared" ca="1" si="8"/>
        <v>0.11280801307698285</v>
      </c>
      <c r="E40">
        <f t="shared" ca="1" si="8"/>
        <v>0.49019076943289003</v>
      </c>
      <c r="F40">
        <f t="shared" ca="1" si="8"/>
        <v>0.17773645365617688</v>
      </c>
      <c r="G40">
        <f t="shared" ca="1" si="8"/>
        <v>0.80283659158372078</v>
      </c>
      <c r="H40">
        <f t="shared" ca="1" si="8"/>
        <v>0.45329176334584359</v>
      </c>
      <c r="I40">
        <f t="shared" ca="1" si="8"/>
        <v>0.65371415045215586</v>
      </c>
      <c r="J40">
        <f t="shared" ca="1" si="8"/>
        <v>0.7179094044187907</v>
      </c>
      <c r="K40">
        <f t="shared" ca="1" si="8"/>
        <v>0.78802205103154599</v>
      </c>
      <c r="L40">
        <f t="shared" ca="1" si="8"/>
        <v>0.23460796578929988</v>
      </c>
      <c r="M40">
        <f t="shared" ca="1" si="8"/>
        <v>0.21932432763594167</v>
      </c>
      <c r="S40" s="1">
        <f t="shared" si="6"/>
        <v>2029</v>
      </c>
      <c r="T40">
        <f t="shared" si="7"/>
        <v>1.4</v>
      </c>
      <c r="U40">
        <f t="shared" ref="U40:U103" ca="1" si="11">MIN(INDIRECT("'[All data.xlsx]Sheet1_Mul_" &amp; $B40 &amp; "_" &amp; U$1 &amp; "'!"&amp; ADDRESS($O$2+$A40-2023, 2) &amp; ":" &amp; ADDRESS($O$2+$A40-2023, 52)))</f>
        <v>-0.24107640872445896</v>
      </c>
      <c r="V40">
        <f t="shared" ca="1" si="9"/>
        <v>-0.16351662248714013</v>
      </c>
      <c r="W40">
        <f t="shared" ca="1" si="9"/>
        <v>-0.23753917234143029</v>
      </c>
      <c r="X40">
        <f t="shared" ca="1" si="9"/>
        <v>-0.22861290920779231</v>
      </c>
      <c r="Y40">
        <f t="shared" ca="1" si="9"/>
        <v>-0.27428163907810765</v>
      </c>
      <c r="Z40">
        <f t="shared" ca="1" si="9"/>
        <v>-0.2521461911311515</v>
      </c>
      <c r="AA40">
        <f t="shared" ca="1" si="9"/>
        <v>-0.75477919354019296</v>
      </c>
      <c r="AB40">
        <f t="shared" ca="1" si="9"/>
        <v>-0.21042339134981178</v>
      </c>
      <c r="AC40">
        <f t="shared" ca="1" si="9"/>
        <v>-0.19068975918309086</v>
      </c>
      <c r="AD40">
        <f t="shared" ca="1" si="9"/>
        <v>-0.16758370998750644</v>
      </c>
      <c r="AE40">
        <f t="shared" ca="1" si="9"/>
        <v>-0.43673183419687189</v>
      </c>
    </row>
    <row r="41" spans="1:34" x14ac:dyDescent="0.25">
      <c r="A41" s="1">
        <f t="shared" si="4"/>
        <v>2029</v>
      </c>
      <c r="B41">
        <f t="shared" si="5"/>
        <v>1.6</v>
      </c>
      <c r="C41">
        <f t="shared" ca="1" si="10"/>
        <v>0.53712771102184032</v>
      </c>
      <c r="D41">
        <f t="shared" ca="1" si="8"/>
        <v>0.1474475712394244</v>
      </c>
      <c r="E41">
        <f t="shared" ca="1" si="8"/>
        <v>0.49715838325282585</v>
      </c>
      <c r="F41">
        <f t="shared" ca="1" si="8"/>
        <v>0.18340589217413791</v>
      </c>
      <c r="G41">
        <f t="shared" ca="1" si="8"/>
        <v>0.22694836498292639</v>
      </c>
      <c r="H41">
        <f t="shared" ca="1" si="8"/>
        <v>0.11832034305393546</v>
      </c>
      <c r="I41">
        <f t="shared" ca="1" si="8"/>
        <v>0.56185280664027981</v>
      </c>
      <c r="J41">
        <f t="shared" ca="1" si="8"/>
        <v>0.34703213216895062</v>
      </c>
      <c r="K41">
        <f t="shared" ca="1" si="8"/>
        <v>0.11032167464121677</v>
      </c>
      <c r="L41">
        <f t="shared" ca="1" si="8"/>
        <v>0.13350924764575903</v>
      </c>
      <c r="M41">
        <f t="shared" ca="1" si="8"/>
        <v>0.21207665033418821</v>
      </c>
      <c r="S41" s="1">
        <f t="shared" si="6"/>
        <v>2029</v>
      </c>
      <c r="T41">
        <f t="shared" si="7"/>
        <v>1.6</v>
      </c>
      <c r="U41">
        <f t="shared" ca="1" si="11"/>
        <v>-0.13052239803692514</v>
      </c>
      <c r="V41">
        <f t="shared" ca="1" si="9"/>
        <v>-1.9666486389852911E-2</v>
      </c>
      <c r="W41">
        <f t="shared" ca="1" si="9"/>
        <v>-0.23663895758573494</v>
      </c>
      <c r="X41">
        <f t="shared" ca="1" si="9"/>
        <v>-0.22690422899421056</v>
      </c>
      <c r="Y41">
        <f t="shared" ca="1" si="9"/>
        <v>-0.73214041442316935</v>
      </c>
      <c r="Z41">
        <f t="shared" ca="1" si="9"/>
        <v>-0.17747644691419123</v>
      </c>
      <c r="AA41">
        <f t="shared" ca="1" si="9"/>
        <v>-0.74026980230784956</v>
      </c>
      <c r="AB41">
        <f t="shared" ca="1" si="9"/>
        <v>-0.20613774247029387</v>
      </c>
      <c r="AC41">
        <f t="shared" ca="1" si="9"/>
        <v>-0.74974946831361156</v>
      </c>
      <c r="AD41">
        <f t="shared" ca="1" si="9"/>
        <v>-0.63449376810894642</v>
      </c>
      <c r="AE41">
        <f t="shared" ca="1" si="9"/>
        <v>-0.42115688071763785</v>
      </c>
    </row>
    <row r="42" spans="1:34" x14ac:dyDescent="0.25">
      <c r="A42" s="1">
        <f t="shared" si="4"/>
        <v>2029</v>
      </c>
      <c r="B42">
        <f t="shared" si="5"/>
        <v>1.8</v>
      </c>
      <c r="C42">
        <f t="shared" ca="1" si="10"/>
        <v>0.14399811179500618</v>
      </c>
      <c r="D42">
        <f t="shared" ca="1" si="8"/>
        <v>0.54489422961405898</v>
      </c>
      <c r="E42">
        <f t="shared" ca="1" si="8"/>
        <v>0.29949416804460516</v>
      </c>
      <c r="F42">
        <f t="shared" ca="1" si="8"/>
        <v>0.57390749159803311</v>
      </c>
      <c r="G42">
        <f t="shared" ca="1" si="8"/>
        <v>0.7779837319431544</v>
      </c>
      <c r="H42">
        <f t="shared" ca="1" si="8"/>
        <v>0.47220505789599809</v>
      </c>
      <c r="I42">
        <f t="shared" ca="1" si="8"/>
        <v>0.79132669869688232</v>
      </c>
      <c r="J42">
        <f t="shared" ca="1" si="8"/>
        <v>0.33998642091213171</v>
      </c>
      <c r="K42">
        <f t="shared" ca="1" si="8"/>
        <v>0.90405392412935837</v>
      </c>
      <c r="L42">
        <f t="shared" ca="1" si="8"/>
        <v>0.13022838112710297</v>
      </c>
      <c r="M42">
        <f t="shared" ca="1" si="8"/>
        <v>0.20441426416359898</v>
      </c>
      <c r="S42" s="1">
        <f t="shared" si="6"/>
        <v>2029</v>
      </c>
      <c r="T42">
        <f t="shared" si="7"/>
        <v>1.8</v>
      </c>
      <c r="U42">
        <f t="shared" ca="1" si="11"/>
        <v>-0.2577025042233474</v>
      </c>
      <c r="V42">
        <f t="shared" ca="1" si="9"/>
        <v>-0.53489422961405897</v>
      </c>
      <c r="W42">
        <f t="shared" ca="1" si="9"/>
        <v>-0.28949416804460515</v>
      </c>
      <c r="X42">
        <f t="shared" ca="1" si="9"/>
        <v>-0.22513657253768443</v>
      </c>
      <c r="Y42">
        <f t="shared" ca="1" si="9"/>
        <v>-0.26733099320908349</v>
      </c>
      <c r="Z42">
        <f t="shared" ca="1" si="9"/>
        <v>-0.24421714695829277</v>
      </c>
      <c r="AA42">
        <f t="shared" ca="1" si="9"/>
        <v>-0.68694950092761919</v>
      </c>
      <c r="AB42">
        <f t="shared" ca="1" si="9"/>
        <v>-0.20147543478268012</v>
      </c>
      <c r="AC42">
        <f t="shared" ca="1" si="9"/>
        <v>-0.19572216779933588</v>
      </c>
      <c r="AD42">
        <f t="shared" ca="1" si="9"/>
        <v>-0.61682401722319746</v>
      </c>
      <c r="AE42">
        <f t="shared" ca="1" si="9"/>
        <v>-0.40479317223656497</v>
      </c>
    </row>
    <row r="43" spans="1:34" x14ac:dyDescent="0.25">
      <c r="A43" s="1">
        <f t="shared" si="4"/>
        <v>2029</v>
      </c>
      <c r="B43">
        <f t="shared" si="5"/>
        <v>2</v>
      </c>
      <c r="C43">
        <f t="shared" ca="1" si="10"/>
        <v>0.69253152683336494</v>
      </c>
      <c r="D43">
        <f t="shared" ca="1" si="8"/>
        <v>0.54593550542059166</v>
      </c>
      <c r="E43">
        <f t="shared" ca="1" si="8"/>
        <v>0.37499525485700369</v>
      </c>
      <c r="F43">
        <f t="shared" ca="1" si="8"/>
        <v>0.93184744583856371</v>
      </c>
      <c r="G43">
        <f t="shared" ca="1" si="8"/>
        <v>0.28140221008045951</v>
      </c>
      <c r="H43">
        <f t="shared" ca="1" si="8"/>
        <v>0.74177502768265424</v>
      </c>
      <c r="I43">
        <f t="shared" ca="1" si="8"/>
        <v>0.28017742362677572</v>
      </c>
      <c r="J43">
        <f t="shared" ca="1" si="8"/>
        <v>0.48530737596573581</v>
      </c>
      <c r="K43">
        <f t="shared" ca="1" si="8"/>
        <v>1.2362700908182018</v>
      </c>
      <c r="L43">
        <f t="shared" ca="1" si="8"/>
        <v>1.3095655251550977</v>
      </c>
      <c r="M43">
        <f t="shared" ca="1" si="8"/>
        <v>0.34908305855106103</v>
      </c>
      <c r="S43" s="1">
        <f t="shared" si="6"/>
        <v>2029</v>
      </c>
      <c r="T43">
        <f t="shared" si="7"/>
        <v>2</v>
      </c>
      <c r="U43">
        <f t="shared" ca="1" si="11"/>
        <v>-0.14606748198292405</v>
      </c>
      <c r="V43">
        <f t="shared" ca="1" si="9"/>
        <v>-0.53593550542059165</v>
      </c>
      <c r="W43">
        <f t="shared" ca="1" si="9"/>
        <v>-0.36499525485700368</v>
      </c>
      <c r="X43">
        <f t="shared" ca="1" si="9"/>
        <v>-9.2184744583856365E-2</v>
      </c>
      <c r="Y43">
        <f t="shared" ca="1" si="9"/>
        <v>0.27140221008045951</v>
      </c>
      <c r="Z43">
        <f t="shared" ca="1" si="9"/>
        <v>-1.6412770567544903</v>
      </c>
      <c r="AA43">
        <f t="shared" ca="1" si="9"/>
        <v>0.1825340852374728</v>
      </c>
      <c r="AB43">
        <f t="shared" ca="1" si="9"/>
        <v>0.32261048492696537</v>
      </c>
      <c r="AC43">
        <f t="shared" ca="1" si="9"/>
        <v>1.2017805938247188</v>
      </c>
      <c r="AD43">
        <f t="shared" ca="1" si="9"/>
        <v>1.2503911192854393</v>
      </c>
      <c r="AE43">
        <f t="shared" ca="1" si="9"/>
        <v>-0.79685035510427071</v>
      </c>
    </row>
    <row r="44" spans="1:34" x14ac:dyDescent="0.25">
      <c r="A44" s="1">
        <f t="shared" si="4"/>
        <v>2030</v>
      </c>
      <c r="B44">
        <f t="shared" si="5"/>
        <v>1</v>
      </c>
      <c r="C44">
        <f t="shared" ca="1" si="10"/>
        <v>0.30506253300563857</v>
      </c>
      <c r="D44">
        <f t="shared" ca="1" si="8"/>
        <v>0.40942355202770958</v>
      </c>
      <c r="E44">
        <f t="shared" ca="1" si="8"/>
        <v>0.1705776222458589</v>
      </c>
      <c r="F44">
        <f t="shared" ca="1" si="8"/>
        <v>0.33692852062231277</v>
      </c>
      <c r="G44">
        <f t="shared" ca="1" si="8"/>
        <v>0.29176246793184324</v>
      </c>
      <c r="H44">
        <f t="shared" ca="1" si="8"/>
        <v>0.21845258646665866</v>
      </c>
      <c r="I44">
        <f t="shared" ca="1" si="8"/>
        <v>0.49697422944695691</v>
      </c>
      <c r="J44">
        <f t="shared" ca="1" si="8"/>
        <v>0.78805568135686355</v>
      </c>
      <c r="K44">
        <f t="shared" ca="1" si="8"/>
        <v>0.11182617630959837</v>
      </c>
      <c r="L44">
        <f t="shared" ca="1" si="8"/>
        <v>0.14538011381348853</v>
      </c>
      <c r="M44">
        <f t="shared" ca="1" si="8"/>
        <v>0.23273999756461305</v>
      </c>
      <c r="S44" s="1">
        <f t="shared" si="6"/>
        <v>2030</v>
      </c>
      <c r="T44">
        <f t="shared" si="7"/>
        <v>1</v>
      </c>
      <c r="U44">
        <f t="shared" ca="1" si="11"/>
        <v>-0.22170515178781258</v>
      </c>
      <c r="V44">
        <f t="shared" ca="1" si="9"/>
        <v>-0.25378553036608026</v>
      </c>
      <c r="W44">
        <f t="shared" ca="1" si="9"/>
        <v>-0.66070903383042756</v>
      </c>
      <c r="X44">
        <f t="shared" ca="1" si="9"/>
        <v>-0.22795727547556929</v>
      </c>
      <c r="Y44">
        <f t="shared" ca="1" si="9"/>
        <v>-0.26992139139652449</v>
      </c>
      <c r="Z44">
        <f t="shared" ca="1" si="9"/>
        <v>-0.25293572014650934</v>
      </c>
      <c r="AA44">
        <f t="shared" ca="1" si="9"/>
        <v>-0.2118623791903658</v>
      </c>
      <c r="AB44">
        <f t="shared" ca="1" si="9"/>
        <v>-0.21500280334964905</v>
      </c>
      <c r="AC44">
        <f t="shared" ca="1" si="9"/>
        <v>-0.67089180955949212</v>
      </c>
      <c r="AD44">
        <f t="shared" ca="1" si="9"/>
        <v>-0.17718883795138371</v>
      </c>
      <c r="AE44">
        <f t="shared" ca="1" si="9"/>
        <v>-0.45278729995074907</v>
      </c>
    </row>
    <row r="45" spans="1:34" x14ac:dyDescent="0.25">
      <c r="A45" s="1">
        <f t="shared" si="4"/>
        <v>2030</v>
      </c>
      <c r="B45">
        <f t="shared" si="5"/>
        <v>1.2</v>
      </c>
      <c r="C45">
        <f t="shared" ca="1" si="10"/>
        <v>0.1129246100039981</v>
      </c>
      <c r="D45">
        <f t="shared" ca="1" si="8"/>
        <v>0.11136092866306738</v>
      </c>
      <c r="E45">
        <f t="shared" ca="1" si="8"/>
        <v>0.64034378258280389</v>
      </c>
      <c r="F45">
        <f t="shared" ca="1" si="8"/>
        <v>0.38973422345193209</v>
      </c>
      <c r="G45">
        <f t="shared" ca="1" si="8"/>
        <v>0.2922626278536401</v>
      </c>
      <c r="H45">
        <f t="shared" ca="1" si="8"/>
        <v>0.47434732926440959</v>
      </c>
      <c r="I45">
        <f t="shared" ca="1" si="8"/>
        <v>0.54084732810210689</v>
      </c>
      <c r="J45">
        <f t="shared" ca="1" si="8"/>
        <v>0.80935478182382969</v>
      </c>
      <c r="K45">
        <f t="shared" ca="1" si="8"/>
        <v>0.11021442683702071</v>
      </c>
      <c r="L45">
        <f t="shared" ca="1" si="8"/>
        <v>0.14290053670624431</v>
      </c>
      <c r="M45">
        <f t="shared" ca="1" si="8"/>
        <v>0.22678986719044542</v>
      </c>
      <c r="S45" s="1">
        <f t="shared" si="6"/>
        <v>2030</v>
      </c>
      <c r="T45">
        <f t="shared" si="7"/>
        <v>1.2</v>
      </c>
      <c r="U45">
        <f t="shared" ca="1" si="11"/>
        <v>-0.74082724168309699</v>
      </c>
      <c r="V45">
        <f t="shared" ca="1" si="9"/>
        <v>-0.1677020940486601</v>
      </c>
      <c r="W45">
        <f t="shared" ca="1" si="9"/>
        <v>-0.23501203959935021</v>
      </c>
      <c r="X45">
        <f t="shared" ca="1" si="9"/>
        <v>-0.22677545859302597</v>
      </c>
      <c r="Y45">
        <f t="shared" ca="1" si="9"/>
        <v>-0.27022336551554499</v>
      </c>
      <c r="Z45">
        <f t="shared" ca="1" si="9"/>
        <v>-0.78067108672735575</v>
      </c>
      <c r="AA45">
        <f t="shared" ca="1" si="9"/>
        <v>-0.2093432952815229</v>
      </c>
      <c r="AB45">
        <f t="shared" ca="1" si="9"/>
        <v>-0.75600640635398175</v>
      </c>
      <c r="AC45">
        <f t="shared" ca="1" si="9"/>
        <v>-0.65920979704815663</v>
      </c>
      <c r="AD45">
        <f t="shared" ca="1" si="9"/>
        <v>-0.66661487961761456</v>
      </c>
      <c r="AE45">
        <f t="shared" ca="1" si="9"/>
        <v>-0.44010448280093689</v>
      </c>
    </row>
    <row r="46" spans="1:34" x14ac:dyDescent="0.25">
      <c r="A46" s="1">
        <f t="shared" si="4"/>
        <v>2030</v>
      </c>
      <c r="B46">
        <f t="shared" si="5"/>
        <v>1.4</v>
      </c>
      <c r="C46">
        <f t="shared" ca="1" si="10"/>
        <v>0.47933770892314365</v>
      </c>
      <c r="D46">
        <f t="shared" ca="1" si="8"/>
        <v>0.25201097145633233</v>
      </c>
      <c r="E46">
        <f t="shared" ca="1" si="8"/>
        <v>0.64527687243990506</v>
      </c>
      <c r="F46">
        <f t="shared" ca="1" si="8"/>
        <v>0.6486794649292964</v>
      </c>
      <c r="G46">
        <f t="shared" ca="1" si="8"/>
        <v>0.80501852100821036</v>
      </c>
      <c r="H46">
        <f t="shared" ca="1" si="8"/>
        <v>0.15613773710241174</v>
      </c>
      <c r="I46">
        <f t="shared" ca="1" si="8"/>
        <v>0.65736553420620436</v>
      </c>
      <c r="J46">
        <f t="shared" ca="1" si="8"/>
        <v>0.35412287634559708</v>
      </c>
      <c r="K46">
        <f t="shared" ca="1" si="8"/>
        <v>0.99329911318243047</v>
      </c>
      <c r="L46">
        <f t="shared" ca="1" si="8"/>
        <v>0.14005098581771766</v>
      </c>
      <c r="M46">
        <f t="shared" ca="1" si="8"/>
        <v>0.22009064590240796</v>
      </c>
      <c r="S46" s="1">
        <f t="shared" si="6"/>
        <v>2030</v>
      </c>
      <c r="T46">
        <f t="shared" si="7"/>
        <v>1.4</v>
      </c>
      <c r="U46">
        <f t="shared" ca="1" si="11"/>
        <v>-0.12235609083833625</v>
      </c>
      <c r="V46">
        <f t="shared" ca="1" si="9"/>
        <v>-0.25479129213008672</v>
      </c>
      <c r="W46">
        <f t="shared" ca="1" si="9"/>
        <v>-0.23427234775497638</v>
      </c>
      <c r="X46">
        <f t="shared" ca="1" si="9"/>
        <v>-0.22544453325962063</v>
      </c>
      <c r="Y46">
        <f t="shared" ca="1" si="9"/>
        <v>-0.80350472783077553</v>
      </c>
      <c r="Z46">
        <f t="shared" ca="1" si="9"/>
        <v>-0.23763980445738098</v>
      </c>
      <c r="AA46">
        <f t="shared" ca="1" si="9"/>
        <v>-0.2281093215280644</v>
      </c>
      <c r="AB46">
        <f t="shared" ca="1" si="9"/>
        <v>-0.20801821207469159</v>
      </c>
      <c r="AC46">
        <f t="shared" ca="1" si="9"/>
        <v>-0.64592194661933833</v>
      </c>
      <c r="AD46">
        <f t="shared" ca="1" si="9"/>
        <v>-0.7543544376450122</v>
      </c>
      <c r="AE46">
        <f t="shared" ca="1" si="9"/>
        <v>-0.42599631755882017</v>
      </c>
    </row>
    <row r="47" spans="1:34" x14ac:dyDescent="0.25">
      <c r="A47" s="1">
        <f t="shared" si="4"/>
        <v>2030</v>
      </c>
      <c r="B47">
        <f t="shared" si="5"/>
        <v>1.6</v>
      </c>
      <c r="C47">
        <f t="shared" ca="1" si="10"/>
        <v>0.65336485875716654</v>
      </c>
      <c r="D47">
        <f t="shared" ca="1" si="8"/>
        <v>0.16391026734465899</v>
      </c>
      <c r="E47">
        <f t="shared" ca="1" si="8"/>
        <v>1.0001563392272561</v>
      </c>
      <c r="F47">
        <f t="shared" ca="1" si="8"/>
        <v>0.61578862401383327</v>
      </c>
      <c r="G47">
        <f t="shared" ca="1" si="8"/>
        <v>0.81566527135402378</v>
      </c>
      <c r="H47">
        <f t="shared" ca="1" si="8"/>
        <v>0.11767180055767219</v>
      </c>
      <c r="I47">
        <f t="shared" ca="1" si="8"/>
        <v>0.15577105601418614</v>
      </c>
      <c r="J47">
        <f t="shared" ca="1" si="8"/>
        <v>0.71709563245424079</v>
      </c>
      <c r="K47">
        <f t="shared" ca="1" si="8"/>
        <v>0.11381005623369804</v>
      </c>
      <c r="L47">
        <f t="shared" ca="1" si="8"/>
        <v>0.13365731628183569</v>
      </c>
      <c r="M47">
        <f t="shared" ca="1" si="8"/>
        <v>0.21281222080546405</v>
      </c>
      <c r="S47" s="1">
        <f t="shared" si="6"/>
        <v>2030</v>
      </c>
      <c r="T47">
        <f t="shared" si="7"/>
        <v>1.6</v>
      </c>
      <c r="U47">
        <f t="shared" ca="1" si="11"/>
        <v>-0.13032728785375319</v>
      </c>
      <c r="V47">
        <f t="shared" ca="1" si="9"/>
        <v>-2.8536997402620477E-2</v>
      </c>
      <c r="W47">
        <f t="shared" ca="1" si="9"/>
        <v>-0.15946446290560462</v>
      </c>
      <c r="X47">
        <f t="shared" ca="1" si="9"/>
        <v>-0.22387373098236932</v>
      </c>
      <c r="Y47">
        <f t="shared" ca="1" si="9"/>
        <v>-0.26739184973264224</v>
      </c>
      <c r="Z47">
        <f t="shared" ca="1" si="9"/>
        <v>-0.17567353028786659</v>
      </c>
      <c r="AA47">
        <f t="shared" ca="1" si="9"/>
        <v>-0.2385373547715105</v>
      </c>
      <c r="AB47">
        <f t="shared" ca="1" si="9"/>
        <v>-0.20377809982281103</v>
      </c>
      <c r="AC47">
        <f t="shared" ca="1" si="9"/>
        <v>-0.20354804597844114</v>
      </c>
      <c r="AD47">
        <f t="shared" ca="1" si="9"/>
        <v>-0.17378372485056406</v>
      </c>
      <c r="AE47">
        <f t="shared" ca="1" si="9"/>
        <v>-0.41079737724137033</v>
      </c>
    </row>
    <row r="48" spans="1:34" x14ac:dyDescent="0.25">
      <c r="A48" s="1">
        <f t="shared" si="4"/>
        <v>2030</v>
      </c>
      <c r="B48">
        <f t="shared" si="5"/>
        <v>1.8</v>
      </c>
      <c r="C48">
        <f t="shared" ca="1" si="10"/>
        <v>0.14352433585655883</v>
      </c>
      <c r="D48">
        <f t="shared" ca="1" si="8"/>
        <v>0.47203073481726371</v>
      </c>
      <c r="E48">
        <f t="shared" ca="1" si="8"/>
        <v>0.3430751893571457</v>
      </c>
      <c r="F48">
        <f t="shared" ca="1" si="8"/>
        <v>0.57815912161170813</v>
      </c>
      <c r="G48">
        <f t="shared" ca="1" si="8"/>
        <v>0.18833913037125891</v>
      </c>
      <c r="H48">
        <f t="shared" ca="1" si="8"/>
        <v>0.31900864178403926</v>
      </c>
      <c r="I48">
        <f t="shared" ca="1" si="8"/>
        <v>0.80163617052806169</v>
      </c>
      <c r="J48">
        <f t="shared" ca="1" si="8"/>
        <v>0.65191990107609754</v>
      </c>
      <c r="K48">
        <f t="shared" ca="1" si="8"/>
        <v>0.74235977649961582</v>
      </c>
      <c r="L48">
        <f t="shared" ca="1" si="8"/>
        <v>0.24217977806268512</v>
      </c>
      <c r="M48">
        <f t="shared" ca="1" si="8"/>
        <v>0.20511777289484823</v>
      </c>
      <c r="S48" s="1">
        <f t="shared" si="6"/>
        <v>2030</v>
      </c>
      <c r="T48">
        <f t="shared" si="7"/>
        <v>1.8</v>
      </c>
      <c r="U48">
        <f t="shared" ca="1" si="11"/>
        <v>-0.25504018998307704</v>
      </c>
      <c r="V48">
        <f t="shared" ca="1" si="9"/>
        <v>-0.4620307348172637</v>
      </c>
      <c r="W48">
        <f t="shared" ca="1" si="9"/>
        <v>-0.3330751893571457</v>
      </c>
      <c r="X48">
        <f t="shared" ca="1" si="9"/>
        <v>-0.22211633646377049</v>
      </c>
      <c r="Y48">
        <f t="shared" ca="1" si="9"/>
        <v>-0.26183852428331195</v>
      </c>
      <c r="Z48">
        <f t="shared" ca="1" si="9"/>
        <v>-0.74240059094755584</v>
      </c>
      <c r="AA48">
        <f t="shared" ca="1" si="9"/>
        <v>-0.67054739400318142</v>
      </c>
      <c r="AB48">
        <f t="shared" ca="1" si="9"/>
        <v>-0.19916571434701594</v>
      </c>
      <c r="AC48">
        <f t="shared" ca="1" si="9"/>
        <v>-0.6153974482393213</v>
      </c>
      <c r="AD48">
        <f t="shared" ca="1" si="9"/>
        <v>-0.16094733228459057</v>
      </c>
      <c r="AE48">
        <f t="shared" ca="1" si="9"/>
        <v>-0.39482927543284391</v>
      </c>
    </row>
    <row r="49" spans="1:31" x14ac:dyDescent="0.25">
      <c r="A49" s="1">
        <f t="shared" si="4"/>
        <v>2030</v>
      </c>
      <c r="B49">
        <f t="shared" si="5"/>
        <v>2</v>
      </c>
      <c r="C49">
        <f t="shared" ca="1" si="10"/>
        <v>0.31842483947658551</v>
      </c>
      <c r="D49">
        <f t="shared" ca="1" si="8"/>
        <v>0.43442183790017069</v>
      </c>
      <c r="E49">
        <f t="shared" ca="1" si="8"/>
        <v>0.3369636413700195</v>
      </c>
      <c r="F49">
        <f t="shared" ca="1" si="8"/>
        <v>0.19377144568084814</v>
      </c>
      <c r="G49">
        <f t="shared" ca="1" si="8"/>
        <v>0.31897706242793544</v>
      </c>
      <c r="H49">
        <f t="shared" ca="1" si="8"/>
        <v>0.70633648345467559</v>
      </c>
      <c r="I49">
        <f t="shared" ca="1" si="8"/>
        <v>0.222882585620781</v>
      </c>
      <c r="J49">
        <f t="shared" ca="1" si="8"/>
        <v>0.14866577787771224</v>
      </c>
      <c r="K49">
        <f t="shared" ca="1" si="8"/>
        <v>1.4130822056749091</v>
      </c>
      <c r="L49">
        <f t="shared" ca="1" si="8"/>
        <v>2.7216938183840274</v>
      </c>
      <c r="M49">
        <f t="shared" ca="1" si="8"/>
        <v>0.34928527634980067</v>
      </c>
      <c r="S49" s="1">
        <f t="shared" si="6"/>
        <v>2030</v>
      </c>
      <c r="T49">
        <f t="shared" si="7"/>
        <v>2</v>
      </c>
      <c r="U49">
        <f t="shared" ca="1" si="11"/>
        <v>-0.26281534522008332</v>
      </c>
      <c r="V49">
        <f t="shared" ca="1" si="9"/>
        <v>-0.42442183790017068</v>
      </c>
      <c r="W49">
        <f t="shared" ca="1" si="9"/>
        <v>-0.32696364137001949</v>
      </c>
      <c r="X49">
        <f t="shared" ca="1" si="9"/>
        <v>-1.8377144568084813E-2</v>
      </c>
      <c r="Y49">
        <f t="shared" ca="1" si="9"/>
        <v>0.30897706242793543</v>
      </c>
      <c r="Z49">
        <f t="shared" ca="1" si="9"/>
        <v>0.69633648345467558</v>
      </c>
      <c r="AA49">
        <f t="shared" ca="1" si="9"/>
        <v>0.15733508709726318</v>
      </c>
      <c r="AB49">
        <f t="shared" ca="1" si="9"/>
        <v>-0.19613522234473368</v>
      </c>
      <c r="AC49">
        <f t="shared" ca="1" si="9"/>
        <v>1.2929160641999535</v>
      </c>
      <c r="AD49">
        <f t="shared" ca="1" si="9"/>
        <v>2.563800683647993</v>
      </c>
      <c r="AE49">
        <f t="shared" ca="1" si="9"/>
        <v>-0.77564933751160769</v>
      </c>
    </row>
    <row r="50" spans="1:31" x14ac:dyDescent="0.25">
      <c r="A50" s="1">
        <f t="shared" si="4"/>
        <v>2031</v>
      </c>
      <c r="B50">
        <f t="shared" si="5"/>
        <v>1</v>
      </c>
      <c r="C50">
        <f t="shared" ca="1" si="10"/>
        <v>0.12516227108556516</v>
      </c>
      <c r="D50">
        <f t="shared" ca="1" si="8"/>
        <v>0.65248031072971724</v>
      </c>
      <c r="E50">
        <f t="shared" ca="1" si="8"/>
        <v>0.76049116906913594</v>
      </c>
      <c r="F50">
        <f t="shared" ca="1" si="8"/>
        <v>0.32038039877482455</v>
      </c>
      <c r="G50">
        <f t="shared" ca="1" si="8"/>
        <v>0.29812488841416707</v>
      </c>
      <c r="H50">
        <f t="shared" ca="1" si="8"/>
        <v>0.22377120976023676</v>
      </c>
      <c r="I50">
        <f t="shared" ca="1" si="8"/>
        <v>0.2974800134951619</v>
      </c>
      <c r="J50">
        <f t="shared" ca="1" si="8"/>
        <v>0.83631867614045463</v>
      </c>
      <c r="K50">
        <f t="shared" ca="1" si="8"/>
        <v>0.12706431245476918</v>
      </c>
      <c r="L50">
        <f t="shared" ca="1" si="8"/>
        <v>0.33284053828926763</v>
      </c>
      <c r="M50">
        <f t="shared" ca="1" si="8"/>
        <v>0.23353841553522003</v>
      </c>
      <c r="S50" s="1">
        <f t="shared" si="6"/>
        <v>2031</v>
      </c>
      <c r="T50">
        <f t="shared" si="7"/>
        <v>1</v>
      </c>
      <c r="U50">
        <f t="shared" ca="1" si="11"/>
        <v>-0.21817624830982701</v>
      </c>
      <c r="V50">
        <f t="shared" ca="1" si="9"/>
        <v>-0.64248031072971723</v>
      </c>
      <c r="W50">
        <f t="shared" ca="1" si="9"/>
        <v>-0.23119809500380753</v>
      </c>
      <c r="X50">
        <f t="shared" ca="1" si="9"/>
        <v>-0.28221969626843529</v>
      </c>
      <c r="Y50">
        <f t="shared" ca="1" si="9"/>
        <v>-0.26328446786827692</v>
      </c>
      <c r="Z50">
        <f t="shared" ca="1" si="9"/>
        <v>-0.2464118620712332</v>
      </c>
      <c r="AA50">
        <f t="shared" ca="1" si="9"/>
        <v>-0.66892476344247942</v>
      </c>
      <c r="AB50">
        <f t="shared" ca="1" si="9"/>
        <v>-0.10873589793864286</v>
      </c>
      <c r="AC50">
        <f t="shared" ca="1" si="9"/>
        <v>-0.21400046399752909</v>
      </c>
      <c r="AD50">
        <f t="shared" ca="1" si="9"/>
        <v>-0.20286749779557753</v>
      </c>
      <c r="AE50">
        <f t="shared" ca="1" si="9"/>
        <v>-0.44146736105564122</v>
      </c>
    </row>
    <row r="51" spans="1:31" x14ac:dyDescent="0.25">
      <c r="A51" s="1">
        <f t="shared" si="4"/>
        <v>2031</v>
      </c>
      <c r="B51">
        <f t="shared" si="5"/>
        <v>1.2</v>
      </c>
      <c r="C51">
        <f t="shared" ca="1" si="10"/>
        <v>0.1285482868682829</v>
      </c>
      <c r="D51">
        <f t="shared" ca="1" si="8"/>
        <v>1.0032537836737319</v>
      </c>
      <c r="E51">
        <f t="shared" ca="1" si="8"/>
        <v>0.22644650767102728</v>
      </c>
      <c r="F51">
        <f t="shared" ca="1" si="8"/>
        <v>0.46169605429917859</v>
      </c>
      <c r="G51">
        <f t="shared" ca="1" si="8"/>
        <v>0.30200985917384499</v>
      </c>
      <c r="H51">
        <f t="shared" ca="1" si="8"/>
        <v>0.34682142840802688</v>
      </c>
      <c r="I51">
        <f t="shared" ca="1" si="8"/>
        <v>0.5866690412169342</v>
      </c>
      <c r="J51">
        <f t="shared" ca="1" si="8"/>
        <v>0.36026370327245893</v>
      </c>
      <c r="K51">
        <f t="shared" ca="1" si="8"/>
        <v>0.11239763671526401</v>
      </c>
      <c r="L51">
        <f t="shared" ca="1" si="8"/>
        <v>0.13936750988319471</v>
      </c>
      <c r="M51">
        <f t="shared" ca="1" si="8"/>
        <v>0.22756201039514465</v>
      </c>
      <c r="S51" s="1">
        <f t="shared" si="6"/>
        <v>2031</v>
      </c>
      <c r="T51">
        <f t="shared" si="7"/>
        <v>1.2</v>
      </c>
      <c r="U51">
        <f t="shared" ca="1" si="11"/>
        <v>-0.22664311455091879</v>
      </c>
      <c r="V51">
        <f t="shared" ca="1" si="9"/>
        <v>-0.17839592724795084</v>
      </c>
      <c r="W51">
        <f t="shared" ca="1" si="9"/>
        <v>-0.23061135460501969</v>
      </c>
      <c r="X51">
        <f t="shared" ca="1" si="9"/>
        <v>-0.22259845486429819</v>
      </c>
      <c r="Y51">
        <f t="shared" ca="1" si="9"/>
        <v>-0.26362905184255436</v>
      </c>
      <c r="Z51">
        <f t="shared" ca="1" si="9"/>
        <v>-0.20404393729587411</v>
      </c>
      <c r="AA51">
        <f t="shared" ca="1" si="9"/>
        <v>-0.2140647574201337</v>
      </c>
      <c r="AB51">
        <f t="shared" ca="1" si="9"/>
        <v>-0.2081234357155316</v>
      </c>
      <c r="AC51">
        <f t="shared" ca="1" si="9"/>
        <v>-0.18919696068438907</v>
      </c>
      <c r="AD51">
        <f t="shared" ca="1" si="9"/>
        <v>-0.16667476688481536</v>
      </c>
      <c r="AE51">
        <f t="shared" ca="1" si="9"/>
        <v>-0.42909448740647099</v>
      </c>
    </row>
    <row r="52" spans="1:31" x14ac:dyDescent="0.25">
      <c r="A52" s="1">
        <f t="shared" si="4"/>
        <v>2031</v>
      </c>
      <c r="B52">
        <f t="shared" si="5"/>
        <v>1.4</v>
      </c>
      <c r="C52">
        <f t="shared" ca="1" si="10"/>
        <v>0.1326850234457263</v>
      </c>
      <c r="D52">
        <f t="shared" ca="1" si="8"/>
        <v>0.99841003027615904</v>
      </c>
      <c r="E52">
        <f t="shared" ca="1" si="8"/>
        <v>0.14746736076333131</v>
      </c>
      <c r="F52">
        <f t="shared" ca="1" si="8"/>
        <v>0.15745659382462135</v>
      </c>
      <c r="G52">
        <f t="shared" ca="1" si="8"/>
        <v>0.80718788220870463</v>
      </c>
      <c r="H52">
        <f t="shared" ca="1" si="8"/>
        <v>0.78904726774490108</v>
      </c>
      <c r="I52">
        <f t="shared" ca="1" si="8"/>
        <v>0.66024200586486015</v>
      </c>
      <c r="J52">
        <f t="shared" ca="1" si="8"/>
        <v>0.79770829324930959</v>
      </c>
      <c r="K52">
        <f t="shared" ca="1" si="8"/>
        <v>0.99702549745433</v>
      </c>
      <c r="L52">
        <f t="shared" ca="1" si="8"/>
        <v>0.24635167994831059</v>
      </c>
      <c r="M52">
        <f t="shared" ca="1" si="8"/>
        <v>0.22083380304402764</v>
      </c>
      <c r="S52" s="1">
        <f t="shared" si="6"/>
        <v>2031</v>
      </c>
      <c r="T52">
        <f t="shared" si="7"/>
        <v>1.4</v>
      </c>
      <c r="U52">
        <f t="shared" ca="1" si="11"/>
        <v>-0.23487007266426516</v>
      </c>
      <c r="V52">
        <f t="shared" ca="1" si="9"/>
        <v>-0.15723653727873471</v>
      </c>
      <c r="W52">
        <f t="shared" ca="1" si="9"/>
        <v>-0.64483759625050507</v>
      </c>
      <c r="X52">
        <f t="shared" ca="1" si="9"/>
        <v>-0.22126787617402369</v>
      </c>
      <c r="Y52">
        <f t="shared" ca="1" si="9"/>
        <v>-0.26562733038369168</v>
      </c>
      <c r="Z52">
        <f t="shared" ca="1" si="9"/>
        <v>-0.24445014161622527</v>
      </c>
      <c r="AA52">
        <f t="shared" ca="1" si="9"/>
        <v>-0.22405776400836611</v>
      </c>
      <c r="AB52">
        <f t="shared" ca="1" si="9"/>
        <v>-0.72302142495142308</v>
      </c>
      <c r="AC52">
        <f t="shared" ca="1" si="9"/>
        <v>-0.20512403458122702</v>
      </c>
      <c r="AD52">
        <f t="shared" ca="1" si="9"/>
        <v>-0.1931155051234961</v>
      </c>
      <c r="AE52">
        <f t="shared" ca="1" si="9"/>
        <v>-0.41533151376905159</v>
      </c>
    </row>
    <row r="53" spans="1:31" x14ac:dyDescent="0.25">
      <c r="A53" s="1">
        <f t="shared" si="4"/>
        <v>2031</v>
      </c>
      <c r="B53">
        <f t="shared" si="5"/>
        <v>1.6</v>
      </c>
      <c r="C53">
        <f t="shared" ca="1" si="10"/>
        <v>0.31388210331760269</v>
      </c>
      <c r="D53">
        <f t="shared" ca="1" si="8"/>
        <v>0.15824682878919322</v>
      </c>
      <c r="E53">
        <f t="shared" ca="1" si="8"/>
        <v>0.77164969651837134</v>
      </c>
      <c r="F53">
        <f t="shared" ca="1" si="8"/>
        <v>0.46364549247633352</v>
      </c>
      <c r="G53">
        <f t="shared" ca="1" si="8"/>
        <v>0.15886099270887458</v>
      </c>
      <c r="H53">
        <f t="shared" ca="1" si="8"/>
        <v>0.46499441790871515</v>
      </c>
      <c r="I53">
        <f t="shared" ca="1" si="8"/>
        <v>0.43344138880598126</v>
      </c>
      <c r="J53">
        <f t="shared" ca="1" si="8"/>
        <v>0.682637013999015</v>
      </c>
      <c r="K53">
        <f t="shared" ca="1" si="8"/>
        <v>0.95586789616822287</v>
      </c>
      <c r="L53">
        <f t="shared" ca="1" si="8"/>
        <v>0.1341806414806743</v>
      </c>
      <c r="M53">
        <f t="shared" ca="1" si="8"/>
        <v>0.21352444678337856</v>
      </c>
      <c r="S53" s="1">
        <f t="shared" si="6"/>
        <v>2031</v>
      </c>
      <c r="T53">
        <f t="shared" si="7"/>
        <v>1.6</v>
      </c>
      <c r="U53">
        <f t="shared" ca="1" si="11"/>
        <v>-0.24286922266382421</v>
      </c>
      <c r="V53">
        <f t="shared" ca="1" si="9"/>
        <v>-2.6817230960422475E-2</v>
      </c>
      <c r="W53">
        <f t="shared" ca="1" si="9"/>
        <v>-0.22900416106206023</v>
      </c>
      <c r="X53">
        <f t="shared" ca="1" si="9"/>
        <v>-0.2197464742009598</v>
      </c>
      <c r="Y53">
        <f t="shared" ca="1" si="9"/>
        <v>-0.24122201233694684</v>
      </c>
      <c r="Z53">
        <f t="shared" ca="1" si="9"/>
        <v>-0.24079400184751051</v>
      </c>
      <c r="AA53">
        <f t="shared" ca="1" si="9"/>
        <v>-0.22008030371065981</v>
      </c>
      <c r="AB53">
        <f t="shared" ca="1" si="9"/>
        <v>-0.21145131152123364</v>
      </c>
      <c r="AC53">
        <f t="shared" ca="1" si="9"/>
        <v>-0.18111603206989479</v>
      </c>
      <c r="AD53">
        <f t="shared" ca="1" si="9"/>
        <v>-0.18746913495067005</v>
      </c>
      <c r="AE53">
        <f t="shared" ca="1" si="9"/>
        <v>-0.40050498317643557</v>
      </c>
    </row>
    <row r="54" spans="1:31" x14ac:dyDescent="0.25">
      <c r="A54" s="1">
        <f t="shared" si="4"/>
        <v>2031</v>
      </c>
      <c r="B54">
        <f t="shared" si="5"/>
        <v>1.8</v>
      </c>
      <c r="C54">
        <f t="shared" ca="1" si="10"/>
        <v>0.31618837742938399</v>
      </c>
      <c r="D54">
        <f t="shared" ca="1" si="8"/>
        <v>0.46767194286166641</v>
      </c>
      <c r="E54">
        <f t="shared" ca="1" si="8"/>
        <v>0.29253025031241453</v>
      </c>
      <c r="F54">
        <f t="shared" ca="1" si="8"/>
        <v>0.46670309256054193</v>
      </c>
      <c r="G54">
        <f t="shared" ca="1" si="8"/>
        <v>0.12884000925546954</v>
      </c>
      <c r="H54">
        <f t="shared" ca="1" si="8"/>
        <v>0.47518155815408497</v>
      </c>
      <c r="I54">
        <f t="shared" ca="1" si="8"/>
        <v>0.81792303359318286</v>
      </c>
      <c r="J54">
        <f t="shared" ca="1" si="8"/>
        <v>0.63837729864562509</v>
      </c>
      <c r="K54">
        <f t="shared" ca="1" si="8"/>
        <v>0.99528391079529044</v>
      </c>
      <c r="L54">
        <f t="shared" ca="1" si="8"/>
        <v>0.13393180804410415</v>
      </c>
      <c r="M54">
        <f t="shared" ca="1" si="8"/>
        <v>0.20579784034265994</v>
      </c>
      <c r="S54" s="1">
        <f t="shared" si="6"/>
        <v>2031</v>
      </c>
      <c r="T54">
        <f t="shared" si="7"/>
        <v>1.8</v>
      </c>
      <c r="U54">
        <f t="shared" ca="1" si="11"/>
        <v>-0.2506518947291711</v>
      </c>
      <c r="V54">
        <f t="shared" ca="1" si="9"/>
        <v>-0.4576719428616664</v>
      </c>
      <c r="W54">
        <f t="shared" ca="1" si="9"/>
        <v>-0.28253025031241452</v>
      </c>
      <c r="X54">
        <f t="shared" ca="1" si="9"/>
        <v>-0.21802088565698041</v>
      </c>
      <c r="Y54">
        <f t="shared" ca="1" si="9"/>
        <v>-0.191384504708487</v>
      </c>
      <c r="Z54">
        <f t="shared" ca="1" si="9"/>
        <v>-0.2367602197238497</v>
      </c>
      <c r="AA54">
        <f t="shared" ca="1" si="9"/>
        <v>-0.69067398711943928</v>
      </c>
      <c r="AB54">
        <f t="shared" ca="1" si="9"/>
        <v>-0.19556010220659725</v>
      </c>
      <c r="AC54">
        <f t="shared" ca="1" si="9"/>
        <v>-0.18697747715422444</v>
      </c>
      <c r="AD54">
        <f t="shared" ca="1" si="9"/>
        <v>-0.69077460035362714</v>
      </c>
      <c r="AE54">
        <f t="shared" ca="1" si="9"/>
        <v>-0.38492875537332188</v>
      </c>
    </row>
    <row r="55" spans="1:31" x14ac:dyDescent="0.25">
      <c r="A55" s="1">
        <f t="shared" si="4"/>
        <v>2031</v>
      </c>
      <c r="B55">
        <f t="shared" si="5"/>
        <v>2</v>
      </c>
      <c r="C55">
        <f t="shared" ca="1" si="10"/>
        <v>0.1495872773209482</v>
      </c>
      <c r="D55">
        <f t="shared" ca="1" si="8"/>
        <v>0.20401411332831754</v>
      </c>
      <c r="E55">
        <f t="shared" ca="1" si="8"/>
        <v>0.32687270243911987</v>
      </c>
      <c r="F55">
        <f t="shared" ca="1" si="8"/>
        <v>0.51535927928196923</v>
      </c>
      <c r="G55">
        <f t="shared" ca="1" si="8"/>
        <v>0.29720902232854185</v>
      </c>
      <c r="H55">
        <f t="shared" ca="1" si="8"/>
        <v>0.70973112213739054</v>
      </c>
      <c r="I55">
        <f t="shared" ca="1" si="8"/>
        <v>0.25459459969941201</v>
      </c>
      <c r="J55">
        <f t="shared" ca="1" si="8"/>
        <v>0.5017794247391647</v>
      </c>
      <c r="K55">
        <f t="shared" ca="1" si="8"/>
        <v>1.3021773569389481</v>
      </c>
      <c r="L55">
        <f t="shared" ca="1" si="8"/>
        <v>2.8127132764564311</v>
      </c>
      <c r="M55">
        <f t="shared" ca="1" si="8"/>
        <v>0.34969238741197806</v>
      </c>
      <c r="S55" s="1">
        <f t="shared" si="6"/>
        <v>2031</v>
      </c>
      <c r="T55">
        <f t="shared" si="7"/>
        <v>2</v>
      </c>
      <c r="U55">
        <f t="shared" ca="1" si="11"/>
        <v>-0.25822870894596461</v>
      </c>
      <c r="V55">
        <f t="shared" ca="1" si="9"/>
        <v>-0.19401411332831753</v>
      </c>
      <c r="W55">
        <f t="shared" ca="1" si="9"/>
        <v>-0.31687270243911986</v>
      </c>
      <c r="X55">
        <f t="shared" ca="1" si="9"/>
        <v>-5.0535927928196916E-2</v>
      </c>
      <c r="Y55">
        <f t="shared" ca="1" si="9"/>
        <v>-1.903905728899544</v>
      </c>
      <c r="Z55">
        <f t="shared" ca="1" si="9"/>
        <v>0.69973112213739053</v>
      </c>
      <c r="AA55">
        <f t="shared" ca="1" si="9"/>
        <v>0.17687418696808888</v>
      </c>
      <c r="AB55">
        <f t="shared" ca="1" si="9"/>
        <v>0.38447575983981208</v>
      </c>
      <c r="AC55">
        <f t="shared" ca="1" si="9"/>
        <v>1.2646433384966043</v>
      </c>
      <c r="AD55">
        <f t="shared" ca="1" si="9"/>
        <v>2.5850233624882897</v>
      </c>
      <c r="AE55">
        <f t="shared" ca="1" si="9"/>
        <v>-0.75472034259697007</v>
      </c>
    </row>
    <row r="56" spans="1:31" x14ac:dyDescent="0.25">
      <c r="A56" s="1">
        <f t="shared" si="4"/>
        <v>2032</v>
      </c>
      <c r="B56">
        <f t="shared" si="5"/>
        <v>1</v>
      </c>
      <c r="C56">
        <f t="shared" ca="1" si="10"/>
        <v>0.12484016335168333</v>
      </c>
      <c r="D56">
        <f t="shared" ca="1" si="8"/>
        <v>0.41004575874712151</v>
      </c>
      <c r="E56">
        <f t="shared" ca="1" si="8"/>
        <v>0.13383616981442911</v>
      </c>
      <c r="F56">
        <f t="shared" ca="1" si="8"/>
        <v>0.63148861824807034</v>
      </c>
      <c r="G56">
        <f t="shared" ca="1" si="8"/>
        <v>0.7926489918097902</v>
      </c>
      <c r="H56">
        <f t="shared" ca="1" si="8"/>
        <v>0.21166522019502265</v>
      </c>
      <c r="I56">
        <f t="shared" ca="1" si="8"/>
        <v>0.50185783134356909</v>
      </c>
      <c r="J56">
        <f t="shared" ca="1" si="8"/>
        <v>0.7381830631457319</v>
      </c>
      <c r="K56">
        <f t="shared" ca="1" si="8"/>
        <v>0.11773241082749326</v>
      </c>
      <c r="L56">
        <f t="shared" ca="1" si="8"/>
        <v>0.14650426901040059</v>
      </c>
      <c r="M56">
        <f t="shared" ca="1" si="8"/>
        <v>0.23432644046203582</v>
      </c>
      <c r="S56" s="1">
        <f t="shared" si="6"/>
        <v>2032</v>
      </c>
      <c r="T56">
        <f t="shared" si="7"/>
        <v>1</v>
      </c>
      <c r="U56">
        <f t="shared" ca="1" si="11"/>
        <v>-0.21409997213565618</v>
      </c>
      <c r="V56">
        <f t="shared" ca="1" si="9"/>
        <v>-0.24353847090699113</v>
      </c>
      <c r="W56">
        <f t="shared" ca="1" si="9"/>
        <v>-0.19670290106170515</v>
      </c>
      <c r="X56">
        <f t="shared" ca="1" si="9"/>
        <v>-0.21910249202883353</v>
      </c>
      <c r="Y56">
        <f t="shared" ca="1" si="9"/>
        <v>-0.11987753088480697</v>
      </c>
      <c r="Z56">
        <f t="shared" ca="1" si="9"/>
        <v>-0.24329309465027552</v>
      </c>
      <c r="AA56">
        <f t="shared" ca="1" si="9"/>
        <v>-0.1013543309127259</v>
      </c>
      <c r="AB56">
        <f t="shared" ca="1" si="9"/>
        <v>-0.19200777362993018</v>
      </c>
      <c r="AC56">
        <f t="shared" ca="1" si="9"/>
        <v>-0.20116340123924686</v>
      </c>
      <c r="AD56">
        <f t="shared" ca="1" si="9"/>
        <v>-0.17071722664293618</v>
      </c>
      <c r="AE56">
        <f t="shared" ca="1" si="9"/>
        <v>-0.43041655538832058</v>
      </c>
    </row>
    <row r="57" spans="1:31" x14ac:dyDescent="0.25">
      <c r="A57" s="1">
        <f t="shared" si="4"/>
        <v>2032</v>
      </c>
      <c r="B57">
        <f t="shared" si="5"/>
        <v>1.2</v>
      </c>
      <c r="C57">
        <f t="shared" ca="1" si="10"/>
        <v>0.12822892660649696</v>
      </c>
      <c r="D57">
        <f t="shared" ca="1" si="8"/>
        <v>0.99175466123537559</v>
      </c>
      <c r="E57">
        <f t="shared" ca="1" si="8"/>
        <v>0.85160654602387487</v>
      </c>
      <c r="F57">
        <f t="shared" ca="1" si="8"/>
        <v>0.69716298267185528</v>
      </c>
      <c r="G57">
        <f t="shared" ca="1" si="8"/>
        <v>0.30232845599506258</v>
      </c>
      <c r="H57">
        <f t="shared" ca="1" si="8"/>
        <v>0.45002629005862388</v>
      </c>
      <c r="I57">
        <f t="shared" ca="1" si="8"/>
        <v>0.14954948121074438</v>
      </c>
      <c r="J57">
        <f t="shared" ca="1" si="8"/>
        <v>0.70964059902620957</v>
      </c>
      <c r="K57">
        <f t="shared" ca="1" si="8"/>
        <v>0.11592624636330429</v>
      </c>
      <c r="L57">
        <f t="shared" ca="1" si="8"/>
        <v>0.13988317103716624</v>
      </c>
      <c r="M57">
        <f t="shared" ca="1" si="8"/>
        <v>0.22832386037310937</v>
      </c>
      <c r="S57" s="1">
        <f t="shared" si="6"/>
        <v>2032</v>
      </c>
      <c r="T57">
        <f t="shared" si="7"/>
        <v>1.2</v>
      </c>
      <c r="U57">
        <f t="shared" ca="1" si="11"/>
        <v>-0.22234859311553679</v>
      </c>
      <c r="V57">
        <f t="shared" ca="1" si="9"/>
        <v>-0.16150049024780053</v>
      </c>
      <c r="W57">
        <f t="shared" ca="1" si="9"/>
        <v>-0.22587173798740537</v>
      </c>
      <c r="X57">
        <f t="shared" ca="1" si="9"/>
        <v>-0.21806421641869456</v>
      </c>
      <c r="Y57">
        <f t="shared" ca="1" si="9"/>
        <v>-0.25819528751277315</v>
      </c>
      <c r="Z57">
        <f t="shared" ca="1" si="9"/>
        <v>-0.2426869729814124</v>
      </c>
      <c r="AA57">
        <f t="shared" ca="1" si="9"/>
        <v>-0.22306392616986767</v>
      </c>
      <c r="AB57">
        <f t="shared" ca="1" si="9"/>
        <v>-0.18927611760027216</v>
      </c>
      <c r="AC57">
        <f t="shared" ca="1" si="9"/>
        <v>-0.66058795014599581</v>
      </c>
      <c r="AD57">
        <f t="shared" ca="1" si="9"/>
        <v>-0.16337938693445542</v>
      </c>
      <c r="AE57">
        <f t="shared" ca="1" si="9"/>
        <v>-0.41834622054462933</v>
      </c>
    </row>
    <row r="58" spans="1:31" x14ac:dyDescent="0.25">
      <c r="A58" s="1">
        <f t="shared" si="4"/>
        <v>2032</v>
      </c>
      <c r="B58">
        <f t="shared" si="5"/>
        <v>1.4</v>
      </c>
      <c r="C58">
        <f t="shared" ca="1" si="10"/>
        <v>0.13236887833700017</v>
      </c>
      <c r="D58">
        <f t="shared" ca="1" si="8"/>
        <v>0.97576663853711898</v>
      </c>
      <c r="E58">
        <f t="shared" ca="1" si="8"/>
        <v>0.85460331356331964</v>
      </c>
      <c r="F58">
        <f t="shared" ca="1" si="8"/>
        <v>0.54850427374012689</v>
      </c>
      <c r="G58">
        <f t="shared" ca="1" si="8"/>
        <v>0.55169734650780533</v>
      </c>
      <c r="H58">
        <f t="shared" ca="1" si="8"/>
        <v>0.45753524090085107</v>
      </c>
      <c r="I58">
        <f t="shared" ca="1" si="8"/>
        <v>0.98495986462279428</v>
      </c>
      <c r="J58">
        <f t="shared" ca="1" si="8"/>
        <v>0.96960379534352603</v>
      </c>
      <c r="K58">
        <f t="shared" ca="1" si="8"/>
        <v>0.7968896714853253</v>
      </c>
      <c r="L58">
        <f t="shared" ca="1" si="8"/>
        <v>0.14111083098131613</v>
      </c>
      <c r="M58">
        <f t="shared" ca="1" si="8"/>
        <v>0.2215667881362596</v>
      </c>
      <c r="S58" s="1">
        <f t="shared" si="6"/>
        <v>2032</v>
      </c>
      <c r="T58">
        <f t="shared" si="7"/>
        <v>1.4</v>
      </c>
      <c r="U58">
        <f t="shared" ca="1" si="11"/>
        <v>-0.230364348782918</v>
      </c>
      <c r="V58">
        <f t="shared" ca="1" si="9"/>
        <v>-0.15419681410309755</v>
      </c>
      <c r="W58">
        <f t="shared" ca="1" si="9"/>
        <v>-0.22515136413853626</v>
      </c>
      <c r="X58">
        <f t="shared" ca="1" si="9"/>
        <v>-0.21675907626596669</v>
      </c>
      <c r="Y58">
        <f t="shared" ca="1" si="9"/>
        <v>-0.25854477136935694</v>
      </c>
      <c r="Z58">
        <f t="shared" ca="1" si="9"/>
        <v>-0.23951835213423936</v>
      </c>
      <c r="AA58">
        <f t="shared" ca="1" si="9"/>
        <v>-0.63451983868444362</v>
      </c>
      <c r="AB58">
        <f t="shared" ca="1" si="9"/>
        <v>-0.15742480534993353</v>
      </c>
      <c r="AC58">
        <f t="shared" ca="1" si="9"/>
        <v>-0.71594647695422309</v>
      </c>
      <c r="AD58">
        <f t="shared" ca="1" si="9"/>
        <v>-0.71840734936725203</v>
      </c>
      <c r="AE58">
        <f t="shared" ca="1" si="9"/>
        <v>-0.40492017277030956</v>
      </c>
    </row>
    <row r="59" spans="1:31" x14ac:dyDescent="0.25">
      <c r="A59" s="1">
        <f t="shared" si="4"/>
        <v>2032</v>
      </c>
      <c r="B59">
        <f t="shared" si="5"/>
        <v>1.6</v>
      </c>
      <c r="C59">
        <f t="shared" ca="1" si="10"/>
        <v>0.5631996764060424</v>
      </c>
      <c r="D59">
        <f t="shared" ca="1" si="8"/>
        <v>0.15163513187814523</v>
      </c>
      <c r="E59">
        <f t="shared" ca="1" si="8"/>
        <v>0.85855097771760103</v>
      </c>
      <c r="F59">
        <f t="shared" ca="1" si="8"/>
        <v>0.55028486098899709</v>
      </c>
      <c r="G59">
        <f t="shared" ca="1" si="8"/>
        <v>0.31011670425055882</v>
      </c>
      <c r="H59">
        <f t="shared" ca="1" si="8"/>
        <v>0.11452098246544341</v>
      </c>
      <c r="I59">
        <f t="shared" ca="1" si="8"/>
        <v>0.15121398001964692</v>
      </c>
      <c r="J59">
        <f t="shared" ca="1" si="8"/>
        <v>0.73191554369259182</v>
      </c>
      <c r="K59">
        <f t="shared" ca="1" si="8"/>
        <v>0.79177034440815564</v>
      </c>
      <c r="L59">
        <f t="shared" ca="1" si="8"/>
        <v>0.13467041019381493</v>
      </c>
      <c r="M59">
        <f t="shared" ca="1" si="8"/>
        <v>0.21422664485727444</v>
      </c>
      <c r="S59" s="1">
        <f t="shared" si="6"/>
        <v>2032</v>
      </c>
      <c r="T59">
        <f t="shared" si="7"/>
        <v>1.6</v>
      </c>
      <c r="U59">
        <f t="shared" ca="1" si="11"/>
        <v>-0.12747397174580985</v>
      </c>
      <c r="V59">
        <f t="shared" ca="1" si="9"/>
        <v>-1.876122924428128E-2</v>
      </c>
      <c r="W59">
        <f t="shared" ca="1" si="9"/>
        <v>-0.22428896653169286</v>
      </c>
      <c r="X59">
        <f t="shared" ca="1" si="9"/>
        <v>-0.21526864085475977</v>
      </c>
      <c r="Y59">
        <f t="shared" ca="1" si="9"/>
        <v>-0.25707174206795252</v>
      </c>
      <c r="Z59">
        <f t="shared" ca="1" si="9"/>
        <v>-0.16938153301594455</v>
      </c>
      <c r="AA59">
        <f t="shared" ca="1" si="9"/>
        <v>-0.21569026403640987</v>
      </c>
      <c r="AB59">
        <f t="shared" ca="1" si="9"/>
        <v>-0.17457046847074612</v>
      </c>
      <c r="AC59">
        <f t="shared" ca="1" si="9"/>
        <v>-0.63114026148254143</v>
      </c>
      <c r="AD59">
        <f t="shared" ca="1" si="9"/>
        <v>-0.18366886159303458</v>
      </c>
      <c r="AE59">
        <f t="shared" ca="1" si="9"/>
        <v>-0.39045712426118245</v>
      </c>
    </row>
    <row r="60" spans="1:31" x14ac:dyDescent="0.25">
      <c r="A60" s="1">
        <f t="shared" si="4"/>
        <v>2032</v>
      </c>
      <c r="B60">
        <f t="shared" si="5"/>
        <v>1.8</v>
      </c>
      <c r="C60">
        <f t="shared" ca="1" si="10"/>
        <v>0.63617190210740371</v>
      </c>
      <c r="D60">
        <f t="shared" ca="1" si="8"/>
        <v>0.1796169952704344</v>
      </c>
      <c r="E60">
        <f t="shared" ca="1" si="8"/>
        <v>0.27125151608412212</v>
      </c>
      <c r="F60">
        <f t="shared" ca="1" si="8"/>
        <v>0.8452040444806469</v>
      </c>
      <c r="G60">
        <f t="shared" ca="1" si="8"/>
        <v>0.28556876966390166</v>
      </c>
      <c r="H60">
        <f t="shared" ca="1" si="8"/>
        <v>0.12102056483685909</v>
      </c>
      <c r="I60">
        <f t="shared" ca="1" si="8"/>
        <v>0.82164096354707694</v>
      </c>
      <c r="J60">
        <f t="shared" ca="1" si="8"/>
        <v>0.49764271364894552</v>
      </c>
      <c r="K60">
        <f t="shared" ca="1" si="8"/>
        <v>0.99909228749510992</v>
      </c>
      <c r="L60">
        <f t="shared" ca="1" si="8"/>
        <v>0.24352815145124618</v>
      </c>
      <c r="M60">
        <f t="shared" ca="1" si="8"/>
        <v>0.20646804753541759</v>
      </c>
      <c r="S60" s="1">
        <f t="shared" si="6"/>
        <v>2032</v>
      </c>
      <c r="T60">
        <f t="shared" si="7"/>
        <v>1.8</v>
      </c>
      <c r="U60">
        <f t="shared" ca="1" si="11"/>
        <v>-0.1347734278109716</v>
      </c>
      <c r="V60">
        <f t="shared" ca="1" si="9"/>
        <v>-0.16961699527043439</v>
      </c>
      <c r="W60">
        <f t="shared" ca="1" si="9"/>
        <v>-0.26125151608412212</v>
      </c>
      <c r="X60">
        <f t="shared" ca="1" si="9"/>
        <v>-0.21360112318004462</v>
      </c>
      <c r="Y60">
        <f t="shared" ca="1" si="9"/>
        <v>-0.25173549795166805</v>
      </c>
      <c r="Z60">
        <f t="shared" ca="1" si="9"/>
        <v>-0.17912390301812034</v>
      </c>
      <c r="AA60">
        <f t="shared" ca="1" si="9"/>
        <v>-0.67418446055444481</v>
      </c>
      <c r="AB60">
        <f t="shared" ca="1" si="9"/>
        <v>-0.19180191413526207</v>
      </c>
      <c r="AC60">
        <f t="shared" ca="1" si="9"/>
        <v>-0.67683788262305034</v>
      </c>
      <c r="AD60">
        <f t="shared" ca="1" si="9"/>
        <v>-0.15803704200210844</v>
      </c>
      <c r="AE60">
        <f t="shared" ca="1" si="9"/>
        <v>-0.37526337232075846</v>
      </c>
    </row>
    <row r="61" spans="1:31" x14ac:dyDescent="0.25">
      <c r="A61" s="1">
        <f t="shared" si="4"/>
        <v>2032</v>
      </c>
      <c r="B61">
        <f t="shared" si="5"/>
        <v>2</v>
      </c>
      <c r="C61">
        <f t="shared" ca="1" si="10"/>
        <v>0.14928358250372525</v>
      </c>
      <c r="D61">
        <f t="shared" ca="1" si="8"/>
        <v>0.51819985930954093</v>
      </c>
      <c r="E61">
        <f t="shared" ca="1" si="8"/>
        <v>0.43948380846542762</v>
      </c>
      <c r="F61">
        <f t="shared" ca="1" si="8"/>
        <v>0.57860179215567076</v>
      </c>
      <c r="G61">
        <f t="shared" ca="1" si="8"/>
        <v>0.34337856307087006</v>
      </c>
      <c r="H61">
        <f t="shared" ca="1" si="8"/>
        <v>0.76592672124641537</v>
      </c>
      <c r="I61">
        <f t="shared" ca="1" si="8"/>
        <v>0.29061703265687938</v>
      </c>
      <c r="J61">
        <f t="shared" ca="1" si="8"/>
        <v>0.5174071020740828</v>
      </c>
      <c r="K61">
        <f t="shared" ca="1" si="8"/>
        <v>1.8824378526156247</v>
      </c>
      <c r="L61">
        <f t="shared" ca="1" si="8"/>
        <v>2.8272442988038993</v>
      </c>
      <c r="M61">
        <f t="shared" ca="1" si="8"/>
        <v>0.35016882124265925</v>
      </c>
      <c r="S61" s="1">
        <f t="shared" si="6"/>
        <v>2032</v>
      </c>
      <c r="T61">
        <f t="shared" si="7"/>
        <v>2</v>
      </c>
      <c r="U61">
        <f t="shared" ca="1" si="11"/>
        <v>-0.25312837118821746</v>
      </c>
      <c r="V61">
        <f t="shared" ca="1" si="9"/>
        <v>-0.50819985930954092</v>
      </c>
      <c r="W61">
        <f t="shared" ca="1" si="9"/>
        <v>-0.42948380846542761</v>
      </c>
      <c r="X61">
        <f t="shared" ca="1" si="9"/>
        <v>5.6860179215567075E-3</v>
      </c>
      <c r="Y61">
        <f t="shared" ca="1" si="9"/>
        <v>0.33337856307087005</v>
      </c>
      <c r="Z61">
        <f t="shared" ca="1" si="9"/>
        <v>0.75592672124641536</v>
      </c>
      <c r="AA61">
        <f t="shared" ca="1" si="9"/>
        <v>0.21730604417948862</v>
      </c>
      <c r="AB61">
        <f t="shared" ca="1" si="9"/>
        <v>0.34980331457428387</v>
      </c>
      <c r="AC61">
        <f t="shared" ca="1" si="9"/>
        <v>1.6598515818467001</v>
      </c>
      <c r="AD61">
        <f t="shared" ca="1" si="9"/>
        <v>1.0157521574179484</v>
      </c>
      <c r="AE61">
        <f t="shared" ca="1" si="9"/>
        <v>-0.73434696105304809</v>
      </c>
    </row>
    <row r="62" spans="1:31" x14ac:dyDescent="0.25">
      <c r="A62" s="1">
        <f t="shared" si="4"/>
        <v>2033</v>
      </c>
      <c r="B62">
        <f t="shared" si="5"/>
        <v>1</v>
      </c>
      <c r="C62">
        <f t="shared" ca="1" si="10"/>
        <v>0.16093556484676602</v>
      </c>
      <c r="D62">
        <f t="shared" ca="1" si="8"/>
        <v>0.44664821061185878</v>
      </c>
      <c r="E62">
        <f t="shared" ca="1" si="8"/>
        <v>0.9713804205572002</v>
      </c>
      <c r="F62">
        <f t="shared" ca="1" si="8"/>
        <v>0.12118336671647885</v>
      </c>
      <c r="G62">
        <f t="shared" ca="1" si="8"/>
        <v>0.28162239261000649</v>
      </c>
      <c r="H62">
        <f t="shared" ca="1" si="8"/>
        <v>0.21910873032797154</v>
      </c>
      <c r="I62">
        <f t="shared" ca="1" si="8"/>
        <v>0.55987948275303778</v>
      </c>
      <c r="J62">
        <f t="shared" ca="1" si="8"/>
        <v>0.9234148223002363</v>
      </c>
      <c r="K62">
        <f t="shared" ca="1" si="8"/>
        <v>0.12822032177406523</v>
      </c>
      <c r="L62">
        <f t="shared" ca="1" si="8"/>
        <v>0.17597620354806426</v>
      </c>
      <c r="M62">
        <f t="shared" ca="1" si="8"/>
        <v>0.23508393896045424</v>
      </c>
      <c r="S62" s="1">
        <f t="shared" si="6"/>
        <v>2033</v>
      </c>
      <c r="T62">
        <f t="shared" si="7"/>
        <v>1</v>
      </c>
      <c r="U62">
        <f t="shared" ca="1" si="11"/>
        <v>-0.2091995652444946</v>
      </c>
      <c r="V62">
        <f t="shared" ca="1" si="9"/>
        <v>-0.25874868944966528</v>
      </c>
      <c r="W62">
        <f t="shared" ca="1" si="9"/>
        <v>-0.24252202367503345</v>
      </c>
      <c r="X62">
        <f t="shared" ca="1" si="9"/>
        <v>-0.23693191776317568</v>
      </c>
      <c r="Y62">
        <f t="shared" ca="1" si="9"/>
        <v>-0.27220193105149304</v>
      </c>
      <c r="Z62">
        <f t="shared" ca="1" si="9"/>
        <v>-0.2522406308685447</v>
      </c>
      <c r="AA62">
        <f t="shared" ca="1" si="9"/>
        <v>-0.22551655577286836</v>
      </c>
      <c r="AB62">
        <f t="shared" ca="1" si="9"/>
        <v>-0.22658153160540442</v>
      </c>
      <c r="AC62">
        <f t="shared" ca="1" si="9"/>
        <v>-0.21085643911595192</v>
      </c>
      <c r="AD62">
        <f t="shared" ca="1" si="9"/>
        <v>-0.7718325759618796</v>
      </c>
      <c r="AE62">
        <f t="shared" ca="1" si="9"/>
        <v>-0.41956686258401743</v>
      </c>
    </row>
    <row r="63" spans="1:31" x14ac:dyDescent="0.25">
      <c r="A63" s="1">
        <f t="shared" si="4"/>
        <v>2033</v>
      </c>
      <c r="B63">
        <f t="shared" si="5"/>
        <v>1.2</v>
      </c>
      <c r="C63">
        <f t="shared" ca="1" si="10"/>
        <v>0.12793549579105595</v>
      </c>
      <c r="D63">
        <f t="shared" ca="1" si="8"/>
        <v>0.13580043550467402</v>
      </c>
      <c r="E63">
        <f t="shared" ca="1" si="8"/>
        <v>0.97423182509826289</v>
      </c>
      <c r="F63">
        <f t="shared" ca="1" si="8"/>
        <v>0.12371040360763864</v>
      </c>
      <c r="G63">
        <f t="shared" ca="1" si="8"/>
        <v>0.12297680446900544</v>
      </c>
      <c r="H63">
        <f t="shared" ca="1" si="8"/>
        <v>0.17198622632827107</v>
      </c>
      <c r="I63">
        <f t="shared" ca="1" si="8"/>
        <v>0.15972341813107532</v>
      </c>
      <c r="J63">
        <f t="shared" ca="1" si="8"/>
        <v>0.81452533804148219</v>
      </c>
      <c r="K63">
        <f t="shared" ca="1" si="8"/>
        <v>0.17074853730862272</v>
      </c>
      <c r="L63">
        <f t="shared" ca="1" si="8"/>
        <v>0.17227496400387013</v>
      </c>
      <c r="M63">
        <f t="shared" ca="1" si="8"/>
        <v>0.22905515899422402</v>
      </c>
      <c r="S63" s="1">
        <f t="shared" si="6"/>
        <v>2033</v>
      </c>
      <c r="T63">
        <f t="shared" si="7"/>
        <v>1.2</v>
      </c>
      <c r="U63">
        <f t="shared" ca="1" si="11"/>
        <v>-0.21723834934137376</v>
      </c>
      <c r="V63">
        <f t="shared" ca="1" si="9"/>
        <v>-0.24730341302243805</v>
      </c>
      <c r="W63">
        <f t="shared" ca="1" si="9"/>
        <v>-0.26471446980828051</v>
      </c>
      <c r="X63">
        <f t="shared" ca="1" si="9"/>
        <v>-0.25510917187694038</v>
      </c>
      <c r="Y63">
        <f t="shared" ca="1" si="9"/>
        <v>-0.18544951964819867</v>
      </c>
      <c r="Z63">
        <f t="shared" ca="1" si="9"/>
        <v>-0.26770053283342621</v>
      </c>
      <c r="AA63">
        <f t="shared" ca="1" si="9"/>
        <v>-0.25195528901872311</v>
      </c>
      <c r="AB63">
        <f t="shared" ca="1" si="9"/>
        <v>-0.23576253481028819</v>
      </c>
      <c r="AC63">
        <f t="shared" ca="1" si="9"/>
        <v>-0.78177342502098968</v>
      </c>
      <c r="AD63">
        <f t="shared" ca="1" si="9"/>
        <v>-0.76787179078184853</v>
      </c>
      <c r="AE63">
        <f t="shared" ca="1" si="9"/>
        <v>-0.40779227994718231</v>
      </c>
    </row>
    <row r="64" spans="1:31" x14ac:dyDescent="0.25">
      <c r="A64" s="1">
        <f t="shared" si="4"/>
        <v>2033</v>
      </c>
      <c r="B64">
        <f t="shared" si="5"/>
        <v>1.4</v>
      </c>
      <c r="C64">
        <f t="shared" ca="1" si="10"/>
        <v>0.47249305710479023</v>
      </c>
      <c r="D64">
        <f t="shared" ca="1" si="8"/>
        <v>0.13649313629934823</v>
      </c>
      <c r="E64">
        <f t="shared" ca="1" si="8"/>
        <v>0.11566389045644436</v>
      </c>
      <c r="F64">
        <f t="shared" ca="1" si="8"/>
        <v>0.13296221345432871</v>
      </c>
      <c r="G64">
        <f t="shared" ca="1" si="8"/>
        <v>0.29649299545384411</v>
      </c>
      <c r="H64">
        <f t="shared" ca="1" si="8"/>
        <v>0.12163711717821168</v>
      </c>
      <c r="I64">
        <f t="shared" ca="1" si="8"/>
        <v>0.76641942233712845</v>
      </c>
      <c r="J64">
        <f t="shared" ca="1" si="8"/>
        <v>0.88950211797937806</v>
      </c>
      <c r="K64">
        <f t="shared" ca="1" si="8"/>
        <v>0.88968687335849783</v>
      </c>
      <c r="L64">
        <f t="shared" ca="1" si="8"/>
        <v>0.16804729513027361</v>
      </c>
      <c r="M64">
        <f t="shared" ca="1" si="8"/>
        <v>0.22226923924589309</v>
      </c>
      <c r="S64" s="1">
        <f t="shared" si="6"/>
        <v>2033</v>
      </c>
      <c r="T64">
        <f t="shared" si="7"/>
        <v>1.4</v>
      </c>
      <c r="U64">
        <f t="shared" ca="1" si="11"/>
        <v>-0.11710238738047878</v>
      </c>
      <c r="V64">
        <f t="shared" ca="1" si="9"/>
        <v>-0.24707862502143385</v>
      </c>
      <c r="W64">
        <f t="shared" ca="1" si="9"/>
        <v>-0.26361280948344989</v>
      </c>
      <c r="X64">
        <f t="shared" ca="1" si="9"/>
        <v>-0.23409741560446498</v>
      </c>
      <c r="Y64">
        <f t="shared" ca="1" si="9"/>
        <v>-0.26228980666817242</v>
      </c>
      <c r="Z64">
        <f t="shared" ca="1" si="9"/>
        <v>-0.20391390701641529</v>
      </c>
      <c r="AA64">
        <f t="shared" ca="1" si="9"/>
        <v>-0.24738443706837326</v>
      </c>
      <c r="AB64">
        <f t="shared" ca="1" si="9"/>
        <v>-0.21804834905085355</v>
      </c>
      <c r="AC64">
        <f t="shared" ca="1" si="9"/>
        <v>-0.71891646514598262</v>
      </c>
      <c r="AD64">
        <f t="shared" ca="1" si="9"/>
        <v>-0.74600699408255766</v>
      </c>
      <c r="AE64">
        <f t="shared" ca="1" si="9"/>
        <v>-0.39469565202938733</v>
      </c>
    </row>
    <row r="65" spans="1:31" x14ac:dyDescent="0.25">
      <c r="A65" s="1">
        <f t="shared" si="4"/>
        <v>2033</v>
      </c>
      <c r="B65">
        <f t="shared" si="5"/>
        <v>1.6</v>
      </c>
      <c r="C65">
        <f t="shared" ca="1" si="10"/>
        <v>0.1369729202408814</v>
      </c>
      <c r="D65">
        <f t="shared" ca="1" si="8"/>
        <v>0.17444921556985715</v>
      </c>
      <c r="E65">
        <f t="shared" ca="1" si="8"/>
        <v>0.9805280324170963</v>
      </c>
      <c r="F65">
        <f t="shared" ca="1" si="8"/>
        <v>0.13375469559702319</v>
      </c>
      <c r="G65">
        <f t="shared" ref="D65:M90" ca="1" si="12">IF(ABS(MAX(INDIRECT("'[All data.xlsx]Sheet1_Mul_"&amp;$B65&amp;"_"&amp;G$1&amp;"'!"&amp;ADDRESS($O$2+$A65-2023,2)&amp;":"&amp;ADDRESS($O$2+$A65-2023,52))))&lt;0.0001,ABS(MAX(INDIRECT("'[All data.xlsx]Sheet1_Mul_"&amp;$B65&amp;"_"&amp;G$1&amp;"'!"&amp;ADDRESS($O$2+$A65-2023,2)&amp;":"&amp;ADDRESS($O$2+$A65-2023,52))))*10000,IF(ABS(MAX(INDIRECT("'[All data.xlsx]Sheet1_Mul_"&amp;$B65&amp;"_"&amp;G$1&amp;"'!"&amp;ADDRESS($O$2+$A65-2023,2)&amp;":"&amp;ADDRESS($O$2+$A65-2023,52))))&lt;0.001,ABS(MAX(INDIRECT("'[All data.xlsx]Sheet1_Mul_"&amp;$B65&amp;"_"&amp;G$1&amp;"'!"&amp;ADDRESS($O$2+$A65-2023,2)&amp;":"&amp;ADDRESS($O$2+$A65-2023,52))))*1000,IF(ABS(MAX(INDIRECT("'[All data.xlsx]Sheet1_Mul_"&amp;$B65&amp;"_"&amp;G$1&amp;"'!"&amp;ADDRESS($O$2+$A65-2023,2)&amp;":"&amp;ADDRESS($O$2+$A65-2023,52))))&lt;0.01,ABS(MAX(INDIRECT("'[All data.xlsx]Sheet1_Mul_"&amp;$B65&amp;"_"&amp;G$1&amp;"'!"&amp;ADDRESS($O$2+$A65-2023,2)&amp;":"&amp;ADDRESS($O$2+$A65-2023,52))))*100,IF(ABS(MAX(INDIRECT("'[All data.xlsx]Sheet1_Mul_"&amp;$B65&amp;"_"&amp;G$1&amp;"'!"&amp;ADDRESS($O$2+$A65-2023,2)&amp;":"&amp;ADDRESS($O$2+$A65-2023,52))))&lt;0.1,ABS(MAX(INDIRECT("'[All data.xlsx]Sheet1_Mul_"&amp;$B65&amp;"_"&amp;G$1&amp;"'!"&amp;ADDRESS($O$2+$A65-2023,2)&amp;":"&amp;ADDRESS($O$2+$A65-2023,52))))*10,ABS(MAX(INDIRECT("'[All data.xlsx]Sheet1_Mul_"&amp;$B65&amp;"_"&amp;G$1&amp;"'!"&amp;ADDRESS($O$2+$A65-2023,2)&amp;":"&amp;ADDRESS($O$2+$A65-2023,52))))))))+0.01</f>
        <v>0.23204984461434969</v>
      </c>
      <c r="H65">
        <f t="shared" ca="1" si="12"/>
        <v>0.51307049941340144</v>
      </c>
      <c r="I65">
        <f t="shared" ca="1" si="12"/>
        <v>0.52677949988252359</v>
      </c>
      <c r="J65">
        <f t="shared" ca="1" si="12"/>
        <v>0.91493415070969031</v>
      </c>
      <c r="K65">
        <f t="shared" ca="1" si="12"/>
        <v>0.11462567662173709</v>
      </c>
      <c r="L65">
        <f t="shared" ca="1" si="12"/>
        <v>0.16338940062976315</v>
      </c>
      <c r="M65">
        <f t="shared" ca="1" si="12"/>
        <v>0.21489838874643441</v>
      </c>
      <c r="S65" s="1">
        <f t="shared" si="6"/>
        <v>2033</v>
      </c>
      <c r="T65">
        <f t="shared" si="7"/>
        <v>1.6</v>
      </c>
      <c r="U65">
        <f t="shared" ca="1" si="11"/>
        <v>-0.23264911565501442</v>
      </c>
      <c r="V65">
        <f t="shared" ca="1" si="9"/>
        <v>-2.5851884607868907E-2</v>
      </c>
      <c r="W65">
        <f t="shared" ca="1" si="9"/>
        <v>-0.2399042910237435</v>
      </c>
      <c r="X65">
        <f t="shared" ca="1" si="9"/>
        <v>-0.23226375213320083</v>
      </c>
      <c r="Y65">
        <f t="shared" ref="V65:AE90" ca="1" si="13">MIN(INDIRECT("'[All data.xlsx]Sheet1_Mul_" &amp; $B65 &amp; "_" &amp; Y$1 &amp; "'!"&amp; ADDRESS($O$2+$A65-2023, 2) &amp; ":" &amp; ADDRESS($O$2+$A65-2023, 52)))</f>
        <v>-0.81225923654101695</v>
      </c>
      <c r="Z65">
        <f t="shared" ca="1" si="13"/>
        <v>-0.7490119487889032</v>
      </c>
      <c r="AA65">
        <f t="shared" ca="1" si="13"/>
        <v>-0.22639076607277037</v>
      </c>
      <c r="AB65">
        <f t="shared" ca="1" si="13"/>
        <v>-0.21301355443508879</v>
      </c>
      <c r="AC65">
        <f t="shared" ca="1" si="13"/>
        <v>-0.20782151058042703</v>
      </c>
      <c r="AD65">
        <f t="shared" ca="1" si="13"/>
        <v>-0.72228088526194711</v>
      </c>
      <c r="AE65">
        <f t="shared" ca="1" si="13"/>
        <v>-0.38058807003661549</v>
      </c>
    </row>
    <row r="66" spans="1:31" x14ac:dyDescent="0.25">
      <c r="A66" s="1">
        <f t="shared" si="4"/>
        <v>2033</v>
      </c>
      <c r="B66">
        <f t="shared" si="5"/>
        <v>1.8</v>
      </c>
      <c r="C66">
        <f t="shared" ca="1" si="10"/>
        <v>0.14261612795528236</v>
      </c>
      <c r="D66">
        <f t="shared" ca="1" si="12"/>
        <v>0.50364879662212703</v>
      </c>
      <c r="E66">
        <f t="shared" ca="1" si="12"/>
        <v>0.42309910321534083</v>
      </c>
      <c r="F66">
        <f t="shared" ca="1" si="12"/>
        <v>0.14959108260542844</v>
      </c>
      <c r="G66">
        <f t="shared" ca="1" si="12"/>
        <v>0.27545642210783056</v>
      </c>
      <c r="H66">
        <f t="shared" ca="1" si="12"/>
        <v>0.53522655498438254</v>
      </c>
      <c r="I66">
        <f t="shared" ca="1" si="12"/>
        <v>0.15666553256215043</v>
      </c>
      <c r="J66">
        <f t="shared" ca="1" si="12"/>
        <v>0.98293861887012901</v>
      </c>
      <c r="K66">
        <f t="shared" ca="1" si="12"/>
        <v>1.0043244652704839</v>
      </c>
      <c r="L66">
        <f t="shared" ca="1" si="12"/>
        <v>0.31828732336699994</v>
      </c>
      <c r="M66">
        <f t="shared" ca="1" si="12"/>
        <v>0.20710795758947406</v>
      </c>
      <c r="S66" s="1">
        <f t="shared" si="6"/>
        <v>2033</v>
      </c>
      <c r="T66">
        <f t="shared" si="7"/>
        <v>1.8</v>
      </c>
      <c r="U66">
        <f t="shared" ca="1" si="11"/>
        <v>-0.24004324762531845</v>
      </c>
      <c r="V66">
        <f t="shared" ca="1" si="13"/>
        <v>-0.49364879662212702</v>
      </c>
      <c r="W66">
        <f t="shared" ca="1" si="13"/>
        <v>-0.41309910321534082</v>
      </c>
      <c r="X66">
        <f t="shared" ca="1" si="13"/>
        <v>-0.24870805534537857</v>
      </c>
      <c r="Y66">
        <f t="shared" ca="1" si="13"/>
        <v>-0.2697000906110697</v>
      </c>
      <c r="Z66">
        <f t="shared" ca="1" si="13"/>
        <v>-0.77728697071493169</v>
      </c>
      <c r="AA66">
        <f t="shared" ca="1" si="13"/>
        <v>-0.22410943089397381</v>
      </c>
      <c r="AB66">
        <f t="shared" ca="1" si="13"/>
        <v>-0.175223334554094</v>
      </c>
      <c r="AC66">
        <f t="shared" ca="1" si="13"/>
        <v>-0.19091898148828393</v>
      </c>
      <c r="AD66">
        <f t="shared" ca="1" si="13"/>
        <v>-0.17425165116456623</v>
      </c>
      <c r="AE66">
        <f t="shared" ca="1" si="13"/>
        <v>-0.3657684638554885</v>
      </c>
    </row>
    <row r="67" spans="1:31" x14ac:dyDescent="0.25">
      <c r="A67" s="1">
        <f t="shared" si="4"/>
        <v>2033</v>
      </c>
      <c r="B67">
        <f t="shared" si="5"/>
        <v>2</v>
      </c>
      <c r="C67">
        <f t="shared" ca="1" si="10"/>
        <v>0.14900747527541111</v>
      </c>
      <c r="D67">
        <f t="shared" ca="1" si="12"/>
        <v>0.38543742215937737</v>
      </c>
      <c r="E67">
        <f t="shared" ca="1" si="12"/>
        <v>0.32390675284774351</v>
      </c>
      <c r="F67">
        <f t="shared" ca="1" si="12"/>
        <v>0.16146672456661099</v>
      </c>
      <c r="G67">
        <f t="shared" ca="1" si="12"/>
        <v>0.37123933885638039</v>
      </c>
      <c r="H67">
        <f t="shared" ca="1" si="12"/>
        <v>0.73598036424580981</v>
      </c>
      <c r="I67">
        <f t="shared" ca="1" si="12"/>
        <v>0.44452422048315826</v>
      </c>
      <c r="J67">
        <f t="shared" ca="1" si="12"/>
        <v>0.71325063211315409</v>
      </c>
      <c r="K67">
        <f t="shared" ca="1" si="12"/>
        <v>2.174021245914088</v>
      </c>
      <c r="L67">
        <f t="shared" ca="1" si="12"/>
        <v>2.4227069191079686</v>
      </c>
      <c r="M67">
        <f t="shared" ca="1" si="12"/>
        <v>0.35074209685405333</v>
      </c>
      <c r="S67" s="1">
        <f t="shared" si="6"/>
        <v>2033</v>
      </c>
      <c r="T67">
        <f t="shared" si="7"/>
        <v>2</v>
      </c>
      <c r="U67">
        <f t="shared" ca="1" si="11"/>
        <v>-0.24724348813876484</v>
      </c>
      <c r="V67">
        <f t="shared" ca="1" si="13"/>
        <v>-0.37543742215937737</v>
      </c>
      <c r="W67">
        <f t="shared" ca="1" si="13"/>
        <v>-0.3139067528477435</v>
      </c>
      <c r="X67">
        <f t="shared" ca="1" si="13"/>
        <v>-1.5146672456661098E-2</v>
      </c>
      <c r="Y67">
        <f t="shared" ca="1" si="13"/>
        <v>0.36123933885638038</v>
      </c>
      <c r="Z67">
        <f t="shared" ca="1" si="13"/>
        <v>0.72598036424580981</v>
      </c>
      <c r="AA67">
        <f t="shared" ca="1" si="13"/>
        <v>0.27121659592766156</v>
      </c>
      <c r="AB67">
        <f t="shared" ca="1" si="13"/>
        <v>0.67462118753743605</v>
      </c>
      <c r="AC67">
        <f t="shared" ca="1" si="13"/>
        <v>1.883218730137229</v>
      </c>
      <c r="AD67">
        <f t="shared" ca="1" si="13"/>
        <v>1.1676122312596955</v>
      </c>
      <c r="AE67">
        <f t="shared" ca="1" si="13"/>
        <v>-0.71445871194682031</v>
      </c>
    </row>
    <row r="68" spans="1:31" x14ac:dyDescent="0.25">
      <c r="A68" s="1">
        <f t="shared" si="4"/>
        <v>2034</v>
      </c>
      <c r="B68">
        <f t="shared" si="5"/>
        <v>1</v>
      </c>
      <c r="C68">
        <f t="shared" ca="1" si="10"/>
        <v>0.12425345035153963</v>
      </c>
      <c r="D68">
        <f t="shared" ca="1" si="12"/>
        <v>0.11180979274225161</v>
      </c>
      <c r="E68">
        <f t="shared" ca="1" si="12"/>
        <v>0.11328115483480464</v>
      </c>
      <c r="F68">
        <f t="shared" ca="1" si="12"/>
        <v>0.71893060329668002</v>
      </c>
      <c r="G68">
        <f t="shared" ca="1" si="12"/>
        <v>0.28176760880822471</v>
      </c>
      <c r="H68">
        <f t="shared" ca="1" si="12"/>
        <v>0.2302593998951476</v>
      </c>
      <c r="I68">
        <f t="shared" ca="1" si="12"/>
        <v>0.22526545664138134</v>
      </c>
      <c r="J68">
        <f t="shared" ca="1" si="12"/>
        <v>0.85146164407921321</v>
      </c>
      <c r="K68">
        <f t="shared" ca="1" si="12"/>
        <v>0.13093675945478178</v>
      </c>
      <c r="L68">
        <f t="shared" ca="1" si="12"/>
        <v>0.16837291424086598</v>
      </c>
      <c r="M68">
        <f t="shared" ca="1" si="12"/>
        <v>0.23578973776791368</v>
      </c>
      <c r="S68" s="1">
        <f t="shared" si="6"/>
        <v>2034</v>
      </c>
      <c r="T68">
        <f t="shared" si="7"/>
        <v>1</v>
      </c>
      <c r="U68">
        <f t="shared" ca="1" si="11"/>
        <v>-0.20503691295411389</v>
      </c>
      <c r="V68">
        <f t="shared" ca="1" si="13"/>
        <v>-0.16074093102652998</v>
      </c>
      <c r="W68">
        <f t="shared" ca="1" si="13"/>
        <v>-0.23721578513925337</v>
      </c>
      <c r="X68">
        <f t="shared" ca="1" si="13"/>
        <v>-0.23486628034166609</v>
      </c>
      <c r="Y68">
        <f t="shared" ca="1" si="13"/>
        <v>-0.25747225005123953</v>
      </c>
      <c r="Z68">
        <f t="shared" ca="1" si="13"/>
        <v>-0.25163701063579796</v>
      </c>
      <c r="AA68">
        <f t="shared" ca="1" si="13"/>
        <v>-0.71347484868191691</v>
      </c>
      <c r="AB68">
        <f t="shared" ca="1" si="13"/>
        <v>-0.22516244309843067</v>
      </c>
      <c r="AC68">
        <f t="shared" ca="1" si="13"/>
        <v>-0.20507499148615782</v>
      </c>
      <c r="AD68">
        <f t="shared" ca="1" si="13"/>
        <v>-0.1917568200539306</v>
      </c>
      <c r="AE68">
        <f t="shared" ca="1" si="13"/>
        <v>-0.40899147945219561</v>
      </c>
    </row>
    <row r="69" spans="1:31" x14ac:dyDescent="0.25">
      <c r="A69" s="1">
        <f t="shared" si="4"/>
        <v>2034</v>
      </c>
      <c r="B69">
        <f t="shared" si="5"/>
        <v>1.2</v>
      </c>
      <c r="C69">
        <f t="shared" ca="1" si="10"/>
        <v>0.37323823803893164</v>
      </c>
      <c r="D69">
        <f t="shared" ca="1" si="12"/>
        <v>0.14281005711961708</v>
      </c>
      <c r="E69">
        <f t="shared" ca="1" si="12"/>
        <v>0.45095644937269597</v>
      </c>
      <c r="F69">
        <f t="shared" ca="1" si="12"/>
        <v>0.11281525112805751</v>
      </c>
      <c r="G69">
        <f t="shared" ca="1" si="12"/>
        <v>0.28298689828486823</v>
      </c>
      <c r="H69">
        <f t="shared" ca="1" si="12"/>
        <v>0.11266311767216634</v>
      </c>
      <c r="I69">
        <f t="shared" ca="1" si="12"/>
        <v>0.15427843507213507</v>
      </c>
      <c r="J69">
        <f t="shared" ca="1" si="12"/>
        <v>0.87281680352441826</v>
      </c>
      <c r="K69">
        <f t="shared" ca="1" si="12"/>
        <v>0.18909246658319812</v>
      </c>
      <c r="L69">
        <f t="shared" ca="1" si="12"/>
        <v>0.31440395994187054</v>
      </c>
      <c r="M69">
        <f t="shared" ca="1" si="12"/>
        <v>0.49130801849710326</v>
      </c>
      <c r="S69" s="1">
        <f t="shared" si="6"/>
        <v>2034</v>
      </c>
      <c r="T69">
        <f t="shared" si="7"/>
        <v>1.2</v>
      </c>
      <c r="U69">
        <f t="shared" ca="1" si="11"/>
        <v>-0.10447326039953894</v>
      </c>
      <c r="V69">
        <f t="shared" ca="1" si="13"/>
        <v>-0.2418516827452824</v>
      </c>
      <c r="W69">
        <f t="shared" ca="1" si="13"/>
        <v>-0.27014608692229641</v>
      </c>
      <c r="X69">
        <f t="shared" ca="1" si="13"/>
        <v>-0.16460927364258773</v>
      </c>
      <c r="Y69">
        <f t="shared" ca="1" si="13"/>
        <v>-0.24422201537058863</v>
      </c>
      <c r="Z69">
        <f t="shared" ca="1" si="13"/>
        <v>-0.17676151400894097</v>
      </c>
      <c r="AA69">
        <f t="shared" ca="1" si="13"/>
        <v>-0.21998558570393353</v>
      </c>
      <c r="AB69">
        <f t="shared" ca="1" si="13"/>
        <v>-0.20930727438959437</v>
      </c>
      <c r="AC69">
        <f t="shared" ca="1" si="13"/>
        <v>-0.71734298968022303</v>
      </c>
      <c r="AD69">
        <f t="shared" ca="1" si="13"/>
        <v>-0.72356357831139517</v>
      </c>
      <c r="AE69">
        <f t="shared" ca="1" si="13"/>
        <v>-0.97066403683210811</v>
      </c>
    </row>
    <row r="70" spans="1:31" x14ac:dyDescent="0.25">
      <c r="A70" s="1">
        <f t="shared" si="4"/>
        <v>2034</v>
      </c>
      <c r="B70">
        <f t="shared" si="5"/>
        <v>1.4</v>
      </c>
      <c r="C70">
        <f t="shared" ca="1" si="10"/>
        <v>0.13179495575192091</v>
      </c>
      <c r="D70">
        <f t="shared" ca="1" si="12"/>
        <v>0.14337766221270182</v>
      </c>
      <c r="E70">
        <f t="shared" ca="1" si="12"/>
        <v>0.67132820705731633</v>
      </c>
      <c r="F70">
        <f t="shared" ca="1" si="12"/>
        <v>0.73095169884444555</v>
      </c>
      <c r="G70">
        <f t="shared" ca="1" si="12"/>
        <v>0.28284918562282579</v>
      </c>
      <c r="H70">
        <f t="shared" ca="1" si="12"/>
        <v>0.25680627507945464</v>
      </c>
      <c r="I70">
        <f t="shared" ca="1" si="12"/>
        <v>0.68928802766641939</v>
      </c>
      <c r="J70">
        <f t="shared" ca="1" si="12"/>
        <v>0.38218032647187311</v>
      </c>
      <c r="K70">
        <f t="shared" ca="1" si="12"/>
        <v>0.124887699823111</v>
      </c>
      <c r="L70">
        <f t="shared" ca="1" si="12"/>
        <v>0.15788015376273706</v>
      </c>
      <c r="M70">
        <f t="shared" ca="1" si="12"/>
        <v>0.22292365165815678</v>
      </c>
      <c r="S70" s="1">
        <f t="shared" si="6"/>
        <v>2034</v>
      </c>
      <c r="T70">
        <f t="shared" si="7"/>
        <v>1.4</v>
      </c>
      <c r="U70">
        <f t="shared" ca="1" si="11"/>
        <v>-0.21714557776119287</v>
      </c>
      <c r="V70">
        <f t="shared" ca="1" si="13"/>
        <v>-0.27999396606277066</v>
      </c>
      <c r="W70">
        <f t="shared" ca="1" si="13"/>
        <v>-0.76715193785752278</v>
      </c>
      <c r="X70">
        <f t="shared" ca="1" si="13"/>
        <v>-0.22900767311979192</v>
      </c>
      <c r="Y70">
        <f t="shared" ca="1" si="13"/>
        <v>-0.26682636190399267</v>
      </c>
      <c r="Z70">
        <f t="shared" ca="1" si="13"/>
        <v>-0.25041405839577402</v>
      </c>
      <c r="AA70">
        <f t="shared" ca="1" si="13"/>
        <v>-0.21644431735349501</v>
      </c>
      <c r="AB70">
        <f t="shared" ca="1" si="13"/>
        <v>-0.72758106520221377</v>
      </c>
      <c r="AC70">
        <f t="shared" ca="1" si="13"/>
        <v>-0.70143473378596766</v>
      </c>
      <c r="AD70">
        <f t="shared" ca="1" si="13"/>
        <v>-0.18146217863505487</v>
      </c>
      <c r="AE70">
        <f t="shared" ca="1" si="13"/>
        <v>-0.38473114519708745</v>
      </c>
    </row>
    <row r="71" spans="1:31" x14ac:dyDescent="0.25">
      <c r="A71" s="1">
        <f t="shared" si="4"/>
        <v>2034</v>
      </c>
      <c r="B71">
        <f t="shared" si="5"/>
        <v>1.6</v>
      </c>
      <c r="C71">
        <f t="shared" ca="1" si="10"/>
        <v>0.13669279475270726</v>
      </c>
      <c r="D71">
        <f t="shared" ca="1" si="12"/>
        <v>0.1545231746089881</v>
      </c>
      <c r="E71">
        <f t="shared" ca="1" si="12"/>
        <v>0.11396824179067742</v>
      </c>
      <c r="F71">
        <f t="shared" ca="1" si="12"/>
        <v>0.2059139290946527</v>
      </c>
      <c r="G71">
        <f t="shared" ca="1" si="12"/>
        <v>0.19281094136498383</v>
      </c>
      <c r="H71">
        <f t="shared" ca="1" si="12"/>
        <v>0.3435680450751375</v>
      </c>
      <c r="I71">
        <f t="shared" ca="1" si="12"/>
        <v>0.76519120505536398</v>
      </c>
      <c r="J71">
        <f t="shared" ca="1" si="12"/>
        <v>0.73219086308506165</v>
      </c>
      <c r="K71">
        <f t="shared" ca="1" si="12"/>
        <v>0.88109888906621858</v>
      </c>
      <c r="L71">
        <f t="shared" ca="1" si="12"/>
        <v>0.16382116583403872</v>
      </c>
      <c r="M71">
        <f t="shared" ca="1" si="12"/>
        <v>0.21552414128650996</v>
      </c>
      <c r="S71" s="1">
        <f t="shared" si="6"/>
        <v>2034</v>
      </c>
      <c r="T71">
        <f t="shared" si="7"/>
        <v>1.6</v>
      </c>
      <c r="U71">
        <f t="shared" ca="1" si="11"/>
        <v>-0.22455275046291739</v>
      </c>
      <c r="V71">
        <f t="shared" ca="1" si="13"/>
        <v>-2.7442316711820396E-2</v>
      </c>
      <c r="W71">
        <f t="shared" ca="1" si="13"/>
        <v>-0.26730383574840033</v>
      </c>
      <c r="X71">
        <f t="shared" ca="1" si="13"/>
        <v>-0.22723988575103835</v>
      </c>
      <c r="Y71">
        <f t="shared" ca="1" si="13"/>
        <v>-0.68995939394942851</v>
      </c>
      <c r="Z71">
        <f t="shared" ca="1" si="13"/>
        <v>-0.22787500860927637</v>
      </c>
      <c r="AA71">
        <f t="shared" ca="1" si="13"/>
        <v>-0.21247796821928561</v>
      </c>
      <c r="AB71">
        <f t="shared" ca="1" si="13"/>
        <v>-0.20831558686925067</v>
      </c>
      <c r="AC71">
        <f t="shared" ca="1" si="13"/>
        <v>-0.19126218588689259</v>
      </c>
      <c r="AD71">
        <f t="shared" ca="1" si="13"/>
        <v>-0.70071910560576856</v>
      </c>
      <c r="AE71">
        <f t="shared" ca="1" si="13"/>
        <v>-0.37097084540819836</v>
      </c>
    </row>
    <row r="72" spans="1:31" x14ac:dyDescent="0.25">
      <c r="A72" s="1">
        <f t="shared" si="4"/>
        <v>2034</v>
      </c>
      <c r="B72">
        <f t="shared" si="5"/>
        <v>1.8</v>
      </c>
      <c r="C72">
        <f t="shared" ca="1" si="10"/>
        <v>0.14234041059497349</v>
      </c>
      <c r="D72">
        <f t="shared" ca="1" si="12"/>
        <v>0.35499488369017518</v>
      </c>
      <c r="E72">
        <f t="shared" ca="1" si="12"/>
        <v>0.26679111318463022</v>
      </c>
      <c r="F72">
        <f t="shared" ca="1" si="12"/>
        <v>0.72241901099057604</v>
      </c>
      <c r="G72">
        <f t="shared" ca="1" si="12"/>
        <v>0.27563721125958796</v>
      </c>
      <c r="H72">
        <f t="shared" ca="1" si="12"/>
        <v>0.30313123482141802</v>
      </c>
      <c r="I72">
        <f t="shared" ca="1" si="12"/>
        <v>0.14130510151241893</v>
      </c>
      <c r="J72">
        <f t="shared" ca="1" si="12"/>
        <v>0.36787732055837447</v>
      </c>
      <c r="K72">
        <f t="shared" ca="1" si="12"/>
        <v>0.87400848913683238</v>
      </c>
      <c r="L72">
        <f t="shared" ca="1" si="12"/>
        <v>0.31450872668001845</v>
      </c>
      <c r="M72">
        <f t="shared" ca="1" si="12"/>
        <v>0.38342164694277348</v>
      </c>
      <c r="S72" s="1">
        <f t="shared" si="6"/>
        <v>2034</v>
      </c>
      <c r="T72">
        <f t="shared" si="7"/>
        <v>1.8</v>
      </c>
      <c r="U72">
        <f t="shared" ca="1" si="11"/>
        <v>-0.23176196403867763</v>
      </c>
      <c r="V72">
        <f t="shared" ca="1" si="13"/>
        <v>-0.34499488369017517</v>
      </c>
      <c r="W72">
        <f t="shared" ca="1" si="13"/>
        <v>-0.25679111318463022</v>
      </c>
      <c r="X72">
        <f t="shared" ca="1" si="13"/>
        <v>-0.22524334591177683</v>
      </c>
      <c r="Y72">
        <f t="shared" ca="1" si="13"/>
        <v>-0.23142979207695288</v>
      </c>
      <c r="Z72">
        <f t="shared" ca="1" si="13"/>
        <v>-0.21843306285571024</v>
      </c>
      <c r="AA72">
        <f t="shared" ca="1" si="13"/>
        <v>-0.71304204239783575</v>
      </c>
      <c r="AB72">
        <f t="shared" ca="1" si="13"/>
        <v>-0.69058900118255095</v>
      </c>
      <c r="AC72">
        <f t="shared" ca="1" si="13"/>
        <v>-0.18868795373368233</v>
      </c>
      <c r="AD72">
        <f t="shared" ca="1" si="13"/>
        <v>-0.17043695132944955</v>
      </c>
      <c r="AE72">
        <f t="shared" ca="1" si="13"/>
        <v>-0.75916655498170671</v>
      </c>
    </row>
    <row r="73" spans="1:31" x14ac:dyDescent="0.25">
      <c r="A73" s="1">
        <f t="shared" si="4"/>
        <v>2034</v>
      </c>
      <c r="B73">
        <f t="shared" si="5"/>
        <v>2</v>
      </c>
      <c r="C73">
        <f t="shared" ca="1" si="10"/>
        <v>0.65490984966051269</v>
      </c>
      <c r="D73">
        <f t="shared" ca="1" si="12"/>
        <v>0.50555124234135185</v>
      </c>
      <c r="E73">
        <f t="shared" ca="1" si="12"/>
        <v>0.28371163171121994</v>
      </c>
      <c r="F73">
        <f t="shared" ca="1" si="12"/>
        <v>0.17066708329237684</v>
      </c>
      <c r="G73">
        <f t="shared" ca="1" si="12"/>
        <v>0.36648516533195763</v>
      </c>
      <c r="H73">
        <f t="shared" ca="1" si="12"/>
        <v>0.75817865088573888</v>
      </c>
      <c r="I73">
        <f t="shared" ca="1" si="12"/>
        <v>0.29784133012476932</v>
      </c>
      <c r="J73">
        <f t="shared" ca="1" si="12"/>
        <v>0.12959239713054085</v>
      </c>
      <c r="K73">
        <f t="shared" ca="1" si="12"/>
        <v>1.2130875881337069</v>
      </c>
      <c r="L73">
        <f t="shared" ca="1" si="12"/>
        <v>3.0630078624937629</v>
      </c>
      <c r="M73">
        <f t="shared" ca="1" si="12"/>
        <v>0.35117363112152994</v>
      </c>
      <c r="S73" s="1">
        <f t="shared" si="6"/>
        <v>2034</v>
      </c>
      <c r="T73">
        <f t="shared" si="7"/>
        <v>2</v>
      </c>
      <c r="U73">
        <f t="shared" ca="1" si="11"/>
        <v>-0.13243424183037841</v>
      </c>
      <c r="V73">
        <f t="shared" ca="1" si="13"/>
        <v>-0.49555124234135189</v>
      </c>
      <c r="W73">
        <f t="shared" ca="1" si="13"/>
        <v>-0.27371163171121993</v>
      </c>
      <c r="X73">
        <f t="shared" ca="1" si="13"/>
        <v>-0.16066708329237683</v>
      </c>
      <c r="Y73">
        <f t="shared" ca="1" si="13"/>
        <v>0.35648516533195762</v>
      </c>
      <c r="Z73">
        <f t="shared" ca="1" si="13"/>
        <v>-1.2838088153213589</v>
      </c>
      <c r="AA73">
        <f t="shared" ca="1" si="13"/>
        <v>-0.28388913364704182</v>
      </c>
      <c r="AB73">
        <f t="shared" ca="1" si="13"/>
        <v>-0.11959239713054085</v>
      </c>
      <c r="AC73">
        <f t="shared" ca="1" si="13"/>
        <v>0.39217315971166145</v>
      </c>
      <c r="AD73">
        <f t="shared" ca="1" si="13"/>
        <v>1.3432506506704638</v>
      </c>
      <c r="AE73">
        <f t="shared" ca="1" si="13"/>
        <v>-0.69520858917510664</v>
      </c>
    </row>
    <row r="74" spans="1:31" x14ac:dyDescent="0.25">
      <c r="A74" s="1">
        <f t="shared" si="4"/>
        <v>2035</v>
      </c>
      <c r="B74">
        <f t="shared" si="5"/>
        <v>1</v>
      </c>
      <c r="C74">
        <f t="shared" ca="1" si="10"/>
        <v>0.2958976348364501</v>
      </c>
      <c r="D74">
        <f t="shared" ca="1" si="12"/>
        <v>0.14641503496870054</v>
      </c>
      <c r="E74">
        <f t="shared" ca="1" si="12"/>
        <v>0.23980053397677425</v>
      </c>
      <c r="F74">
        <f t="shared" ca="1" si="12"/>
        <v>0.77517945349825512</v>
      </c>
      <c r="G74">
        <f t="shared" ca="1" si="12"/>
        <v>0.28188879209354045</v>
      </c>
      <c r="H74">
        <f t="shared" ca="1" si="12"/>
        <v>0.44697753758754794</v>
      </c>
      <c r="I74">
        <f t="shared" ca="1" si="12"/>
        <v>0.22057590474033356</v>
      </c>
      <c r="J74">
        <f t="shared" ca="1" si="12"/>
        <v>0.38805486221231322</v>
      </c>
      <c r="K74">
        <f t="shared" ca="1" si="12"/>
        <v>0.12890940113546917</v>
      </c>
      <c r="L74">
        <f t="shared" ca="1" si="12"/>
        <v>0.16852989894559339</v>
      </c>
      <c r="M74">
        <f t="shared" ca="1" si="12"/>
        <v>0.23649046683070943</v>
      </c>
      <c r="S74" s="1">
        <f t="shared" si="6"/>
        <v>2035</v>
      </c>
      <c r="T74">
        <f t="shared" si="7"/>
        <v>1</v>
      </c>
      <c r="U74">
        <f t="shared" ca="1" si="11"/>
        <v>-9.5490433360807939E-2</v>
      </c>
      <c r="V74">
        <f t="shared" ca="1" si="13"/>
        <v>-0.23625954515048608</v>
      </c>
      <c r="W74">
        <f t="shared" ca="1" si="13"/>
        <v>-0.64606961674025243</v>
      </c>
      <c r="X74">
        <f t="shared" ca="1" si="13"/>
        <v>-0.22649262858193725</v>
      </c>
      <c r="Y74">
        <f t="shared" ca="1" si="13"/>
        <v>-0.26005311103153983</v>
      </c>
      <c r="Z74">
        <f t="shared" ca="1" si="13"/>
        <v>-0.11221103071664518</v>
      </c>
      <c r="AA74">
        <f t="shared" ca="1" si="13"/>
        <v>-0.69628285360397657</v>
      </c>
      <c r="AB74">
        <f t="shared" ca="1" si="13"/>
        <v>-0.72545657770943794</v>
      </c>
      <c r="AC74">
        <f t="shared" ca="1" si="13"/>
        <v>-0.20375390086878686</v>
      </c>
      <c r="AD74">
        <f t="shared" ca="1" si="13"/>
        <v>-0.73456120586856199</v>
      </c>
      <c r="AE74">
        <f t="shared" ca="1" si="13"/>
        <v>-0.39870892178105699</v>
      </c>
    </row>
    <row r="75" spans="1:31" x14ac:dyDescent="0.25">
      <c r="A75" s="1">
        <f t="shared" si="4"/>
        <v>2035</v>
      </c>
      <c r="B75">
        <f t="shared" si="5"/>
        <v>1.2</v>
      </c>
      <c r="C75">
        <f t="shared" ca="1" si="10"/>
        <v>0.12738862844758408</v>
      </c>
      <c r="D75">
        <f t="shared" ca="1" si="12"/>
        <v>0.71834159806346443</v>
      </c>
      <c r="E75">
        <f t="shared" ca="1" si="12"/>
        <v>0.97952361618908346</v>
      </c>
      <c r="F75">
        <f t="shared" ca="1" si="12"/>
        <v>0.48969152246271574</v>
      </c>
      <c r="G75">
        <f t="shared" ca="1" si="12"/>
        <v>0.29157372309092749</v>
      </c>
      <c r="H75">
        <f t="shared" ca="1" si="12"/>
        <v>0.13278243949861393</v>
      </c>
      <c r="I75">
        <f t="shared" ca="1" si="12"/>
        <v>0.11711221235026419</v>
      </c>
      <c r="J75">
        <f t="shared" ca="1" si="12"/>
        <v>0.81904414561863281</v>
      </c>
      <c r="K75">
        <f t="shared" ca="1" si="12"/>
        <v>0.90217795060889183</v>
      </c>
      <c r="L75">
        <f t="shared" ca="1" si="12"/>
        <v>0.16517314409395908</v>
      </c>
      <c r="M75">
        <f t="shared" ca="1" si="12"/>
        <v>0.23041208211181963</v>
      </c>
      <c r="S75" s="1">
        <f t="shared" si="6"/>
        <v>2035</v>
      </c>
      <c r="T75">
        <f t="shared" si="7"/>
        <v>1.2</v>
      </c>
      <c r="U75">
        <f t="shared" ca="1" si="11"/>
        <v>-0.20486334299489678</v>
      </c>
      <c r="V75">
        <f t="shared" ca="1" si="13"/>
        <v>-0.27387561912984393</v>
      </c>
      <c r="W75">
        <f t="shared" ca="1" si="13"/>
        <v>-0.15905150679978353</v>
      </c>
      <c r="X75">
        <f t="shared" ca="1" si="13"/>
        <v>-0.16332299475394216</v>
      </c>
      <c r="Y75">
        <f t="shared" ca="1" si="13"/>
        <v>-0.25793881527572349</v>
      </c>
      <c r="Z75">
        <f t="shared" ca="1" si="13"/>
        <v>-0.75922511985021057</v>
      </c>
      <c r="AA75">
        <f t="shared" ca="1" si="13"/>
        <v>-0.17374771081100485</v>
      </c>
      <c r="AB75">
        <f t="shared" ca="1" si="13"/>
        <v>-0.20348263475098721</v>
      </c>
      <c r="AC75">
        <f t="shared" ca="1" si="13"/>
        <v>-0.70147662990893023</v>
      </c>
      <c r="AD75">
        <f t="shared" ca="1" si="13"/>
        <v>-0.69294083510633531</v>
      </c>
      <c r="AE75">
        <f t="shared" ca="1" si="13"/>
        <v>-0.38750311617696503</v>
      </c>
    </row>
    <row r="76" spans="1:31" x14ac:dyDescent="0.25">
      <c r="A76" s="1">
        <f t="shared" si="4"/>
        <v>2035</v>
      </c>
      <c r="B76">
        <f t="shared" si="5"/>
        <v>1.4</v>
      </c>
      <c r="C76">
        <f t="shared" ca="1" si="10"/>
        <v>0.44094694068931539</v>
      </c>
      <c r="D76">
        <f t="shared" ca="1" si="12"/>
        <v>0.72652033981162334</v>
      </c>
      <c r="E76">
        <f t="shared" ca="1" si="12"/>
        <v>0.11788622363042019</v>
      </c>
      <c r="F76">
        <f t="shared" ca="1" si="12"/>
        <v>0.76400262449450618</v>
      </c>
      <c r="G76">
        <f t="shared" ca="1" si="12"/>
        <v>0.28297212343415507</v>
      </c>
      <c r="H76">
        <f t="shared" ca="1" si="12"/>
        <v>0.11708767195331971</v>
      </c>
      <c r="I76">
        <f t="shared" ca="1" si="12"/>
        <v>0.69040856186348465</v>
      </c>
      <c r="J76">
        <f t="shared" ca="1" si="12"/>
        <v>0.38324142554140939</v>
      </c>
      <c r="K76">
        <f t="shared" ca="1" si="12"/>
        <v>0.12522183689724228</v>
      </c>
      <c r="L76">
        <f t="shared" ca="1" si="12"/>
        <v>0.16041105025172284</v>
      </c>
      <c r="M76">
        <f t="shared" ca="1" si="12"/>
        <v>0.22357158644055453</v>
      </c>
      <c r="S76" s="1">
        <f t="shared" si="6"/>
        <v>2035</v>
      </c>
      <c r="T76">
        <f t="shared" si="7"/>
        <v>1.4</v>
      </c>
      <c r="U76">
        <f t="shared" ca="1" si="11"/>
        <v>-0.10999817798493364</v>
      </c>
      <c r="V76">
        <f t="shared" ca="1" si="13"/>
        <v>-0.23591040568664437</v>
      </c>
      <c r="W76">
        <f t="shared" ca="1" si="13"/>
        <v>-0.26256611065613544</v>
      </c>
      <c r="X76">
        <f t="shared" ca="1" si="13"/>
        <v>-0.22375705498409906</v>
      </c>
      <c r="Y76">
        <f t="shared" ca="1" si="13"/>
        <v>-0.23311502303518999</v>
      </c>
      <c r="Z76">
        <f t="shared" ca="1" si="13"/>
        <v>-0.18934578693137133</v>
      </c>
      <c r="AA76">
        <f t="shared" ca="1" si="13"/>
        <v>-0.21145596733040078</v>
      </c>
      <c r="AB76">
        <f t="shared" ca="1" si="13"/>
        <v>-0.66882606409353118</v>
      </c>
      <c r="AC76">
        <f t="shared" ca="1" si="13"/>
        <v>-0.69198459270086676</v>
      </c>
      <c r="AD76">
        <f t="shared" ca="1" si="13"/>
        <v>-0.67057766043281386</v>
      </c>
      <c r="AE76">
        <f t="shared" ca="1" si="13"/>
        <v>-0.37504003105886696</v>
      </c>
    </row>
    <row r="77" spans="1:31" x14ac:dyDescent="0.25">
      <c r="A77" s="1">
        <f t="shared" si="4"/>
        <v>2035</v>
      </c>
      <c r="B77">
        <f t="shared" si="5"/>
        <v>1.6</v>
      </c>
      <c r="C77">
        <f t="shared" ca="1" si="10"/>
        <v>0.13644104070694207</v>
      </c>
      <c r="D77">
        <f t="shared" ca="1" si="12"/>
        <v>0.15296297581033019</v>
      </c>
      <c r="E77">
        <f t="shared" ca="1" si="12"/>
        <v>0.50343239358818914</v>
      </c>
      <c r="F77">
        <f t="shared" ca="1" si="12"/>
        <v>0.76404491685028442</v>
      </c>
      <c r="G77">
        <f t="shared" ca="1" si="12"/>
        <v>0.29928069659650092</v>
      </c>
      <c r="H77">
        <f t="shared" ca="1" si="12"/>
        <v>0.31760930414922356</v>
      </c>
      <c r="I77">
        <f t="shared" ca="1" si="12"/>
        <v>0.33959636178053787</v>
      </c>
      <c r="J77">
        <f t="shared" ca="1" si="12"/>
        <v>0.87134033476692163</v>
      </c>
      <c r="K77">
        <f t="shared" ca="1" si="12"/>
        <v>0.88366383074214616</v>
      </c>
      <c r="L77">
        <f t="shared" ca="1" si="12"/>
        <v>0.15621021374943392</v>
      </c>
      <c r="M77">
        <f t="shared" ca="1" si="12"/>
        <v>0.21614269780833295</v>
      </c>
      <c r="S77" s="1">
        <f t="shared" si="6"/>
        <v>2035</v>
      </c>
      <c r="T77">
        <f t="shared" si="7"/>
        <v>1.6</v>
      </c>
      <c r="U77">
        <f t="shared" ca="1" si="11"/>
        <v>-0.2195148851292906</v>
      </c>
      <c r="V77">
        <f t="shared" ca="1" si="13"/>
        <v>-3.0646225344339542E-2</v>
      </c>
      <c r="W77">
        <f t="shared" ca="1" si="13"/>
        <v>-0.26113665932046798</v>
      </c>
      <c r="X77">
        <f t="shared" ca="1" si="13"/>
        <v>-0.2220303651597661</v>
      </c>
      <c r="Y77">
        <f t="shared" ca="1" si="13"/>
        <v>-0.25755145999497769</v>
      </c>
      <c r="Z77">
        <f t="shared" ca="1" si="13"/>
        <v>-0.73337410146244997</v>
      </c>
      <c r="AA77">
        <f t="shared" ca="1" si="13"/>
        <v>-0.71276250656673312</v>
      </c>
      <c r="AB77">
        <f t="shared" ca="1" si="13"/>
        <v>-0.68006064132295618</v>
      </c>
      <c r="AC77">
        <f t="shared" ca="1" si="13"/>
        <v>-0.66590346704227077</v>
      </c>
      <c r="AD77">
        <f t="shared" ca="1" si="13"/>
        <v>-0.65037571519070791</v>
      </c>
      <c r="AE77">
        <f t="shared" ca="1" si="13"/>
        <v>-0.36161608911025661</v>
      </c>
    </row>
    <row r="78" spans="1:31" x14ac:dyDescent="0.25">
      <c r="A78" s="1">
        <f t="shared" si="4"/>
        <v>2035</v>
      </c>
      <c r="B78">
        <f t="shared" si="5"/>
        <v>1.8</v>
      </c>
      <c r="C78">
        <f t="shared" ca="1" si="10"/>
        <v>0.14209333948550654</v>
      </c>
      <c r="D78">
        <f t="shared" ca="1" si="12"/>
        <v>0.34458153362460975</v>
      </c>
      <c r="E78">
        <f t="shared" ca="1" si="12"/>
        <v>0.30701800102841814</v>
      </c>
      <c r="F78">
        <f t="shared" ca="1" si="12"/>
        <v>0.76443949675506628</v>
      </c>
      <c r="G78">
        <f t="shared" ca="1" si="12"/>
        <v>0.30093944257114963</v>
      </c>
      <c r="H78">
        <f t="shared" ca="1" si="12"/>
        <v>0.28072515679186166</v>
      </c>
      <c r="I78">
        <f t="shared" ca="1" si="12"/>
        <v>0.1461797243525991</v>
      </c>
      <c r="J78">
        <f t="shared" ca="1" si="12"/>
        <v>0.99411110025576055</v>
      </c>
      <c r="K78">
        <f t="shared" ca="1" si="12"/>
        <v>0.96779987356416697</v>
      </c>
      <c r="L78">
        <f t="shared" ca="1" si="12"/>
        <v>0.15922806191849592</v>
      </c>
      <c r="M78">
        <f t="shared" ca="1" si="12"/>
        <v>0.38391939404206399</v>
      </c>
      <c r="S78" s="1">
        <f t="shared" si="6"/>
        <v>2035</v>
      </c>
      <c r="T78">
        <f t="shared" si="7"/>
        <v>1.8</v>
      </c>
      <c r="U78">
        <f t="shared" ca="1" si="11"/>
        <v>-0.22654723012664907</v>
      </c>
      <c r="V78">
        <f t="shared" ca="1" si="13"/>
        <v>-0.33458153362460974</v>
      </c>
      <c r="W78">
        <f t="shared" ca="1" si="13"/>
        <v>-0.29701800102841813</v>
      </c>
      <c r="X78">
        <f t="shared" ca="1" si="13"/>
        <v>-0.2200804730898156</v>
      </c>
      <c r="Y78">
        <f t="shared" ca="1" si="13"/>
        <v>-0.22772860986492052</v>
      </c>
      <c r="Z78">
        <f t="shared" ca="1" si="13"/>
        <v>-0.65467323780780828</v>
      </c>
      <c r="AA78">
        <f t="shared" ca="1" si="13"/>
        <v>-0.66783151239346206</v>
      </c>
      <c r="AB78">
        <f t="shared" ca="1" si="13"/>
        <v>-0.17027794846097444</v>
      </c>
      <c r="AC78">
        <f t="shared" ca="1" si="13"/>
        <v>-0.1842759404471658</v>
      </c>
      <c r="AD78">
        <f t="shared" ca="1" si="13"/>
        <v>-0.6517577280518847</v>
      </c>
      <c r="AE78">
        <f t="shared" ca="1" si="13"/>
        <v>-0.73871174218753299</v>
      </c>
    </row>
    <row r="79" spans="1:31" x14ac:dyDescent="0.25">
      <c r="A79" s="1">
        <f t="shared" ref="A79:A142" si="14">A73+1</f>
        <v>2035</v>
      </c>
      <c r="B79">
        <f t="shared" ref="B79:B142" si="15">B67</f>
        <v>2</v>
      </c>
      <c r="C79">
        <f t="shared" ca="1" si="10"/>
        <v>0.14849484173521965</v>
      </c>
      <c r="D79">
        <f t="shared" ca="1" si="12"/>
        <v>0.36518509377561564</v>
      </c>
      <c r="E79">
        <f t="shared" ca="1" si="12"/>
        <v>0.37824727544373171</v>
      </c>
      <c r="F79">
        <f t="shared" ca="1" si="12"/>
        <v>0.54487973880097795</v>
      </c>
      <c r="G79">
        <f t="shared" ca="1" si="12"/>
        <v>1.7045031525514818</v>
      </c>
      <c r="H79">
        <f t="shared" ca="1" si="12"/>
        <v>0.80121415494173642</v>
      </c>
      <c r="I79">
        <f t="shared" ca="1" si="12"/>
        <v>0.40121910428729368</v>
      </c>
      <c r="J79">
        <f t="shared" ca="1" si="12"/>
        <v>0.68932894566375136</v>
      </c>
      <c r="K79">
        <f t="shared" ca="1" si="12"/>
        <v>1.863411413438095</v>
      </c>
      <c r="L79">
        <f t="shared" ca="1" si="12"/>
        <v>2.6638207145027577</v>
      </c>
      <c r="M79">
        <f t="shared" ca="1" si="12"/>
        <v>0.35166526605352888</v>
      </c>
      <c r="S79" s="1">
        <f t="shared" ref="S79:S142" si="16">S73+1</f>
        <v>2035</v>
      </c>
      <c r="T79">
        <f t="shared" ref="T79:T142" si="17">T67</f>
        <v>2</v>
      </c>
      <c r="U79">
        <f t="shared" ca="1" si="11"/>
        <v>-0.23339683345312701</v>
      </c>
      <c r="V79">
        <f t="shared" ca="1" si="13"/>
        <v>-0.35518509377561563</v>
      </c>
      <c r="W79">
        <f t="shared" ca="1" si="13"/>
        <v>-0.3682472754437317</v>
      </c>
      <c r="X79">
        <f t="shared" ca="1" si="13"/>
        <v>5.3487973880097794E-2</v>
      </c>
      <c r="Y79">
        <f t="shared" ca="1" si="13"/>
        <v>-1.6945031525514818</v>
      </c>
      <c r="Z79">
        <f t="shared" ca="1" si="13"/>
        <v>0.79121415494173641</v>
      </c>
      <c r="AA79">
        <f t="shared" ca="1" si="13"/>
        <v>0.28080102689408371</v>
      </c>
      <c r="AB79">
        <f t="shared" ca="1" si="13"/>
        <v>0.62202049777860424</v>
      </c>
      <c r="AC79">
        <f t="shared" ca="1" si="13"/>
        <v>1.7659191890836674</v>
      </c>
      <c r="AD79">
        <f t="shared" ca="1" si="13"/>
        <v>0.91584811031758973</v>
      </c>
      <c r="AE79">
        <f t="shared" ca="1" si="13"/>
        <v>-0.67654563424913927</v>
      </c>
    </row>
    <row r="80" spans="1:31" x14ac:dyDescent="0.25">
      <c r="A80" s="1">
        <f t="shared" si="14"/>
        <v>2036</v>
      </c>
      <c r="B80">
        <f t="shared" si="15"/>
        <v>1</v>
      </c>
      <c r="C80">
        <f t="shared" ca="1" si="10"/>
        <v>0.33603621890065832</v>
      </c>
      <c r="D80">
        <f t="shared" ca="1" si="12"/>
        <v>0.2189603872766327</v>
      </c>
      <c r="E80">
        <f t="shared" ca="1" si="12"/>
        <v>0.52089844186489587</v>
      </c>
      <c r="F80">
        <f t="shared" ca="1" si="12"/>
        <v>0.26494900548737316</v>
      </c>
      <c r="G80">
        <f t="shared" ca="1" si="12"/>
        <v>0.32047741779873129</v>
      </c>
      <c r="H80">
        <f t="shared" ca="1" si="12"/>
        <v>0.50244181529228216</v>
      </c>
      <c r="I80">
        <f t="shared" ca="1" si="12"/>
        <v>0.15375953488174512</v>
      </c>
      <c r="J80">
        <f t="shared" ca="1" si="12"/>
        <v>0.68699937336224437</v>
      </c>
      <c r="K80">
        <f t="shared" ca="1" si="12"/>
        <v>0.12925086709910741</v>
      </c>
      <c r="L80">
        <f t="shared" ca="1" si="12"/>
        <v>0.16899709102178828</v>
      </c>
      <c r="M80">
        <f t="shared" ca="1" si="12"/>
        <v>0.23714950386231204</v>
      </c>
      <c r="S80" s="1">
        <f t="shared" si="16"/>
        <v>2036</v>
      </c>
      <c r="T80">
        <f t="shared" si="17"/>
        <v>1</v>
      </c>
      <c r="U80">
        <f t="shared" ca="1" si="11"/>
        <v>-9.3166416204109745E-2</v>
      </c>
      <c r="V80">
        <f t="shared" ca="1" si="13"/>
        <v>-0.62153253028894495</v>
      </c>
      <c r="W80">
        <f t="shared" ca="1" si="13"/>
        <v>-0.25861039990168583</v>
      </c>
      <c r="X80">
        <f t="shared" ca="1" si="13"/>
        <v>-0.24011778742891943</v>
      </c>
      <c r="Y80">
        <f t="shared" ca="1" si="13"/>
        <v>-0.27593661680114856</v>
      </c>
      <c r="Z80">
        <f t="shared" ca="1" si="13"/>
        <v>-0.71864640865731255</v>
      </c>
      <c r="AA80">
        <f t="shared" ca="1" si="13"/>
        <v>-0.2302420974697241</v>
      </c>
      <c r="AB80">
        <f t="shared" ca="1" si="13"/>
        <v>-0.20198738727196361</v>
      </c>
      <c r="AC80">
        <f t="shared" ca="1" si="13"/>
        <v>-0.19885728284152268</v>
      </c>
      <c r="AD80">
        <f t="shared" ca="1" si="13"/>
        <v>-0.71659009134457763</v>
      </c>
      <c r="AE80">
        <f t="shared" ca="1" si="13"/>
        <v>-0.38861968355576693</v>
      </c>
    </row>
    <row r="81" spans="1:31" x14ac:dyDescent="0.25">
      <c r="A81" s="1">
        <f t="shared" si="14"/>
        <v>2036</v>
      </c>
      <c r="B81">
        <f t="shared" si="15"/>
        <v>1.2</v>
      </c>
      <c r="C81">
        <f t="shared" ca="1" si="10"/>
        <v>0.28163091032190773</v>
      </c>
      <c r="D81">
        <f t="shared" ca="1" si="12"/>
        <v>0.63196766566366613</v>
      </c>
      <c r="E81">
        <f t="shared" ca="1" si="12"/>
        <v>0.12097499499754097</v>
      </c>
      <c r="F81">
        <f t="shared" ca="1" si="12"/>
        <v>0.79472261882144657</v>
      </c>
      <c r="G81">
        <f t="shared" ca="1" si="12"/>
        <v>0.29166747796578829</v>
      </c>
      <c r="H81">
        <f t="shared" ca="1" si="12"/>
        <v>0.22782730184408145</v>
      </c>
      <c r="I81">
        <f t="shared" ca="1" si="12"/>
        <v>0.15437822189739478</v>
      </c>
      <c r="J81">
        <f t="shared" ca="1" si="12"/>
        <v>0.41344883624620399</v>
      </c>
      <c r="K81">
        <f t="shared" ca="1" si="12"/>
        <v>0.12476594832259012</v>
      </c>
      <c r="L81">
        <f t="shared" ca="1" si="12"/>
        <v>0.1656262892779905</v>
      </c>
      <c r="M81">
        <f t="shared" ca="1" si="12"/>
        <v>0.23104617024385959</v>
      </c>
      <c r="S81" s="1">
        <f t="shared" si="16"/>
        <v>2036</v>
      </c>
      <c r="T81">
        <f t="shared" si="17"/>
        <v>1.2</v>
      </c>
      <c r="U81">
        <f t="shared" ca="1" si="11"/>
        <v>-0.20024128732047097</v>
      </c>
      <c r="V81">
        <f t="shared" ca="1" si="13"/>
        <v>-0.62196766566366612</v>
      </c>
      <c r="W81">
        <f t="shared" ca="1" si="13"/>
        <v>-0.22557287968324316</v>
      </c>
      <c r="X81">
        <f t="shared" ca="1" si="13"/>
        <v>-0.21999359827658516</v>
      </c>
      <c r="Y81">
        <f t="shared" ca="1" si="13"/>
        <v>-0.25185878640672538</v>
      </c>
      <c r="Z81">
        <f t="shared" ca="1" si="13"/>
        <v>-0.2356832339326646</v>
      </c>
      <c r="AA81">
        <f t="shared" ca="1" si="13"/>
        <v>-0.22680346280731875</v>
      </c>
      <c r="AB81">
        <f t="shared" ca="1" si="13"/>
        <v>-0.10270990533748491</v>
      </c>
      <c r="AC81">
        <f t="shared" ca="1" si="13"/>
        <v>-0.19158224300738319</v>
      </c>
      <c r="AD81">
        <f t="shared" ca="1" si="13"/>
        <v>-0.67611835597266445</v>
      </c>
      <c r="AE81">
        <f t="shared" ca="1" si="13"/>
        <v>-0.37768700761746182</v>
      </c>
    </row>
    <row r="82" spans="1:31" x14ac:dyDescent="0.25">
      <c r="A82" s="1">
        <f t="shared" si="14"/>
        <v>2036</v>
      </c>
      <c r="B82">
        <f t="shared" si="15"/>
        <v>1.4</v>
      </c>
      <c r="C82">
        <f t="shared" ca="1" si="10"/>
        <v>0.61255484593540888</v>
      </c>
      <c r="D82">
        <f t="shared" ca="1" si="12"/>
        <v>0.15085195545123781</v>
      </c>
      <c r="E82">
        <f t="shared" ca="1" si="12"/>
        <v>0.52935802652328534</v>
      </c>
      <c r="F82">
        <f t="shared" ca="1" si="12"/>
        <v>0.87216660588729289</v>
      </c>
      <c r="G82">
        <f t="shared" ca="1" si="12"/>
        <v>0.32968699112450461</v>
      </c>
      <c r="H82">
        <f t="shared" ca="1" si="12"/>
        <v>0.22862302303789467</v>
      </c>
      <c r="I82">
        <f t="shared" ca="1" si="12"/>
        <v>0.29922567664007949</v>
      </c>
      <c r="J82">
        <f t="shared" ca="1" si="12"/>
        <v>0.78115459583529867</v>
      </c>
      <c r="K82">
        <f t="shared" ca="1" si="12"/>
        <v>0.92097539560152197</v>
      </c>
      <c r="L82">
        <f t="shared" ca="1" si="12"/>
        <v>0.2696507169371557</v>
      </c>
      <c r="M82">
        <f t="shared" ca="1" si="12"/>
        <v>0.2241782950406222</v>
      </c>
      <c r="S82" s="1">
        <f t="shared" si="16"/>
        <v>2036</v>
      </c>
      <c r="T82">
        <f t="shared" si="17"/>
        <v>1.4</v>
      </c>
      <c r="U82">
        <f t="shared" ca="1" si="11"/>
        <v>-0.20747426613088699</v>
      </c>
      <c r="V82">
        <f t="shared" ca="1" si="13"/>
        <v>-0.23042829924264224</v>
      </c>
      <c r="W82">
        <f t="shared" ca="1" si="13"/>
        <v>-0.24617321829243546</v>
      </c>
      <c r="X82">
        <f t="shared" ca="1" si="13"/>
        <v>-0.63909597735350321</v>
      </c>
      <c r="Y82">
        <f t="shared" ca="1" si="13"/>
        <v>-0.25295551478961853</v>
      </c>
      <c r="Z82">
        <f t="shared" ca="1" si="13"/>
        <v>-0.21748793940935454</v>
      </c>
      <c r="AA82">
        <f t="shared" ca="1" si="13"/>
        <v>-0.6574754211921332</v>
      </c>
      <c r="AB82">
        <f t="shared" ca="1" si="13"/>
        <v>-0.20279740649265487</v>
      </c>
      <c r="AC82">
        <f t="shared" ca="1" si="13"/>
        <v>-0.10302260044901314</v>
      </c>
      <c r="AD82">
        <f t="shared" ca="1" si="13"/>
        <v>-0.64509028852536499</v>
      </c>
      <c r="AE82">
        <f t="shared" ca="1" si="13"/>
        <v>-0.36552827754260248</v>
      </c>
    </row>
    <row r="83" spans="1:31" x14ac:dyDescent="0.25">
      <c r="A83" s="1">
        <f t="shared" si="14"/>
        <v>2036</v>
      </c>
      <c r="B83">
        <f t="shared" si="15"/>
        <v>1.6</v>
      </c>
      <c r="C83">
        <f t="shared" ca="1" si="10"/>
        <v>0.13621978611633806</v>
      </c>
      <c r="D83">
        <f t="shared" ca="1" si="12"/>
        <v>0.17616893147125182</v>
      </c>
      <c r="E83">
        <f t="shared" ca="1" si="12"/>
        <v>0.53492480361705463</v>
      </c>
      <c r="F83">
        <f t="shared" ca="1" si="12"/>
        <v>0.95499790306870891</v>
      </c>
      <c r="G83">
        <f t="shared" ca="1" si="12"/>
        <v>0.29940533237250222</v>
      </c>
      <c r="H83">
        <f t="shared" ca="1" si="12"/>
        <v>0.27575867795309056</v>
      </c>
      <c r="I83">
        <f t="shared" ca="1" si="12"/>
        <v>0.45273381927646728</v>
      </c>
      <c r="J83">
        <f t="shared" ca="1" si="12"/>
        <v>0.73964141944274731</v>
      </c>
      <c r="K83">
        <f t="shared" ca="1" si="12"/>
        <v>0.11553844493661099</v>
      </c>
      <c r="L83">
        <f t="shared" ca="1" si="12"/>
        <v>0.15749484999421604</v>
      </c>
      <c r="M83">
        <f t="shared" ca="1" si="12"/>
        <v>0.21672038545053696</v>
      </c>
      <c r="S83" s="1">
        <f t="shared" si="16"/>
        <v>2036</v>
      </c>
      <c r="T83">
        <f t="shared" si="17"/>
        <v>1.6</v>
      </c>
      <c r="U83">
        <f t="shared" ca="1" si="11"/>
        <v>-0.21452361200620373</v>
      </c>
      <c r="V83">
        <f t="shared" ca="1" si="13"/>
        <v>-2.8935129635760372E-2</v>
      </c>
      <c r="W83">
        <f t="shared" ca="1" si="13"/>
        <v>-0.25507309654475752</v>
      </c>
      <c r="X83">
        <f t="shared" ca="1" si="13"/>
        <v>-0.15485189227664065</v>
      </c>
      <c r="Y83">
        <f t="shared" ca="1" si="13"/>
        <v>-0.22528569255341566</v>
      </c>
      <c r="Z83">
        <f t="shared" ca="1" si="13"/>
        <v>-0.6509330539065723</v>
      </c>
      <c r="AA83">
        <f t="shared" ca="1" si="13"/>
        <v>-0.21378810437461723</v>
      </c>
      <c r="AB83">
        <f t="shared" ca="1" si="13"/>
        <v>-0.20184029193355765</v>
      </c>
      <c r="AC83">
        <f t="shared" ca="1" si="13"/>
        <v>-0.18522921171721193</v>
      </c>
      <c r="AD83">
        <f t="shared" ca="1" si="13"/>
        <v>-0.63785610804406123</v>
      </c>
      <c r="AE83">
        <f t="shared" ca="1" si="13"/>
        <v>-0.35243291313427499</v>
      </c>
    </row>
    <row r="84" spans="1:31" x14ac:dyDescent="0.25">
      <c r="A84" s="1">
        <f t="shared" si="14"/>
        <v>2036</v>
      </c>
      <c r="B84">
        <f t="shared" si="15"/>
        <v>1.8</v>
      </c>
      <c r="C84">
        <f t="shared" ca="1" si="10"/>
        <v>0.56836219894058748</v>
      </c>
      <c r="D84">
        <f t="shared" ca="1" si="12"/>
        <v>0.33452295222429046</v>
      </c>
      <c r="E84">
        <f t="shared" ca="1" si="12"/>
        <v>0.4740859052123686</v>
      </c>
      <c r="F84">
        <f t="shared" ca="1" si="12"/>
        <v>0.28025477970544482</v>
      </c>
      <c r="G84">
        <f t="shared" ca="1" si="12"/>
        <v>0.30106949740575256</v>
      </c>
      <c r="H84">
        <f t="shared" ca="1" si="12"/>
        <v>0.11134994545599065</v>
      </c>
      <c r="I84">
        <f t="shared" ca="1" si="12"/>
        <v>0.64022231990077216</v>
      </c>
      <c r="J84">
        <f t="shared" ca="1" si="12"/>
        <v>0.37006570059004407</v>
      </c>
      <c r="K84">
        <f t="shared" ca="1" si="12"/>
        <v>0.87914083232905937</v>
      </c>
      <c r="L84">
        <f t="shared" ca="1" si="12"/>
        <v>0.15962288835614719</v>
      </c>
      <c r="M84">
        <f t="shared" ca="1" si="12"/>
        <v>0.38440035184571242</v>
      </c>
      <c r="S84" s="1">
        <f t="shared" si="16"/>
        <v>2036</v>
      </c>
      <c r="T84">
        <f t="shared" si="17"/>
        <v>1.8</v>
      </c>
      <c r="U84">
        <f t="shared" ca="1" si="11"/>
        <v>-0.12053217956769967</v>
      </c>
      <c r="V84">
        <f t="shared" ca="1" si="13"/>
        <v>-0.32452295222429045</v>
      </c>
      <c r="W84">
        <f t="shared" ca="1" si="13"/>
        <v>-0.46711587753909722</v>
      </c>
      <c r="X84">
        <f t="shared" ca="1" si="13"/>
        <v>-0.21494715841398673</v>
      </c>
      <c r="Y84">
        <f t="shared" ca="1" si="13"/>
        <v>-0.24784917816868238</v>
      </c>
      <c r="Z84">
        <f t="shared" ca="1" si="13"/>
        <v>-0.1783637774450727</v>
      </c>
      <c r="AA84">
        <f t="shared" ca="1" si="13"/>
        <v>-0.67909083120411395</v>
      </c>
      <c r="AB84">
        <f t="shared" ca="1" si="13"/>
        <v>-0.19364789341518152</v>
      </c>
      <c r="AC84">
        <f t="shared" ca="1" si="13"/>
        <v>-0.17983801750020628</v>
      </c>
      <c r="AD84">
        <f t="shared" ca="1" si="13"/>
        <v>-0.63574993146330794</v>
      </c>
      <c r="AE84">
        <f t="shared" ca="1" si="13"/>
        <v>-0.71881191616933138</v>
      </c>
    </row>
    <row r="85" spans="1:31" x14ac:dyDescent="0.25">
      <c r="A85" s="1">
        <f t="shared" si="14"/>
        <v>2036</v>
      </c>
      <c r="B85">
        <f t="shared" si="15"/>
        <v>2</v>
      </c>
      <c r="C85">
        <f t="shared" ca="1" si="10"/>
        <v>0.14828428742563948</v>
      </c>
      <c r="D85">
        <f t="shared" ca="1" si="12"/>
        <v>0.34270064348025503</v>
      </c>
      <c r="E85">
        <f t="shared" ca="1" si="12"/>
        <v>0.4504794936390657</v>
      </c>
      <c r="F85">
        <f t="shared" ca="1" si="12"/>
        <v>0.49545138579182302</v>
      </c>
      <c r="G85">
        <f t="shared" ca="1" si="12"/>
        <v>0.38799881398279623</v>
      </c>
      <c r="H85">
        <f t="shared" ca="1" si="12"/>
        <v>0.81236390141839809</v>
      </c>
      <c r="I85">
        <f t="shared" ca="1" si="12"/>
        <v>0.40639132364416658</v>
      </c>
      <c r="J85">
        <f t="shared" ca="1" si="12"/>
        <v>0.95109833956037027</v>
      </c>
      <c r="K85">
        <f t="shared" ca="1" si="12"/>
        <v>0.4735731761584171</v>
      </c>
      <c r="L85">
        <f t="shared" ca="1" si="12"/>
        <v>1.744380662863213</v>
      </c>
      <c r="M85">
        <f t="shared" ca="1" si="12"/>
        <v>0.35213160919372055</v>
      </c>
      <c r="S85" s="1">
        <f t="shared" si="16"/>
        <v>2036</v>
      </c>
      <c r="T85">
        <f t="shared" si="17"/>
        <v>2</v>
      </c>
      <c r="U85">
        <f t="shared" ca="1" si="11"/>
        <v>-0.22808428681411463</v>
      </c>
      <c r="V85">
        <f t="shared" ca="1" si="13"/>
        <v>-0.33270064348025502</v>
      </c>
      <c r="W85">
        <f t="shared" ca="1" si="13"/>
        <v>-0.44047949363906569</v>
      </c>
      <c r="X85">
        <f t="shared" ca="1" si="13"/>
        <v>4.8545138579182301E-2</v>
      </c>
      <c r="Y85">
        <f t="shared" ca="1" si="13"/>
        <v>0.37799881398279622</v>
      </c>
      <c r="Z85">
        <f t="shared" ca="1" si="13"/>
        <v>0.80236390141839808</v>
      </c>
      <c r="AA85">
        <f t="shared" ca="1" si="13"/>
        <v>0.28520853376499988</v>
      </c>
      <c r="AB85">
        <f t="shared" ca="1" si="13"/>
        <v>9.4109833956037031E-2</v>
      </c>
      <c r="AC85">
        <f t="shared" ca="1" si="13"/>
        <v>0.45907874297985213</v>
      </c>
      <c r="AD85">
        <f t="shared" ca="1" si="13"/>
        <v>1.1530934169507991</v>
      </c>
      <c r="AE85">
        <f t="shared" ca="1" si="13"/>
        <v>-0.65836931436376289</v>
      </c>
    </row>
    <row r="86" spans="1:31" x14ac:dyDescent="0.25">
      <c r="A86" s="1">
        <f t="shared" si="14"/>
        <v>2037</v>
      </c>
      <c r="B86">
        <f t="shared" si="15"/>
        <v>1</v>
      </c>
      <c r="C86">
        <f t="shared" ca="1" si="10"/>
        <v>0.12354159572676825</v>
      </c>
      <c r="D86">
        <f t="shared" ca="1" si="12"/>
        <v>0.15272190150388532</v>
      </c>
      <c r="E86">
        <f t="shared" ca="1" si="12"/>
        <v>0.12382181956569259</v>
      </c>
      <c r="F86">
        <f t="shared" ca="1" si="12"/>
        <v>0.29720168817271747</v>
      </c>
      <c r="G86">
        <f t="shared" ca="1" si="12"/>
        <v>0.32054732217315479</v>
      </c>
      <c r="H86">
        <f t="shared" ca="1" si="12"/>
        <v>0.21874320679487955</v>
      </c>
      <c r="I86">
        <f t="shared" ca="1" si="12"/>
        <v>0.21126866937457789</v>
      </c>
      <c r="J86">
        <f t="shared" ca="1" si="12"/>
        <v>0.70139536745057374</v>
      </c>
      <c r="K86">
        <f t="shared" ca="1" si="12"/>
        <v>0.13068214270625994</v>
      </c>
      <c r="L86">
        <f t="shared" ca="1" si="12"/>
        <v>0.16840711911378894</v>
      </c>
      <c r="M86">
        <f t="shared" ca="1" si="12"/>
        <v>0.23770530138339935</v>
      </c>
      <c r="S86" s="1">
        <f t="shared" si="16"/>
        <v>2037</v>
      </c>
      <c r="T86">
        <f t="shared" si="17"/>
        <v>1</v>
      </c>
      <c r="U86">
        <f t="shared" ca="1" si="11"/>
        <v>-0.18834959348069261</v>
      </c>
      <c r="V86">
        <f t="shared" ca="1" si="13"/>
        <v>-0.24950026376682385</v>
      </c>
      <c r="W86">
        <f t="shared" ca="1" si="13"/>
        <v>-0.25251325191652513</v>
      </c>
      <c r="X86">
        <f t="shared" ca="1" si="13"/>
        <v>-0.21603672427699661</v>
      </c>
      <c r="Y86">
        <f t="shared" ca="1" si="13"/>
        <v>-0.22039883669844421</v>
      </c>
      <c r="Z86">
        <f t="shared" ca="1" si="13"/>
        <v>-0.23623462902956663</v>
      </c>
      <c r="AA86">
        <f t="shared" ca="1" si="13"/>
        <v>-0.6629842634793276</v>
      </c>
      <c r="AB86">
        <f t="shared" ca="1" si="13"/>
        <v>-0.19708426019546807</v>
      </c>
      <c r="AC86">
        <f t="shared" ca="1" si="13"/>
        <v>-0.18277833324548695</v>
      </c>
      <c r="AD86">
        <f t="shared" ca="1" si="13"/>
        <v>-0.667108866392912</v>
      </c>
      <c r="AE86">
        <f t="shared" ca="1" si="13"/>
        <v>-0.37855973148824051</v>
      </c>
    </row>
    <row r="87" spans="1:31" x14ac:dyDescent="0.25">
      <c r="A87" s="1">
        <f t="shared" si="14"/>
        <v>2037</v>
      </c>
      <c r="B87">
        <f t="shared" si="15"/>
        <v>1.2</v>
      </c>
      <c r="C87">
        <f t="shared" ca="1" si="10"/>
        <v>0.35913926210569797</v>
      </c>
      <c r="D87">
        <f t="shared" ca="1" si="12"/>
        <v>0.15320153426756483</v>
      </c>
      <c r="E87">
        <f t="shared" ca="1" si="12"/>
        <v>0.12392501446516267</v>
      </c>
      <c r="F87">
        <f t="shared" ca="1" si="12"/>
        <v>0.82287244376823288</v>
      </c>
      <c r="G87">
        <f t="shared" ca="1" si="12"/>
        <v>0.29176596519252201</v>
      </c>
      <c r="H87">
        <f t="shared" ca="1" si="12"/>
        <v>0.13808209197456789</v>
      </c>
      <c r="I87">
        <f t="shared" ca="1" si="12"/>
        <v>0.53760322217823131</v>
      </c>
      <c r="J87">
        <f t="shared" ca="1" si="12"/>
        <v>0.83335673692808865</v>
      </c>
      <c r="K87">
        <f t="shared" ca="1" si="12"/>
        <v>0.12907363330633259</v>
      </c>
      <c r="L87">
        <f t="shared" ca="1" si="12"/>
        <v>0.17403292713465124</v>
      </c>
      <c r="M87">
        <f t="shared" ca="1" si="12"/>
        <v>0.23157992851823245</v>
      </c>
      <c r="S87" s="1">
        <f t="shared" si="16"/>
        <v>2037</v>
      </c>
      <c r="T87">
        <f t="shared" si="17"/>
        <v>1.2</v>
      </c>
      <c r="U87">
        <f t="shared" ca="1" si="11"/>
        <v>-9.8161572789142171E-2</v>
      </c>
      <c r="V87">
        <f t="shared" ca="1" si="13"/>
        <v>-0.22534910152875337</v>
      </c>
      <c r="W87">
        <f t="shared" ca="1" si="13"/>
        <v>-0.25155686897277568</v>
      </c>
      <c r="X87">
        <f t="shared" ca="1" si="13"/>
        <v>-0.23304015746265253</v>
      </c>
      <c r="Y87">
        <f t="shared" ca="1" si="13"/>
        <v>-0.24580898099144718</v>
      </c>
      <c r="Z87">
        <f t="shared" ca="1" si="13"/>
        <v>-0.20604261100628626</v>
      </c>
      <c r="AA87">
        <f t="shared" ca="1" si="13"/>
        <v>-0.22133635871632676</v>
      </c>
      <c r="AB87">
        <f t="shared" ca="1" si="13"/>
        <v>-0.19395723049016325</v>
      </c>
      <c r="AC87">
        <f t="shared" ca="1" si="13"/>
        <v>-0.67517244644685193</v>
      </c>
      <c r="AD87">
        <f t="shared" ca="1" si="13"/>
        <v>-0.68167540040801811</v>
      </c>
      <c r="AE87">
        <f t="shared" ca="1" si="13"/>
        <v>-0.36789999183474131</v>
      </c>
    </row>
    <row r="88" spans="1:31" x14ac:dyDescent="0.25">
      <c r="A88" s="1">
        <f t="shared" si="14"/>
        <v>2037</v>
      </c>
      <c r="B88">
        <f t="shared" si="15"/>
        <v>1.4</v>
      </c>
      <c r="C88">
        <f t="shared" ca="1" si="10"/>
        <v>0.13110380493856999</v>
      </c>
      <c r="D88">
        <f t="shared" ca="1" si="12"/>
        <v>0.15377015861084473</v>
      </c>
      <c r="E88">
        <f t="shared" ca="1" si="12"/>
        <v>0.12410861319717979</v>
      </c>
      <c r="F88">
        <f t="shared" ca="1" si="12"/>
        <v>0.82359897787093794</v>
      </c>
      <c r="G88">
        <f t="shared" ca="1" si="12"/>
        <v>0.29624804936422938</v>
      </c>
      <c r="H88">
        <f t="shared" ca="1" si="12"/>
        <v>0.6558362610799664</v>
      </c>
      <c r="I88">
        <f t="shared" ca="1" si="12"/>
        <v>0.498149858403656</v>
      </c>
      <c r="J88">
        <f t="shared" ca="1" si="12"/>
        <v>0.99388301683584135</v>
      </c>
      <c r="K88">
        <f t="shared" ca="1" si="12"/>
        <v>0.1406678292918575</v>
      </c>
      <c r="L88">
        <f t="shared" ca="1" si="12"/>
        <v>0.29870777659497705</v>
      </c>
      <c r="M88">
        <f t="shared" ca="1" si="12"/>
        <v>0.22468790642344164</v>
      </c>
      <c r="S88" s="1">
        <f t="shared" si="16"/>
        <v>2037</v>
      </c>
      <c r="T88">
        <f t="shared" si="17"/>
        <v>1.4</v>
      </c>
      <c r="U88">
        <f t="shared" ca="1" si="11"/>
        <v>-0.2027001595370472</v>
      </c>
      <c r="V88">
        <f t="shared" ca="1" si="13"/>
        <v>-0.2608530283582014</v>
      </c>
      <c r="W88">
        <f t="shared" ca="1" si="13"/>
        <v>-0.21942587672253133</v>
      </c>
      <c r="X88">
        <f t="shared" ca="1" si="13"/>
        <v>-0.23134324627821126</v>
      </c>
      <c r="Y88">
        <f t="shared" ca="1" si="13"/>
        <v>-0.29139059840545145</v>
      </c>
      <c r="Z88">
        <f t="shared" ca="1" si="13"/>
        <v>-0.71128291284029965</v>
      </c>
      <c r="AA88">
        <f t="shared" ca="1" si="13"/>
        <v>-0.21747104337815026</v>
      </c>
      <c r="AB88">
        <f t="shared" ca="1" si="13"/>
        <v>-0.19097000573095074</v>
      </c>
      <c r="AC88">
        <f t="shared" ca="1" si="13"/>
        <v>-0.1832722300524354</v>
      </c>
      <c r="AD88">
        <f t="shared" ca="1" si="13"/>
        <v>-0.65291930640859652</v>
      </c>
      <c r="AE88">
        <f t="shared" ca="1" si="13"/>
        <v>-0.35604535811063109</v>
      </c>
    </row>
    <row r="89" spans="1:31" x14ac:dyDescent="0.25">
      <c r="A89" s="1">
        <f t="shared" si="14"/>
        <v>2037</v>
      </c>
      <c r="B89">
        <f t="shared" si="15"/>
        <v>1.6</v>
      </c>
      <c r="C89">
        <f t="shared" ca="1" si="10"/>
        <v>0.13601467341504142</v>
      </c>
      <c r="D89">
        <f t="shared" ca="1" si="12"/>
        <v>0.15435668745493586</v>
      </c>
      <c r="E89">
        <f t="shared" ca="1" si="12"/>
        <v>0.1244951398124108</v>
      </c>
      <c r="F89">
        <f t="shared" ca="1" si="12"/>
        <v>0.82589666406155759</v>
      </c>
      <c r="G89">
        <f t="shared" ca="1" si="12"/>
        <v>0.65121877054320665</v>
      </c>
      <c r="H89">
        <f t="shared" ca="1" si="12"/>
        <v>0.22962528418770828</v>
      </c>
      <c r="I89">
        <f t="shared" ca="1" si="12"/>
        <v>0.29120432569592736</v>
      </c>
      <c r="J89">
        <f t="shared" ca="1" si="12"/>
        <v>0.76828987866644127</v>
      </c>
      <c r="K89">
        <f t="shared" ca="1" si="12"/>
        <v>0.88068618552829792</v>
      </c>
      <c r="L89">
        <f t="shared" ca="1" si="12"/>
        <v>0.15786809131579813</v>
      </c>
      <c r="M89">
        <f t="shared" ca="1" si="12"/>
        <v>0.21720445569058106</v>
      </c>
      <c r="S89" s="1">
        <f t="shared" si="16"/>
        <v>2037</v>
      </c>
      <c r="T89">
        <f t="shared" si="17"/>
        <v>1.6</v>
      </c>
      <c r="U89">
        <f t="shared" ca="1" si="11"/>
        <v>-0.2095774050579956</v>
      </c>
      <c r="V89">
        <f t="shared" ca="1" si="13"/>
        <v>-3.3161533533354673E-2</v>
      </c>
      <c r="W89">
        <f t="shared" ca="1" si="13"/>
        <v>-0.21843541935971961</v>
      </c>
      <c r="X89">
        <f t="shared" ca="1" si="13"/>
        <v>-0.22941458798258338</v>
      </c>
      <c r="Y89">
        <f t="shared" ca="1" si="13"/>
        <v>-0.71846770373417113</v>
      </c>
      <c r="Z89">
        <f t="shared" ca="1" si="13"/>
        <v>-0.22934696222256842</v>
      </c>
      <c r="AA89">
        <f t="shared" ca="1" si="13"/>
        <v>-0.62869738204194647</v>
      </c>
      <c r="AB89">
        <f t="shared" ca="1" si="13"/>
        <v>-0.20147336647648145</v>
      </c>
      <c r="AC89">
        <f t="shared" ca="1" si="13"/>
        <v>-0.66256335264848121</v>
      </c>
      <c r="AD89">
        <f t="shared" ca="1" si="13"/>
        <v>-0.62205680118814366</v>
      </c>
      <c r="AE89">
        <f t="shared" ca="1" si="13"/>
        <v>-0.3432782422592186</v>
      </c>
    </row>
    <row r="90" spans="1:31" x14ac:dyDescent="0.25">
      <c r="A90" s="1">
        <f t="shared" si="14"/>
        <v>2037</v>
      </c>
      <c r="B90">
        <f t="shared" si="15"/>
        <v>1.8</v>
      </c>
      <c r="C90">
        <f t="shared" ca="1" si="10"/>
        <v>0.14167710153954927</v>
      </c>
      <c r="D90">
        <f t="shared" ca="1" si="12"/>
        <v>0.32463896971542661</v>
      </c>
      <c r="E90">
        <f t="shared" ca="1" si="12"/>
        <v>0.26002663113012031</v>
      </c>
      <c r="F90">
        <f t="shared" ca="1" si="12"/>
        <v>0.31081608571055463</v>
      </c>
      <c r="G90">
        <f t="shared" ca="1" si="12"/>
        <v>0.30119880136564714</v>
      </c>
      <c r="H90">
        <f t="shared" ca="1" si="12"/>
        <v>0.21488488906876024</v>
      </c>
      <c r="I90">
        <f t="shared" ca="1" si="12"/>
        <v>0.62484382471455202</v>
      </c>
      <c r="J90">
        <f t="shared" ca="1" si="12"/>
        <v>0.82255480210278498</v>
      </c>
      <c r="K90">
        <f t="shared" ca="1" si="12"/>
        <v>0.88143932399511482</v>
      </c>
      <c r="L90">
        <f t="shared" ref="D90:M116" ca="1" si="18">IF(ABS(MAX(INDIRECT("'[All data.xlsx]Sheet1_Mul_"&amp;$B90&amp;"_"&amp;L$1&amp;"'!"&amp;ADDRESS($O$2+$A90-2023,2)&amp;":"&amp;ADDRESS($O$2+$A90-2023,52))))&lt;0.0001,ABS(MAX(INDIRECT("'[All data.xlsx]Sheet1_Mul_"&amp;$B90&amp;"_"&amp;L$1&amp;"'!"&amp;ADDRESS($O$2+$A90-2023,2)&amp;":"&amp;ADDRESS($O$2+$A90-2023,52))))*10000,IF(ABS(MAX(INDIRECT("'[All data.xlsx]Sheet1_Mul_"&amp;$B90&amp;"_"&amp;L$1&amp;"'!"&amp;ADDRESS($O$2+$A90-2023,2)&amp;":"&amp;ADDRESS($O$2+$A90-2023,52))))&lt;0.001,ABS(MAX(INDIRECT("'[All data.xlsx]Sheet1_Mul_"&amp;$B90&amp;"_"&amp;L$1&amp;"'!"&amp;ADDRESS($O$2+$A90-2023,2)&amp;":"&amp;ADDRESS($O$2+$A90-2023,52))))*1000,IF(ABS(MAX(INDIRECT("'[All data.xlsx]Sheet1_Mul_"&amp;$B90&amp;"_"&amp;L$1&amp;"'!"&amp;ADDRESS($O$2+$A90-2023,2)&amp;":"&amp;ADDRESS($O$2+$A90-2023,52))))&lt;0.01,ABS(MAX(INDIRECT("'[All data.xlsx]Sheet1_Mul_"&amp;$B90&amp;"_"&amp;L$1&amp;"'!"&amp;ADDRESS($O$2+$A90-2023,2)&amp;":"&amp;ADDRESS($O$2+$A90-2023,52))))*100,IF(ABS(MAX(INDIRECT("'[All data.xlsx]Sheet1_Mul_"&amp;$B90&amp;"_"&amp;L$1&amp;"'!"&amp;ADDRESS($O$2+$A90-2023,2)&amp;":"&amp;ADDRESS($O$2+$A90-2023,52))))&lt;0.1,ABS(MAX(INDIRECT("'[All data.xlsx]Sheet1_Mul_"&amp;$B90&amp;"_"&amp;L$1&amp;"'!"&amp;ADDRESS($O$2+$A90-2023,2)&amp;":"&amp;ADDRESS($O$2+$A90-2023,52))))*10,ABS(MAX(INDIRECT("'[All data.xlsx]Sheet1_Mul_"&amp;$B90&amp;"_"&amp;L$1&amp;"'!"&amp;ADDRESS($O$2+$A90-2023,2)&amp;":"&amp;ADDRESS($O$2+$A90-2023,52))))))))+0.01</f>
        <v>0.1599619286854701</v>
      </c>
      <c r="M90">
        <f t="shared" ca="1" si="18"/>
        <v>0.38478181482064788</v>
      </c>
      <c r="S90" s="1">
        <f t="shared" si="16"/>
        <v>2037</v>
      </c>
      <c r="T90">
        <f t="shared" si="17"/>
        <v>1.8</v>
      </c>
      <c r="U90">
        <f t="shared" ca="1" si="11"/>
        <v>-0.2163431480674998</v>
      </c>
      <c r="V90">
        <f t="shared" ca="1" si="13"/>
        <v>-0.3146389697154266</v>
      </c>
      <c r="W90">
        <f t="shared" ca="1" si="13"/>
        <v>-0.2500266311301203</v>
      </c>
      <c r="X90">
        <f t="shared" ca="1" si="13"/>
        <v>-0.20991583198820662</v>
      </c>
      <c r="Y90">
        <f t="shared" ca="1" si="13"/>
        <v>-0.23419744439134157</v>
      </c>
      <c r="Z90">
        <f t="shared" ca="1" si="13"/>
        <v>-0.20992116007888093</v>
      </c>
      <c r="AA90">
        <f t="shared" ca="1" si="13"/>
        <v>-0.63557261711476809</v>
      </c>
      <c r="AB90">
        <f t="shared" ca="1" si="13"/>
        <v>-0.17944747380893264</v>
      </c>
      <c r="AC90">
        <f t="shared" ca="1" si="13"/>
        <v>-0.17362189259198185</v>
      </c>
      <c r="AD90">
        <f t="shared" ref="V90:AE116" ca="1" si="19">MIN(INDIRECT("'[All data.xlsx]Sheet1_Mul_" &amp; $B90 &amp; "_" &amp; AD$1 &amp; "'!"&amp; ADDRESS($O$2+$A90-2023, 2) &amp; ":" &amp; ADDRESS($O$2+$A90-2023, 52)))</f>
        <v>-0.61983663420196555</v>
      </c>
      <c r="AE90">
        <f t="shared" ca="1" si="19"/>
        <v>-0.69923463605997371</v>
      </c>
    </row>
    <row r="91" spans="1:31" x14ac:dyDescent="0.25">
      <c r="A91" s="1">
        <f t="shared" si="14"/>
        <v>2037</v>
      </c>
      <c r="B91">
        <f t="shared" si="15"/>
        <v>2</v>
      </c>
      <c r="C91">
        <f t="shared" ca="1" si="10"/>
        <v>0.14808996091109927</v>
      </c>
      <c r="D91">
        <f t="shared" ca="1" si="18"/>
        <v>0.33273961369893684</v>
      </c>
      <c r="E91">
        <f t="shared" ca="1" si="18"/>
        <v>0.28371847864623756</v>
      </c>
      <c r="F91">
        <f t="shared" ca="1" si="18"/>
        <v>0.12461059570338127</v>
      </c>
      <c r="G91">
        <f t="shared" ca="1" si="18"/>
        <v>0.39858360119370112</v>
      </c>
      <c r="H91">
        <f t="shared" ca="1" si="18"/>
        <v>0.83786028805677781</v>
      </c>
      <c r="I91">
        <f t="shared" ca="1" si="18"/>
        <v>0.35671436405621626</v>
      </c>
      <c r="J91">
        <f t="shared" ca="1" si="18"/>
        <v>0.81401828055977099</v>
      </c>
      <c r="K91">
        <f t="shared" ca="1" si="18"/>
        <v>2.4490744303310659</v>
      </c>
      <c r="L91">
        <f t="shared" ca="1" si="18"/>
        <v>2.7250428295193561</v>
      </c>
      <c r="M91">
        <f t="shared" ca="1" si="18"/>
        <v>0.35249864682432763</v>
      </c>
      <c r="S91" s="1">
        <f t="shared" si="16"/>
        <v>2037</v>
      </c>
      <c r="T91">
        <f t="shared" si="17"/>
        <v>2</v>
      </c>
      <c r="U91">
        <f t="shared" ca="1" si="11"/>
        <v>-0.22278385434831796</v>
      </c>
      <c r="V91">
        <f t="shared" ca="1" si="19"/>
        <v>-0.32273961369893683</v>
      </c>
      <c r="W91">
        <f t="shared" ca="1" si="19"/>
        <v>-0.27371847864623755</v>
      </c>
      <c r="X91">
        <f t="shared" ca="1" si="19"/>
        <v>-0.11461059570338128</v>
      </c>
      <c r="Y91">
        <f t="shared" ca="1" si="19"/>
        <v>0.38858360119370111</v>
      </c>
      <c r="Z91">
        <f t="shared" ca="1" si="19"/>
        <v>0.8278602880567778</v>
      </c>
      <c r="AA91">
        <f t="shared" ca="1" si="19"/>
        <v>0.24358207051704994</v>
      </c>
      <c r="AB91">
        <f t="shared" ca="1" si="19"/>
        <v>0.65493661718020724</v>
      </c>
      <c r="AC91">
        <f t="shared" ca="1" si="19"/>
        <v>2.1376786519511404</v>
      </c>
      <c r="AD91">
        <f t="shared" ca="1" si="19"/>
        <v>1.3695863950728693</v>
      </c>
      <c r="AE91">
        <f t="shared" ca="1" si="19"/>
        <v>-0.64047112403032369</v>
      </c>
    </row>
    <row r="92" spans="1:31" x14ac:dyDescent="0.25">
      <c r="A92" s="1">
        <f t="shared" si="14"/>
        <v>2038</v>
      </c>
      <c r="B92">
        <f t="shared" si="15"/>
        <v>1</v>
      </c>
      <c r="C92">
        <f t="shared" ca="1" si="10"/>
        <v>0.48829146745323776</v>
      </c>
      <c r="D92">
        <f t="shared" ca="1" si="18"/>
        <v>0.15486306094100438</v>
      </c>
      <c r="E92">
        <f t="shared" ca="1" si="18"/>
        <v>0.1272292189121986</v>
      </c>
      <c r="F92">
        <f t="shared" ca="1" si="18"/>
        <v>0.85020503255981317</v>
      </c>
      <c r="G92">
        <f t="shared" ca="1" si="18"/>
        <v>0.28803915731246765</v>
      </c>
      <c r="H92">
        <f t="shared" ca="1" si="18"/>
        <v>0.24696477503671355</v>
      </c>
      <c r="I92">
        <f t="shared" ca="1" si="18"/>
        <v>0.15378560062843721</v>
      </c>
      <c r="J92">
        <f t="shared" ca="1" si="18"/>
        <v>0.6597029832408885</v>
      </c>
      <c r="K92">
        <f t="shared" ca="1" si="18"/>
        <v>0.13161076958023402</v>
      </c>
      <c r="L92">
        <f t="shared" ca="1" si="18"/>
        <v>0.1687716268216724</v>
      </c>
      <c r="M92">
        <f t="shared" ca="1" si="18"/>
        <v>0.23821363167645615</v>
      </c>
      <c r="S92" s="1">
        <f t="shared" si="16"/>
        <v>2038</v>
      </c>
      <c r="T92">
        <f t="shared" si="17"/>
        <v>1</v>
      </c>
      <c r="U92">
        <f t="shared" ca="1" si="11"/>
        <v>-0.18646451802929978</v>
      </c>
      <c r="V92">
        <f t="shared" ca="1" si="19"/>
        <v>-0.2199810208037821</v>
      </c>
      <c r="W92">
        <f t="shared" ca="1" si="19"/>
        <v>-0.24649676983938332</v>
      </c>
      <c r="X92">
        <f t="shared" ca="1" si="19"/>
        <v>-0.21087403140207203</v>
      </c>
      <c r="Y92">
        <f t="shared" ca="1" si="19"/>
        <v>-0.24021237215116595</v>
      </c>
      <c r="Z92">
        <f t="shared" ca="1" si="19"/>
        <v>-0.20986451273562479</v>
      </c>
      <c r="AA92">
        <f t="shared" ca="1" si="19"/>
        <v>-0.21918514771721662</v>
      </c>
      <c r="AB92">
        <f t="shared" ca="1" si="19"/>
        <v>-0.20094220125257822</v>
      </c>
      <c r="AC92">
        <f t="shared" ca="1" si="19"/>
        <v>-0.63444533956041815</v>
      </c>
      <c r="AD92">
        <f t="shared" ca="1" si="19"/>
        <v>-0.65498653970815635</v>
      </c>
      <c r="AE92">
        <f t="shared" ca="1" si="19"/>
        <v>-0.36879438489029576</v>
      </c>
    </row>
    <row r="93" spans="1:31" x14ac:dyDescent="0.25">
      <c r="A93" s="1">
        <f t="shared" si="14"/>
        <v>2038</v>
      </c>
      <c r="B93">
        <f t="shared" si="15"/>
        <v>1.2</v>
      </c>
      <c r="C93">
        <f t="shared" ca="1" si="10"/>
        <v>0.33662494440744273</v>
      </c>
      <c r="D93">
        <f t="shared" ca="1" si="18"/>
        <v>0.24269379397926918</v>
      </c>
      <c r="E93">
        <f t="shared" ca="1" si="18"/>
        <v>0.12730626492941122</v>
      </c>
      <c r="F93">
        <f t="shared" ca="1" si="18"/>
        <v>0.86012405285565463</v>
      </c>
      <c r="G93">
        <f t="shared" ca="1" si="18"/>
        <v>0.46101097340534808</v>
      </c>
      <c r="H93">
        <f t="shared" ca="1" si="18"/>
        <v>0.91828529557579441</v>
      </c>
      <c r="I93">
        <f t="shared" ca="1" si="18"/>
        <v>0.34927575497235613</v>
      </c>
      <c r="J93">
        <f t="shared" ca="1" si="18"/>
        <v>0.41897848812093563</v>
      </c>
      <c r="K93">
        <f t="shared" ca="1" si="18"/>
        <v>0.12869617406517797</v>
      </c>
      <c r="L93">
        <f t="shared" ca="1" si="18"/>
        <v>0.16638441303756957</v>
      </c>
      <c r="M93">
        <f t="shared" ca="1" si="18"/>
        <v>0.49306128051103848</v>
      </c>
      <c r="S93" s="1">
        <f t="shared" si="16"/>
        <v>2038</v>
      </c>
      <c r="T93">
        <f t="shared" si="17"/>
        <v>1.2</v>
      </c>
      <c r="U93">
        <f t="shared" ca="1" si="11"/>
        <v>-0.19355638834384062</v>
      </c>
      <c r="V93">
        <f t="shared" ca="1" si="19"/>
        <v>-8.8989187433478237E-2</v>
      </c>
      <c r="W93">
        <f t="shared" ca="1" si="19"/>
        <v>-0.245576482087494</v>
      </c>
      <c r="X93">
        <f t="shared" ca="1" si="19"/>
        <v>-0.20971295000607548</v>
      </c>
      <c r="Y93">
        <f t="shared" ca="1" si="19"/>
        <v>-0.5462529232798885</v>
      </c>
      <c r="Z93">
        <f t="shared" ca="1" si="19"/>
        <v>-0.69932793349203493</v>
      </c>
      <c r="AA93">
        <f t="shared" ca="1" si="19"/>
        <v>-0.18767484133070295</v>
      </c>
      <c r="AB93">
        <f t="shared" ca="1" si="19"/>
        <v>-0.1238786123578962</v>
      </c>
      <c r="AC93">
        <f t="shared" ca="1" si="19"/>
        <v>-0.65859512994252256</v>
      </c>
      <c r="AD93">
        <f t="shared" ca="1" si="19"/>
        <v>-0.64313094697199358</v>
      </c>
      <c r="AE93">
        <f t="shared" ca="1" si="19"/>
        <v>-0.86909790957539423</v>
      </c>
    </row>
    <row r="94" spans="1:31" x14ac:dyDescent="0.25">
      <c r="A94" s="1">
        <f t="shared" si="14"/>
        <v>2038</v>
      </c>
      <c r="B94">
        <f t="shared" si="15"/>
        <v>1.4</v>
      </c>
      <c r="C94">
        <f t="shared" ca="1" si="10"/>
        <v>0.13090085080456207</v>
      </c>
      <c r="D94">
        <f t="shared" ca="1" si="18"/>
        <v>0.15598042950784421</v>
      </c>
      <c r="E94">
        <f t="shared" ca="1" si="18"/>
        <v>0.12734823699859621</v>
      </c>
      <c r="F94">
        <f t="shared" ca="1" si="18"/>
        <v>0.84498436634021479</v>
      </c>
      <c r="G94">
        <f t="shared" ca="1" si="18"/>
        <v>0.29630292631297361</v>
      </c>
      <c r="H94">
        <f t="shared" ca="1" si="18"/>
        <v>0.85204451532816217</v>
      </c>
      <c r="I94">
        <f t="shared" ca="1" si="18"/>
        <v>0.1551552538639743</v>
      </c>
      <c r="J94">
        <f t="shared" ca="1" si="18"/>
        <v>0.39207821470068766</v>
      </c>
      <c r="K94">
        <f t="shared" ca="1" si="18"/>
        <v>0.12609460307340528</v>
      </c>
      <c r="L94">
        <f t="shared" ca="1" si="18"/>
        <v>0.1615769619685905</v>
      </c>
      <c r="M94">
        <f t="shared" ca="1" si="18"/>
        <v>0.22515362083378007</v>
      </c>
      <c r="S94" s="1">
        <f t="shared" si="16"/>
        <v>2038</v>
      </c>
      <c r="T94">
        <f t="shared" si="17"/>
        <v>1.4</v>
      </c>
      <c r="U94">
        <f t="shared" ca="1" si="11"/>
        <v>-0.19792893538956075</v>
      </c>
      <c r="V94">
        <f t="shared" ca="1" si="19"/>
        <v>-0.21953882337235303</v>
      </c>
      <c r="W94">
        <f t="shared" ca="1" si="19"/>
        <v>-0.24443963913245298</v>
      </c>
      <c r="X94">
        <f t="shared" ca="1" si="19"/>
        <v>-0.20829464133166528</v>
      </c>
      <c r="Y94">
        <f t="shared" ca="1" si="19"/>
        <v>-0.21562418389877358</v>
      </c>
      <c r="Z94">
        <f t="shared" ca="1" si="19"/>
        <v>-0.69402490468762434</v>
      </c>
      <c r="AA94">
        <f t="shared" ca="1" si="19"/>
        <v>-0.19656276470229248</v>
      </c>
      <c r="AB94">
        <f t="shared" ca="1" si="19"/>
        <v>-0.65940976445551258</v>
      </c>
      <c r="AC94">
        <f t="shared" ca="1" si="19"/>
        <v>-0.64243432847561022</v>
      </c>
      <c r="AD94">
        <f t="shared" ca="1" si="19"/>
        <v>-0.64607995633086446</v>
      </c>
      <c r="AE94">
        <f t="shared" ca="1" si="19"/>
        <v>-0.3468420357305409</v>
      </c>
    </row>
    <row r="95" spans="1:31" x14ac:dyDescent="0.25">
      <c r="A95" s="1">
        <f t="shared" si="14"/>
        <v>2038</v>
      </c>
      <c r="B95">
        <f t="shared" si="15"/>
        <v>1.6</v>
      </c>
      <c r="C95">
        <f t="shared" ca="1" si="10"/>
        <v>0.5508153545136043</v>
      </c>
      <c r="D95">
        <f t="shared" ca="1" si="18"/>
        <v>0.27467459506499697</v>
      </c>
      <c r="E95">
        <f t="shared" ca="1" si="18"/>
        <v>0.12649930854275132</v>
      </c>
      <c r="F95">
        <f t="shared" ca="1" si="18"/>
        <v>0.84435907729395698</v>
      </c>
      <c r="G95">
        <f t="shared" ca="1" si="18"/>
        <v>0.29960380186451596</v>
      </c>
      <c r="H95">
        <f t="shared" ca="1" si="18"/>
        <v>0.99450510863855313</v>
      </c>
      <c r="I95">
        <f t="shared" ca="1" si="18"/>
        <v>0.45501454019958987</v>
      </c>
      <c r="J95">
        <f t="shared" ca="1" si="18"/>
        <v>0.84571378467138858</v>
      </c>
      <c r="K95">
        <f t="shared" ca="1" si="18"/>
        <v>0.859878366574921</v>
      </c>
      <c r="L95">
        <f t="shared" ca="1" si="18"/>
        <v>0.15732932620055468</v>
      </c>
      <c r="M95">
        <f t="shared" ca="1" si="18"/>
        <v>0.2176466173024334</v>
      </c>
      <c r="S95" s="1">
        <f t="shared" si="16"/>
        <v>2038</v>
      </c>
      <c r="T95">
        <f t="shared" si="17"/>
        <v>1.6</v>
      </c>
      <c r="U95">
        <f t="shared" ca="1" si="11"/>
        <v>-0.11154456755013686</v>
      </c>
      <c r="V95">
        <f t="shared" ca="1" si="19"/>
        <v>-5.8273844781736632E-2</v>
      </c>
      <c r="W95">
        <f t="shared" ca="1" si="19"/>
        <v>-0.21321149046560051</v>
      </c>
      <c r="X95">
        <f t="shared" ca="1" si="19"/>
        <v>-0.20668631986501748</v>
      </c>
      <c r="Y95">
        <f t="shared" ca="1" si="19"/>
        <v>-0.23951989855569017</v>
      </c>
      <c r="Z95">
        <f t="shared" ca="1" si="19"/>
        <v>-0.1738992070497164</v>
      </c>
      <c r="AA95">
        <f t="shared" ca="1" si="19"/>
        <v>-0.2035232788652693</v>
      </c>
      <c r="AB95">
        <f t="shared" ca="1" si="19"/>
        <v>-0.64321171357094797</v>
      </c>
      <c r="AC95">
        <f t="shared" ca="1" si="19"/>
        <v>-0.62964680503522252</v>
      </c>
      <c r="AD95">
        <f t="shared" ca="1" si="19"/>
        <v>-0.60351309669257303</v>
      </c>
      <c r="AE95">
        <f t="shared" ca="1" si="19"/>
        <v>-0.33439451635329137</v>
      </c>
    </row>
    <row r="96" spans="1:31" x14ac:dyDescent="0.25">
      <c r="A96" s="1">
        <f t="shared" si="14"/>
        <v>2038</v>
      </c>
      <c r="B96">
        <f t="shared" si="15"/>
        <v>1.8</v>
      </c>
      <c r="C96">
        <f t="shared" ca="1" si="10"/>
        <v>0.58809142752887611</v>
      </c>
      <c r="D96">
        <f t="shared" ca="1" si="18"/>
        <v>0.32350523343168208</v>
      </c>
      <c r="E96">
        <f t="shared" ca="1" si="18"/>
        <v>0.17687899504720048</v>
      </c>
      <c r="F96">
        <f t="shared" ca="1" si="18"/>
        <v>0.84250498104931948</v>
      </c>
      <c r="G96">
        <f t="shared" ca="1" si="18"/>
        <v>0.30127637596225965</v>
      </c>
      <c r="H96">
        <f t="shared" ca="1" si="18"/>
        <v>0.9813284864771219</v>
      </c>
      <c r="I96">
        <f t="shared" ca="1" si="18"/>
        <v>0.60985125388770556</v>
      </c>
      <c r="J96">
        <f t="shared" ca="1" si="18"/>
        <v>0.37188760479390515</v>
      </c>
      <c r="K96">
        <f t="shared" ca="1" si="18"/>
        <v>0.18562347586281763</v>
      </c>
      <c r="L96">
        <f t="shared" ca="1" si="18"/>
        <v>0.3551738392161834</v>
      </c>
      <c r="M96">
        <f t="shared" ca="1" si="18"/>
        <v>0.38514151373918454</v>
      </c>
      <c r="S96" s="1">
        <f t="shared" si="16"/>
        <v>2038</v>
      </c>
      <c r="T96">
        <f t="shared" si="17"/>
        <v>1.8</v>
      </c>
      <c r="U96">
        <f t="shared" ca="1" si="11"/>
        <v>-0.11527164439857954</v>
      </c>
      <c r="V96">
        <f t="shared" ca="1" si="19"/>
        <v>-0.31350523343168207</v>
      </c>
      <c r="W96">
        <f t="shared" ca="1" si="19"/>
        <v>-0.16687899504720047</v>
      </c>
      <c r="X96">
        <f t="shared" ca="1" si="19"/>
        <v>-0.20450299048115195</v>
      </c>
      <c r="Y96">
        <f t="shared" ca="1" si="19"/>
        <v>-0.23604545908064301</v>
      </c>
      <c r="Z96">
        <f t="shared" ca="1" si="19"/>
        <v>-0.17097158745077998</v>
      </c>
      <c r="AA96">
        <f t="shared" ca="1" si="19"/>
        <v>-0.64633861067277609</v>
      </c>
      <c r="AB96">
        <f t="shared" ca="1" si="19"/>
        <v>-0.18712162731220597</v>
      </c>
      <c r="AC96">
        <f t="shared" ca="1" si="19"/>
        <v>-0.59854255122480648</v>
      </c>
      <c r="AD96">
        <f t="shared" ca="1" si="19"/>
        <v>3.0918782890268743E-2</v>
      </c>
      <c r="AE96">
        <f t="shared" ca="1" si="19"/>
        <v>-0.6803448756367072</v>
      </c>
    </row>
    <row r="97" spans="1:31" x14ac:dyDescent="0.25">
      <c r="A97" s="1">
        <f t="shared" si="14"/>
        <v>2038</v>
      </c>
      <c r="B97">
        <f t="shared" si="15"/>
        <v>2</v>
      </c>
      <c r="C97">
        <f t="shared" ca="1" si="10"/>
        <v>0.80300482992626199</v>
      </c>
      <c r="D97">
        <f t="shared" ca="1" si="18"/>
        <v>0.32537137219170087</v>
      </c>
      <c r="E97">
        <f t="shared" ca="1" si="18"/>
        <v>0.26984991308013778</v>
      </c>
      <c r="F97">
        <f t="shared" ca="1" si="18"/>
        <v>0.40950569156635197</v>
      </c>
      <c r="G97">
        <f t="shared" ca="1" si="18"/>
        <v>0.3803007987482484</v>
      </c>
      <c r="H97">
        <f t="shared" ca="1" si="18"/>
        <v>0.83388532515291069</v>
      </c>
      <c r="I97">
        <f t="shared" ca="1" si="18"/>
        <v>0.5142205364617477</v>
      </c>
      <c r="J97">
        <f t="shared" ca="1" si="18"/>
        <v>0.73062925402313317</v>
      </c>
      <c r="K97">
        <f t="shared" ca="1" si="18"/>
        <v>2.4452092106365098</v>
      </c>
      <c r="L97">
        <f t="shared" ca="1" si="18"/>
        <v>3.1441176955980827</v>
      </c>
      <c r="M97">
        <f t="shared" ca="1" si="18"/>
        <v>0.35284364086458908</v>
      </c>
      <c r="S97" s="1">
        <f t="shared" si="16"/>
        <v>2038</v>
      </c>
      <c r="T97">
        <f t="shared" si="17"/>
        <v>2</v>
      </c>
      <c r="U97">
        <f t="shared" ca="1" si="11"/>
        <v>-0.21754215236112551</v>
      </c>
      <c r="V97">
        <f t="shared" ca="1" si="19"/>
        <v>-0.31537137219170086</v>
      </c>
      <c r="W97">
        <f t="shared" ca="1" si="19"/>
        <v>-0.25984991308013777</v>
      </c>
      <c r="X97">
        <f t="shared" ca="1" si="19"/>
        <v>3.9950569156635196E-2</v>
      </c>
      <c r="Y97">
        <f t="shared" ca="1" si="19"/>
        <v>0.37030079874824839</v>
      </c>
      <c r="Z97">
        <f t="shared" ca="1" si="19"/>
        <v>0.82388532515291069</v>
      </c>
      <c r="AA97">
        <f t="shared" ca="1" si="19"/>
        <v>0.28235852875372414</v>
      </c>
      <c r="AB97">
        <f t="shared" ca="1" si="19"/>
        <v>0.59267424606661312</v>
      </c>
      <c r="AC97">
        <f t="shared" ca="1" si="19"/>
        <v>2.1170081416838116</v>
      </c>
      <c r="AD97">
        <f t="shared" ca="1" si="19"/>
        <v>1.3587508891271141</v>
      </c>
      <c r="AE97">
        <f t="shared" ca="1" si="19"/>
        <v>-0.62319767061777587</v>
      </c>
    </row>
    <row r="98" spans="1:31" x14ac:dyDescent="0.25">
      <c r="A98" s="1">
        <f t="shared" si="14"/>
        <v>2039</v>
      </c>
      <c r="B98">
        <f t="shared" si="15"/>
        <v>1</v>
      </c>
      <c r="C98">
        <f t="shared" ca="1" si="10"/>
        <v>0.12311932566961629</v>
      </c>
      <c r="D98">
        <f t="shared" ca="1" si="18"/>
        <v>0.18070473845772875</v>
      </c>
      <c r="E98">
        <f t="shared" ca="1" si="18"/>
        <v>0.13449094022826721</v>
      </c>
      <c r="F98">
        <f t="shared" ca="1" si="18"/>
        <v>0.86977344455113559</v>
      </c>
      <c r="G98">
        <f t="shared" ca="1" si="18"/>
        <v>0.99928171377703889</v>
      </c>
      <c r="H98">
        <f t="shared" ca="1" si="18"/>
        <v>0.22389123684369627</v>
      </c>
      <c r="I98">
        <f t="shared" ca="1" si="18"/>
        <v>0.33136372051075103</v>
      </c>
      <c r="J98">
        <f t="shared" ca="1" si="18"/>
        <v>0.17122274780549449</v>
      </c>
      <c r="K98">
        <f t="shared" ca="1" si="18"/>
        <v>0.1300711287046557</v>
      </c>
      <c r="L98">
        <f t="shared" ca="1" si="18"/>
        <v>0.16910105013449916</v>
      </c>
      <c r="M98">
        <f t="shared" ca="1" si="18"/>
        <v>0.23867591736239063</v>
      </c>
      <c r="S98" s="1">
        <f t="shared" si="16"/>
        <v>2039</v>
      </c>
      <c r="T98">
        <f t="shared" si="17"/>
        <v>1</v>
      </c>
      <c r="U98">
        <f t="shared" ca="1" si="11"/>
        <v>-0.17972687033670634</v>
      </c>
      <c r="V98">
        <f t="shared" ca="1" si="19"/>
        <v>-0.24904908334466572</v>
      </c>
      <c r="W98">
        <f t="shared" ca="1" si="19"/>
        <v>-0.21260768858292881</v>
      </c>
      <c r="X98">
        <f t="shared" ca="1" si="19"/>
        <v>-0.2088904003140637</v>
      </c>
      <c r="Y98">
        <f t="shared" ca="1" si="19"/>
        <v>-0.67126958507902945</v>
      </c>
      <c r="Z98">
        <f t="shared" ca="1" si="19"/>
        <v>-0.22306695885591762</v>
      </c>
      <c r="AA98">
        <f t="shared" ca="1" si="19"/>
        <v>-0.19990654435547925</v>
      </c>
      <c r="AB98">
        <f t="shared" ca="1" si="19"/>
        <v>-9.1544790821605104E-2</v>
      </c>
      <c r="AC98">
        <f t="shared" ca="1" si="19"/>
        <v>-0.18437719916207762</v>
      </c>
      <c r="AD98">
        <f t="shared" ca="1" si="19"/>
        <v>-0.63887858195867886</v>
      </c>
      <c r="AE98">
        <f t="shared" ca="1" si="19"/>
        <v>-0.35930756144760606</v>
      </c>
    </row>
    <row r="99" spans="1:31" x14ac:dyDescent="0.25">
      <c r="A99" s="1">
        <f t="shared" si="14"/>
        <v>2039</v>
      </c>
      <c r="B99">
        <f t="shared" si="15"/>
        <v>1.2</v>
      </c>
      <c r="C99">
        <f t="shared" ca="1" si="10"/>
        <v>0.12652934852924638</v>
      </c>
      <c r="D99">
        <f t="shared" ca="1" si="18"/>
        <v>0.15768632019778464</v>
      </c>
      <c r="E99">
        <f t="shared" ca="1" si="18"/>
        <v>0.12857787309304436</v>
      </c>
      <c r="F99">
        <f t="shared" ca="1" si="18"/>
        <v>0.18259951175527619</v>
      </c>
      <c r="G99">
        <f t="shared" ca="1" si="18"/>
        <v>0.29185391073304406</v>
      </c>
      <c r="H99">
        <f t="shared" ca="1" si="18"/>
        <v>0.12086533451215795</v>
      </c>
      <c r="I99">
        <f t="shared" ca="1" si="18"/>
        <v>0.61688771837778289</v>
      </c>
      <c r="J99">
        <f t="shared" ca="1" si="18"/>
        <v>0.32638644598138727</v>
      </c>
      <c r="K99">
        <f t="shared" ca="1" si="18"/>
        <v>0.22753183026150672</v>
      </c>
      <c r="L99">
        <f t="shared" ca="1" si="18"/>
        <v>0.16573822329129786</v>
      </c>
      <c r="M99">
        <f t="shared" ca="1" si="18"/>
        <v>0.23251177965153139</v>
      </c>
      <c r="S99" s="1">
        <f t="shared" si="16"/>
        <v>2039</v>
      </c>
      <c r="T99">
        <f t="shared" si="17"/>
        <v>1.2</v>
      </c>
      <c r="U99">
        <f t="shared" ca="1" si="11"/>
        <v>-0.18663323225234899</v>
      </c>
      <c r="V99">
        <f t="shared" ca="1" si="19"/>
        <v>-0.21460285073676313</v>
      </c>
      <c r="W99">
        <f t="shared" ca="1" si="19"/>
        <v>-0.23013495974389811</v>
      </c>
      <c r="X99">
        <f t="shared" ca="1" si="19"/>
        <v>-0.5937930464473723</v>
      </c>
      <c r="Y99">
        <f t="shared" ca="1" si="19"/>
        <v>-0.23406781667608026</v>
      </c>
      <c r="Z99">
        <f t="shared" ca="1" si="19"/>
        <v>-0.20827287198606256</v>
      </c>
      <c r="AA99">
        <f t="shared" ca="1" si="19"/>
        <v>-0.1970624769922332</v>
      </c>
      <c r="AB99">
        <f t="shared" ca="1" si="19"/>
        <v>-0.19259903212915064</v>
      </c>
      <c r="AC99">
        <f t="shared" ca="1" si="19"/>
        <v>-0.64767400098613392</v>
      </c>
      <c r="AD99">
        <f t="shared" ca="1" si="19"/>
        <v>-0.64823823961404448</v>
      </c>
      <c r="AE99">
        <f t="shared" ca="1" si="19"/>
        <v>-0.34917325137564831</v>
      </c>
    </row>
    <row r="100" spans="1:31" x14ac:dyDescent="0.25">
      <c r="A100" s="1">
        <f t="shared" si="14"/>
        <v>2039</v>
      </c>
      <c r="B100">
        <f t="shared" si="15"/>
        <v>1.4</v>
      </c>
      <c r="C100">
        <f t="shared" ca="1" si="10"/>
        <v>0.13069453050603255</v>
      </c>
      <c r="D100">
        <f t="shared" ca="1" si="18"/>
        <v>0.95161425518254628</v>
      </c>
      <c r="E100">
        <f t="shared" ca="1" si="18"/>
        <v>0.12861258917193846</v>
      </c>
      <c r="F100">
        <f t="shared" ca="1" si="18"/>
        <v>0.86877074238617236</v>
      </c>
      <c r="G100">
        <f t="shared" ca="1" si="18"/>
        <v>0.29634543687366277</v>
      </c>
      <c r="H100">
        <f t="shared" ca="1" si="18"/>
        <v>0.27477739180125421</v>
      </c>
      <c r="I100">
        <f t="shared" ca="1" si="18"/>
        <v>0.15516636350378249</v>
      </c>
      <c r="J100">
        <f t="shared" ca="1" si="18"/>
        <v>0.94365272345056028</v>
      </c>
      <c r="K100">
        <f t="shared" ca="1" si="18"/>
        <v>0.12632415032792732</v>
      </c>
      <c r="L100">
        <f t="shared" ca="1" si="18"/>
        <v>0.17037444338104718</v>
      </c>
      <c r="M100">
        <f t="shared" ca="1" si="18"/>
        <v>0.22557729876995489</v>
      </c>
      <c r="S100" s="1">
        <f t="shared" si="16"/>
        <v>2039</v>
      </c>
      <c r="T100">
        <f t="shared" si="17"/>
        <v>1.4</v>
      </c>
      <c r="U100">
        <f t="shared" ca="1" si="11"/>
        <v>-0.19337577932093228</v>
      </c>
      <c r="V100">
        <f t="shared" ca="1" si="19"/>
        <v>-0.45616242251008254</v>
      </c>
      <c r="W100">
        <f t="shared" ca="1" si="19"/>
        <v>-0.2091329777728668</v>
      </c>
      <c r="X100">
        <f t="shared" ca="1" si="19"/>
        <v>-0.20336932148112424</v>
      </c>
      <c r="Y100">
        <f t="shared" ca="1" si="19"/>
        <v>-0.23508825388814905</v>
      </c>
      <c r="Z100">
        <f t="shared" ca="1" si="19"/>
        <v>-0.20544572929856095</v>
      </c>
      <c r="AA100">
        <f t="shared" ca="1" si="19"/>
        <v>-0.20252740448686185</v>
      </c>
      <c r="AB100">
        <f t="shared" ca="1" si="19"/>
        <v>-0.16225614228498894</v>
      </c>
      <c r="AC100">
        <f t="shared" ca="1" si="19"/>
        <v>-0.62670852512125552</v>
      </c>
      <c r="AD100">
        <f t="shared" ca="1" si="19"/>
        <v>-0.63004389915777825</v>
      </c>
      <c r="AE100">
        <f t="shared" ca="1" si="19"/>
        <v>-0.33790381069825165</v>
      </c>
    </row>
    <row r="101" spans="1:31" x14ac:dyDescent="0.25">
      <c r="A101" s="1">
        <f t="shared" si="14"/>
        <v>2039</v>
      </c>
      <c r="B101">
        <f t="shared" si="15"/>
        <v>1.6</v>
      </c>
      <c r="C101">
        <f t="shared" ca="1" si="10"/>
        <v>0.47535240672344942</v>
      </c>
      <c r="D101">
        <f t="shared" ca="1" si="18"/>
        <v>0.12027765301346606</v>
      </c>
      <c r="E101">
        <f t="shared" ca="1" si="18"/>
        <v>0.9213092686290919</v>
      </c>
      <c r="F101">
        <f t="shared" ca="1" si="18"/>
        <v>0.87070742538790347</v>
      </c>
      <c r="G101">
        <f t="shared" ca="1" si="18"/>
        <v>0.33491077027340288</v>
      </c>
      <c r="H101">
        <f t="shared" ca="1" si="18"/>
        <v>0.89813339220226396</v>
      </c>
      <c r="I101">
        <f t="shared" ca="1" si="18"/>
        <v>0.94807346537753789</v>
      </c>
      <c r="J101">
        <f t="shared" ca="1" si="18"/>
        <v>0.92304071955176914</v>
      </c>
      <c r="K101">
        <f t="shared" ca="1" si="18"/>
        <v>0.89236136962829682</v>
      </c>
      <c r="L101">
        <f t="shared" ca="1" si="18"/>
        <v>0.15762425551494064</v>
      </c>
      <c r="M101">
        <f t="shared" ca="1" si="18"/>
        <v>0.2180489544907033</v>
      </c>
      <c r="S101" s="1">
        <f t="shared" si="16"/>
        <v>2039</v>
      </c>
      <c r="T101">
        <f t="shared" si="17"/>
        <v>1.6</v>
      </c>
      <c r="U101">
        <f t="shared" ca="1" si="11"/>
        <v>-0.10717831300444945</v>
      </c>
      <c r="V101">
        <f t="shared" ca="1" si="19"/>
        <v>-0.11472187369989255</v>
      </c>
      <c r="W101">
        <f t="shared" ca="1" si="19"/>
        <v>-0.14352516477929045</v>
      </c>
      <c r="X101">
        <f t="shared" ca="1" si="19"/>
        <v>-0.20182669284364621</v>
      </c>
      <c r="Y101">
        <f t="shared" ca="1" si="19"/>
        <v>-0.2349151789181137</v>
      </c>
      <c r="Z101">
        <f t="shared" ca="1" si="19"/>
        <v>-0.14338374168934936</v>
      </c>
      <c r="AA101">
        <f t="shared" ca="1" si="19"/>
        <v>-0.16039900582341496</v>
      </c>
      <c r="AB101">
        <f t="shared" ca="1" si="19"/>
        <v>-0.15841022206141664</v>
      </c>
      <c r="AC101">
        <f t="shared" ca="1" si="19"/>
        <v>-0.16993485574349981</v>
      </c>
      <c r="AD101">
        <f t="shared" ca="1" si="19"/>
        <v>-0.58862850483750284</v>
      </c>
      <c r="AE101">
        <f t="shared" ca="1" si="19"/>
        <v>-0.32576810725714417</v>
      </c>
    </row>
    <row r="102" spans="1:31" x14ac:dyDescent="0.25">
      <c r="A102" s="1">
        <f t="shared" si="14"/>
        <v>2039</v>
      </c>
      <c r="B102">
        <f t="shared" si="15"/>
        <v>1.8</v>
      </c>
      <c r="C102">
        <f t="shared" ca="1" si="10"/>
        <v>0.53705732096692138</v>
      </c>
      <c r="D102">
        <f t="shared" ca="1" si="18"/>
        <v>0.15558360234245514</v>
      </c>
      <c r="E102">
        <f t="shared" ca="1" si="18"/>
        <v>0.16763698736642238</v>
      </c>
      <c r="F102">
        <f t="shared" ca="1" si="18"/>
        <v>0.35080895669225343</v>
      </c>
      <c r="G102">
        <f t="shared" ca="1" si="18"/>
        <v>0.30134126439845466</v>
      </c>
      <c r="H102">
        <f t="shared" ca="1" si="18"/>
        <v>0.950915088494382</v>
      </c>
      <c r="I102">
        <f t="shared" ca="1" si="18"/>
        <v>0.42081781535963969</v>
      </c>
      <c r="J102">
        <f t="shared" ca="1" si="18"/>
        <v>0.69234885939399649</v>
      </c>
      <c r="K102">
        <f t="shared" ca="1" si="18"/>
        <v>0.1812715172296247</v>
      </c>
      <c r="L102">
        <f t="shared" ca="1" si="18"/>
        <v>0.1530420745316298</v>
      </c>
      <c r="M102">
        <f t="shared" ca="1" si="18"/>
        <v>0.38545003787668997</v>
      </c>
      <c r="S102" s="1">
        <f t="shared" si="16"/>
        <v>2039</v>
      </c>
      <c r="T102">
        <f t="shared" si="17"/>
        <v>1.8</v>
      </c>
      <c r="U102">
        <f t="shared" ca="1" si="11"/>
        <v>-0.11335108821433847</v>
      </c>
      <c r="V102">
        <f t="shared" ca="1" si="19"/>
        <v>-0.14558360234245513</v>
      </c>
      <c r="W102">
        <f t="shared" ca="1" si="19"/>
        <v>-0.15763698736642237</v>
      </c>
      <c r="X102">
        <f t="shared" ca="1" si="19"/>
        <v>-0.20002638888361413</v>
      </c>
      <c r="Y102">
        <f t="shared" ca="1" si="19"/>
        <v>-0.23039690550846367</v>
      </c>
      <c r="Z102">
        <f t="shared" ca="1" si="19"/>
        <v>-0.16563212885093179</v>
      </c>
      <c r="AA102">
        <f t="shared" ca="1" si="19"/>
        <v>-0.19413452009622581</v>
      </c>
      <c r="AB102">
        <f t="shared" ca="1" si="19"/>
        <v>-0.18254531505055738</v>
      </c>
      <c r="AC102">
        <f t="shared" ca="1" si="19"/>
        <v>-0.58386831231682557</v>
      </c>
      <c r="AD102">
        <f t="shared" ca="1" si="19"/>
        <v>-0.56162904284744097</v>
      </c>
      <c r="AE102">
        <f t="shared" ca="1" si="19"/>
        <v>-0.662101214114722</v>
      </c>
    </row>
    <row r="103" spans="1:31" x14ac:dyDescent="0.25">
      <c r="A103" s="1">
        <f t="shared" si="14"/>
        <v>2039</v>
      </c>
      <c r="B103">
        <f t="shared" si="15"/>
        <v>2</v>
      </c>
      <c r="C103">
        <f t="shared" ca="1" si="10"/>
        <v>0.1477087138558944</v>
      </c>
      <c r="D103">
        <f t="shared" ca="1" si="18"/>
        <v>0.2069137772127686</v>
      </c>
      <c r="E103">
        <f t="shared" ca="1" si="18"/>
        <v>0.18588418877162433</v>
      </c>
      <c r="F103">
        <f t="shared" ca="1" si="18"/>
        <v>0.15244194657278437</v>
      </c>
      <c r="G103">
        <f t="shared" ca="1" si="18"/>
        <v>0.39353807935370749</v>
      </c>
      <c r="H103">
        <f t="shared" ca="1" si="18"/>
        <v>0.84396508531506242</v>
      </c>
      <c r="I103">
        <f t="shared" ca="1" si="18"/>
        <v>0.46122760699767795</v>
      </c>
      <c r="J103">
        <f t="shared" ca="1" si="18"/>
        <v>0.75641384934749345</v>
      </c>
      <c r="K103">
        <f t="shared" ca="1" si="18"/>
        <v>2.1206988429316702</v>
      </c>
      <c r="L103">
        <f t="shared" ca="1" si="18"/>
        <v>2.7668627451145591</v>
      </c>
      <c r="M103">
        <f t="shared" ca="1" si="18"/>
        <v>0.35314139197912792</v>
      </c>
      <c r="S103" s="1">
        <f t="shared" si="16"/>
        <v>2039</v>
      </c>
      <c r="T103">
        <f t="shared" si="17"/>
        <v>2</v>
      </c>
      <c r="U103">
        <f t="shared" ca="1" si="11"/>
        <v>-0.2125061836437325</v>
      </c>
      <c r="V103">
        <f t="shared" ca="1" si="19"/>
        <v>-0.19691377721276859</v>
      </c>
      <c r="W103">
        <f t="shared" ca="1" si="19"/>
        <v>-0.17588418877162432</v>
      </c>
      <c r="X103">
        <f t="shared" ca="1" si="19"/>
        <v>-0.14244194657278436</v>
      </c>
      <c r="Y103">
        <f t="shared" ca="1" si="19"/>
        <v>0.38353807935370748</v>
      </c>
      <c r="Z103">
        <f t="shared" ca="1" si="19"/>
        <v>0.83396508531506242</v>
      </c>
      <c r="AA103">
        <f t="shared" ca="1" si="19"/>
        <v>0.29715746247111391</v>
      </c>
      <c r="AB103">
        <f t="shared" ca="1" si="19"/>
        <v>0.60031907234641524</v>
      </c>
      <c r="AC103">
        <f t="shared" ca="1" si="19"/>
        <v>1.8439454398081703</v>
      </c>
      <c r="AD103">
        <f t="shared" ca="1" si="19"/>
        <v>1.3000198622339199</v>
      </c>
      <c r="AE103">
        <f t="shared" ca="1" si="19"/>
        <v>-0.60651358510479214</v>
      </c>
    </row>
    <row r="104" spans="1:31" x14ac:dyDescent="0.25">
      <c r="A104" s="1">
        <f t="shared" si="14"/>
        <v>2040</v>
      </c>
      <c r="B104">
        <f t="shared" si="15"/>
        <v>1</v>
      </c>
      <c r="C104">
        <f t="shared" ref="C104:C167" ca="1" si="20">IF(ABS(MAX(INDIRECT("'[All data.xlsx]Sheet1_Mul_"&amp;$B104&amp;"_"&amp;C$1&amp;"'!"&amp;ADDRESS($O$2+$A104-2023,2)&amp;":"&amp;ADDRESS($O$2+$A104-2023,52))))&lt;0.0001,ABS(MAX(INDIRECT("'[All data.xlsx]Sheet1_Mul_"&amp;$B104&amp;"_"&amp;C$1&amp;"'!"&amp;ADDRESS($O$2+$A104-2023,2)&amp;":"&amp;ADDRESS($O$2+$A104-2023,52))))*10000,IF(ABS(MAX(INDIRECT("'[All data.xlsx]Sheet1_Mul_"&amp;$B104&amp;"_"&amp;C$1&amp;"'!"&amp;ADDRESS($O$2+$A104-2023,2)&amp;":"&amp;ADDRESS($O$2+$A104-2023,52))))&lt;0.001,ABS(MAX(INDIRECT("'[All data.xlsx]Sheet1_Mul_"&amp;$B104&amp;"_"&amp;C$1&amp;"'!"&amp;ADDRESS($O$2+$A104-2023,2)&amp;":"&amp;ADDRESS($O$2+$A104-2023,52))))*1000,IF(ABS(MAX(INDIRECT("'[All data.xlsx]Sheet1_Mul_"&amp;$B104&amp;"_"&amp;C$1&amp;"'!"&amp;ADDRESS($O$2+$A104-2023,2)&amp;":"&amp;ADDRESS($O$2+$A104-2023,52))))&lt;0.01,ABS(MAX(INDIRECT("'[All data.xlsx]Sheet1_Mul_"&amp;$B104&amp;"_"&amp;C$1&amp;"'!"&amp;ADDRESS($O$2+$A104-2023,2)&amp;":"&amp;ADDRESS($O$2+$A104-2023,52))))*100,IF(ABS(MAX(INDIRECT("'[All data.xlsx]Sheet1_Mul_"&amp;$B104&amp;"_"&amp;C$1&amp;"'!"&amp;ADDRESS($O$2+$A104-2023,2)&amp;":"&amp;ADDRESS($O$2+$A104-2023,52))))&lt;0.1,ABS(MAX(INDIRECT("'[All data.xlsx]Sheet1_Mul_"&amp;$B104&amp;"_"&amp;C$1&amp;"'!"&amp;ADDRESS($O$2+$A104-2023,2)&amp;":"&amp;ADDRESS($O$2+$A104-2023,52))))*10,ABS(MAX(INDIRECT("'[All data.xlsx]Sheet1_Mul_"&amp;$B104&amp;"_"&amp;C$1&amp;"'!"&amp;ADDRESS($O$2+$A104-2023,2)&amp;":"&amp;ADDRESS($O$2+$A104-2023,52))))))))+0.01</f>
        <v>0.12292345959456071</v>
      </c>
      <c r="D104">
        <f t="shared" ca="1" si="18"/>
        <v>0.71121699090154267</v>
      </c>
      <c r="E104">
        <f t="shared" ca="1" si="18"/>
        <v>0.14115123353748293</v>
      </c>
      <c r="F104">
        <f t="shared" ca="1" si="18"/>
        <v>0.88218684192742425</v>
      </c>
      <c r="G104">
        <f t="shared" ca="1" si="18"/>
        <v>0.3206681476899601</v>
      </c>
      <c r="H104">
        <f t="shared" ca="1" si="18"/>
        <v>0.23975656625997621</v>
      </c>
      <c r="I104">
        <f t="shared" ca="1" si="18"/>
        <v>0.43081826279536473</v>
      </c>
      <c r="J104">
        <f t="shared" ca="1" si="18"/>
        <v>0.3617525505590386</v>
      </c>
      <c r="K104">
        <f t="shared" ca="1" si="18"/>
        <v>0.85213385762287297</v>
      </c>
      <c r="L104">
        <f t="shared" ca="1" si="18"/>
        <v>0.24670509931956242</v>
      </c>
      <c r="M104">
        <f t="shared" ca="1" si="18"/>
        <v>0.23908744967152282</v>
      </c>
      <c r="S104" s="1">
        <f t="shared" si="16"/>
        <v>2040</v>
      </c>
      <c r="T104">
        <f t="shared" si="17"/>
        <v>1</v>
      </c>
      <c r="U104">
        <f t="shared" ref="U104:U167" ca="1" si="21">MIN(INDIRECT("'[All data.xlsx]Sheet1_Mul_" &amp; $B104 &amp; "_" &amp; U$1 &amp; "'!"&amp; ADDRESS($O$2+$A104-2023, 2) &amp; ":" &amp; ADDRESS($O$2+$A104-2023, 52)))</f>
        <v>-0.17539787677903856</v>
      </c>
      <c r="V104">
        <f t="shared" ca="1" si="19"/>
        <v>-0.66426980794233648</v>
      </c>
      <c r="W104">
        <f t="shared" ca="1" si="19"/>
        <v>-0.22537670209352204</v>
      </c>
      <c r="X104">
        <f t="shared" ca="1" si="19"/>
        <v>-0.20085648349933902</v>
      </c>
      <c r="Y104">
        <f t="shared" ca="1" si="19"/>
        <v>-0.22864985187962181</v>
      </c>
      <c r="Z104">
        <f t="shared" ca="1" si="19"/>
        <v>-0.22019765123063056</v>
      </c>
      <c r="AA104">
        <f t="shared" ca="1" si="19"/>
        <v>-0.19494280868382824</v>
      </c>
      <c r="AB104">
        <f t="shared" ca="1" si="19"/>
        <v>-0.18380394726512925</v>
      </c>
      <c r="AC104">
        <f t="shared" ca="1" si="19"/>
        <v>-0.64561135977600026</v>
      </c>
      <c r="AD104">
        <f t="shared" ca="1" si="19"/>
        <v>-0.62672218337666596</v>
      </c>
      <c r="AE104">
        <f t="shared" ca="1" si="19"/>
        <v>-0.35005220638107082</v>
      </c>
    </row>
    <row r="105" spans="1:31" x14ac:dyDescent="0.25">
      <c r="A105" s="1">
        <f t="shared" si="14"/>
        <v>2040</v>
      </c>
      <c r="B105">
        <f t="shared" si="15"/>
        <v>1.2</v>
      </c>
      <c r="C105">
        <f t="shared" ca="1" si="20"/>
        <v>0.12633629764364462</v>
      </c>
      <c r="D105">
        <f t="shared" ca="1" si="18"/>
        <v>0.67430368066945046</v>
      </c>
      <c r="E105">
        <f t="shared" ca="1" si="18"/>
        <v>0.12965535256115168</v>
      </c>
      <c r="F105">
        <f t="shared" ca="1" si="18"/>
        <v>0.88064464550796262</v>
      </c>
      <c r="G105">
        <f t="shared" ca="1" si="18"/>
        <v>0.20961432279699421</v>
      </c>
      <c r="H105">
        <f t="shared" ca="1" si="18"/>
        <v>0.2287618489345217</v>
      </c>
      <c r="I105">
        <f t="shared" ca="1" si="18"/>
        <v>0.62456597603591835</v>
      </c>
      <c r="J105">
        <f t="shared" ca="1" si="18"/>
        <v>0.55685296051026056</v>
      </c>
      <c r="K105">
        <f t="shared" ca="1" si="18"/>
        <v>0.91229336414547424</v>
      </c>
      <c r="L105">
        <f t="shared" ca="1" si="18"/>
        <v>0.31586945663631816</v>
      </c>
      <c r="M105">
        <f t="shared" ca="1" si="18"/>
        <v>0.23290624501839999</v>
      </c>
      <c r="S105" s="1">
        <f t="shared" si="16"/>
        <v>2040</v>
      </c>
      <c r="T105">
        <f t="shared" si="17"/>
        <v>1.2</v>
      </c>
      <c r="U105">
        <f t="shared" ca="1" si="21"/>
        <v>-0.18215081177803433</v>
      </c>
      <c r="V105">
        <f t="shared" ca="1" si="19"/>
        <v>-0.66430368066945045</v>
      </c>
      <c r="W105">
        <f t="shared" ca="1" si="19"/>
        <v>-0.20486626540192851</v>
      </c>
      <c r="X105">
        <f t="shared" ca="1" si="19"/>
        <v>-0.19975023645157033</v>
      </c>
      <c r="Y105">
        <f t="shared" ca="1" si="19"/>
        <v>-0.22896052465544256</v>
      </c>
      <c r="Z105">
        <f t="shared" ca="1" si="19"/>
        <v>-0.20582922010424951</v>
      </c>
      <c r="AA105">
        <f t="shared" ca="1" si="19"/>
        <v>-0.20542453868533411</v>
      </c>
      <c r="AB105">
        <f t="shared" ca="1" si="19"/>
        <v>-0.18675967403552574</v>
      </c>
      <c r="AC105">
        <f t="shared" ca="1" si="19"/>
        <v>-0.32677458148505251</v>
      </c>
      <c r="AD105">
        <f t="shared" ca="1" si="19"/>
        <v>-0.59974558433992387</v>
      </c>
      <c r="AE105">
        <f t="shared" ca="1" si="19"/>
        <v>-0.3401713045713739</v>
      </c>
    </row>
    <row r="106" spans="1:31" x14ac:dyDescent="0.25">
      <c r="A106" s="1">
        <f t="shared" si="14"/>
        <v>2040</v>
      </c>
      <c r="B106">
        <f t="shared" si="15"/>
        <v>1.4</v>
      </c>
      <c r="C106">
        <f t="shared" ca="1" si="20"/>
        <v>0.25596560739090307</v>
      </c>
      <c r="D106">
        <f t="shared" ca="1" si="18"/>
        <v>0.16008998272959471</v>
      </c>
      <c r="E106">
        <f t="shared" ca="1" si="18"/>
        <v>0.89502717373037177</v>
      </c>
      <c r="F106">
        <f t="shared" ca="1" si="18"/>
        <v>0.35708610137962576</v>
      </c>
      <c r="G106">
        <f t="shared" ca="1" si="18"/>
        <v>0.28319996953739407</v>
      </c>
      <c r="H106">
        <f t="shared" ca="1" si="18"/>
        <v>0.23544253264333623</v>
      </c>
      <c r="I106">
        <f t="shared" ca="1" si="18"/>
        <v>0.88097831989792597</v>
      </c>
      <c r="J106">
        <f t="shared" ca="1" si="18"/>
        <v>0.60125349593695698</v>
      </c>
      <c r="K106">
        <f t="shared" ca="1" si="18"/>
        <v>0.59628836783765049</v>
      </c>
      <c r="L106">
        <f t="shared" ca="1" si="18"/>
        <v>0.59095781405694336</v>
      </c>
      <c r="M106">
        <f t="shared" ca="1" si="18"/>
        <v>0.22595309486214313</v>
      </c>
      <c r="S106" s="1">
        <f t="shared" si="16"/>
        <v>2040</v>
      </c>
      <c r="T106">
        <f t="shared" si="17"/>
        <v>1.4</v>
      </c>
      <c r="U106">
        <f t="shared" ca="1" si="21"/>
        <v>-0.18955485232256439</v>
      </c>
      <c r="V106">
        <f t="shared" ca="1" si="19"/>
        <v>-0.24239065676344246</v>
      </c>
      <c r="W106">
        <f t="shared" ca="1" si="19"/>
        <v>-0.14077028510620168</v>
      </c>
      <c r="X106">
        <f t="shared" ca="1" si="19"/>
        <v>-0.19845440848997545</v>
      </c>
      <c r="Y106">
        <f t="shared" ca="1" si="19"/>
        <v>-0.2230763347905996</v>
      </c>
      <c r="Z106">
        <f t="shared" ca="1" si="19"/>
        <v>-0.20268666359510137</v>
      </c>
      <c r="AA106">
        <f t="shared" ca="1" si="19"/>
        <v>-0.15249897128975454</v>
      </c>
      <c r="AB106">
        <f t="shared" ca="1" si="19"/>
        <v>-0.62773836010349815</v>
      </c>
      <c r="AC106">
        <f t="shared" ca="1" si="19"/>
        <v>-0.60477381654847995</v>
      </c>
      <c r="AD106">
        <f t="shared" ca="1" si="19"/>
        <v>-0.59204986614976385</v>
      </c>
      <c r="AE106">
        <f t="shared" ca="1" si="19"/>
        <v>-0.32918403037268634</v>
      </c>
    </row>
    <row r="107" spans="1:31" x14ac:dyDescent="0.25">
      <c r="A107" s="1">
        <f t="shared" si="14"/>
        <v>2040</v>
      </c>
      <c r="B107">
        <f t="shared" si="15"/>
        <v>1.6</v>
      </c>
      <c r="C107">
        <f t="shared" ca="1" si="20"/>
        <v>0.13542782181568441</v>
      </c>
      <c r="D107">
        <f t="shared" ca="1" si="18"/>
        <v>0.11911384769214892</v>
      </c>
      <c r="E107">
        <f t="shared" ca="1" si="18"/>
        <v>0.13004200399905655</v>
      </c>
      <c r="F107">
        <f t="shared" ca="1" si="18"/>
        <v>0.78623224862000296</v>
      </c>
      <c r="G107">
        <f t="shared" ca="1" si="18"/>
        <v>0.27908755466177571</v>
      </c>
      <c r="H107">
        <f t="shared" ca="1" si="18"/>
        <v>0.13322310156393005</v>
      </c>
      <c r="I107">
        <f t="shared" ca="1" si="18"/>
        <v>0.60356161166182498</v>
      </c>
      <c r="J107">
        <f t="shared" ca="1" si="18"/>
        <v>0.3258215162972507</v>
      </c>
      <c r="K107">
        <f t="shared" ca="1" si="18"/>
        <v>0.58077081283646093</v>
      </c>
      <c r="L107">
        <f t="shared" ca="1" si="18"/>
        <v>0.57709703226519982</v>
      </c>
      <c r="M107">
        <f t="shared" ca="1" si="18"/>
        <v>0.21840504325350996</v>
      </c>
      <c r="S107" s="1">
        <f t="shared" si="16"/>
        <v>2040</v>
      </c>
      <c r="T107">
        <f t="shared" si="17"/>
        <v>1.6</v>
      </c>
      <c r="U107">
        <f t="shared" ca="1" si="21"/>
        <v>-0.19511271744791558</v>
      </c>
      <c r="V107">
        <f t="shared" ca="1" si="19"/>
        <v>-0.12875112244701387</v>
      </c>
      <c r="W107">
        <f t="shared" ca="1" si="19"/>
        <v>-0.20314582622175081</v>
      </c>
      <c r="X107">
        <f t="shared" ca="1" si="19"/>
        <v>-0.65669529738663657</v>
      </c>
      <c r="Y107">
        <f t="shared" ca="1" si="19"/>
        <v>-0.22626531778529343</v>
      </c>
      <c r="Z107">
        <f t="shared" ca="1" si="19"/>
        <v>-0.1809739607052219</v>
      </c>
      <c r="AA107">
        <f t="shared" ca="1" si="19"/>
        <v>-0.17861753585213441</v>
      </c>
      <c r="AB107">
        <f t="shared" ca="1" si="19"/>
        <v>-0.61229753600569858</v>
      </c>
      <c r="AC107">
        <f t="shared" ca="1" si="19"/>
        <v>-0.5945434458779526</v>
      </c>
      <c r="AD107">
        <f t="shared" ca="1" si="19"/>
        <v>-0.57712675935372593</v>
      </c>
      <c r="AE107">
        <f t="shared" ca="1" si="19"/>
        <v>-0.31735270789528963</v>
      </c>
    </row>
    <row r="108" spans="1:31" x14ac:dyDescent="0.25">
      <c r="A108" s="1">
        <f t="shared" si="14"/>
        <v>2040</v>
      </c>
      <c r="B108">
        <f t="shared" si="15"/>
        <v>1.8</v>
      </c>
      <c r="C108">
        <f t="shared" ca="1" si="20"/>
        <v>0.14110404424328707</v>
      </c>
      <c r="D108">
        <f t="shared" ca="1" si="18"/>
        <v>0.15418350228070435</v>
      </c>
      <c r="E108">
        <f t="shared" ca="1" si="18"/>
        <v>0.15869474491532204</v>
      </c>
      <c r="F108">
        <f t="shared" ca="1" si="18"/>
        <v>0.36062526908731446</v>
      </c>
      <c r="G108">
        <f t="shared" ca="1" si="18"/>
        <v>0.27676930250997628</v>
      </c>
      <c r="H108">
        <f t="shared" ca="1" si="18"/>
        <v>0.2453658359039079</v>
      </c>
      <c r="I108">
        <f t="shared" ca="1" si="18"/>
        <v>0.57725813355954503</v>
      </c>
      <c r="J108">
        <f t="shared" ca="1" si="18"/>
        <v>0.57532897872272981</v>
      </c>
      <c r="K108">
        <f t="shared" ca="1" si="18"/>
        <v>0.17677591975402351</v>
      </c>
      <c r="L108">
        <f t="shared" ca="1" si="18"/>
        <v>0.11926765778247973</v>
      </c>
      <c r="M108">
        <f t="shared" ca="1" si="18"/>
        <v>0.38575220927027298</v>
      </c>
      <c r="S108" s="1">
        <f t="shared" si="16"/>
        <v>2040</v>
      </c>
      <c r="T108">
        <f t="shared" si="17"/>
        <v>1.8</v>
      </c>
      <c r="U108">
        <f t="shared" ca="1" si="21"/>
        <v>-0.20133998754223154</v>
      </c>
      <c r="V108">
        <f t="shared" ca="1" si="19"/>
        <v>-0.14418350228070434</v>
      </c>
      <c r="W108">
        <f t="shared" ca="1" si="19"/>
        <v>-0.14869474491532203</v>
      </c>
      <c r="X108">
        <f t="shared" ca="1" si="19"/>
        <v>-0.19516422664313357</v>
      </c>
      <c r="Y108">
        <f t="shared" ca="1" si="19"/>
        <v>-0.22229715930935634</v>
      </c>
      <c r="Z108">
        <f t="shared" ca="1" si="19"/>
        <v>-0.20358570080446498</v>
      </c>
      <c r="AA108">
        <f t="shared" ca="1" si="19"/>
        <v>-0.17499569075275936</v>
      </c>
      <c r="AB108">
        <f t="shared" ca="1" si="19"/>
        <v>-0.59569478049216062</v>
      </c>
      <c r="AC108">
        <f t="shared" ca="1" si="19"/>
        <v>-0.56382695171931474</v>
      </c>
      <c r="AD108">
        <f t="shared" ca="1" si="19"/>
        <v>-0.56687265455236469</v>
      </c>
      <c r="AE108">
        <f t="shared" ca="1" si="19"/>
        <v>-0.64442355829175857</v>
      </c>
    </row>
    <row r="109" spans="1:31" x14ac:dyDescent="0.25">
      <c r="A109" s="1">
        <f t="shared" si="14"/>
        <v>2040</v>
      </c>
      <c r="B109">
        <f t="shared" si="15"/>
        <v>2</v>
      </c>
      <c r="C109">
        <f t="shared" ca="1" si="20"/>
        <v>0.58196338977305706</v>
      </c>
      <c r="D109">
        <f t="shared" ca="1" si="18"/>
        <v>0.2018757597993141</v>
      </c>
      <c r="E109">
        <f t="shared" ca="1" si="18"/>
        <v>0.17734555108557998</v>
      </c>
      <c r="F109">
        <f t="shared" ca="1" si="18"/>
        <v>0.90089179040851453</v>
      </c>
      <c r="G109">
        <f t="shared" ca="1" si="18"/>
        <v>0.2694809212238507</v>
      </c>
      <c r="H109">
        <f t="shared" ca="1" si="18"/>
        <v>0.85373668714920636</v>
      </c>
      <c r="I109">
        <f t="shared" ca="1" si="18"/>
        <v>0.39835420183192899</v>
      </c>
      <c r="J109">
        <f t="shared" ca="1" si="18"/>
        <v>0.84642935387146312</v>
      </c>
      <c r="K109">
        <f t="shared" ca="1" si="18"/>
        <v>2.202135923756757</v>
      </c>
      <c r="L109">
        <f t="shared" ca="1" si="18"/>
        <v>3.3803133662650517</v>
      </c>
      <c r="M109">
        <f t="shared" ca="1" si="18"/>
        <v>0.35342815571739972</v>
      </c>
      <c r="S109" s="1">
        <f t="shared" si="16"/>
        <v>2040</v>
      </c>
      <c r="T109">
        <f t="shared" si="17"/>
        <v>2</v>
      </c>
      <c r="U109">
        <f t="shared" ca="1" si="21"/>
        <v>-0.20740937683007585</v>
      </c>
      <c r="V109">
        <f t="shared" ca="1" si="19"/>
        <v>-0.19187575979931409</v>
      </c>
      <c r="W109">
        <f t="shared" ca="1" si="19"/>
        <v>-0.16734555108557997</v>
      </c>
      <c r="X109">
        <f t="shared" ca="1" si="19"/>
        <v>-8.9089179040851452E-2</v>
      </c>
      <c r="Y109">
        <f t="shared" ca="1" si="19"/>
        <v>0.25948092122385069</v>
      </c>
      <c r="Z109">
        <f t="shared" ca="1" si="19"/>
        <v>0.84373668714920635</v>
      </c>
      <c r="AA109">
        <f t="shared" ca="1" si="19"/>
        <v>0.28698065211919987</v>
      </c>
      <c r="AB109">
        <f t="shared" ca="1" si="19"/>
        <v>0.63860259486260706</v>
      </c>
      <c r="AC109">
        <f t="shared" ca="1" si="19"/>
        <v>2.0134015433462347</v>
      </c>
      <c r="AD109">
        <f t="shared" ca="1" si="19"/>
        <v>3.2160372809274036</v>
      </c>
      <c r="AE109">
        <f t="shared" ca="1" si="19"/>
        <v>-0.59033888375568633</v>
      </c>
    </row>
    <row r="110" spans="1:31" x14ac:dyDescent="0.25">
      <c r="A110" s="1">
        <f t="shared" si="14"/>
        <v>2041</v>
      </c>
      <c r="B110">
        <f t="shared" si="15"/>
        <v>1</v>
      </c>
      <c r="C110">
        <f t="shared" ca="1" si="20"/>
        <v>0.12271489605959877</v>
      </c>
      <c r="D110">
        <f t="shared" ca="1" si="18"/>
        <v>0.97153366742736058</v>
      </c>
      <c r="E110">
        <f t="shared" ca="1" si="18"/>
        <v>0.91484268082166498</v>
      </c>
      <c r="F110">
        <f t="shared" ca="1" si="18"/>
        <v>0.7455550400045261</v>
      </c>
      <c r="G110">
        <f t="shared" ca="1" si="18"/>
        <v>0.82305787104448902</v>
      </c>
      <c r="H110">
        <f t="shared" ca="1" si="18"/>
        <v>0.746171239814447</v>
      </c>
      <c r="I110">
        <f t="shared" ca="1" si="18"/>
        <v>0.60191856676273547</v>
      </c>
      <c r="J110">
        <f t="shared" ca="1" si="18"/>
        <v>0.36779680960044109</v>
      </c>
      <c r="K110">
        <f t="shared" ca="1" si="18"/>
        <v>0.92290414095922446</v>
      </c>
      <c r="L110">
        <f t="shared" ca="1" si="18"/>
        <v>0.24031546234682885</v>
      </c>
      <c r="M110">
        <f t="shared" ca="1" si="18"/>
        <v>0.23946230570998236</v>
      </c>
      <c r="S110" s="1">
        <f t="shared" si="16"/>
        <v>2041</v>
      </c>
      <c r="T110">
        <f t="shared" si="17"/>
        <v>1</v>
      </c>
      <c r="U110">
        <f t="shared" ca="1" si="21"/>
        <v>-0.17122543859924033</v>
      </c>
      <c r="V110">
        <f t="shared" ca="1" si="19"/>
        <v>-0.15111039104935725</v>
      </c>
      <c r="W110">
        <f t="shared" ca="1" si="19"/>
        <v>-0.43697618100088137</v>
      </c>
      <c r="X110">
        <f t="shared" ca="1" si="19"/>
        <v>-0.19600889550412245</v>
      </c>
      <c r="Y110">
        <f t="shared" ca="1" si="19"/>
        <v>-0.22383853889528191</v>
      </c>
      <c r="Z110">
        <f t="shared" ca="1" si="19"/>
        <v>-0.21218821976838786</v>
      </c>
      <c r="AA110">
        <f t="shared" ca="1" si="19"/>
        <v>-9.9267321856332288E-2</v>
      </c>
      <c r="AB110">
        <f t="shared" ca="1" si="19"/>
        <v>-0.16985807655081525</v>
      </c>
      <c r="AC110">
        <f t="shared" ca="1" si="19"/>
        <v>-0.62505077431701805</v>
      </c>
      <c r="AD110">
        <f t="shared" ca="1" si="19"/>
        <v>-0.63222546195475604</v>
      </c>
      <c r="AE110">
        <f t="shared" ca="1" si="19"/>
        <v>-0.34119767643739207</v>
      </c>
    </row>
    <row r="111" spans="1:31" x14ac:dyDescent="0.25">
      <c r="A111" s="1">
        <f t="shared" si="14"/>
        <v>2041</v>
      </c>
      <c r="B111">
        <f t="shared" si="15"/>
        <v>1.2</v>
      </c>
      <c r="C111">
        <f t="shared" ca="1" si="20"/>
        <v>0.12613025805558853</v>
      </c>
      <c r="D111">
        <f t="shared" ca="1" si="18"/>
        <v>0.84452058026614663</v>
      </c>
      <c r="E111">
        <f t="shared" ca="1" si="18"/>
        <v>0.13070366533462052</v>
      </c>
      <c r="F111">
        <f t="shared" ca="1" si="18"/>
        <v>0.74243807355536529</v>
      </c>
      <c r="G111">
        <f t="shared" ca="1" si="18"/>
        <v>0.11973796382364962</v>
      </c>
      <c r="H111">
        <f t="shared" ca="1" si="18"/>
        <v>0.4409337375892794</v>
      </c>
      <c r="I111">
        <f t="shared" ca="1" si="18"/>
        <v>0.97389148092130629</v>
      </c>
      <c r="J111">
        <f t="shared" ca="1" si="18"/>
        <v>0.51203251235504443</v>
      </c>
      <c r="K111">
        <f t="shared" ca="1" si="18"/>
        <v>0.46775662262725737</v>
      </c>
      <c r="L111">
        <f t="shared" ca="1" si="18"/>
        <v>0.5960490156322098</v>
      </c>
      <c r="M111">
        <f t="shared" ca="1" si="18"/>
        <v>0.23326650651904327</v>
      </c>
      <c r="S111" s="1">
        <f t="shared" si="16"/>
        <v>2041</v>
      </c>
      <c r="T111">
        <f t="shared" si="17"/>
        <v>1.2</v>
      </c>
      <c r="U111">
        <f t="shared" ca="1" si="21"/>
        <v>-0.17781730050996195</v>
      </c>
      <c r="V111">
        <f t="shared" ca="1" si="19"/>
        <v>-0.20530772746810816</v>
      </c>
      <c r="W111">
        <f t="shared" ca="1" si="19"/>
        <v>-0.19993317714489642</v>
      </c>
      <c r="X111">
        <f t="shared" ca="1" si="19"/>
        <v>-0.19495881023860284</v>
      </c>
      <c r="Y111">
        <f t="shared" ca="1" si="19"/>
        <v>-0.63964362161808064</v>
      </c>
      <c r="Z111">
        <f t="shared" ca="1" si="19"/>
        <v>-0.18134264990118479</v>
      </c>
      <c r="AA111">
        <f t="shared" ca="1" si="19"/>
        <v>-0.59201336770973079</v>
      </c>
      <c r="AB111">
        <f t="shared" ca="1" si="19"/>
        <v>-0.17618724617630402</v>
      </c>
      <c r="AC111">
        <f t="shared" ca="1" si="19"/>
        <v>-0.1714881715735791</v>
      </c>
      <c r="AD111">
        <f t="shared" ca="1" si="19"/>
        <v>-0.59705937199673709</v>
      </c>
      <c r="AE111">
        <f t="shared" ca="1" si="19"/>
        <v>-0.33156155224438227</v>
      </c>
    </row>
    <row r="112" spans="1:31" x14ac:dyDescent="0.25">
      <c r="A112" s="1">
        <f t="shared" si="14"/>
        <v>2041</v>
      </c>
      <c r="B112">
        <f t="shared" si="15"/>
        <v>1.4</v>
      </c>
      <c r="C112">
        <f t="shared" ca="1" si="20"/>
        <v>0.13030180616975406</v>
      </c>
      <c r="D112">
        <f t="shared" ca="1" si="18"/>
        <v>0.16043712871974189</v>
      </c>
      <c r="E112">
        <f t="shared" ca="1" si="18"/>
        <v>0.14243529182715928</v>
      </c>
      <c r="F112">
        <f t="shared" ca="1" si="18"/>
        <v>0.85235015173905748</v>
      </c>
      <c r="G112">
        <f t="shared" ca="1" si="18"/>
        <v>0.5400048878066338</v>
      </c>
      <c r="H112">
        <f t="shared" ca="1" si="18"/>
        <v>0.69004860793504075</v>
      </c>
      <c r="I112">
        <f t="shared" ca="1" si="18"/>
        <v>0.29496447858043345</v>
      </c>
      <c r="J112">
        <f t="shared" ca="1" si="18"/>
        <v>0.8950404932066689</v>
      </c>
      <c r="K112">
        <f t="shared" ca="1" si="18"/>
        <v>0.5821295967946023</v>
      </c>
      <c r="L112">
        <f t="shared" ca="1" si="18"/>
        <v>0.58038214038507974</v>
      </c>
      <c r="M112">
        <f t="shared" ca="1" si="18"/>
        <v>0.22629735903403111</v>
      </c>
      <c r="S112" s="1">
        <f t="shared" si="16"/>
        <v>2041</v>
      </c>
      <c r="T112">
        <f t="shared" si="17"/>
        <v>1.4</v>
      </c>
      <c r="U112">
        <f t="shared" ca="1" si="21"/>
        <v>-0.18422990542890769</v>
      </c>
      <c r="V112">
        <f t="shared" ca="1" si="19"/>
        <v>-0.20412910116171137</v>
      </c>
      <c r="W112">
        <f t="shared" ca="1" si="19"/>
        <v>-0.21825254447887887</v>
      </c>
      <c r="X112">
        <f t="shared" ca="1" si="19"/>
        <v>-0.13854080615255748</v>
      </c>
      <c r="Y112">
        <f t="shared" ca="1" si="19"/>
        <v>-0.59071308590325122</v>
      </c>
      <c r="Z112">
        <f t="shared" ca="1" si="19"/>
        <v>-0.21122585881229936</v>
      </c>
      <c r="AA112">
        <f t="shared" ca="1" si="19"/>
        <v>-0.62890454003080298</v>
      </c>
      <c r="AB112">
        <f t="shared" ca="1" si="19"/>
        <v>-0.15089328169000268</v>
      </c>
      <c r="AC112">
        <f t="shared" ca="1" si="19"/>
        <v>-0.59667234913748568</v>
      </c>
      <c r="AD112">
        <f t="shared" ca="1" si="19"/>
        <v>-0.59942995464039417</v>
      </c>
      <c r="AE112">
        <f t="shared" ca="1" si="19"/>
        <v>-0.32084667123431815</v>
      </c>
    </row>
    <row r="113" spans="1:31" x14ac:dyDescent="0.25">
      <c r="A113" s="1">
        <f t="shared" si="14"/>
        <v>2041</v>
      </c>
      <c r="B113">
        <f t="shared" si="15"/>
        <v>1.6</v>
      </c>
      <c r="C113">
        <f t="shared" ca="1" si="20"/>
        <v>0.13522827240864999</v>
      </c>
      <c r="D113">
        <f t="shared" ca="1" si="18"/>
        <v>0.12693963193398938</v>
      </c>
      <c r="E113">
        <f t="shared" ca="1" si="18"/>
        <v>0.13108038079997975</v>
      </c>
      <c r="F113">
        <f t="shared" ca="1" si="18"/>
        <v>0.73356977832243708</v>
      </c>
      <c r="G113">
        <f t="shared" ca="1" si="18"/>
        <v>0.7419190010641098</v>
      </c>
      <c r="H113">
        <f t="shared" ca="1" si="18"/>
        <v>0.60938749962175809</v>
      </c>
      <c r="I113">
        <f t="shared" ca="1" si="18"/>
        <v>0.1566380381509325</v>
      </c>
      <c r="J113">
        <f t="shared" ca="1" si="18"/>
        <v>0.51698252647519138</v>
      </c>
      <c r="K113">
        <f t="shared" ca="1" si="18"/>
        <v>0.56698115711159347</v>
      </c>
      <c r="L113">
        <f t="shared" ca="1" si="18"/>
        <v>0.5633189291574987</v>
      </c>
      <c r="M113">
        <f t="shared" ca="1" si="18"/>
        <v>0.42057684205401324</v>
      </c>
      <c r="S113" s="1">
        <f t="shared" si="16"/>
        <v>2041</v>
      </c>
      <c r="T113">
        <f t="shared" si="17"/>
        <v>1.6</v>
      </c>
      <c r="U113">
        <f t="shared" ca="1" si="21"/>
        <v>-0.19047245572170948</v>
      </c>
      <c r="V113">
        <f t="shared" ca="1" si="19"/>
        <v>-0.15002841379945431</v>
      </c>
      <c r="W113">
        <f t="shared" ca="1" si="19"/>
        <v>-0.19825566366579409</v>
      </c>
      <c r="X113">
        <f t="shared" ca="1" si="19"/>
        <v>-0.19214347104074281</v>
      </c>
      <c r="Y113">
        <f t="shared" ca="1" si="19"/>
        <v>-0.19925756560978772</v>
      </c>
      <c r="Z113">
        <f t="shared" ca="1" si="19"/>
        <v>-0.19249145949213059</v>
      </c>
      <c r="AA113">
        <f t="shared" ca="1" si="19"/>
        <v>-0.19295151717622017</v>
      </c>
      <c r="AB113">
        <f t="shared" ca="1" si="19"/>
        <v>-0.17803697236898042</v>
      </c>
      <c r="AC113">
        <f t="shared" ca="1" si="19"/>
        <v>-0.58021495096219078</v>
      </c>
      <c r="AD113">
        <f t="shared" ca="1" si="19"/>
        <v>-0.56312382829895202</v>
      </c>
      <c r="AE113">
        <f t="shared" ca="1" si="19"/>
        <v>-0.68353229815282235</v>
      </c>
    </row>
    <row r="114" spans="1:31" x14ac:dyDescent="0.25">
      <c r="A114" s="1">
        <f t="shared" si="14"/>
        <v>2041</v>
      </c>
      <c r="B114">
        <f t="shared" si="15"/>
        <v>1.8</v>
      </c>
      <c r="C114">
        <f t="shared" ca="1" si="20"/>
        <v>0.14090846004105842</v>
      </c>
      <c r="D114">
        <f t="shared" ca="1" si="18"/>
        <v>0.15029333737459077</v>
      </c>
      <c r="E114">
        <f t="shared" ca="1" si="18"/>
        <v>0.29752927618176128</v>
      </c>
      <c r="F114">
        <f t="shared" ca="1" si="18"/>
        <v>0.48050194261229651</v>
      </c>
      <c r="G114">
        <f t="shared" ca="1" si="18"/>
        <v>0.78859696625134534</v>
      </c>
      <c r="H114">
        <f t="shared" ca="1" si="18"/>
        <v>0.48347795856939629</v>
      </c>
      <c r="I114">
        <f t="shared" ca="1" si="18"/>
        <v>0.58780074133037852</v>
      </c>
      <c r="J114">
        <f t="shared" ca="1" si="18"/>
        <v>0.47754177573680123</v>
      </c>
      <c r="K114">
        <f t="shared" ca="1" si="18"/>
        <v>0.55075774288527535</v>
      </c>
      <c r="L114">
        <f t="shared" ca="1" si="18"/>
        <v>0.54206955173830251</v>
      </c>
      <c r="M114">
        <f t="shared" ca="1" si="18"/>
        <v>0.38601280212638378</v>
      </c>
      <c r="S114" s="1">
        <f t="shared" si="16"/>
        <v>2041</v>
      </c>
      <c r="T114">
        <f t="shared" si="17"/>
        <v>1.8</v>
      </c>
      <c r="U114">
        <f t="shared" ca="1" si="21"/>
        <v>-0.19608774311068669</v>
      </c>
      <c r="V114">
        <f t="shared" ca="1" si="19"/>
        <v>-0.14029333737459077</v>
      </c>
      <c r="W114">
        <f t="shared" ca="1" si="19"/>
        <v>-0.28752927618176127</v>
      </c>
      <c r="X114">
        <f t="shared" ca="1" si="19"/>
        <v>-0.19045686321441666</v>
      </c>
      <c r="Y114">
        <f t="shared" ca="1" si="19"/>
        <v>-0.21749718558867445</v>
      </c>
      <c r="Z114">
        <f t="shared" ca="1" si="19"/>
        <v>-0.20396069460158453</v>
      </c>
      <c r="AA114">
        <f t="shared" ca="1" si="19"/>
        <v>-0.18478204916768085</v>
      </c>
      <c r="AB114">
        <f t="shared" ca="1" si="19"/>
        <v>-0.16468902233647603</v>
      </c>
      <c r="AC114">
        <f t="shared" ca="1" si="19"/>
        <v>-0.54075774288527534</v>
      </c>
      <c r="AD114">
        <f t="shared" ca="1" si="19"/>
        <v>-0.54160573250826538</v>
      </c>
      <c r="AE114">
        <f t="shared" ca="1" si="19"/>
        <v>-0.6275331850959236</v>
      </c>
    </row>
    <row r="115" spans="1:31" x14ac:dyDescent="0.25">
      <c r="A115" s="1">
        <f t="shared" si="14"/>
        <v>2041</v>
      </c>
      <c r="B115">
        <f t="shared" si="15"/>
        <v>2</v>
      </c>
      <c r="C115">
        <f t="shared" ca="1" si="20"/>
        <v>0.57095861435004136</v>
      </c>
      <c r="D115">
        <f t="shared" ca="1" si="18"/>
        <v>0.15399134199886177</v>
      </c>
      <c r="E115">
        <f t="shared" ca="1" si="18"/>
        <v>0.15788095563689658</v>
      </c>
      <c r="F115">
        <f t="shared" ca="1" si="18"/>
        <v>0.91666659111277582</v>
      </c>
      <c r="G115">
        <f t="shared" ca="1" si="18"/>
        <v>0.36885446088575236</v>
      </c>
      <c r="H115">
        <f t="shared" ca="1" si="18"/>
        <v>0.83455596224409856</v>
      </c>
      <c r="I115">
        <f t="shared" ca="1" si="18"/>
        <v>0.44009962469444242</v>
      </c>
      <c r="J115">
        <f t="shared" ca="1" si="18"/>
        <v>0.82474815612210728</v>
      </c>
      <c r="K115">
        <f t="shared" ca="1" si="18"/>
        <v>2.2622270934411004</v>
      </c>
      <c r="L115">
        <f t="shared" ca="1" si="18"/>
        <v>3.1450849427708722</v>
      </c>
      <c r="M115">
        <f t="shared" ca="1" si="18"/>
        <v>0.35368329090977157</v>
      </c>
      <c r="S115" s="1">
        <f t="shared" si="16"/>
        <v>2041</v>
      </c>
      <c r="T115">
        <f t="shared" si="17"/>
        <v>2</v>
      </c>
      <c r="U115">
        <f t="shared" ca="1" si="21"/>
        <v>-0.1138822830038195</v>
      </c>
      <c r="V115">
        <f t="shared" ca="1" si="19"/>
        <v>-0.14399134199886177</v>
      </c>
      <c r="W115">
        <f t="shared" ca="1" si="19"/>
        <v>-0.14788095563689657</v>
      </c>
      <c r="X115">
        <f t="shared" ca="1" si="19"/>
        <v>-9.0666659111277581E-3</v>
      </c>
      <c r="Y115">
        <f t="shared" ca="1" si="19"/>
        <v>0.35885446088575235</v>
      </c>
      <c r="Z115">
        <f t="shared" ca="1" si="19"/>
        <v>0.82455596224409855</v>
      </c>
      <c r="AA115">
        <f t="shared" ca="1" si="19"/>
        <v>0.26886036050907597</v>
      </c>
      <c r="AB115">
        <f t="shared" ca="1" si="19"/>
        <v>0.62790234920707944</v>
      </c>
      <c r="AC115">
        <f t="shared" ca="1" si="19"/>
        <v>0.64332725028485582</v>
      </c>
      <c r="AD115">
        <f t="shared" ca="1" si="19"/>
        <v>2.8952137394550563</v>
      </c>
      <c r="AE115">
        <f t="shared" ca="1" si="19"/>
        <v>-0.57489481156513711</v>
      </c>
    </row>
    <row r="116" spans="1:31" x14ac:dyDescent="0.25">
      <c r="A116" s="1">
        <f t="shared" si="14"/>
        <v>2042</v>
      </c>
      <c r="B116">
        <f t="shared" si="15"/>
        <v>1</v>
      </c>
      <c r="C116">
        <f t="shared" ca="1" si="20"/>
        <v>0.21901463564666013</v>
      </c>
      <c r="D116">
        <f t="shared" ca="1" si="18"/>
        <v>0.99025177277809007</v>
      </c>
      <c r="E116">
        <f t="shared" ca="1" si="18"/>
        <v>0.77589759686549142</v>
      </c>
      <c r="F116">
        <f t="shared" ca="1" si="18"/>
        <v>0.73326801517596196</v>
      </c>
      <c r="G116">
        <f t="shared" ref="D116:M141" ca="1" si="22">IF(ABS(MAX(INDIRECT("'[All data.xlsx]Sheet1_Mul_"&amp;$B116&amp;"_"&amp;G$1&amp;"'!"&amp;ADDRESS($O$2+$A116-2023,2)&amp;":"&amp;ADDRESS($O$2+$A116-2023,52))))&lt;0.0001,ABS(MAX(INDIRECT("'[All data.xlsx]Sheet1_Mul_"&amp;$B116&amp;"_"&amp;G$1&amp;"'!"&amp;ADDRESS($O$2+$A116-2023,2)&amp;":"&amp;ADDRESS($O$2+$A116-2023,52))))*10000,IF(ABS(MAX(INDIRECT("'[All data.xlsx]Sheet1_Mul_"&amp;$B116&amp;"_"&amp;G$1&amp;"'!"&amp;ADDRESS($O$2+$A116-2023,2)&amp;":"&amp;ADDRESS($O$2+$A116-2023,52))))&lt;0.001,ABS(MAX(INDIRECT("'[All data.xlsx]Sheet1_Mul_"&amp;$B116&amp;"_"&amp;G$1&amp;"'!"&amp;ADDRESS($O$2+$A116-2023,2)&amp;":"&amp;ADDRESS($O$2+$A116-2023,52))))*1000,IF(ABS(MAX(INDIRECT("'[All data.xlsx]Sheet1_Mul_"&amp;$B116&amp;"_"&amp;G$1&amp;"'!"&amp;ADDRESS($O$2+$A116-2023,2)&amp;":"&amp;ADDRESS($O$2+$A116-2023,52))))&lt;0.01,ABS(MAX(INDIRECT("'[All data.xlsx]Sheet1_Mul_"&amp;$B116&amp;"_"&amp;G$1&amp;"'!"&amp;ADDRESS($O$2+$A116-2023,2)&amp;":"&amp;ADDRESS($O$2+$A116-2023,52))))*100,IF(ABS(MAX(INDIRECT("'[All data.xlsx]Sheet1_Mul_"&amp;$B116&amp;"_"&amp;G$1&amp;"'!"&amp;ADDRESS($O$2+$A116-2023,2)&amp;":"&amp;ADDRESS($O$2+$A116-2023,52))))&lt;0.1,ABS(MAX(INDIRECT("'[All data.xlsx]Sheet1_Mul_"&amp;$B116&amp;"_"&amp;G$1&amp;"'!"&amp;ADDRESS($O$2+$A116-2023,2)&amp;":"&amp;ADDRESS($O$2+$A116-2023,52))))*10,ABS(MAX(INDIRECT("'[All data.xlsx]Sheet1_Mul_"&amp;$B116&amp;"_"&amp;G$1&amp;"'!"&amp;ADDRESS($O$2+$A116-2023,2)&amp;":"&amp;ADDRESS($O$2+$A116-2023,52))))))))+0.01</f>
        <v>0.81084681948318083</v>
      </c>
      <c r="H116">
        <f t="shared" ca="1" si="22"/>
        <v>0.73474925769487653</v>
      </c>
      <c r="I116">
        <f t="shared" ca="1" si="22"/>
        <v>0.11676022211093752</v>
      </c>
      <c r="J116">
        <f t="shared" ca="1" si="22"/>
        <v>0.54186038506938583</v>
      </c>
      <c r="K116">
        <f t="shared" ca="1" si="22"/>
        <v>0.59377366419819444</v>
      </c>
      <c r="L116">
        <f t="shared" ca="1" si="22"/>
        <v>0.23352309389213088</v>
      </c>
      <c r="M116">
        <f t="shared" ca="1" si="22"/>
        <v>0.23977675335113174</v>
      </c>
      <c r="S116" s="1">
        <f t="shared" si="16"/>
        <v>2042</v>
      </c>
      <c r="T116">
        <f t="shared" si="17"/>
        <v>1</v>
      </c>
      <c r="U116">
        <f t="shared" ca="1" si="21"/>
        <v>-2.8889077373561653E-2</v>
      </c>
      <c r="V116">
        <f t="shared" ca="1" si="19"/>
        <v>-0.63333333287792493</v>
      </c>
      <c r="W116">
        <f t="shared" ca="1" si="19"/>
        <v>-0.19578087293122248</v>
      </c>
      <c r="X116">
        <f t="shared" ca="1" si="19"/>
        <v>-0.1912897058520969</v>
      </c>
      <c r="Y116">
        <f t="shared" ref="V116:AE141" ca="1" si="23">MIN(INDIRECT("'[All data.xlsx]Sheet1_Mul_" &amp; $B116 &amp; "_" &amp; Y$1 &amp; "'!"&amp; ADDRESS($O$2+$A116-2023, 2) &amp; ":" &amp; ADDRESS($O$2+$A116-2023, 52)))</f>
        <v>-0.19585915190010234</v>
      </c>
      <c r="Z116">
        <f t="shared" ca="1" si="23"/>
        <v>-0.20775395416992384</v>
      </c>
      <c r="AA116">
        <f t="shared" ca="1" si="23"/>
        <v>-0.63636843900577456</v>
      </c>
      <c r="AB116">
        <f t="shared" ca="1" si="23"/>
        <v>-0.18467668640013346</v>
      </c>
      <c r="AC116">
        <f t="shared" ca="1" si="23"/>
        <v>-0.58377366419819443</v>
      </c>
      <c r="AD116">
        <f t="shared" ca="1" si="23"/>
        <v>-0.59676454972277915</v>
      </c>
      <c r="AE116">
        <f t="shared" ca="1" si="23"/>
        <v>-0.33257695261091441</v>
      </c>
    </row>
    <row r="117" spans="1:31" x14ac:dyDescent="0.25">
      <c r="A117" s="1">
        <f t="shared" si="14"/>
        <v>2042</v>
      </c>
      <c r="B117">
        <f t="shared" si="15"/>
        <v>1.2</v>
      </c>
      <c r="C117">
        <f t="shared" ca="1" si="20"/>
        <v>0.88617239787000956</v>
      </c>
      <c r="D117">
        <f t="shared" ca="1" si="22"/>
        <v>0.94264842259042592</v>
      </c>
      <c r="E117">
        <f t="shared" ca="1" si="22"/>
        <v>0.77422280761996398</v>
      </c>
      <c r="F117">
        <f t="shared" ca="1" si="22"/>
        <v>0.73022577715367132</v>
      </c>
      <c r="G117">
        <f t="shared" ca="1" si="22"/>
        <v>0.80587117402490116</v>
      </c>
      <c r="H117">
        <f t="shared" ca="1" si="22"/>
        <v>0.67518331965144995</v>
      </c>
      <c r="I117">
        <f t="shared" ca="1" si="22"/>
        <v>0.64853728427512713</v>
      </c>
      <c r="J117">
        <f t="shared" ca="1" si="22"/>
        <v>0.89315490423906729</v>
      </c>
      <c r="K117">
        <f t="shared" ca="1" si="22"/>
        <v>0.11146898918087661</v>
      </c>
      <c r="L117">
        <f t="shared" ca="1" si="22"/>
        <v>0.58185686658487046</v>
      </c>
      <c r="M117">
        <f t="shared" ca="1" si="22"/>
        <v>0.23356834489431999</v>
      </c>
      <c r="S117" s="1">
        <f t="shared" si="16"/>
        <v>2042</v>
      </c>
      <c r="T117">
        <f t="shared" si="17"/>
        <v>1.2</v>
      </c>
      <c r="U117">
        <f t="shared" ca="1" si="21"/>
        <v>-0.17360043047147933</v>
      </c>
      <c r="V117">
        <f t="shared" ca="1" si="23"/>
        <v>-0.23133997836952896</v>
      </c>
      <c r="W117">
        <f t="shared" ca="1" si="23"/>
        <v>-0.19513269872745828</v>
      </c>
      <c r="X117">
        <f t="shared" ca="1" si="23"/>
        <v>-0.19030998866479695</v>
      </c>
      <c r="Y117">
        <f t="shared" ca="1" si="23"/>
        <v>-0.21731552644727309</v>
      </c>
      <c r="Z117">
        <f t="shared" ca="1" si="23"/>
        <v>-0.20906074327487917</v>
      </c>
      <c r="AA117">
        <f t="shared" ca="1" si="23"/>
        <v>-0.19540742446330245</v>
      </c>
      <c r="AB117">
        <f t="shared" ca="1" si="23"/>
        <v>-0.15347324829614589</v>
      </c>
      <c r="AC117">
        <f t="shared" ca="1" si="23"/>
        <v>-0.1683544715272427</v>
      </c>
      <c r="AD117">
        <f t="shared" ca="1" si="23"/>
        <v>-0.58262168740575582</v>
      </c>
      <c r="AE117">
        <f t="shared" ca="1" si="23"/>
        <v>-0.32317972640096665</v>
      </c>
    </row>
    <row r="118" spans="1:31" x14ac:dyDescent="0.25">
      <c r="A118" s="1">
        <f t="shared" si="14"/>
        <v>2042</v>
      </c>
      <c r="B118">
        <f t="shared" si="15"/>
        <v>1.4</v>
      </c>
      <c r="C118">
        <f t="shared" ca="1" si="20"/>
        <v>0.15809484278666425</v>
      </c>
      <c r="D118">
        <f t="shared" ca="1" si="22"/>
        <v>0.88945374395150367</v>
      </c>
      <c r="E118">
        <f t="shared" ca="1" si="22"/>
        <v>0.77223852192692255</v>
      </c>
      <c r="F118">
        <f t="shared" ca="1" si="22"/>
        <v>0.72630482569897858</v>
      </c>
      <c r="G118">
        <f t="shared" ca="1" si="22"/>
        <v>0.73119102028383454</v>
      </c>
      <c r="H118">
        <f t="shared" ca="1" si="22"/>
        <v>0.35100122681572943</v>
      </c>
      <c r="I118">
        <f t="shared" ca="1" si="22"/>
        <v>0.27937968563519272</v>
      </c>
      <c r="J118">
        <f t="shared" ca="1" si="22"/>
        <v>0.55237852592477532</v>
      </c>
      <c r="K118">
        <f t="shared" ca="1" si="22"/>
        <v>0.56835011327332607</v>
      </c>
      <c r="L118">
        <f t="shared" ca="1" si="22"/>
        <v>0.56311917499588726</v>
      </c>
      <c r="M118">
        <f t="shared" ca="1" si="22"/>
        <v>0.22658539130197153</v>
      </c>
      <c r="S118" s="1">
        <f t="shared" si="16"/>
        <v>2042</v>
      </c>
      <c r="T118">
        <f t="shared" si="17"/>
        <v>1.4</v>
      </c>
      <c r="U118">
        <f t="shared" ca="1" si="21"/>
        <v>-0.17958260179405755</v>
      </c>
      <c r="V118">
        <f t="shared" ca="1" si="23"/>
        <v>-0.42409746092472966</v>
      </c>
      <c r="W118">
        <f t="shared" ca="1" si="23"/>
        <v>-0.19438300999212796</v>
      </c>
      <c r="X118">
        <f t="shared" ca="1" si="23"/>
        <v>-0.18900513196944696</v>
      </c>
      <c r="Y118">
        <f t="shared" ca="1" si="23"/>
        <v>-0.21887292692852467</v>
      </c>
      <c r="Z118">
        <f t="shared" ca="1" si="23"/>
        <v>-0.20610150996236179</v>
      </c>
      <c r="AA118">
        <f t="shared" ca="1" si="23"/>
        <v>-0.60031825062079602</v>
      </c>
      <c r="AB118">
        <f t="shared" ca="1" si="23"/>
        <v>-0.17770392847155375</v>
      </c>
      <c r="AC118">
        <f t="shared" ca="1" si="23"/>
        <v>-0.57600794253082965</v>
      </c>
      <c r="AD118">
        <f t="shared" ca="1" si="23"/>
        <v>-0.56370649714203402</v>
      </c>
      <c r="AE118">
        <f t="shared" ca="1" si="23"/>
        <v>-0.31273065471477357</v>
      </c>
    </row>
    <row r="119" spans="1:31" x14ac:dyDescent="0.25">
      <c r="A119" s="1">
        <f t="shared" si="14"/>
        <v>2042</v>
      </c>
      <c r="B119">
        <f t="shared" si="15"/>
        <v>1.6</v>
      </c>
      <c r="C119">
        <f t="shared" ca="1" si="20"/>
        <v>0.21702730199579995</v>
      </c>
      <c r="D119">
        <f t="shared" ca="1" si="22"/>
        <v>0.15750377438719859</v>
      </c>
      <c r="E119">
        <f t="shared" ca="1" si="22"/>
        <v>0.85797095698246095</v>
      </c>
      <c r="F119">
        <f t="shared" ca="1" si="22"/>
        <v>0.72182552733449712</v>
      </c>
      <c r="G119">
        <f t="shared" ca="1" si="22"/>
        <v>0.89474588923530218</v>
      </c>
      <c r="H119">
        <f t="shared" ca="1" si="22"/>
        <v>0.60899516897808137</v>
      </c>
      <c r="I119">
        <f t="shared" ca="1" si="22"/>
        <v>0.94532687709413521</v>
      </c>
      <c r="J119">
        <f t="shared" ca="1" si="22"/>
        <v>0.43831940394324759</v>
      </c>
      <c r="K119">
        <f t="shared" ca="1" si="22"/>
        <v>0.55356151056227443</v>
      </c>
      <c r="L119">
        <f t="shared" ca="1" si="22"/>
        <v>0.54990447224181616</v>
      </c>
      <c r="M119">
        <f t="shared" ca="1" si="22"/>
        <v>0.21900581505370997</v>
      </c>
      <c r="S119" s="1">
        <f t="shared" si="16"/>
        <v>2042</v>
      </c>
      <c r="T119">
        <f t="shared" si="17"/>
        <v>1.6</v>
      </c>
      <c r="U119">
        <f t="shared" ca="1" si="21"/>
        <v>-0.18559037453858021</v>
      </c>
      <c r="V119">
        <f t="shared" ca="1" si="23"/>
        <v>-2.2981081995251108E-2</v>
      </c>
      <c r="W119">
        <f t="shared" ca="1" si="23"/>
        <v>-0.13350305076253471</v>
      </c>
      <c r="X119">
        <f t="shared" ca="1" si="23"/>
        <v>-0.18754684233604305</v>
      </c>
      <c r="Y119">
        <f t="shared" ca="1" si="23"/>
        <v>-0.21706449724668239</v>
      </c>
      <c r="Z119">
        <f t="shared" ca="1" si="23"/>
        <v>-0.17225482872007045</v>
      </c>
      <c r="AA119">
        <f t="shared" ca="1" si="23"/>
        <v>-0.15193855092603534</v>
      </c>
      <c r="AB119">
        <f t="shared" ca="1" si="23"/>
        <v>-0.16387819509360738</v>
      </c>
      <c r="AC119">
        <f t="shared" ca="1" si="23"/>
        <v>-0.56028225113724472</v>
      </c>
      <c r="AD119">
        <f t="shared" ca="1" si="23"/>
        <v>-0.54949017150556334</v>
      </c>
      <c r="AE119">
        <f t="shared" ca="1" si="23"/>
        <v>-0.30147947811150927</v>
      </c>
    </row>
    <row r="120" spans="1:31" x14ac:dyDescent="0.25">
      <c r="A120" s="1">
        <f t="shared" si="14"/>
        <v>2042</v>
      </c>
      <c r="B120">
        <f t="shared" si="15"/>
        <v>1.8</v>
      </c>
      <c r="C120">
        <f t="shared" ca="1" si="20"/>
        <v>0.27449511563479789</v>
      </c>
      <c r="D120">
        <f t="shared" ca="1" si="22"/>
        <v>0.29845434649457947</v>
      </c>
      <c r="E120">
        <f t="shared" ca="1" si="22"/>
        <v>0.29686961989614846</v>
      </c>
      <c r="F120">
        <f t="shared" ca="1" si="22"/>
        <v>0.69769671915439579</v>
      </c>
      <c r="G120">
        <f t="shared" ca="1" si="22"/>
        <v>0.79984474865161859</v>
      </c>
      <c r="H120">
        <f t="shared" ca="1" si="22"/>
        <v>0.70578360394704676</v>
      </c>
      <c r="I120">
        <f t="shared" ca="1" si="22"/>
        <v>0.4905714538063935</v>
      </c>
      <c r="J120">
        <f t="shared" ca="1" si="22"/>
        <v>0.56841599574831192</v>
      </c>
      <c r="K120">
        <f t="shared" ca="1" si="22"/>
        <v>0.95004407668740409</v>
      </c>
      <c r="L120">
        <f t="shared" ca="1" si="22"/>
        <v>0.53219516667941003</v>
      </c>
      <c r="M120">
        <f t="shared" ca="1" si="22"/>
        <v>0.3862229102398077</v>
      </c>
      <c r="S120" s="1">
        <f t="shared" si="16"/>
        <v>2042</v>
      </c>
      <c r="T120">
        <f t="shared" si="17"/>
        <v>1.8</v>
      </c>
      <c r="U120">
        <f t="shared" ca="1" si="21"/>
        <v>-0.19143145091185065</v>
      </c>
      <c r="V120">
        <f t="shared" ca="1" si="23"/>
        <v>-0.28845434649457946</v>
      </c>
      <c r="W120">
        <f t="shared" ca="1" si="23"/>
        <v>-0.28686961989614845</v>
      </c>
      <c r="X120">
        <f t="shared" ca="1" si="23"/>
        <v>-0.18590127657061903</v>
      </c>
      <c r="Y120">
        <f t="shared" ca="1" si="23"/>
        <v>-0.21331758975624829</v>
      </c>
      <c r="Z120">
        <f t="shared" ca="1" si="23"/>
        <v>-0.19717565462934941</v>
      </c>
      <c r="AA120">
        <f t="shared" ca="1" si="23"/>
        <v>-0.1802237946317358</v>
      </c>
      <c r="AB120">
        <f t="shared" ca="1" si="23"/>
        <v>-0.56752890779096676</v>
      </c>
      <c r="AC120">
        <f t="shared" ca="1" si="23"/>
        <v>-0.15268140924898088</v>
      </c>
      <c r="AD120">
        <f t="shared" ca="1" si="23"/>
        <v>-0.54701387607858776</v>
      </c>
      <c r="AE120">
        <f t="shared" ca="1" si="23"/>
        <v>-0.6112156741111715</v>
      </c>
    </row>
    <row r="121" spans="1:31" x14ac:dyDescent="0.25">
      <c r="A121" s="1">
        <f t="shared" si="14"/>
        <v>2042</v>
      </c>
      <c r="B121">
        <f t="shared" si="15"/>
        <v>2</v>
      </c>
      <c r="C121">
        <f t="shared" ca="1" si="20"/>
        <v>0.33057368740493231</v>
      </c>
      <c r="D121">
        <f t="shared" ca="1" si="22"/>
        <v>0.30186931442203668</v>
      </c>
      <c r="E121">
        <f t="shared" ca="1" si="22"/>
        <v>0.30523677529451171</v>
      </c>
      <c r="F121">
        <f t="shared" ca="1" si="22"/>
        <v>0.13272010991766553</v>
      </c>
      <c r="G121">
        <f t="shared" ca="1" si="22"/>
        <v>0.45725416811565189</v>
      </c>
      <c r="H121">
        <f t="shared" ca="1" si="22"/>
        <v>0.88419054440425982</v>
      </c>
      <c r="I121">
        <f t="shared" ca="1" si="22"/>
        <v>0.35949658145190094</v>
      </c>
      <c r="J121">
        <f t="shared" ca="1" si="22"/>
        <v>0.77033634708950216</v>
      </c>
      <c r="K121">
        <f t="shared" ca="1" si="22"/>
        <v>2.087385449193826</v>
      </c>
      <c r="L121">
        <f t="shared" ca="1" si="22"/>
        <v>2.9434685178099445</v>
      </c>
      <c r="M121">
        <f t="shared" ca="1" si="22"/>
        <v>0.35388834613019476</v>
      </c>
      <c r="S121" s="1">
        <f t="shared" si="16"/>
        <v>2042</v>
      </c>
      <c r="T121">
        <f t="shared" si="17"/>
        <v>2</v>
      </c>
      <c r="U121">
        <f t="shared" ca="1" si="21"/>
        <v>-0.19711407798623135</v>
      </c>
      <c r="V121">
        <f t="shared" ca="1" si="23"/>
        <v>-0.29186931442203667</v>
      </c>
      <c r="W121">
        <f t="shared" ca="1" si="23"/>
        <v>-0.2952367752945117</v>
      </c>
      <c r="X121">
        <f t="shared" ca="1" si="23"/>
        <v>-0.12272010991766552</v>
      </c>
      <c r="Y121">
        <f t="shared" ca="1" si="23"/>
        <v>0.44725416811565188</v>
      </c>
      <c r="Z121">
        <f t="shared" ca="1" si="23"/>
        <v>0.87419054440425981</v>
      </c>
      <c r="AA121">
        <f t="shared" ca="1" si="23"/>
        <v>0.25780588967639617</v>
      </c>
      <c r="AB121">
        <f t="shared" ca="1" si="23"/>
        <v>0.55175970890586523</v>
      </c>
      <c r="AC121">
        <f t="shared" ca="1" si="23"/>
        <v>2.0756961110190524</v>
      </c>
      <c r="AD121">
        <f t="shared" ca="1" si="23"/>
        <v>2.7524875167254366</v>
      </c>
      <c r="AE121">
        <f t="shared" ca="1" si="23"/>
        <v>-0.55996804451559645</v>
      </c>
    </row>
    <row r="122" spans="1:31" x14ac:dyDescent="0.25">
      <c r="A122" s="1">
        <f t="shared" si="14"/>
        <v>2043</v>
      </c>
      <c r="B122">
        <f t="shared" si="15"/>
        <v>1</v>
      </c>
      <c r="C122">
        <f t="shared" ca="1" si="20"/>
        <v>0.21877056496038683</v>
      </c>
      <c r="D122">
        <f t="shared" ca="1" si="22"/>
        <v>0.25055370329218279</v>
      </c>
      <c r="E122">
        <f t="shared" ca="1" si="22"/>
        <v>0.5421760525107453</v>
      </c>
      <c r="F122">
        <f t="shared" ca="1" si="22"/>
        <v>0.97106541824853543</v>
      </c>
      <c r="G122">
        <f t="shared" ca="1" si="22"/>
        <v>0.79334819684522939</v>
      </c>
      <c r="H122">
        <f t="shared" ca="1" si="22"/>
        <v>0.71889182461252987</v>
      </c>
      <c r="I122">
        <f t="shared" ca="1" si="22"/>
        <v>0.24817090020557789</v>
      </c>
      <c r="J122">
        <f t="shared" ca="1" si="22"/>
        <v>0.120809755614618</v>
      </c>
      <c r="K122">
        <f t="shared" ca="1" si="22"/>
        <v>0.11149873282407285</v>
      </c>
      <c r="L122">
        <f t="shared" ca="1" si="22"/>
        <v>0.27485863620538342</v>
      </c>
      <c r="M122">
        <f t="shared" ca="1" si="22"/>
        <v>0.24002486373645729</v>
      </c>
      <c r="S122" s="1">
        <f t="shared" si="16"/>
        <v>2043</v>
      </c>
      <c r="T122">
        <f t="shared" si="17"/>
        <v>1</v>
      </c>
      <c r="U122">
        <f t="shared" ca="1" si="21"/>
        <v>-3.1102724715365092E-2</v>
      </c>
      <c r="V122">
        <f t="shared" ca="1" si="23"/>
        <v>-0.6185400843020894</v>
      </c>
      <c r="W122">
        <f t="shared" ca="1" si="23"/>
        <v>-0.53217605251074529</v>
      </c>
      <c r="X122">
        <f t="shared" ca="1" si="23"/>
        <v>-0.53926178983506345</v>
      </c>
      <c r="Y122">
        <f t="shared" ca="1" si="23"/>
        <v>-0.2125307635517947</v>
      </c>
      <c r="Z122">
        <f t="shared" ca="1" si="23"/>
        <v>-0.2028638121453934</v>
      </c>
      <c r="AA122">
        <f t="shared" ca="1" si="23"/>
        <v>-0.57287197238168031</v>
      </c>
      <c r="AB122">
        <f t="shared" ca="1" si="23"/>
        <v>-0.16949549582869389</v>
      </c>
      <c r="AC122">
        <f t="shared" ca="1" si="23"/>
        <v>-0.16641732807498905</v>
      </c>
      <c r="AD122">
        <f t="shared" ca="1" si="23"/>
        <v>-0.57913418846538778</v>
      </c>
      <c r="AE122">
        <f t="shared" ca="1" si="23"/>
        <v>-0.32425660408383733</v>
      </c>
    </row>
    <row r="123" spans="1:31" x14ac:dyDescent="0.25">
      <c r="A123" s="1">
        <f t="shared" si="14"/>
        <v>2043</v>
      </c>
      <c r="B123">
        <f t="shared" si="15"/>
        <v>1.2</v>
      </c>
      <c r="C123">
        <f t="shared" ca="1" si="20"/>
        <v>0.92065484220513638</v>
      </c>
      <c r="D123">
        <f t="shared" ca="1" si="22"/>
        <v>0.80313354809663562</v>
      </c>
      <c r="E123">
        <f t="shared" ca="1" si="22"/>
        <v>0.76336488302315741</v>
      </c>
      <c r="F123">
        <f t="shared" ca="1" si="22"/>
        <v>0.71950403860070555</v>
      </c>
      <c r="G123">
        <f t="shared" ca="1" si="22"/>
        <v>0.46423801018667743</v>
      </c>
      <c r="H123">
        <f t="shared" ca="1" si="22"/>
        <v>0.70856286137124158</v>
      </c>
      <c r="I123">
        <f t="shared" ca="1" si="22"/>
        <v>0.29410882917046743</v>
      </c>
      <c r="J123">
        <f t="shared" ca="1" si="22"/>
        <v>0.57412599348410975</v>
      </c>
      <c r="K123">
        <f t="shared" ca="1" si="22"/>
        <v>0.20827809573417472</v>
      </c>
      <c r="L123">
        <f t="shared" ca="1" si="22"/>
        <v>0.56455298854186364</v>
      </c>
      <c r="M123">
        <f t="shared" ca="1" si="22"/>
        <v>0.23380737861348408</v>
      </c>
      <c r="S123" s="1">
        <f t="shared" si="16"/>
        <v>2043</v>
      </c>
      <c r="T123">
        <f t="shared" si="17"/>
        <v>1.2</v>
      </c>
      <c r="U123">
        <f t="shared" ca="1" si="21"/>
        <v>-0.1695809583356315</v>
      </c>
      <c r="V123">
        <f t="shared" ca="1" si="23"/>
        <v>-0.19488632663271793</v>
      </c>
      <c r="W123">
        <f t="shared" ca="1" si="23"/>
        <v>-0.19065102093237357</v>
      </c>
      <c r="X123">
        <f t="shared" ca="1" si="23"/>
        <v>-0.18588208752479349</v>
      </c>
      <c r="Y123">
        <f t="shared" ca="1" si="23"/>
        <v>-0.4991729999405598</v>
      </c>
      <c r="Z123">
        <f t="shared" ca="1" si="23"/>
        <v>-0.2041775544169811</v>
      </c>
      <c r="AA123">
        <f t="shared" ca="1" si="23"/>
        <v>-0.61113780214843605</v>
      </c>
      <c r="AB123">
        <f t="shared" ca="1" si="23"/>
        <v>-0.59695658074335944</v>
      </c>
      <c r="AC123">
        <f t="shared" ca="1" si="23"/>
        <v>-0.58708345867713552</v>
      </c>
      <c r="AD123">
        <f t="shared" ca="1" si="23"/>
        <v>-0.56548257227839904</v>
      </c>
      <c r="AE123">
        <f t="shared" ca="1" si="23"/>
        <v>-0.31509246100016314</v>
      </c>
    </row>
    <row r="124" spans="1:31" x14ac:dyDescent="0.25">
      <c r="A124" s="1">
        <f t="shared" si="14"/>
        <v>2043</v>
      </c>
      <c r="B124">
        <f t="shared" si="15"/>
        <v>1.4</v>
      </c>
      <c r="C124">
        <f t="shared" ca="1" si="20"/>
        <v>0.16013214563256534</v>
      </c>
      <c r="D124">
        <f t="shared" ca="1" si="22"/>
        <v>0.80328806629613558</v>
      </c>
      <c r="E124">
        <f t="shared" ca="1" si="22"/>
        <v>0.84274685779057334</v>
      </c>
      <c r="F124">
        <f t="shared" ca="1" si="22"/>
        <v>0.7101157214023508</v>
      </c>
      <c r="G124">
        <f t="shared" ca="1" si="22"/>
        <v>0.79569276408313461</v>
      </c>
      <c r="H124">
        <f t="shared" ca="1" si="22"/>
        <v>0.70914389221929208</v>
      </c>
      <c r="I124">
        <f t="shared" ca="1" si="22"/>
        <v>0.5591407290045074</v>
      </c>
      <c r="J124">
        <f t="shared" ca="1" si="22"/>
        <v>0.11692654547948488</v>
      </c>
      <c r="K124">
        <f t="shared" ca="1" si="22"/>
        <v>0.53819270107070483</v>
      </c>
      <c r="L124">
        <f t="shared" ca="1" si="22"/>
        <v>0.25773947563736038</v>
      </c>
      <c r="M124">
        <f t="shared" ca="1" si="22"/>
        <v>0.22681445673851797</v>
      </c>
      <c r="S124" s="1">
        <f t="shared" si="16"/>
        <v>2043</v>
      </c>
      <c r="T124">
        <f t="shared" si="17"/>
        <v>1.4</v>
      </c>
      <c r="U124">
        <f t="shared" ca="1" si="21"/>
        <v>-0.17565344734368665</v>
      </c>
      <c r="V124">
        <f t="shared" ca="1" si="23"/>
        <v>-0.19468729541459376</v>
      </c>
      <c r="W124">
        <f t="shared" ca="1" si="23"/>
        <v>-0.13110263009807141</v>
      </c>
      <c r="X124">
        <f t="shared" ca="1" si="23"/>
        <v>-0.18466793341058657</v>
      </c>
      <c r="Y124">
        <f t="shared" ca="1" si="23"/>
        <v>-0.25962334087804928</v>
      </c>
      <c r="Z124">
        <f t="shared" ca="1" si="23"/>
        <v>-0.20126414368342474</v>
      </c>
      <c r="AA124">
        <f t="shared" ca="1" si="23"/>
        <v>-0.59353082092810616</v>
      </c>
      <c r="AB124">
        <f t="shared" ca="1" si="23"/>
        <v>-0.16350073980045393</v>
      </c>
      <c r="AC124">
        <f t="shared" ca="1" si="23"/>
        <v>-0.54492897498390613</v>
      </c>
      <c r="AD124">
        <f t="shared" ca="1" si="23"/>
        <v>-0.55016173486044617</v>
      </c>
      <c r="AE124">
        <f t="shared" ca="1" si="23"/>
        <v>-0.30490256601362514</v>
      </c>
    </row>
    <row r="125" spans="1:31" x14ac:dyDescent="0.25">
      <c r="A125" s="1">
        <f t="shared" si="14"/>
        <v>2043</v>
      </c>
      <c r="B125">
        <f t="shared" si="15"/>
        <v>1.6</v>
      </c>
      <c r="C125">
        <f t="shared" ca="1" si="20"/>
        <v>0.4371139387601492</v>
      </c>
      <c r="D125">
        <f t="shared" ca="1" si="22"/>
        <v>0.15407875677296162</v>
      </c>
      <c r="E125">
        <f t="shared" ca="1" si="22"/>
        <v>0.7591978224956295</v>
      </c>
      <c r="F125">
        <f t="shared" ca="1" si="22"/>
        <v>0.71099529751185064</v>
      </c>
      <c r="G125">
        <f t="shared" ca="1" si="22"/>
        <v>0.94173274444991861</v>
      </c>
      <c r="H125">
        <f t="shared" ca="1" si="22"/>
        <v>0.88037066895121796</v>
      </c>
      <c r="I125">
        <f t="shared" ca="1" si="22"/>
        <v>0.55320058004606487</v>
      </c>
      <c r="J125">
        <f t="shared" ca="1" si="22"/>
        <v>0.54141475558933838</v>
      </c>
      <c r="K125">
        <f t="shared" ca="1" si="22"/>
        <v>0.53423147571458118</v>
      </c>
      <c r="L125">
        <f t="shared" ca="1" si="22"/>
        <v>0.52675647682295756</v>
      </c>
      <c r="M125">
        <f t="shared" ca="1" si="22"/>
        <v>0.42089084141495348</v>
      </c>
      <c r="S125" s="1">
        <f t="shared" si="16"/>
        <v>2043</v>
      </c>
      <c r="T125">
        <f t="shared" si="17"/>
        <v>1.6</v>
      </c>
      <c r="U125">
        <f t="shared" ca="1" si="21"/>
        <v>-9.7798896758658549E-2</v>
      </c>
      <c r="V125">
        <f t="shared" ca="1" si="23"/>
        <v>-2.0083633119266999E-2</v>
      </c>
      <c r="W125">
        <f t="shared" ca="1" si="23"/>
        <v>-0.18910002529963915</v>
      </c>
      <c r="X125">
        <f t="shared" ca="1" si="23"/>
        <v>-0.18323563699814432</v>
      </c>
      <c r="Y125">
        <f t="shared" ca="1" si="23"/>
        <v>-0.15263048552132802</v>
      </c>
      <c r="Z125">
        <f t="shared" ca="1" si="23"/>
        <v>-0.14908830684535629</v>
      </c>
      <c r="AA125">
        <f t="shared" ca="1" si="23"/>
        <v>-0.54320058004606486</v>
      </c>
      <c r="AB125">
        <f t="shared" ca="1" si="23"/>
        <v>-0.53141475558933837</v>
      </c>
      <c r="AC125">
        <f t="shared" ca="1" si="23"/>
        <v>-0.54590271767994392</v>
      </c>
      <c r="AD125">
        <f t="shared" ca="1" si="23"/>
        <v>-0.52623381595204921</v>
      </c>
      <c r="AE125">
        <f t="shared" ca="1" si="23"/>
        <v>-0.64864816523903401</v>
      </c>
    </row>
    <row r="126" spans="1:31" x14ac:dyDescent="0.25">
      <c r="A126" s="1">
        <f t="shared" si="14"/>
        <v>2043</v>
      </c>
      <c r="B126">
        <f t="shared" si="15"/>
        <v>1.8</v>
      </c>
      <c r="C126">
        <f t="shared" ca="1" si="20"/>
        <v>0.27384448105070025</v>
      </c>
      <c r="D126">
        <f t="shared" ca="1" si="22"/>
        <v>0.29105917242380563</v>
      </c>
      <c r="E126">
        <f t="shared" ca="1" si="22"/>
        <v>0.28505896260696467</v>
      </c>
      <c r="F126">
        <f t="shared" ca="1" si="22"/>
        <v>0.68724818636575424</v>
      </c>
      <c r="G126">
        <f t="shared" ca="1" si="22"/>
        <v>0.76836714573228515</v>
      </c>
      <c r="H126">
        <f t="shared" ca="1" si="22"/>
        <v>0.61964582739113994</v>
      </c>
      <c r="I126">
        <f t="shared" ca="1" si="22"/>
        <v>0.58264190088383971</v>
      </c>
      <c r="J126">
        <f t="shared" ca="1" si="22"/>
        <v>0.27151824510817085</v>
      </c>
      <c r="K126">
        <f t="shared" ca="1" si="22"/>
        <v>0.52509712448764856</v>
      </c>
      <c r="L126">
        <f t="shared" ca="1" si="22"/>
        <v>0.51962901026493324</v>
      </c>
      <c r="M126">
        <f t="shared" ca="1" si="22"/>
        <v>0.3863355476468267</v>
      </c>
      <c r="S126" s="1">
        <f t="shared" si="16"/>
        <v>2043</v>
      </c>
      <c r="T126">
        <f t="shared" si="17"/>
        <v>1.8</v>
      </c>
      <c r="U126">
        <f t="shared" ca="1" si="21"/>
        <v>-0.18731383948818492</v>
      </c>
      <c r="V126">
        <f t="shared" ca="1" si="23"/>
        <v>-0.28105917242380563</v>
      </c>
      <c r="W126">
        <f t="shared" ca="1" si="23"/>
        <v>-0.27505896260696466</v>
      </c>
      <c r="X126">
        <f t="shared" ca="1" si="23"/>
        <v>-0.18148862179363173</v>
      </c>
      <c r="Y126">
        <f t="shared" ca="1" si="23"/>
        <v>-0.20842548594794483</v>
      </c>
      <c r="Z126">
        <f t="shared" ca="1" si="23"/>
        <v>-0.1875752440142601</v>
      </c>
      <c r="AA126">
        <f t="shared" ca="1" si="23"/>
        <v>-0.57264190088383971</v>
      </c>
      <c r="AB126">
        <f t="shared" ca="1" si="23"/>
        <v>-0.52328054933728452</v>
      </c>
      <c r="AC126">
        <f t="shared" ca="1" si="23"/>
        <v>-0.53600574252269984</v>
      </c>
      <c r="AD126">
        <f t="shared" ca="1" si="23"/>
        <v>-0.53382135589537483</v>
      </c>
      <c r="AE126">
        <f t="shared" ca="1" si="23"/>
        <v>-0.59556346478467148</v>
      </c>
    </row>
    <row r="127" spans="1:31" x14ac:dyDescent="0.25">
      <c r="A127" s="1">
        <f t="shared" si="14"/>
        <v>2043</v>
      </c>
      <c r="B127">
        <f t="shared" si="15"/>
        <v>2</v>
      </c>
      <c r="C127">
        <f t="shared" ca="1" si="20"/>
        <v>0.32864190557541079</v>
      </c>
      <c r="D127">
        <f t="shared" ca="1" si="22"/>
        <v>0.29447822964317677</v>
      </c>
      <c r="E127">
        <f t="shared" ca="1" si="22"/>
        <v>0.14238756051540793</v>
      </c>
      <c r="F127">
        <f t="shared" ca="1" si="22"/>
        <v>0.71033902677844596</v>
      </c>
      <c r="G127">
        <f t="shared" ca="1" si="22"/>
        <v>0.42715407848099046</v>
      </c>
      <c r="H127">
        <f t="shared" ca="1" si="22"/>
        <v>0.7350656420732159</v>
      </c>
      <c r="I127">
        <f t="shared" ca="1" si="22"/>
        <v>0.54170784866552979</v>
      </c>
      <c r="J127">
        <f t="shared" ca="1" si="22"/>
        <v>0.74117363858788876</v>
      </c>
      <c r="K127">
        <f t="shared" ca="1" si="22"/>
        <v>1.9459967709998287</v>
      </c>
      <c r="L127">
        <f t="shared" ca="1" si="22"/>
        <v>3.1336914939636937</v>
      </c>
      <c r="M127">
        <f t="shared" ca="1" si="22"/>
        <v>0.35400846945152376</v>
      </c>
      <c r="S127" s="1">
        <f t="shared" si="16"/>
        <v>2043</v>
      </c>
      <c r="T127">
        <f t="shared" si="17"/>
        <v>2</v>
      </c>
      <c r="U127">
        <f t="shared" ca="1" si="21"/>
        <v>-0.19237998897877026</v>
      </c>
      <c r="V127">
        <f t="shared" ca="1" si="23"/>
        <v>-0.28447822964317676</v>
      </c>
      <c r="W127">
        <f t="shared" ca="1" si="23"/>
        <v>-0.13238756051540793</v>
      </c>
      <c r="X127">
        <f t="shared" ca="1" si="23"/>
        <v>-7.0033902677844595E-2</v>
      </c>
      <c r="Y127">
        <f t="shared" ca="1" si="23"/>
        <v>0.41715407848099045</v>
      </c>
      <c r="Z127">
        <f t="shared" ca="1" si="23"/>
        <v>0.72506564207321589</v>
      </c>
      <c r="AA127">
        <f t="shared" ca="1" si="23"/>
        <v>0.34212832074773414</v>
      </c>
      <c r="AB127">
        <f t="shared" ca="1" si="23"/>
        <v>0.58449233537255096</v>
      </c>
      <c r="AC127">
        <f t="shared" ca="1" si="23"/>
        <v>1.8992564987862963</v>
      </c>
      <c r="AD127">
        <f t="shared" ca="1" si="23"/>
        <v>2.8817045893086251</v>
      </c>
      <c r="AE127">
        <f t="shared" ca="1" si="23"/>
        <v>-0.54565547307620155</v>
      </c>
    </row>
    <row r="128" spans="1:31" x14ac:dyDescent="0.25">
      <c r="A128" s="1">
        <f t="shared" si="14"/>
        <v>2044</v>
      </c>
      <c r="B128">
        <f t="shared" si="15"/>
        <v>1</v>
      </c>
      <c r="C128">
        <f t="shared" ca="1" si="20"/>
        <v>0.21850276109366534</v>
      </c>
      <c r="D128">
        <f t="shared" ca="1" si="22"/>
        <v>0.8229329872728508</v>
      </c>
      <c r="E128">
        <f t="shared" ca="1" si="22"/>
        <v>0.75665064310527164</v>
      </c>
      <c r="F128">
        <f t="shared" ca="1" si="22"/>
        <v>0.71459388303396876</v>
      </c>
      <c r="G128">
        <f t="shared" ca="1" si="22"/>
        <v>0.60746454986639153</v>
      </c>
      <c r="H128">
        <f t="shared" ca="1" si="22"/>
        <v>0.14548783459690268</v>
      </c>
      <c r="I128">
        <f t="shared" ca="1" si="22"/>
        <v>0.12612669437157009</v>
      </c>
      <c r="J128">
        <f t="shared" ca="1" si="22"/>
        <v>0.38988662806186952</v>
      </c>
      <c r="K128">
        <f t="shared" ca="1" si="22"/>
        <v>0.56947624853376533</v>
      </c>
      <c r="L128">
        <f t="shared" ca="1" si="22"/>
        <v>0.27425369617586604</v>
      </c>
      <c r="M128">
        <f t="shared" ca="1" si="22"/>
        <v>0.2402316016919443</v>
      </c>
      <c r="S128" s="1">
        <f t="shared" si="16"/>
        <v>2044</v>
      </c>
      <c r="T128">
        <f t="shared" si="17"/>
        <v>1</v>
      </c>
      <c r="U128">
        <f t="shared" ca="1" si="21"/>
        <v>-2.882906577815629E-2</v>
      </c>
      <c r="V128">
        <f t="shared" ca="1" si="23"/>
        <v>-0.12740206593290987</v>
      </c>
      <c r="W128">
        <f t="shared" ca="1" si="23"/>
        <v>-0.18708243347359257</v>
      </c>
      <c r="X128">
        <f t="shared" ca="1" si="23"/>
        <v>-0.18285214465929348</v>
      </c>
      <c r="Y128">
        <f t="shared" ca="1" si="23"/>
        <v>-0.59746454986639153</v>
      </c>
      <c r="Z128">
        <f t="shared" ca="1" si="23"/>
        <v>-0.19770929796138875</v>
      </c>
      <c r="AA128">
        <f t="shared" ca="1" si="23"/>
        <v>-0.18137964310762109</v>
      </c>
      <c r="AB128">
        <f t="shared" ca="1" si="23"/>
        <v>-0.58711108981020255</v>
      </c>
      <c r="AC128">
        <f t="shared" ca="1" si="23"/>
        <v>-0.58140096578647282</v>
      </c>
      <c r="AD128">
        <f t="shared" ca="1" si="23"/>
        <v>-0.56855504086626296</v>
      </c>
      <c r="AE128">
        <f t="shared" ca="1" si="23"/>
        <v>-0.31625520929150808</v>
      </c>
    </row>
    <row r="129" spans="1:31" x14ac:dyDescent="0.25">
      <c r="A129" s="1">
        <f t="shared" si="14"/>
        <v>2044</v>
      </c>
      <c r="B129">
        <f t="shared" si="15"/>
        <v>1.2</v>
      </c>
      <c r="C129">
        <f t="shared" ca="1" si="20"/>
        <v>0.98564694532796227</v>
      </c>
      <c r="D129">
        <f t="shared" ca="1" si="22"/>
        <v>0.79463533499287919</v>
      </c>
      <c r="E129">
        <f t="shared" ca="1" si="22"/>
        <v>0.75504763617448001</v>
      </c>
      <c r="F129">
        <f t="shared" ca="1" si="22"/>
        <v>0.82646755955403606</v>
      </c>
      <c r="G129">
        <f t="shared" ca="1" si="22"/>
        <v>0.78587842289554155</v>
      </c>
      <c r="H129">
        <f t="shared" ca="1" si="22"/>
        <v>0.13439652839072566</v>
      </c>
      <c r="I129">
        <f t="shared" ca="1" si="22"/>
        <v>0.12697290190233401</v>
      </c>
      <c r="J129">
        <f t="shared" ca="1" si="22"/>
        <v>0.15224743252639125</v>
      </c>
      <c r="K129">
        <f t="shared" ca="1" si="22"/>
        <v>0.47875744882948307</v>
      </c>
      <c r="L129">
        <f t="shared" ca="1" si="22"/>
        <v>0.36496986734788961</v>
      </c>
      <c r="M129">
        <f t="shared" ca="1" si="22"/>
        <v>0.23400729110490909</v>
      </c>
      <c r="S129" s="1">
        <f t="shared" si="16"/>
        <v>2044</v>
      </c>
      <c r="T129">
        <f t="shared" si="17"/>
        <v>1.2</v>
      </c>
      <c r="U129">
        <f t="shared" ca="1" si="21"/>
        <v>-0.16615300594129681</v>
      </c>
      <c r="V129">
        <f t="shared" ca="1" si="23"/>
        <v>-0.19064594836615048</v>
      </c>
      <c r="W129">
        <f t="shared" ca="1" si="23"/>
        <v>-0.18651800014059028</v>
      </c>
      <c r="X129">
        <f t="shared" ca="1" si="23"/>
        <v>-0.1302154901003009</v>
      </c>
      <c r="Y129">
        <f t="shared" ca="1" si="23"/>
        <v>-0.20820358520250984</v>
      </c>
      <c r="Z129">
        <f t="shared" ca="1" si="23"/>
        <v>-0.23244908551324367</v>
      </c>
      <c r="AA129">
        <f t="shared" ca="1" si="23"/>
        <v>-0.17469659285790531</v>
      </c>
      <c r="AB129">
        <f t="shared" ca="1" si="23"/>
        <v>-0.54208157093173892</v>
      </c>
      <c r="AC129">
        <f t="shared" ca="1" si="23"/>
        <v>-0.5655625236280637</v>
      </c>
      <c r="AD129">
        <f t="shared" ca="1" si="23"/>
        <v>-0.56463614872203594</v>
      </c>
      <c r="AE129">
        <f t="shared" ca="1" si="23"/>
        <v>-0.30727723015382119</v>
      </c>
    </row>
    <row r="130" spans="1:31" x14ac:dyDescent="0.25">
      <c r="A130" s="1">
        <f t="shared" si="14"/>
        <v>2044</v>
      </c>
      <c r="B130">
        <f t="shared" si="15"/>
        <v>1.4</v>
      </c>
      <c r="C130">
        <f t="shared" ca="1" si="20"/>
        <v>0.1652568940493018</v>
      </c>
      <c r="D130">
        <f t="shared" ca="1" si="22"/>
        <v>0.81947173265390783</v>
      </c>
      <c r="E130">
        <f t="shared" ca="1" si="22"/>
        <v>0.82476941398124559</v>
      </c>
      <c r="F130">
        <f t="shared" ca="1" si="22"/>
        <v>0.70205106843800058</v>
      </c>
      <c r="G130">
        <f t="shared" ca="1" si="22"/>
        <v>0.78262075403344444</v>
      </c>
      <c r="H130">
        <f t="shared" ca="1" si="22"/>
        <v>0.13324824303611882</v>
      </c>
      <c r="I130">
        <f t="shared" ca="1" si="22"/>
        <v>0.11698773574174171</v>
      </c>
      <c r="J130">
        <f t="shared" ca="1" si="22"/>
        <v>0.11462215424566786</v>
      </c>
      <c r="K130">
        <f t="shared" ca="1" si="22"/>
        <v>0.5355323309661536</v>
      </c>
      <c r="L130">
        <f t="shared" ca="1" si="22"/>
        <v>0.16999591283718171</v>
      </c>
      <c r="M130">
        <f t="shared" ca="1" si="22"/>
        <v>0.22700684486636949</v>
      </c>
      <c r="S130" s="1">
        <f t="shared" si="16"/>
        <v>2044</v>
      </c>
      <c r="T130">
        <f t="shared" si="17"/>
        <v>1.4</v>
      </c>
      <c r="U130">
        <f t="shared" ca="1" si="21"/>
        <v>-0.17208147991123926</v>
      </c>
      <c r="V130">
        <f t="shared" ca="1" si="23"/>
        <v>-0.12703333549551096</v>
      </c>
      <c r="W130">
        <f t="shared" ca="1" si="23"/>
        <v>-0.20373184798125249</v>
      </c>
      <c r="X130">
        <f t="shared" ca="1" si="23"/>
        <v>-0.18067368305832701</v>
      </c>
      <c r="Y130">
        <f t="shared" ca="1" si="23"/>
        <v>-0.20852226037643615</v>
      </c>
      <c r="Z130">
        <f t="shared" ca="1" si="23"/>
        <v>-0.19689893418883531</v>
      </c>
      <c r="AA130">
        <f t="shared" ca="1" si="23"/>
        <v>-0.17179525544201016</v>
      </c>
      <c r="AB130">
        <f t="shared" ca="1" si="23"/>
        <v>-0.16689343476869511</v>
      </c>
      <c r="AC130">
        <f t="shared" ca="1" si="23"/>
        <v>-0.54200910148515535</v>
      </c>
      <c r="AD130">
        <f t="shared" ca="1" si="23"/>
        <v>-0.53235254881710115</v>
      </c>
      <c r="AE130">
        <f t="shared" ca="1" si="23"/>
        <v>-0.29737765772996627</v>
      </c>
    </row>
    <row r="131" spans="1:31" x14ac:dyDescent="0.25">
      <c r="A131" s="1">
        <f t="shared" si="14"/>
        <v>2044</v>
      </c>
      <c r="B131">
        <f t="shared" si="15"/>
        <v>1.6</v>
      </c>
      <c r="C131">
        <f t="shared" ca="1" si="20"/>
        <v>0.22149344409215235</v>
      </c>
      <c r="D131">
        <f t="shared" ca="1" si="22"/>
        <v>0.14401248359000479</v>
      </c>
      <c r="E131">
        <f t="shared" ca="1" si="22"/>
        <v>0.75096300275165573</v>
      </c>
      <c r="F131">
        <f t="shared" ca="1" si="22"/>
        <v>0.69510729524030068</v>
      </c>
      <c r="G131">
        <f t="shared" ca="1" si="22"/>
        <v>0.74380463341320757</v>
      </c>
      <c r="H131">
        <f t="shared" ca="1" si="22"/>
        <v>0.13107085561872941</v>
      </c>
      <c r="I131">
        <f t="shared" ca="1" si="22"/>
        <v>0.11511935284801786</v>
      </c>
      <c r="J131">
        <f t="shared" ca="1" si="22"/>
        <v>0.53681223318494165</v>
      </c>
      <c r="K131">
        <f t="shared" ca="1" si="22"/>
        <v>0.52795268647498972</v>
      </c>
      <c r="L131">
        <f t="shared" ca="1" si="22"/>
        <v>0.26096305474850601</v>
      </c>
      <c r="M131">
        <f t="shared" ca="1" si="22"/>
        <v>0.42085607600859337</v>
      </c>
      <c r="S131" s="1">
        <f t="shared" si="16"/>
        <v>2044</v>
      </c>
      <c r="T131">
        <f t="shared" si="17"/>
        <v>1.6</v>
      </c>
      <c r="U131">
        <f t="shared" ca="1" si="21"/>
        <v>-0.17785011527253097</v>
      </c>
      <c r="V131">
        <f t="shared" ca="1" si="23"/>
        <v>-2.4440311965790783E-2</v>
      </c>
      <c r="W131">
        <f t="shared" ca="1" si="23"/>
        <v>-0.18500344809917621</v>
      </c>
      <c r="X131">
        <f t="shared" ca="1" si="23"/>
        <v>-0.12820088680423303</v>
      </c>
      <c r="Y131">
        <f t="shared" ca="1" si="23"/>
        <v>-0.19006688445469919</v>
      </c>
      <c r="Z131">
        <f t="shared" ca="1" si="23"/>
        <v>-0.17651034238318494</v>
      </c>
      <c r="AA131">
        <f t="shared" ca="1" si="23"/>
        <v>-0.16855207447339285</v>
      </c>
      <c r="AB131">
        <f t="shared" ca="1" si="23"/>
        <v>-0.55612968756729397</v>
      </c>
      <c r="AC131">
        <f t="shared" ca="1" si="23"/>
        <v>-0.53968334134045748</v>
      </c>
      <c r="AD131">
        <f t="shared" ca="1" si="23"/>
        <v>-0.52076803367729629</v>
      </c>
      <c r="AE131">
        <f t="shared" ca="1" si="23"/>
        <v>-0.63219398648872993</v>
      </c>
    </row>
    <row r="132" spans="1:31" x14ac:dyDescent="0.25">
      <c r="A132" s="1">
        <f t="shared" si="14"/>
        <v>2044</v>
      </c>
      <c r="B132">
        <f t="shared" si="15"/>
        <v>1.8</v>
      </c>
      <c r="C132">
        <f t="shared" ca="1" si="20"/>
        <v>0.27635061510418579</v>
      </c>
      <c r="D132">
        <f t="shared" ca="1" si="22"/>
        <v>0.28389131538260259</v>
      </c>
      <c r="E132">
        <f t="shared" ca="1" si="22"/>
        <v>0.13811237009048455</v>
      </c>
      <c r="F132">
        <f t="shared" ca="1" si="22"/>
        <v>0.68072706882872835</v>
      </c>
      <c r="G132">
        <f t="shared" ca="1" si="22"/>
        <v>0.56063667459524713</v>
      </c>
      <c r="H132">
        <f t="shared" ca="1" si="22"/>
        <v>0.12911662402464169</v>
      </c>
      <c r="I132">
        <f t="shared" ca="1" si="22"/>
        <v>0.11344883032732336</v>
      </c>
      <c r="J132">
        <f t="shared" ca="1" si="22"/>
        <v>0.28398862096429411</v>
      </c>
      <c r="K132">
        <f t="shared" ca="1" si="22"/>
        <v>0.50704722942724212</v>
      </c>
      <c r="L132">
        <f t="shared" ca="1" si="22"/>
        <v>0.50935463662341673</v>
      </c>
      <c r="M132">
        <f t="shared" ca="1" si="22"/>
        <v>0.38632792638289998</v>
      </c>
      <c r="S132" s="1">
        <f t="shared" si="16"/>
        <v>2044</v>
      </c>
      <c r="T132">
        <f t="shared" si="17"/>
        <v>1.8</v>
      </c>
      <c r="U132">
        <f t="shared" ca="1" si="21"/>
        <v>-0.18346741993926852</v>
      </c>
      <c r="V132">
        <f t="shared" ca="1" si="23"/>
        <v>-0.27389131538260258</v>
      </c>
      <c r="W132">
        <f t="shared" ca="1" si="23"/>
        <v>-0.12811237009048454</v>
      </c>
      <c r="X132">
        <f t="shared" ca="1" si="23"/>
        <v>-0.17775377948381935</v>
      </c>
      <c r="Y132">
        <f t="shared" ca="1" si="23"/>
        <v>-0.2039160160368983</v>
      </c>
      <c r="Z132">
        <f t="shared" ca="1" si="23"/>
        <v>-0.17360646504210961</v>
      </c>
      <c r="AA132">
        <f t="shared" ca="1" si="23"/>
        <v>-0.16175599827585396</v>
      </c>
      <c r="AB132">
        <f t="shared" ca="1" si="23"/>
        <v>-0.53253779245173849</v>
      </c>
      <c r="AC132">
        <f t="shared" ca="1" si="23"/>
        <v>-0.51702376023490049</v>
      </c>
      <c r="AD132">
        <f t="shared" ca="1" si="23"/>
        <v>-0.51397282548234846</v>
      </c>
      <c r="AE132">
        <f t="shared" ca="1" si="23"/>
        <v>-0.58049147787368571</v>
      </c>
    </row>
    <row r="133" spans="1:31" x14ac:dyDescent="0.25">
      <c r="A133" s="1">
        <f t="shared" si="14"/>
        <v>2044</v>
      </c>
      <c r="B133">
        <f t="shared" si="15"/>
        <v>2</v>
      </c>
      <c r="C133">
        <f t="shared" ca="1" si="20"/>
        <v>0.32989984549626417</v>
      </c>
      <c r="D133">
        <f t="shared" ca="1" si="22"/>
        <v>0.28758774122713959</v>
      </c>
      <c r="E133">
        <f t="shared" ca="1" si="22"/>
        <v>0.14414299495545899</v>
      </c>
      <c r="F133">
        <f t="shared" ca="1" si="22"/>
        <v>0.40923468165321025</v>
      </c>
      <c r="G133">
        <f t="shared" ca="1" si="22"/>
        <v>0.18159594709666604</v>
      </c>
      <c r="H133">
        <f t="shared" ca="1" si="22"/>
        <v>0.74599138463832582</v>
      </c>
      <c r="I133">
        <f t="shared" ca="1" si="22"/>
        <v>0.46100678284906582</v>
      </c>
      <c r="J133">
        <f t="shared" ca="1" si="22"/>
        <v>0.87721026515089262</v>
      </c>
      <c r="K133">
        <f t="shared" ca="1" si="22"/>
        <v>1.9357095358995182</v>
      </c>
      <c r="L133">
        <f t="shared" ca="1" si="22"/>
        <v>3.1719597697477724</v>
      </c>
      <c r="M133">
        <f t="shared" ca="1" si="22"/>
        <v>0.35402224576801478</v>
      </c>
      <c r="S133" s="1">
        <f t="shared" si="16"/>
        <v>2044</v>
      </c>
      <c r="T133">
        <f t="shared" si="17"/>
        <v>2</v>
      </c>
      <c r="U133">
        <f t="shared" ca="1" si="21"/>
        <v>-0.18894137319229426</v>
      </c>
      <c r="V133">
        <f t="shared" ca="1" si="23"/>
        <v>-0.27758774122713958</v>
      </c>
      <c r="W133">
        <f t="shared" ca="1" si="23"/>
        <v>-0.13414299495545898</v>
      </c>
      <c r="X133">
        <f t="shared" ca="1" si="23"/>
        <v>-3.9923468165321024E-2</v>
      </c>
      <c r="Y133">
        <f t="shared" ca="1" si="23"/>
        <v>0.17159594709666603</v>
      </c>
      <c r="Z133">
        <f t="shared" ca="1" si="23"/>
        <v>0.73599138463832581</v>
      </c>
      <c r="AA133">
        <f t="shared" ca="1" si="23"/>
        <v>7.9067619732022358E-3</v>
      </c>
      <c r="AB133">
        <f t="shared" ca="1" si="23"/>
        <v>0.66234787923393945</v>
      </c>
      <c r="AC133">
        <f t="shared" ca="1" si="23"/>
        <v>1.6290431731081625</v>
      </c>
      <c r="AD133">
        <f t="shared" ca="1" si="23"/>
        <v>3.0084890297481643</v>
      </c>
      <c r="AE133">
        <f t="shared" ca="1" si="23"/>
        <v>-0.53194477351226466</v>
      </c>
    </row>
    <row r="134" spans="1:31" x14ac:dyDescent="0.25">
      <c r="A134" s="1">
        <f t="shared" si="14"/>
        <v>2045</v>
      </c>
      <c r="B134">
        <f t="shared" si="15"/>
        <v>1</v>
      </c>
      <c r="C134">
        <f t="shared" ca="1" si="20"/>
        <v>0.21823002887380766</v>
      </c>
      <c r="D134">
        <f t="shared" ca="1" si="22"/>
        <v>0.78499512211644795</v>
      </c>
      <c r="E134">
        <f t="shared" ca="1" si="22"/>
        <v>0.81922442028411013</v>
      </c>
      <c r="F134">
        <f t="shared" ca="1" si="22"/>
        <v>0.70536847491698773</v>
      </c>
      <c r="G134">
        <f t="shared" ca="1" si="22"/>
        <v>0.15263847572242911</v>
      </c>
      <c r="H134">
        <f t="shared" ca="1" si="22"/>
        <v>0.14410957349332101</v>
      </c>
      <c r="I134">
        <f t="shared" ca="1" si="22"/>
        <v>0.57734197946373533</v>
      </c>
      <c r="J134">
        <f t="shared" ca="1" si="22"/>
        <v>0.18616203656899277</v>
      </c>
      <c r="K134">
        <f t="shared" ca="1" si="22"/>
        <v>0.79202769945475127</v>
      </c>
      <c r="L134">
        <f t="shared" ca="1" si="22"/>
        <v>0.17871808989576349</v>
      </c>
      <c r="M134">
        <f t="shared" ca="1" si="22"/>
        <v>0.24043704302989746</v>
      </c>
      <c r="S134" s="1">
        <f t="shared" si="16"/>
        <v>2045</v>
      </c>
      <c r="T134">
        <f t="shared" si="17"/>
        <v>1</v>
      </c>
      <c r="U134">
        <f t="shared" ca="1" si="21"/>
        <v>-2.5730831558348051E-2</v>
      </c>
      <c r="V134">
        <f t="shared" ca="1" si="23"/>
        <v>-0.18649933499044477</v>
      </c>
      <c r="W134">
        <f t="shared" ca="1" si="23"/>
        <v>-0.18636163167079162</v>
      </c>
      <c r="X134">
        <f t="shared" ca="1" si="23"/>
        <v>-0.17876520759409587</v>
      </c>
      <c r="Y134">
        <f t="shared" ca="1" si="23"/>
        <v>-0.20452839992706523</v>
      </c>
      <c r="Z134">
        <f t="shared" ca="1" si="23"/>
        <v>-0.1776412994338829</v>
      </c>
      <c r="AA134">
        <f t="shared" ca="1" si="23"/>
        <v>-0.57895660084523737</v>
      </c>
      <c r="AB134">
        <f t="shared" ca="1" si="23"/>
        <v>-0.57023994338453321</v>
      </c>
      <c r="AC134">
        <f t="shared" ca="1" si="23"/>
        <v>-0.28178854023787592</v>
      </c>
      <c r="AD134">
        <f t="shared" ca="1" si="23"/>
        <v>-0.56486840938202387</v>
      </c>
      <c r="AE134">
        <f t="shared" ca="1" si="23"/>
        <v>-0.30636023696411968</v>
      </c>
    </row>
    <row r="135" spans="1:31" x14ac:dyDescent="0.25">
      <c r="A135" s="1">
        <f t="shared" si="14"/>
        <v>2045</v>
      </c>
      <c r="B135">
        <f t="shared" si="15"/>
        <v>1.2</v>
      </c>
      <c r="C135">
        <f t="shared" ca="1" si="20"/>
        <v>0.11206038895358901</v>
      </c>
      <c r="D135">
        <f t="shared" ca="1" si="22"/>
        <v>0.78516445374040622</v>
      </c>
      <c r="E135">
        <f t="shared" ca="1" si="22"/>
        <v>0.74572831167233</v>
      </c>
      <c r="F135">
        <f t="shared" ca="1" si="22"/>
        <v>0.70190089250198928</v>
      </c>
      <c r="G135">
        <f t="shared" ca="1" si="22"/>
        <v>0.93082728893279498</v>
      </c>
      <c r="H135">
        <f t="shared" ca="1" si="22"/>
        <v>0.12626343367879772</v>
      </c>
      <c r="I135">
        <f t="shared" ca="1" si="22"/>
        <v>0.12436992508784218</v>
      </c>
      <c r="J135">
        <f t="shared" ca="1" si="22"/>
        <v>0.54784767671699175</v>
      </c>
      <c r="K135">
        <f t="shared" ca="1" si="22"/>
        <v>0.13559448375335076</v>
      </c>
      <c r="L135">
        <f t="shared" ca="1" si="22"/>
        <v>0.29454984040523191</v>
      </c>
      <c r="M135">
        <f t="shared" ca="1" si="22"/>
        <v>0.23420606539892591</v>
      </c>
      <c r="S135" s="1">
        <f t="shared" si="16"/>
        <v>2045</v>
      </c>
      <c r="T135">
        <f t="shared" si="17"/>
        <v>1.2</v>
      </c>
      <c r="U135">
        <f t="shared" ca="1" si="21"/>
        <v>-0.16257916742170092</v>
      </c>
      <c r="V135">
        <f t="shared" ca="1" si="23"/>
        <v>-0.1863604172666074</v>
      </c>
      <c r="W135">
        <f t="shared" ca="1" si="23"/>
        <v>-0.18233934078789235</v>
      </c>
      <c r="X135">
        <f t="shared" ca="1" si="23"/>
        <v>-0.17776128502983682</v>
      </c>
      <c r="Y135">
        <f t="shared" ca="1" si="23"/>
        <v>-0.15117413319776327</v>
      </c>
      <c r="Z135">
        <f t="shared" ca="1" si="23"/>
        <v>-0.17605933051698031</v>
      </c>
      <c r="AA135">
        <f t="shared" ca="1" si="23"/>
        <v>-0.2287416317235223</v>
      </c>
      <c r="AB135">
        <f t="shared" ca="1" si="23"/>
        <v>-0.56928869259033255</v>
      </c>
      <c r="AC135">
        <f t="shared" ca="1" si="23"/>
        <v>-7.6564000424778011E-2</v>
      </c>
      <c r="AD135">
        <f t="shared" ca="1" si="23"/>
        <v>-0.5311755875656845</v>
      </c>
      <c r="AE135">
        <f t="shared" ca="1" si="23"/>
        <v>-0.29970894628208827</v>
      </c>
    </row>
    <row r="136" spans="1:31" x14ac:dyDescent="0.25">
      <c r="A136" s="1">
        <f t="shared" si="14"/>
        <v>2045</v>
      </c>
      <c r="B136">
        <f t="shared" si="15"/>
        <v>1.4</v>
      </c>
      <c r="C136">
        <f t="shared" ca="1" si="20"/>
        <v>0.1684234079947326</v>
      </c>
      <c r="D136">
        <f t="shared" ca="1" si="22"/>
        <v>0.78535062129242783</v>
      </c>
      <c r="E136">
        <f t="shared" ca="1" si="22"/>
        <v>0.77703496614924128</v>
      </c>
      <c r="F136">
        <f t="shared" ca="1" si="22"/>
        <v>0.69849013246693259</v>
      </c>
      <c r="G136">
        <f t="shared" ca="1" si="22"/>
        <v>0.15226501142385526</v>
      </c>
      <c r="H136">
        <f t="shared" ca="1" si="22"/>
        <v>0.13200430144798364</v>
      </c>
      <c r="I136">
        <f t="shared" ca="1" si="22"/>
        <v>0.12122993472827946</v>
      </c>
      <c r="J136">
        <f t="shared" ca="1" si="22"/>
        <v>0.53419277854648084</v>
      </c>
      <c r="K136">
        <f t="shared" ca="1" si="22"/>
        <v>0.75587996350021502</v>
      </c>
      <c r="L136">
        <f t="shared" ca="1" si="22"/>
        <v>0.23125290205872975</v>
      </c>
      <c r="M136">
        <f t="shared" ca="1" si="22"/>
        <v>0.22719826389168896</v>
      </c>
      <c r="S136" s="1">
        <f t="shared" si="16"/>
        <v>2045</v>
      </c>
      <c r="T136">
        <f t="shared" si="17"/>
        <v>1.4</v>
      </c>
      <c r="U136">
        <f t="shared" ca="1" si="21"/>
        <v>-0.16835487115558723</v>
      </c>
      <c r="V136">
        <f t="shared" ca="1" si="23"/>
        <v>-0.18616247410499398</v>
      </c>
      <c r="W136">
        <f t="shared" ca="1" si="23"/>
        <v>-0.19088797354662954</v>
      </c>
      <c r="X136">
        <f t="shared" ca="1" si="23"/>
        <v>-0.17662718326182358</v>
      </c>
      <c r="Y136">
        <f t="shared" ca="1" si="23"/>
        <v>-0.20381891483948664</v>
      </c>
      <c r="Z136">
        <f t="shared" ca="1" si="23"/>
        <v>-0.17830575513685587</v>
      </c>
      <c r="AA136">
        <f t="shared" ca="1" si="23"/>
        <v>-0.24125858857515134</v>
      </c>
      <c r="AB136">
        <f t="shared" ca="1" si="23"/>
        <v>-0.54760440718687853</v>
      </c>
      <c r="AC136">
        <f t="shared" ca="1" si="23"/>
        <v>-0.12827165800670928</v>
      </c>
      <c r="AD136">
        <f t="shared" ca="1" si="23"/>
        <v>-0.51698730074519939</v>
      </c>
      <c r="AE136">
        <f t="shared" ca="1" si="23"/>
        <v>2.1715918800870343E-2</v>
      </c>
    </row>
    <row r="137" spans="1:31" x14ac:dyDescent="0.25">
      <c r="A137" s="1">
        <f t="shared" si="14"/>
        <v>2045</v>
      </c>
      <c r="B137">
        <f t="shared" si="15"/>
        <v>1.6</v>
      </c>
      <c r="C137">
        <f t="shared" ca="1" si="20"/>
        <v>0.22337347253069967</v>
      </c>
      <c r="D137">
        <f t="shared" ca="1" si="22"/>
        <v>0.15711786418838014</v>
      </c>
      <c r="E137">
        <f t="shared" ca="1" si="22"/>
        <v>0.84037923223221911</v>
      </c>
      <c r="F137">
        <f t="shared" ca="1" si="22"/>
        <v>0.77462831037784441</v>
      </c>
      <c r="G137">
        <f t="shared" ca="1" si="22"/>
        <v>0.15162453301502893</v>
      </c>
      <c r="H137">
        <f t="shared" ca="1" si="22"/>
        <v>0.13642132746601601</v>
      </c>
      <c r="I137">
        <f t="shared" ca="1" si="22"/>
        <v>0.48207259098721894</v>
      </c>
      <c r="J137">
        <f t="shared" ca="1" si="22"/>
        <v>0.52203886524972787</v>
      </c>
      <c r="K137">
        <f t="shared" ca="1" si="22"/>
        <v>0.87410163985885581</v>
      </c>
      <c r="L137">
        <f t="shared" ca="1" si="22"/>
        <v>0.50912414865253897</v>
      </c>
      <c r="M137">
        <f t="shared" ca="1" si="22"/>
        <v>0.42086601102468835</v>
      </c>
      <c r="S137" s="1">
        <f t="shared" si="16"/>
        <v>2045</v>
      </c>
      <c r="T137">
        <f t="shared" si="17"/>
        <v>1.6</v>
      </c>
      <c r="U137">
        <f t="shared" ca="1" si="21"/>
        <v>-0.17487605401541526</v>
      </c>
      <c r="V137">
        <f t="shared" ca="1" si="23"/>
        <v>-2.1173874016664564E-2</v>
      </c>
      <c r="W137">
        <f t="shared" ca="1" si="23"/>
        <v>-0.13192612073215121</v>
      </c>
      <c r="X137">
        <f t="shared" ca="1" si="23"/>
        <v>-0.12540991859809278</v>
      </c>
      <c r="Y137">
        <f t="shared" ca="1" si="23"/>
        <v>-0.20280412528204386</v>
      </c>
      <c r="Z137">
        <f t="shared" ca="1" si="23"/>
        <v>-0.23527173005667071</v>
      </c>
      <c r="AA137">
        <f t="shared" ca="1" si="23"/>
        <v>-8.536672178821593E-2</v>
      </c>
      <c r="AB137">
        <f t="shared" ca="1" si="23"/>
        <v>-0.53435378164576697</v>
      </c>
      <c r="AC137">
        <f t="shared" ca="1" si="23"/>
        <v>-0.14074452464079051</v>
      </c>
      <c r="AD137">
        <f t="shared" ca="1" si="23"/>
        <v>-0.5084432049015577</v>
      </c>
      <c r="AE137">
        <f t="shared" ca="1" si="23"/>
        <v>-0.61625906650758255</v>
      </c>
    </row>
    <row r="138" spans="1:31" x14ac:dyDescent="0.25">
      <c r="A138" s="1">
        <f t="shared" si="14"/>
        <v>2045</v>
      </c>
      <c r="B138">
        <f t="shared" si="15"/>
        <v>1.8</v>
      </c>
      <c r="C138">
        <f t="shared" ca="1" si="20"/>
        <v>0.13997649568019438</v>
      </c>
      <c r="D138">
        <f t="shared" ca="1" si="22"/>
        <v>0.30157561361858964</v>
      </c>
      <c r="E138">
        <f t="shared" ca="1" si="22"/>
        <v>0.1634273552836138</v>
      </c>
      <c r="F138">
        <f t="shared" ca="1" si="22"/>
        <v>0.1329335601371246</v>
      </c>
      <c r="G138">
        <f t="shared" ca="1" si="22"/>
        <v>0.14843307377186715</v>
      </c>
      <c r="H138">
        <f t="shared" ca="1" si="22"/>
        <v>0.12276651483963488</v>
      </c>
      <c r="I138">
        <f t="shared" ca="1" si="22"/>
        <v>0.11746068911595968</v>
      </c>
      <c r="J138">
        <f t="shared" ca="1" si="22"/>
        <v>0.11330617553582741</v>
      </c>
      <c r="K138">
        <f t="shared" ca="1" si="22"/>
        <v>0.8505754321321366</v>
      </c>
      <c r="L138">
        <f t="shared" ca="1" si="22"/>
        <v>0.49284966670753655</v>
      </c>
      <c r="M138">
        <f t="shared" ca="1" si="22"/>
        <v>0.38636178850555858</v>
      </c>
      <c r="S138" s="1">
        <f t="shared" si="16"/>
        <v>2045</v>
      </c>
      <c r="T138">
        <f t="shared" si="17"/>
        <v>1.8</v>
      </c>
      <c r="U138">
        <f t="shared" ca="1" si="21"/>
        <v>-0.12115803585210258</v>
      </c>
      <c r="V138">
        <f t="shared" ca="1" si="23"/>
        <v>-0.29157561361858964</v>
      </c>
      <c r="W138">
        <f t="shared" ca="1" si="23"/>
        <v>-0.15342735528361379</v>
      </c>
      <c r="X138">
        <f t="shared" ca="1" si="23"/>
        <v>-0.20560107832026375</v>
      </c>
      <c r="Y138">
        <f t="shared" ca="1" si="23"/>
        <v>-0.24341500601165522</v>
      </c>
      <c r="Z138">
        <f t="shared" ca="1" si="23"/>
        <v>-0.11673461521727738</v>
      </c>
      <c r="AA138">
        <f t="shared" ca="1" si="23"/>
        <v>-0.16802899048199524</v>
      </c>
      <c r="AB138">
        <f t="shared" ca="1" si="23"/>
        <v>-0.15781060870552721</v>
      </c>
      <c r="AC138">
        <f t="shared" ca="1" si="23"/>
        <v>-0.13816472631652618</v>
      </c>
      <c r="AD138">
        <f t="shared" ca="1" si="23"/>
        <v>-0.49156568059825917</v>
      </c>
      <c r="AE138">
        <f t="shared" ca="1" si="23"/>
        <v>-0.56589620422700948</v>
      </c>
    </row>
    <row r="139" spans="1:31" x14ac:dyDescent="0.25">
      <c r="A139" s="1">
        <f t="shared" si="14"/>
        <v>2045</v>
      </c>
      <c r="B139">
        <f t="shared" si="15"/>
        <v>2</v>
      </c>
      <c r="C139">
        <f t="shared" ca="1" si="20"/>
        <v>0.32932704441045541</v>
      </c>
      <c r="D139">
        <f t="shared" ca="1" si="22"/>
        <v>0.28099572102066867</v>
      </c>
      <c r="E139">
        <f t="shared" ca="1" si="22"/>
        <v>0.13735261458619336</v>
      </c>
      <c r="F139">
        <f t="shared" ca="1" si="22"/>
        <v>0.32735082837588386</v>
      </c>
      <c r="G139">
        <f t="shared" ca="1" si="22"/>
        <v>0.19567113593605501</v>
      </c>
      <c r="H139">
        <f t="shared" ca="1" si="22"/>
        <v>0.75652881554057527</v>
      </c>
      <c r="I139">
        <f t="shared" ca="1" si="22"/>
        <v>0.3824526069997578</v>
      </c>
      <c r="J139">
        <f t="shared" ca="1" si="22"/>
        <v>0.69221670902703636</v>
      </c>
      <c r="K139">
        <f t="shared" ca="1" si="22"/>
        <v>0.993885938111433</v>
      </c>
      <c r="L139">
        <f t="shared" ca="1" si="22"/>
        <v>3.246741218133335</v>
      </c>
      <c r="M139">
        <f t="shared" ca="1" si="22"/>
        <v>0.35407443411753164</v>
      </c>
      <c r="S139" s="1">
        <f t="shared" si="16"/>
        <v>2045</v>
      </c>
      <c r="T139">
        <f t="shared" si="17"/>
        <v>2</v>
      </c>
      <c r="U139">
        <f t="shared" ca="1" si="21"/>
        <v>-0.18476976339708753</v>
      </c>
      <c r="V139">
        <f t="shared" ca="1" si="23"/>
        <v>-0.27099572102066866</v>
      </c>
      <c r="W139">
        <f t="shared" ca="1" si="23"/>
        <v>-0.12735261458619335</v>
      </c>
      <c r="X139">
        <f t="shared" ca="1" si="23"/>
        <v>-3.1735082837588385E-2</v>
      </c>
      <c r="Y139">
        <f t="shared" ca="1" si="23"/>
        <v>0.185671135936055</v>
      </c>
      <c r="Z139">
        <f t="shared" ca="1" si="23"/>
        <v>0.74652881554057526</v>
      </c>
      <c r="AA139">
        <f t="shared" ca="1" si="23"/>
        <v>0.2778415427579467</v>
      </c>
      <c r="AB139">
        <f t="shared" ca="1" si="23"/>
        <v>0.54047772246096859</v>
      </c>
      <c r="AC139">
        <f t="shared" ca="1" si="23"/>
        <v>0.97805307471399272</v>
      </c>
      <c r="AD139">
        <f t="shared" ca="1" si="23"/>
        <v>2.8180867423340503</v>
      </c>
      <c r="AE139">
        <f t="shared" ca="1" si="23"/>
        <v>1.932217404641709E-2</v>
      </c>
    </row>
    <row r="140" spans="1:31" x14ac:dyDescent="0.25">
      <c r="A140" s="1">
        <f t="shared" si="14"/>
        <v>2046</v>
      </c>
      <c r="B140">
        <f t="shared" si="15"/>
        <v>1</v>
      </c>
      <c r="C140">
        <f t="shared" ca="1" si="20"/>
        <v>0.21793620461518243</v>
      </c>
      <c r="D140">
        <f t="shared" ca="1" si="22"/>
        <v>0.23661270144268787</v>
      </c>
      <c r="E140">
        <f t="shared" ca="1" si="22"/>
        <v>0.13814810868862296</v>
      </c>
      <c r="F140">
        <f t="shared" ca="1" si="22"/>
        <v>0.13369810789162254</v>
      </c>
      <c r="G140">
        <f t="shared" ca="1" si="22"/>
        <v>0.9422871779195694</v>
      </c>
      <c r="H140">
        <f t="shared" ca="1" si="22"/>
        <v>0.13187572488574134</v>
      </c>
      <c r="I140">
        <f t="shared" ca="1" si="22"/>
        <v>0.13169899522453116</v>
      </c>
      <c r="J140">
        <f t="shared" ca="1" si="22"/>
        <v>0.12028720435033147</v>
      </c>
      <c r="K140">
        <f t="shared" ca="1" si="22"/>
        <v>0.24096063613450877</v>
      </c>
      <c r="L140">
        <f t="shared" ca="1" si="22"/>
        <v>0.3307620639166225</v>
      </c>
      <c r="M140">
        <f t="shared" ca="1" si="22"/>
        <v>0.24060482599130215</v>
      </c>
      <c r="S140" s="1">
        <f t="shared" si="16"/>
        <v>2046</v>
      </c>
      <c r="T140">
        <f t="shared" si="17"/>
        <v>1</v>
      </c>
      <c r="U140">
        <f t="shared" ca="1" si="21"/>
        <v>-2.6000508935069121E-2</v>
      </c>
      <c r="V140">
        <f t="shared" ca="1" si="23"/>
        <v>-0.18396247112316033</v>
      </c>
      <c r="W140">
        <f t="shared" ca="1" si="23"/>
        <v>-0.17934606258314126</v>
      </c>
      <c r="X140">
        <f t="shared" ca="1" si="23"/>
        <v>-0.17523061584138877</v>
      </c>
      <c r="Y140">
        <f t="shared" ca="1" si="23"/>
        <v>-0.14798614664578152</v>
      </c>
      <c r="Z140">
        <f t="shared" ca="1" si="23"/>
        <v>-0.17319322401443579</v>
      </c>
      <c r="AA140">
        <f t="shared" ca="1" si="23"/>
        <v>-0.1909235335097649</v>
      </c>
      <c r="AB140">
        <f t="shared" ca="1" si="23"/>
        <v>-0.17691874186221279</v>
      </c>
      <c r="AC140">
        <f t="shared" ca="1" si="23"/>
        <v>-7.6377338727474819E-2</v>
      </c>
      <c r="AD140">
        <f t="shared" ca="1" si="23"/>
        <v>-0.53103634842105041</v>
      </c>
      <c r="AE140">
        <f t="shared" ca="1" si="23"/>
        <v>-0.29884192896384021</v>
      </c>
    </row>
    <row r="141" spans="1:31" x14ac:dyDescent="0.25">
      <c r="A141" s="1">
        <f t="shared" si="14"/>
        <v>2046</v>
      </c>
      <c r="B141">
        <f t="shared" si="15"/>
        <v>1.2</v>
      </c>
      <c r="C141">
        <f t="shared" ca="1" si="20"/>
        <v>0.117880048488592</v>
      </c>
      <c r="D141">
        <f t="shared" ca="1" si="22"/>
        <v>0.8630991289905211</v>
      </c>
      <c r="E141">
        <f t="shared" ca="1" si="22"/>
        <v>0.13781400154640683</v>
      </c>
      <c r="F141">
        <f t="shared" ca="1" si="22"/>
        <v>0.13306528327712527</v>
      </c>
      <c r="G141">
        <f t="shared" ca="1" si="22"/>
        <v>0.14862181015498596</v>
      </c>
      <c r="H141">
        <f t="shared" ca="1" si="22"/>
        <v>0.13110902198622182</v>
      </c>
      <c r="I141">
        <f t="shared" ca="1" si="22"/>
        <v>0.12992330117605916</v>
      </c>
      <c r="J141">
        <f t="shared" ca="1" si="22"/>
        <v>0.25710715950344742</v>
      </c>
      <c r="K141">
        <f t="shared" ca="1" si="22"/>
        <v>0.90069683222366281</v>
      </c>
      <c r="L141">
        <f t="shared" ref="D141:M167" ca="1" si="24">IF(ABS(MAX(INDIRECT("'[All data.xlsx]Sheet1_Mul_"&amp;$B141&amp;"_"&amp;L$1&amp;"'!"&amp;ADDRESS($O$2+$A141-2023,2)&amp;":"&amp;ADDRESS($O$2+$A141-2023,52))))&lt;0.0001,ABS(MAX(INDIRECT("'[All data.xlsx]Sheet1_Mul_"&amp;$B141&amp;"_"&amp;L$1&amp;"'!"&amp;ADDRESS($O$2+$A141-2023,2)&amp;":"&amp;ADDRESS($O$2+$A141-2023,52))))*10000,IF(ABS(MAX(INDIRECT("'[All data.xlsx]Sheet1_Mul_"&amp;$B141&amp;"_"&amp;L$1&amp;"'!"&amp;ADDRESS($O$2+$A141-2023,2)&amp;":"&amp;ADDRESS($O$2+$A141-2023,52))))&lt;0.001,ABS(MAX(INDIRECT("'[All data.xlsx]Sheet1_Mul_"&amp;$B141&amp;"_"&amp;L$1&amp;"'!"&amp;ADDRESS($O$2+$A141-2023,2)&amp;":"&amp;ADDRESS($O$2+$A141-2023,52))))*1000,IF(ABS(MAX(INDIRECT("'[All data.xlsx]Sheet1_Mul_"&amp;$B141&amp;"_"&amp;L$1&amp;"'!"&amp;ADDRESS($O$2+$A141-2023,2)&amp;":"&amp;ADDRESS($O$2+$A141-2023,52))))&lt;0.01,ABS(MAX(INDIRECT("'[All data.xlsx]Sheet1_Mul_"&amp;$B141&amp;"_"&amp;L$1&amp;"'!"&amp;ADDRESS($O$2+$A141-2023,2)&amp;":"&amp;ADDRESS($O$2+$A141-2023,52))))*100,IF(ABS(MAX(INDIRECT("'[All data.xlsx]Sheet1_Mul_"&amp;$B141&amp;"_"&amp;L$1&amp;"'!"&amp;ADDRESS($O$2+$A141-2023,2)&amp;":"&amp;ADDRESS($O$2+$A141-2023,52))))&lt;0.1,ABS(MAX(INDIRECT("'[All data.xlsx]Sheet1_Mul_"&amp;$B141&amp;"_"&amp;L$1&amp;"'!"&amp;ADDRESS($O$2+$A141-2023,2)&amp;":"&amp;ADDRESS($O$2+$A141-2023,52))))*10,ABS(MAX(INDIRECT("'[All data.xlsx]Sheet1_Mul_"&amp;$B141&amp;"_"&amp;L$1&amp;"'!"&amp;ADDRESS($O$2+$A141-2023,2)&amp;":"&amp;ADDRESS($O$2+$A141-2023,52))))))))+0.01</f>
        <v>0.52603630639909549</v>
      </c>
      <c r="M141">
        <f t="shared" ca="1" si="24"/>
        <v>0.23436925132476955</v>
      </c>
      <c r="S141" s="1">
        <f t="shared" si="16"/>
        <v>2046</v>
      </c>
      <c r="T141">
        <f t="shared" si="17"/>
        <v>1.2</v>
      </c>
      <c r="U141">
        <f t="shared" ca="1" si="21"/>
        <v>-0.16004329220183261</v>
      </c>
      <c r="V141">
        <f t="shared" ca="1" si="23"/>
        <v>-0.20267938703279889</v>
      </c>
      <c r="W141">
        <f t="shared" ca="1" si="23"/>
        <v>-0.17884091481417513</v>
      </c>
      <c r="X141">
        <f t="shared" ca="1" si="23"/>
        <v>-0.17430937438233585</v>
      </c>
      <c r="Y141">
        <f t="shared" ca="1" si="23"/>
        <v>-0.24169206520616165</v>
      </c>
      <c r="Z141">
        <f t="shared" ca="1" si="23"/>
        <v>-0.17709711770596825</v>
      </c>
      <c r="AA141">
        <f t="shared" ca="1" si="23"/>
        <v>-0.17861804958403255</v>
      </c>
      <c r="AB141">
        <f t="shared" ca="1" si="23"/>
        <v>-0.55609603388269579</v>
      </c>
      <c r="AC141">
        <f t="shared" ca="1" si="23"/>
        <v>-0.15139848554020138</v>
      </c>
      <c r="AD141">
        <f t="shared" ref="V141:AE167" ca="1" si="25">MIN(INDIRECT("'[All data.xlsx]Sheet1_Mul_" &amp; $B141 &amp; "_" &amp; AD$1 &amp; "'!"&amp; ADDRESS($O$2+$A141-2023, 2) &amp; ":" &amp; ADDRESS($O$2+$A141-2023, 52)))</f>
        <v>-0.52627230140633052</v>
      </c>
      <c r="AE141">
        <f t="shared" ca="1" si="25"/>
        <v>-0.2903970828269265</v>
      </c>
    </row>
    <row r="142" spans="1:31" x14ac:dyDescent="0.25">
      <c r="A142" s="1">
        <f t="shared" si="14"/>
        <v>2046</v>
      </c>
      <c r="B142">
        <f t="shared" si="15"/>
        <v>1.4</v>
      </c>
      <c r="C142">
        <f t="shared" ca="1" si="20"/>
        <v>0.17295203648652513</v>
      </c>
      <c r="D142">
        <f t="shared" ca="1" si="24"/>
        <v>0.77718871678115986</v>
      </c>
      <c r="E142">
        <f t="shared" ca="1" si="24"/>
        <v>0.13739705773972241</v>
      </c>
      <c r="F142">
        <f t="shared" ca="1" si="24"/>
        <v>0.14273006891640794</v>
      </c>
      <c r="G142">
        <f t="shared" ca="1" si="24"/>
        <v>0.95399656441614766</v>
      </c>
      <c r="H142">
        <f t="shared" ca="1" si="24"/>
        <v>0.13928237904462376</v>
      </c>
      <c r="I142">
        <f t="shared" ca="1" si="24"/>
        <v>0.12529180571338805</v>
      </c>
      <c r="J142">
        <f t="shared" ca="1" si="24"/>
        <v>0.11052248969558862</v>
      </c>
      <c r="K142">
        <f t="shared" ca="1" si="24"/>
        <v>0.91234760709538343</v>
      </c>
      <c r="L142">
        <f t="shared" ca="1" si="24"/>
        <v>0.51879693973587571</v>
      </c>
      <c r="M142">
        <f t="shared" ca="1" si="24"/>
        <v>0.45694619588742463</v>
      </c>
      <c r="S142" s="1">
        <f t="shared" si="16"/>
        <v>2046</v>
      </c>
      <c r="T142">
        <f t="shared" si="17"/>
        <v>1.4</v>
      </c>
      <c r="U142">
        <f t="shared" ca="1" si="21"/>
        <v>-0.16576926114101806</v>
      </c>
      <c r="V142">
        <f t="shared" ca="1" si="25"/>
        <v>-0.18272352841772416</v>
      </c>
      <c r="W142">
        <f t="shared" ca="1" si="25"/>
        <v>-0.17821832494980666</v>
      </c>
      <c r="X142">
        <f t="shared" ca="1" si="25"/>
        <v>-0.18797260051016068</v>
      </c>
      <c r="Y142">
        <f t="shared" ca="1" si="25"/>
        <v>-0.14904133439700915</v>
      </c>
      <c r="Z142">
        <f t="shared" ca="1" si="25"/>
        <v>-0.18856342136523074</v>
      </c>
      <c r="AA142">
        <f t="shared" ca="1" si="25"/>
        <v>-0.17169299099371649</v>
      </c>
      <c r="AB142">
        <f t="shared" ca="1" si="25"/>
        <v>-0.16225803629509442</v>
      </c>
      <c r="AC142">
        <f t="shared" ca="1" si="25"/>
        <v>-0.13710016730192628</v>
      </c>
      <c r="AD142">
        <f t="shared" ca="1" si="25"/>
        <v>-0.53111501712825349</v>
      </c>
      <c r="AE142">
        <f t="shared" ca="1" si="25"/>
        <v>-0.64766307218945796</v>
      </c>
    </row>
    <row r="143" spans="1:31" x14ac:dyDescent="0.25">
      <c r="A143" s="1">
        <f t="shared" ref="A143:A206" si="26">A137+1</f>
        <v>2046</v>
      </c>
      <c r="B143">
        <f t="shared" ref="B143:B206" si="27">B131</f>
        <v>1.6</v>
      </c>
      <c r="C143">
        <f t="shared" ca="1" si="20"/>
        <v>0.22665249525123377</v>
      </c>
      <c r="D143">
        <f t="shared" ca="1" si="24"/>
        <v>0.15326250077047354</v>
      </c>
      <c r="E143">
        <f t="shared" ca="1" si="24"/>
        <v>0.13689911677037461</v>
      </c>
      <c r="F143">
        <f t="shared" ca="1" si="24"/>
        <v>0.13141996392071847</v>
      </c>
      <c r="G143">
        <f t="shared" ca="1" si="24"/>
        <v>0.14868503642437883</v>
      </c>
      <c r="H143">
        <f t="shared" ca="1" si="24"/>
        <v>0.13378793160483596</v>
      </c>
      <c r="I143">
        <f t="shared" ca="1" si="24"/>
        <v>0.26109518579401297</v>
      </c>
      <c r="J143">
        <f t="shared" ca="1" si="24"/>
        <v>0.27941156625220892</v>
      </c>
      <c r="K143">
        <f t="shared" ca="1" si="24"/>
        <v>0.85961162046226958</v>
      </c>
      <c r="L143">
        <f t="shared" ca="1" si="24"/>
        <v>0.49738959896804447</v>
      </c>
      <c r="M143">
        <f t="shared" ca="1" si="24"/>
        <v>0.42079250748171104</v>
      </c>
      <c r="S143" s="1">
        <f t="shared" ref="S143:S206" si="28">S137+1</f>
        <v>2046</v>
      </c>
      <c r="T143">
        <f t="shared" ref="T143:T206" si="29">T131</f>
        <v>1.6</v>
      </c>
      <c r="U143">
        <f t="shared" ca="1" si="21"/>
        <v>-0.17135555783814294</v>
      </c>
      <c r="V143">
        <f t="shared" ca="1" si="25"/>
        <v>-1.971336505625125E-2</v>
      </c>
      <c r="W143">
        <f t="shared" ca="1" si="25"/>
        <v>-0.17748176591105513</v>
      </c>
      <c r="X143">
        <f t="shared" ca="1" si="25"/>
        <v>-0.20174345951135725</v>
      </c>
      <c r="Y143">
        <f t="shared" ca="1" si="25"/>
        <v>-0.19881580297184331</v>
      </c>
      <c r="Z143">
        <f t="shared" ca="1" si="25"/>
        <v>-0.22829943477476761</v>
      </c>
      <c r="AA143">
        <f t="shared" ca="1" si="25"/>
        <v>-0.54667263557658319</v>
      </c>
      <c r="AB143">
        <f t="shared" ca="1" si="25"/>
        <v>-0.53057517477737082</v>
      </c>
      <c r="AC143">
        <f t="shared" ca="1" si="25"/>
        <v>-0.13910064797226862</v>
      </c>
      <c r="AD143">
        <f t="shared" ca="1" si="25"/>
        <v>-0.49651096498508229</v>
      </c>
      <c r="AE143">
        <f t="shared" ca="1" si="25"/>
        <v>-0.59221424923354571</v>
      </c>
    </row>
    <row r="144" spans="1:31" x14ac:dyDescent="0.25">
      <c r="A144" s="1">
        <f t="shared" si="26"/>
        <v>2046</v>
      </c>
      <c r="B144">
        <f t="shared" si="27"/>
        <v>1.8</v>
      </c>
      <c r="C144">
        <f t="shared" ca="1" si="20"/>
        <v>0.27905371982161464</v>
      </c>
      <c r="D144">
        <f t="shared" ca="1" si="24"/>
        <v>0.27069642379548903</v>
      </c>
      <c r="E144">
        <f t="shared" ca="1" si="24"/>
        <v>0.1266141657399564</v>
      </c>
      <c r="F144">
        <f t="shared" ca="1" si="24"/>
        <v>0.13041893100337784</v>
      </c>
      <c r="G144">
        <f t="shared" ca="1" si="24"/>
        <v>0.14556070700572643</v>
      </c>
      <c r="H144">
        <f t="shared" ca="1" si="24"/>
        <v>0.13496062551103113</v>
      </c>
      <c r="I144">
        <f t="shared" ca="1" si="24"/>
        <v>0.83281792802540466</v>
      </c>
      <c r="J144">
        <f t="shared" ca="1" si="24"/>
        <v>0.27757168482964223</v>
      </c>
      <c r="K144">
        <f t="shared" ca="1" si="24"/>
        <v>0.83225247090204968</v>
      </c>
      <c r="L144">
        <f t="shared" ca="1" si="24"/>
        <v>0.48150351189834878</v>
      </c>
      <c r="M144">
        <f t="shared" ca="1" si="24"/>
        <v>0.38632256374035662</v>
      </c>
      <c r="S144" s="1">
        <f t="shared" si="28"/>
        <v>2046</v>
      </c>
      <c r="T144">
        <f t="shared" si="29"/>
        <v>1.8</v>
      </c>
      <c r="U144">
        <f t="shared" ca="1" si="21"/>
        <v>-0.17681060801287971</v>
      </c>
      <c r="V144">
        <f t="shared" ca="1" si="25"/>
        <v>-0.26069642379548902</v>
      </c>
      <c r="W144">
        <f t="shared" ca="1" si="25"/>
        <v>-0.11661416573995641</v>
      </c>
      <c r="X144">
        <f t="shared" ca="1" si="25"/>
        <v>-0.17049506145596247</v>
      </c>
      <c r="Y144">
        <f t="shared" ca="1" si="25"/>
        <v>-0.1944279815753007</v>
      </c>
      <c r="Z144">
        <f t="shared" ca="1" si="25"/>
        <v>-0.23020746771292344</v>
      </c>
      <c r="AA144">
        <f t="shared" ca="1" si="25"/>
        <v>-0.13286875714627547</v>
      </c>
      <c r="AB144">
        <f t="shared" ca="1" si="25"/>
        <v>-0.51619763880015912</v>
      </c>
      <c r="AC144">
        <f t="shared" ca="1" si="25"/>
        <v>-0.13517199078282904</v>
      </c>
      <c r="AD144">
        <f t="shared" ca="1" si="25"/>
        <v>-0.48003482843196243</v>
      </c>
      <c r="AE144">
        <f t="shared" ca="1" si="25"/>
        <v>-0.54382266314493211</v>
      </c>
    </row>
    <row r="145" spans="1:31" x14ac:dyDescent="0.25">
      <c r="A145" s="1">
        <f t="shared" si="26"/>
        <v>2046</v>
      </c>
      <c r="B145">
        <f t="shared" si="27"/>
        <v>2</v>
      </c>
      <c r="C145">
        <f t="shared" ca="1" si="20"/>
        <v>0.33022342003555616</v>
      </c>
      <c r="D145">
        <f t="shared" ca="1" si="24"/>
        <v>0.27430686020342587</v>
      </c>
      <c r="E145">
        <f t="shared" ca="1" si="24"/>
        <v>0.13081510455001197</v>
      </c>
      <c r="F145">
        <f t="shared" ca="1" si="24"/>
        <v>0.12990575365698787</v>
      </c>
      <c r="G145">
        <f t="shared" ca="1" si="24"/>
        <v>0.39781310611568982</v>
      </c>
      <c r="H145">
        <f t="shared" ca="1" si="24"/>
        <v>0.74310278076842917</v>
      </c>
      <c r="I145">
        <f t="shared" ca="1" si="24"/>
        <v>0.36047439597758968</v>
      </c>
      <c r="J145">
        <f t="shared" ca="1" si="24"/>
        <v>0.81390984871862504</v>
      </c>
      <c r="K145">
        <f t="shared" ca="1" si="24"/>
        <v>2.1469686001480461</v>
      </c>
      <c r="L145">
        <f t="shared" ca="1" si="24"/>
        <v>2.9797015736519494</v>
      </c>
      <c r="M145">
        <f t="shared" ca="1" si="24"/>
        <v>0.3540626664134241</v>
      </c>
      <c r="S145" s="1">
        <f t="shared" si="28"/>
        <v>2046</v>
      </c>
      <c r="T145">
        <f t="shared" si="29"/>
        <v>2</v>
      </c>
      <c r="U145">
        <f t="shared" ca="1" si="21"/>
        <v>-0.18214231722993571</v>
      </c>
      <c r="V145">
        <f t="shared" ca="1" si="25"/>
        <v>-0.26430686020342586</v>
      </c>
      <c r="W145">
        <f t="shared" ca="1" si="25"/>
        <v>-0.12081510455001196</v>
      </c>
      <c r="X145">
        <f t="shared" ca="1" si="25"/>
        <v>-1.1990575365698787E-2</v>
      </c>
      <c r="Y145">
        <f t="shared" ca="1" si="25"/>
        <v>-1.2126866510297609</v>
      </c>
      <c r="Z145">
        <f t="shared" ca="1" si="25"/>
        <v>0.73310278076842916</v>
      </c>
      <c r="AA145">
        <f t="shared" ca="1" si="25"/>
        <v>0.26063965863754601</v>
      </c>
      <c r="AB145">
        <f t="shared" ca="1" si="25"/>
        <v>0.6347658117558479</v>
      </c>
      <c r="AC145">
        <f t="shared" ca="1" si="25"/>
        <v>2.0319020498064484</v>
      </c>
      <c r="AD145">
        <f t="shared" ca="1" si="25"/>
        <v>2.8809883123636388</v>
      </c>
      <c r="AE145">
        <f t="shared" ca="1" si="25"/>
        <v>-0.49831490032824005</v>
      </c>
    </row>
    <row r="146" spans="1:31" x14ac:dyDescent="0.25">
      <c r="A146" s="1">
        <f t="shared" si="26"/>
        <v>2047</v>
      </c>
      <c r="B146">
        <f t="shared" si="27"/>
        <v>1</v>
      </c>
      <c r="C146">
        <f t="shared" ca="1" si="20"/>
        <v>0.19725539797816047</v>
      </c>
      <c r="D146">
        <f t="shared" ca="1" si="24"/>
        <v>0.13918811711171933</v>
      </c>
      <c r="E146">
        <f t="shared" ca="1" si="24"/>
        <v>0.13536384718970412</v>
      </c>
      <c r="F146">
        <f t="shared" ca="1" si="24"/>
        <v>0.78188800187975704</v>
      </c>
      <c r="G146">
        <f t="shared" ca="1" si="24"/>
        <v>0.14618597103432412</v>
      </c>
      <c r="H146">
        <f t="shared" ca="1" si="24"/>
        <v>0.13840713788148987</v>
      </c>
      <c r="I146">
        <f t="shared" ca="1" si="24"/>
        <v>0.12628616807471454</v>
      </c>
      <c r="J146">
        <f t="shared" ca="1" si="24"/>
        <v>0.11778100196465478</v>
      </c>
      <c r="K146">
        <f t="shared" ca="1" si="24"/>
        <v>0.89163223845570283</v>
      </c>
      <c r="L146">
        <f t="shared" ca="1" si="24"/>
        <v>0.52586243660179532</v>
      </c>
      <c r="M146">
        <f t="shared" ca="1" si="24"/>
        <v>0.24074336515908512</v>
      </c>
      <c r="S146" s="1">
        <f t="shared" si="28"/>
        <v>2047</v>
      </c>
      <c r="T146">
        <f t="shared" si="29"/>
        <v>1</v>
      </c>
      <c r="U146">
        <f t="shared" ca="1" si="21"/>
        <v>-2.5987887875131777E-2</v>
      </c>
      <c r="V146">
        <f t="shared" ca="1" si="25"/>
        <v>-0.17890808806184058</v>
      </c>
      <c r="W146">
        <f t="shared" ca="1" si="25"/>
        <v>-0.17539488521976282</v>
      </c>
      <c r="X146">
        <f t="shared" ca="1" si="25"/>
        <v>-0.12292818984557755</v>
      </c>
      <c r="Y146">
        <f t="shared" ca="1" si="25"/>
        <v>-0.19533996536274889</v>
      </c>
      <c r="Z146">
        <f t="shared" ca="1" si="25"/>
        <v>-0.18730959774481257</v>
      </c>
      <c r="AA146">
        <f t="shared" ca="1" si="25"/>
        <v>-0.1732067948421398</v>
      </c>
      <c r="AB146">
        <f t="shared" ca="1" si="25"/>
        <v>-0.17292136104176262</v>
      </c>
      <c r="AC146">
        <f t="shared" ca="1" si="25"/>
        <v>-0.14458631304867745</v>
      </c>
      <c r="AD146">
        <f t="shared" ca="1" si="25"/>
        <v>-0.54709620253625713</v>
      </c>
      <c r="AE146">
        <f t="shared" ca="1" si="25"/>
        <v>-0.2915494627924905</v>
      </c>
    </row>
    <row r="147" spans="1:31" x14ac:dyDescent="0.25">
      <c r="A147" s="1">
        <f t="shared" si="26"/>
        <v>2047</v>
      </c>
      <c r="B147">
        <f t="shared" si="27"/>
        <v>1.2</v>
      </c>
      <c r="C147">
        <f t="shared" ca="1" si="20"/>
        <v>0.99108851907250262</v>
      </c>
      <c r="D147">
        <f t="shared" ca="1" si="24"/>
        <v>0.13916614530237967</v>
      </c>
      <c r="E147">
        <f t="shared" ca="1" si="24"/>
        <v>0.46652038975589244</v>
      </c>
      <c r="F147">
        <f t="shared" ca="1" si="24"/>
        <v>0.13039023289689891</v>
      </c>
      <c r="G147">
        <f t="shared" ca="1" si="24"/>
        <v>0.89860443325899619</v>
      </c>
      <c r="H147">
        <f t="shared" ca="1" si="24"/>
        <v>0.12997110931565695</v>
      </c>
      <c r="I147">
        <f t="shared" ca="1" si="24"/>
        <v>0.11206025536201032</v>
      </c>
      <c r="J147">
        <f t="shared" ca="1" si="24"/>
        <v>0.11013835903621381</v>
      </c>
      <c r="K147">
        <f t="shared" ca="1" si="24"/>
        <v>0.14495400184343152</v>
      </c>
      <c r="L147">
        <f t="shared" ca="1" si="24"/>
        <v>0.22236375021070026</v>
      </c>
      <c r="M147">
        <f t="shared" ca="1" si="24"/>
        <v>0.23450385593940734</v>
      </c>
      <c r="S147" s="1">
        <f t="shared" si="28"/>
        <v>2047</v>
      </c>
      <c r="T147">
        <f t="shared" si="29"/>
        <v>1.2</v>
      </c>
      <c r="U147">
        <f t="shared" ca="1" si="21"/>
        <v>-0.15668917492374879</v>
      </c>
      <c r="V147">
        <f t="shared" ca="1" si="25"/>
        <v>-0.17882570183252014</v>
      </c>
      <c r="W147">
        <f t="shared" ca="1" si="25"/>
        <v>-0.45652038975589243</v>
      </c>
      <c r="X147">
        <f t="shared" ca="1" si="25"/>
        <v>-0.17046865494405125</v>
      </c>
      <c r="Y147">
        <f t="shared" ca="1" si="25"/>
        <v>-0.14575124807064266</v>
      </c>
      <c r="Z147">
        <f t="shared" ca="1" si="25"/>
        <v>-0.17497685399536478</v>
      </c>
      <c r="AA147">
        <f t="shared" ca="1" si="25"/>
        <v>-0.21830697261793744</v>
      </c>
      <c r="AB147">
        <f t="shared" ca="1" si="25"/>
        <v>-0.15304888321980273</v>
      </c>
      <c r="AC147">
        <f t="shared" ca="1" si="25"/>
        <v>-0.14475805742900383</v>
      </c>
      <c r="AD147">
        <f t="shared" ca="1" si="25"/>
        <v>-0.50658397515533038</v>
      </c>
      <c r="AE147">
        <f t="shared" ca="1" si="25"/>
        <v>-0.28331165766981453</v>
      </c>
    </row>
    <row r="148" spans="1:31" x14ac:dyDescent="0.25">
      <c r="A148" s="1">
        <f t="shared" si="26"/>
        <v>2047</v>
      </c>
      <c r="B148">
        <f t="shared" si="27"/>
        <v>1.4</v>
      </c>
      <c r="C148">
        <f t="shared" ca="1" si="20"/>
        <v>0.1755192198099606</v>
      </c>
      <c r="D148">
        <f t="shared" ca="1" si="24"/>
        <v>0.13911382518701801</v>
      </c>
      <c r="E148">
        <f t="shared" ca="1" si="24"/>
        <v>0.7700988650190167</v>
      </c>
      <c r="F148">
        <f t="shared" ca="1" si="24"/>
        <v>0.12964723825554977</v>
      </c>
      <c r="G148">
        <f t="shared" ca="1" si="24"/>
        <v>0.14657841465745519</v>
      </c>
      <c r="H148">
        <f t="shared" ca="1" si="24"/>
        <v>0.12387453629464711</v>
      </c>
      <c r="I148">
        <f t="shared" ca="1" si="24"/>
        <v>0.80443733240538107</v>
      </c>
      <c r="J148">
        <f t="shared" ca="1" si="24"/>
        <v>0.99062108014039141</v>
      </c>
      <c r="K148">
        <f t="shared" ca="1" si="24"/>
        <v>0.89704930459529486</v>
      </c>
      <c r="L148">
        <f t="shared" ca="1" si="24"/>
        <v>0.50690171583627686</v>
      </c>
      <c r="M148">
        <f t="shared" ca="1" si="24"/>
        <v>0.22748658027602994</v>
      </c>
      <c r="S148" s="1">
        <f t="shared" si="28"/>
        <v>2047</v>
      </c>
      <c r="T148">
        <f t="shared" si="29"/>
        <v>1.4</v>
      </c>
      <c r="U148">
        <f t="shared" ca="1" si="21"/>
        <v>-0.16228510198134635</v>
      </c>
      <c r="V148">
        <f t="shared" ca="1" si="25"/>
        <v>-0.17869663933043417</v>
      </c>
      <c r="W148">
        <f t="shared" ca="1" si="25"/>
        <v>-0.12036571061504367</v>
      </c>
      <c r="X148">
        <f t="shared" ca="1" si="25"/>
        <v>-0.16939360943718121</v>
      </c>
      <c r="Y148">
        <f t="shared" ca="1" si="25"/>
        <v>-0.19586811293941872</v>
      </c>
      <c r="Z148">
        <f t="shared" ca="1" si="25"/>
        <v>-0.16647998405240375</v>
      </c>
      <c r="AA148">
        <f t="shared" ca="1" si="25"/>
        <v>-0.13871092677566041</v>
      </c>
      <c r="AB148">
        <f t="shared" ca="1" si="25"/>
        <v>-0.14939931285477381</v>
      </c>
      <c r="AC148">
        <f t="shared" ca="1" si="25"/>
        <v>-0.13393255344291732</v>
      </c>
      <c r="AD148">
        <f t="shared" ca="1" si="25"/>
        <v>-0.51872897854453714</v>
      </c>
      <c r="AE148">
        <f t="shared" ca="1" si="25"/>
        <v>-0.27415076542537864</v>
      </c>
    </row>
    <row r="149" spans="1:31" x14ac:dyDescent="0.25">
      <c r="A149" s="1">
        <f t="shared" si="26"/>
        <v>2047</v>
      </c>
      <c r="B149">
        <f t="shared" si="27"/>
        <v>1.6</v>
      </c>
      <c r="C149">
        <f t="shared" ca="1" si="20"/>
        <v>0.11907139190649459</v>
      </c>
      <c r="D149">
        <f t="shared" ca="1" si="24"/>
        <v>0.1728750877099425</v>
      </c>
      <c r="E149">
        <f t="shared" ca="1" si="24"/>
        <v>0.13414715890950699</v>
      </c>
      <c r="F149">
        <f t="shared" ca="1" si="24"/>
        <v>0.12878435403678531</v>
      </c>
      <c r="G149">
        <f t="shared" ca="1" si="24"/>
        <v>0.14121502668860325</v>
      </c>
      <c r="H149">
        <f t="shared" ca="1" si="24"/>
        <v>0.13443398504213241</v>
      </c>
      <c r="I149">
        <f t="shared" ca="1" si="24"/>
        <v>0.11352638169567056</v>
      </c>
      <c r="J149">
        <f t="shared" ca="1" si="24"/>
        <v>0.50086589163779993</v>
      </c>
      <c r="K149">
        <f t="shared" ca="1" si="24"/>
        <v>0.83970245168410806</v>
      </c>
      <c r="L149">
        <f t="shared" ca="1" si="24"/>
        <v>0.48598429549469307</v>
      </c>
      <c r="M149">
        <f t="shared" ca="1" si="24"/>
        <v>0.42074056377261271</v>
      </c>
      <c r="S149" s="1">
        <f t="shared" si="28"/>
        <v>2047</v>
      </c>
      <c r="T149">
        <f t="shared" si="29"/>
        <v>1.6</v>
      </c>
      <c r="U149">
        <f t="shared" ca="1" si="21"/>
        <v>-0.16774552207018056</v>
      </c>
      <c r="V149">
        <f t="shared" ca="1" si="25"/>
        <v>-2.35037965851943E-2</v>
      </c>
      <c r="W149">
        <f t="shared" ca="1" si="25"/>
        <v>-0.17357928842857706</v>
      </c>
      <c r="X149">
        <f t="shared" ca="1" si="25"/>
        <v>-0.1681504705900678</v>
      </c>
      <c r="Y149">
        <f t="shared" ca="1" si="25"/>
        <v>-0.18805333548844558</v>
      </c>
      <c r="Z149">
        <f t="shared" ca="1" si="25"/>
        <v>-0.2308249665746655</v>
      </c>
      <c r="AA149">
        <f t="shared" ca="1" si="25"/>
        <v>-0.20764772143381383</v>
      </c>
      <c r="AB149">
        <f t="shared" ca="1" si="25"/>
        <v>-0.5183727769140678</v>
      </c>
      <c r="AC149">
        <f t="shared" ca="1" si="25"/>
        <v>-0.13451492528946266</v>
      </c>
      <c r="AD149">
        <f t="shared" ca="1" si="25"/>
        <v>-0.48491653990754957</v>
      </c>
      <c r="AE149">
        <f t="shared" ca="1" si="25"/>
        <v>-0.57739801548478065</v>
      </c>
    </row>
    <row r="150" spans="1:31" x14ac:dyDescent="0.25">
      <c r="A150" s="1">
        <f t="shared" si="26"/>
        <v>2047</v>
      </c>
      <c r="B150">
        <f t="shared" si="27"/>
        <v>1.8</v>
      </c>
      <c r="C150">
        <f t="shared" ca="1" si="20"/>
        <v>0.12435355985372307</v>
      </c>
      <c r="D150">
        <f t="shared" ca="1" si="24"/>
        <v>0.26423205623845603</v>
      </c>
      <c r="E150">
        <f t="shared" ca="1" si="24"/>
        <v>0.25794139933601873</v>
      </c>
      <c r="F150">
        <f t="shared" ca="1" si="24"/>
        <v>0.12780750198854859</v>
      </c>
      <c r="G150">
        <f t="shared" ca="1" si="24"/>
        <v>0.14379363803037093</v>
      </c>
      <c r="H150">
        <f t="shared" ca="1" si="24"/>
        <v>0.13061364466710532</v>
      </c>
      <c r="I150">
        <f t="shared" ca="1" si="24"/>
        <v>0.11824453625030841</v>
      </c>
      <c r="J150">
        <f t="shared" ca="1" si="24"/>
        <v>0.48121496108850542</v>
      </c>
      <c r="K150">
        <f t="shared" ca="1" si="24"/>
        <v>0.81298679936327489</v>
      </c>
      <c r="L150">
        <f t="shared" ca="1" si="24"/>
        <v>0.47047600615098317</v>
      </c>
      <c r="M150">
        <f t="shared" ca="1" si="24"/>
        <v>0.38629897309113526</v>
      </c>
      <c r="S150" s="1">
        <f t="shared" si="28"/>
        <v>2047</v>
      </c>
      <c r="T150">
        <f t="shared" si="29"/>
        <v>1.8</v>
      </c>
      <c r="U150">
        <f t="shared" ca="1" si="21"/>
        <v>-0.17307866670745273</v>
      </c>
      <c r="V150">
        <f t="shared" ca="1" si="25"/>
        <v>-0.25423205623845602</v>
      </c>
      <c r="W150">
        <f t="shared" ca="1" si="25"/>
        <v>-0.24794139933601875</v>
      </c>
      <c r="X150">
        <f t="shared" ca="1" si="25"/>
        <v>-0.16674825110567981</v>
      </c>
      <c r="Y150">
        <f t="shared" ca="1" si="25"/>
        <v>-0.23433419202573721</v>
      </c>
      <c r="Z150">
        <f t="shared" ca="1" si="25"/>
        <v>-0.22551483076803719</v>
      </c>
      <c r="AA150">
        <f t="shared" ca="1" si="25"/>
        <v>-0.21649878019494057</v>
      </c>
      <c r="AB150">
        <f t="shared" ca="1" si="25"/>
        <v>-0.47121496108850541</v>
      </c>
      <c r="AC150">
        <f t="shared" ca="1" si="25"/>
        <v>-0.13206557263425373</v>
      </c>
      <c r="AD150">
        <f t="shared" ca="1" si="25"/>
        <v>-0.46883064423411192</v>
      </c>
      <c r="AE150">
        <f t="shared" ca="1" si="25"/>
        <v>-0.53025004152145694</v>
      </c>
    </row>
    <row r="151" spans="1:31" x14ac:dyDescent="0.25">
      <c r="A151" s="1">
        <f t="shared" si="26"/>
        <v>2047</v>
      </c>
      <c r="B151">
        <f t="shared" si="27"/>
        <v>2</v>
      </c>
      <c r="C151">
        <f t="shared" ca="1" si="20"/>
        <v>0.51715332672564207</v>
      </c>
      <c r="D151">
        <f t="shared" ca="1" si="24"/>
        <v>0.26784610166331874</v>
      </c>
      <c r="E151">
        <f t="shared" ca="1" si="24"/>
        <v>0.26074982184894202</v>
      </c>
      <c r="F151">
        <f t="shared" ca="1" si="24"/>
        <v>0.2731806534754519</v>
      </c>
      <c r="G151">
        <f t="shared" ca="1" si="24"/>
        <v>0.22126558767146359</v>
      </c>
      <c r="H151">
        <f t="shared" ca="1" si="24"/>
        <v>0.77601492619698309</v>
      </c>
      <c r="I151">
        <f t="shared" ca="1" si="24"/>
        <v>0.38481271655185051</v>
      </c>
      <c r="J151">
        <f t="shared" ca="1" si="24"/>
        <v>0.63202048912683184</v>
      </c>
      <c r="K151">
        <f t="shared" ca="1" si="24"/>
        <v>2.1577187875976982</v>
      </c>
      <c r="L151">
        <f t="shared" ca="1" si="24"/>
        <v>3.0236501851248327</v>
      </c>
      <c r="M151">
        <f t="shared" ca="1" si="24"/>
        <v>0.35406168404903948</v>
      </c>
      <c r="S151" s="1">
        <f t="shared" si="28"/>
        <v>2047</v>
      </c>
      <c r="T151">
        <f t="shared" si="29"/>
        <v>2</v>
      </c>
      <c r="U151">
        <f t="shared" ca="1" si="21"/>
        <v>-0.49743115495896267</v>
      </c>
      <c r="V151">
        <f t="shared" ca="1" si="25"/>
        <v>-0.25784610166331873</v>
      </c>
      <c r="W151">
        <f t="shared" ca="1" si="25"/>
        <v>-0.25074982184894201</v>
      </c>
      <c r="X151">
        <f t="shared" ca="1" si="25"/>
        <v>-2.6318065347545189E-3</v>
      </c>
      <c r="Y151">
        <f t="shared" ca="1" si="25"/>
        <v>0.21126558767146358</v>
      </c>
      <c r="Z151">
        <f t="shared" ca="1" si="25"/>
        <v>0.76601492619698308</v>
      </c>
      <c r="AA151">
        <f t="shared" ca="1" si="25"/>
        <v>0.26966876214184271</v>
      </c>
      <c r="AB151">
        <f t="shared" ca="1" si="25"/>
        <v>0.51207600940376363</v>
      </c>
      <c r="AC151">
        <f t="shared" ca="1" si="25"/>
        <v>1.6367825595071284</v>
      </c>
      <c r="AD151">
        <f t="shared" ca="1" si="25"/>
        <v>2.8714088837824439</v>
      </c>
      <c r="AE151">
        <f t="shared" ca="1" si="25"/>
        <v>-0.48590646211702176</v>
      </c>
    </row>
    <row r="152" spans="1:31" x14ac:dyDescent="0.25">
      <c r="A152" s="1">
        <f t="shared" si="26"/>
        <v>2048</v>
      </c>
      <c r="B152">
        <f t="shared" si="27"/>
        <v>1</v>
      </c>
      <c r="C152">
        <f t="shared" ca="1" si="20"/>
        <v>0.21732941189779884</v>
      </c>
      <c r="D152">
        <f t="shared" ca="1" si="24"/>
        <v>0.13637796416679007</v>
      </c>
      <c r="E152">
        <f t="shared" ca="1" si="24"/>
        <v>0.13264362239385016</v>
      </c>
      <c r="F152">
        <f t="shared" ca="1" si="24"/>
        <v>0.12838155509894994</v>
      </c>
      <c r="G152">
        <f t="shared" ca="1" si="24"/>
        <v>0.14320678256085248</v>
      </c>
      <c r="H152">
        <f t="shared" ca="1" si="24"/>
        <v>0.18343554543039536</v>
      </c>
      <c r="I152">
        <f t="shared" ca="1" si="24"/>
        <v>0.1186158324808734</v>
      </c>
      <c r="J152">
        <f t="shared" ca="1" si="24"/>
        <v>0.1908297584660939</v>
      </c>
      <c r="K152">
        <f t="shared" ca="1" si="24"/>
        <v>0.51601590640638195</v>
      </c>
      <c r="L152">
        <f t="shared" ca="1" si="24"/>
        <v>0.51380112163696956</v>
      </c>
      <c r="M152">
        <f t="shared" ca="1" si="24"/>
        <v>0.24085237804656595</v>
      </c>
      <c r="S152" s="1">
        <f t="shared" si="28"/>
        <v>2048</v>
      </c>
      <c r="T152">
        <f t="shared" si="29"/>
        <v>1</v>
      </c>
      <c r="U152">
        <f t="shared" ca="1" si="21"/>
        <v>-6.2084734074515221E-3</v>
      </c>
      <c r="V152">
        <f t="shared" ca="1" si="25"/>
        <v>-0.17496184380820526</v>
      </c>
      <c r="W152">
        <f t="shared" ca="1" si="25"/>
        <v>-0.17153316388390977</v>
      </c>
      <c r="X152">
        <f t="shared" ca="1" si="25"/>
        <v>-0.16759387662953673</v>
      </c>
      <c r="Y152">
        <f t="shared" ca="1" si="25"/>
        <v>-0.1910091014363475</v>
      </c>
      <c r="Z152">
        <f t="shared" ca="1" si="25"/>
        <v>-0.54161543277153057</v>
      </c>
      <c r="AA152">
        <f t="shared" ca="1" si="25"/>
        <v>-0.16216512271841788</v>
      </c>
      <c r="AB152">
        <f t="shared" ca="1" si="25"/>
        <v>-0.54102674271759099</v>
      </c>
      <c r="AC152">
        <f t="shared" ca="1" si="25"/>
        <v>-0.53289723473711259</v>
      </c>
      <c r="AD152">
        <f t="shared" ca="1" si="25"/>
        <v>-0.53436237503240325</v>
      </c>
      <c r="AE152">
        <f t="shared" ca="1" si="25"/>
        <v>-0.28444842372227758</v>
      </c>
    </row>
    <row r="153" spans="1:31" x14ac:dyDescent="0.25">
      <c r="A153" s="1">
        <f t="shared" si="26"/>
        <v>2048</v>
      </c>
      <c r="B153">
        <f t="shared" si="27"/>
        <v>1.2</v>
      </c>
      <c r="C153">
        <f t="shared" ca="1" si="20"/>
        <v>0.97149694684599286</v>
      </c>
      <c r="D153">
        <f t="shared" ca="1" si="24"/>
        <v>0.13635778591201064</v>
      </c>
      <c r="E153">
        <f t="shared" ca="1" si="24"/>
        <v>0.13232638935775864</v>
      </c>
      <c r="F153">
        <f t="shared" ca="1" si="24"/>
        <v>0.12777845233122725</v>
      </c>
      <c r="G153">
        <f t="shared" ca="1" si="24"/>
        <v>0.88029993250868344</v>
      </c>
      <c r="H153">
        <f t="shared" ca="1" si="24"/>
        <v>0.12732490381981501</v>
      </c>
      <c r="I153">
        <f t="shared" ca="1" si="24"/>
        <v>0.51154510419623056</v>
      </c>
      <c r="J153">
        <f t="shared" ca="1" si="24"/>
        <v>0.98490514522855621</v>
      </c>
      <c r="K153">
        <f t="shared" ca="1" si="24"/>
        <v>0.50569436557305925</v>
      </c>
      <c r="L153">
        <f t="shared" ca="1" si="24"/>
        <v>0.50217289768949447</v>
      </c>
      <c r="M153">
        <f t="shared" ca="1" si="24"/>
        <v>0.23461072537889729</v>
      </c>
      <c r="S153" s="1">
        <f t="shared" si="28"/>
        <v>2048</v>
      </c>
      <c r="T153">
        <f t="shared" si="29"/>
        <v>1.2</v>
      </c>
      <c r="U153">
        <f t="shared" ca="1" si="21"/>
        <v>-0.15340592896936764</v>
      </c>
      <c r="V153">
        <f t="shared" ca="1" si="25"/>
        <v>-0.17488299046113023</v>
      </c>
      <c r="W153">
        <f t="shared" ca="1" si="25"/>
        <v>-0.17105390572429177</v>
      </c>
      <c r="X153">
        <f t="shared" ca="1" si="25"/>
        <v>-0.16671714740190594</v>
      </c>
      <c r="Y153">
        <f t="shared" ca="1" si="25"/>
        <v>-0.14303215131001956</v>
      </c>
      <c r="Z153">
        <f t="shared" ca="1" si="25"/>
        <v>-0.17709575835789398</v>
      </c>
      <c r="AA153">
        <f t="shared" ca="1" si="25"/>
        <v>-0.50154510419623055</v>
      </c>
      <c r="AB153">
        <f t="shared" ca="1" si="25"/>
        <v>-0.14884793815833511</v>
      </c>
      <c r="AC153">
        <f t="shared" ca="1" si="25"/>
        <v>-0.51198244889676769</v>
      </c>
      <c r="AD153">
        <f t="shared" ca="1" si="25"/>
        <v>-0.50198885895005385</v>
      </c>
      <c r="AE153">
        <f t="shared" ca="1" si="25"/>
        <v>-0.27641346346203532</v>
      </c>
    </row>
    <row r="154" spans="1:31" x14ac:dyDescent="0.25">
      <c r="A154" s="1">
        <f t="shared" si="26"/>
        <v>2048</v>
      </c>
      <c r="B154">
        <f t="shared" si="27"/>
        <v>1.4</v>
      </c>
      <c r="C154">
        <f t="shared" ca="1" si="20"/>
        <v>0.11157324906568034</v>
      </c>
      <c r="D154">
        <f t="shared" ca="1" si="24"/>
        <v>0.13630852703985125</v>
      </c>
      <c r="E154">
        <f t="shared" ca="1" si="24"/>
        <v>0.13193092973155507</v>
      </c>
      <c r="F154">
        <f t="shared" ca="1" si="24"/>
        <v>0.12705342509573972</v>
      </c>
      <c r="G154">
        <f t="shared" ca="1" si="24"/>
        <v>0.14287900507943924</v>
      </c>
      <c r="H154">
        <f t="shared" ca="1" si="24"/>
        <v>0.12581798456589569</v>
      </c>
      <c r="I154">
        <f t="shared" ca="1" si="24"/>
        <v>0.12270264217861143</v>
      </c>
      <c r="J154">
        <f t="shared" ca="1" si="24"/>
        <v>0.7241404177203008</v>
      </c>
      <c r="K154">
        <f t="shared" ca="1" si="24"/>
        <v>0.17614028089978628</v>
      </c>
      <c r="L154">
        <f t="shared" ca="1" si="24"/>
        <v>0.48910963597280893</v>
      </c>
      <c r="M154">
        <f t="shared" ca="1" si="24"/>
        <v>0.456741137974495</v>
      </c>
      <c r="S154" s="1">
        <f t="shared" si="28"/>
        <v>2048</v>
      </c>
      <c r="T154">
        <f t="shared" si="29"/>
        <v>1.4</v>
      </c>
      <c r="U154">
        <f t="shared" ca="1" si="21"/>
        <v>-0.15887437765810306</v>
      </c>
      <c r="V154">
        <f t="shared" ca="1" si="25"/>
        <v>-0.17475921876669434</v>
      </c>
      <c r="W154">
        <f t="shared" ca="1" si="25"/>
        <v>-0.17046368527814379</v>
      </c>
      <c r="X154">
        <f t="shared" ca="1" si="25"/>
        <v>-0.16566877031743302</v>
      </c>
      <c r="Y154">
        <f t="shared" ca="1" si="25"/>
        <v>-0.23263439845646861</v>
      </c>
      <c r="Z154">
        <f t="shared" ca="1" si="25"/>
        <v>-0.17532181803356256</v>
      </c>
      <c r="AA154">
        <f t="shared" ca="1" si="25"/>
        <v>-0.22156951315581586</v>
      </c>
      <c r="AB154">
        <f t="shared" ca="1" si="25"/>
        <v>-0.1222940227145775</v>
      </c>
      <c r="AC154">
        <f t="shared" ca="1" si="25"/>
        <v>-0.49954982778384827</v>
      </c>
      <c r="AD154">
        <f t="shared" ca="1" si="25"/>
        <v>-0.48840673025165116</v>
      </c>
      <c r="AE154">
        <f t="shared" ca="1" si="25"/>
        <v>2.1755196796640109E-2</v>
      </c>
    </row>
    <row r="155" spans="1:31" x14ac:dyDescent="0.25">
      <c r="A155" s="1">
        <f t="shared" si="26"/>
        <v>2048</v>
      </c>
      <c r="B155">
        <f t="shared" si="27"/>
        <v>1.6</v>
      </c>
      <c r="C155">
        <f t="shared" ca="1" si="20"/>
        <v>0.11686898350437665</v>
      </c>
      <c r="D155">
        <f t="shared" ca="1" si="24"/>
        <v>0.3756134412706702</v>
      </c>
      <c r="E155">
        <f t="shared" ca="1" si="24"/>
        <v>0.13145894776937289</v>
      </c>
      <c r="F155">
        <f t="shared" ca="1" si="24"/>
        <v>0.12621154787353103</v>
      </c>
      <c r="G155">
        <f t="shared" ca="1" si="24"/>
        <v>0.14159334599177342</v>
      </c>
      <c r="H155">
        <f t="shared" ca="1" si="24"/>
        <v>0.12346510874850858</v>
      </c>
      <c r="I155">
        <f t="shared" ca="1" si="24"/>
        <v>0.11284296063203862</v>
      </c>
      <c r="J155">
        <f t="shared" ca="1" si="24"/>
        <v>0.7056399593552436</v>
      </c>
      <c r="K155">
        <f t="shared" ca="1" si="24"/>
        <v>0.48379910564977802</v>
      </c>
      <c r="L155">
        <f t="shared" ca="1" si="24"/>
        <v>0.4748769320880401</v>
      </c>
      <c r="M155">
        <f t="shared" ca="1" si="24"/>
        <v>0.42066210566771789</v>
      </c>
      <c r="S155" s="1">
        <f t="shared" si="28"/>
        <v>2048</v>
      </c>
      <c r="T155">
        <f t="shared" si="29"/>
        <v>1.6</v>
      </c>
      <c r="U155">
        <f t="shared" ca="1" si="21"/>
        <v>-0.10768736253283377</v>
      </c>
      <c r="V155">
        <f t="shared" ca="1" si="25"/>
        <v>-5.4725031139281351E-2</v>
      </c>
      <c r="W155">
        <f t="shared" ca="1" si="25"/>
        <v>-0.16976578295307962</v>
      </c>
      <c r="X155">
        <f t="shared" ca="1" si="25"/>
        <v>-0.19283430925832218</v>
      </c>
      <c r="Y155">
        <f t="shared" ca="1" si="25"/>
        <v>-0.18864788304838723</v>
      </c>
      <c r="Z155">
        <f t="shared" ca="1" si="25"/>
        <v>-0.11414588451080114</v>
      </c>
      <c r="AA155">
        <f t="shared" ca="1" si="25"/>
        <v>-0.21706760647945511</v>
      </c>
      <c r="AB155">
        <f t="shared" ca="1" si="25"/>
        <v>-0.11953970711140721</v>
      </c>
      <c r="AC155">
        <f t="shared" ca="1" si="25"/>
        <v>-0.48593840284691714</v>
      </c>
      <c r="AD155">
        <f t="shared" ca="1" si="25"/>
        <v>-0.47362495313583614</v>
      </c>
      <c r="AE155">
        <f t="shared" ca="1" si="25"/>
        <v>2.0993429868974577E-2</v>
      </c>
    </row>
    <row r="156" spans="1:31" x14ac:dyDescent="0.25">
      <c r="A156" s="1">
        <f t="shared" si="26"/>
        <v>2048</v>
      </c>
      <c r="B156">
        <f t="shared" si="27"/>
        <v>1.8</v>
      </c>
      <c r="C156">
        <f t="shared" ca="1" si="20"/>
        <v>0.12202683076608338</v>
      </c>
      <c r="D156">
        <f t="shared" ca="1" si="24"/>
        <v>0.39426791736219768</v>
      </c>
      <c r="E156">
        <f t="shared" ca="1" si="24"/>
        <v>0.24854994216185727</v>
      </c>
      <c r="F156">
        <f t="shared" ca="1" si="24"/>
        <v>0.12525857638105672</v>
      </c>
      <c r="G156">
        <f t="shared" ca="1" si="24"/>
        <v>0.14089403648055215</v>
      </c>
      <c r="H156">
        <f t="shared" ca="1" si="24"/>
        <v>0.12839760955223592</v>
      </c>
      <c r="I156">
        <f t="shared" ca="1" si="24"/>
        <v>0.1147774222405977</v>
      </c>
      <c r="J156">
        <f t="shared" ca="1" si="24"/>
        <v>0.26414896188837317</v>
      </c>
      <c r="K156">
        <f t="shared" ca="1" si="24"/>
        <v>0.47885380304028263</v>
      </c>
      <c r="L156">
        <f t="shared" ca="1" si="24"/>
        <v>0.48393489993963301</v>
      </c>
      <c r="M156">
        <f t="shared" ca="1" si="24"/>
        <v>0.38625392355648108</v>
      </c>
      <c r="S156" s="1">
        <f t="shared" si="28"/>
        <v>2048</v>
      </c>
      <c r="T156">
        <f t="shared" si="29"/>
        <v>1.8</v>
      </c>
      <c r="U156">
        <f t="shared" ca="1" si="21"/>
        <v>-0.16942503221927424</v>
      </c>
      <c r="V156">
        <f t="shared" ca="1" si="25"/>
        <v>-0.38426791736219768</v>
      </c>
      <c r="W156">
        <f t="shared" ca="1" si="25"/>
        <v>-0.23854994216185726</v>
      </c>
      <c r="X156">
        <f t="shared" ca="1" si="25"/>
        <v>-0.16308948936980702</v>
      </c>
      <c r="Y156">
        <f t="shared" ca="1" si="25"/>
        <v>-0.187486327678341</v>
      </c>
      <c r="Z156">
        <f t="shared" ca="1" si="25"/>
        <v>-0.21789310943301954</v>
      </c>
      <c r="AA156">
        <f t="shared" ca="1" si="25"/>
        <v>-0.20571753595686876</v>
      </c>
      <c r="AB156">
        <f t="shared" ca="1" si="25"/>
        <v>-0.49277524247838711</v>
      </c>
      <c r="AC156">
        <f t="shared" ca="1" si="25"/>
        <v>-0.47940978556422265</v>
      </c>
      <c r="AD156">
        <f t="shared" ca="1" si="25"/>
        <v>-0.473934899939633</v>
      </c>
      <c r="AE156">
        <f t="shared" ca="1" si="25"/>
        <v>2.0188900072714507E-2</v>
      </c>
    </row>
    <row r="157" spans="1:31" x14ac:dyDescent="0.25">
      <c r="A157" s="1">
        <f t="shared" si="26"/>
        <v>2048</v>
      </c>
      <c r="B157">
        <f t="shared" si="27"/>
        <v>2</v>
      </c>
      <c r="C157">
        <f t="shared" ca="1" si="20"/>
        <v>0.12707048519620306</v>
      </c>
      <c r="D157">
        <f t="shared" ca="1" si="24"/>
        <v>0.39839160192379985</v>
      </c>
      <c r="E157">
        <f t="shared" ca="1" si="24"/>
        <v>0.27304758085207903</v>
      </c>
      <c r="F157">
        <f t="shared" ca="1" si="24"/>
        <v>0.12746108023358763</v>
      </c>
      <c r="G157">
        <f t="shared" ca="1" si="24"/>
        <v>0.3572603895600871</v>
      </c>
      <c r="H157">
        <f t="shared" ca="1" si="24"/>
        <v>0.67146685841753784</v>
      </c>
      <c r="I157">
        <f t="shared" ca="1" si="24"/>
        <v>0.57797361440959183</v>
      </c>
      <c r="J157">
        <f t="shared" ca="1" si="24"/>
        <v>0.70626062469590589</v>
      </c>
      <c r="K157">
        <f t="shared" ca="1" si="24"/>
        <v>1.0419327074156504</v>
      </c>
      <c r="L157">
        <f t="shared" ca="1" si="24"/>
        <v>3.03375224747613</v>
      </c>
      <c r="M157">
        <f t="shared" ca="1" si="24"/>
        <v>0.35404351976493115</v>
      </c>
      <c r="S157" s="1">
        <f t="shared" si="28"/>
        <v>2048</v>
      </c>
      <c r="T157">
        <f t="shared" si="29"/>
        <v>2</v>
      </c>
      <c r="U157">
        <f t="shared" ca="1" si="21"/>
        <v>-0.17452282401935426</v>
      </c>
      <c r="V157">
        <f t="shared" ca="1" si="25"/>
        <v>-0.38839160192379985</v>
      </c>
      <c r="W157">
        <f t="shared" ca="1" si="25"/>
        <v>-0.26304758085207902</v>
      </c>
      <c r="X157">
        <f t="shared" ca="1" si="25"/>
        <v>-0.11746108023358762</v>
      </c>
      <c r="Y157">
        <f t="shared" ca="1" si="25"/>
        <v>0.34726038956008709</v>
      </c>
      <c r="Z157">
        <f t="shared" ca="1" si="25"/>
        <v>0.66146685841753783</v>
      </c>
      <c r="AA157">
        <f t="shared" ca="1" si="25"/>
        <v>0.34421036671727523</v>
      </c>
      <c r="AB157">
        <f t="shared" ca="1" si="25"/>
        <v>0.5664661670100013</v>
      </c>
      <c r="AC157">
        <f t="shared" ca="1" si="25"/>
        <v>0.9723498028594878</v>
      </c>
      <c r="AD157">
        <f t="shared" ca="1" si="25"/>
        <v>2.8771045846689662</v>
      </c>
      <c r="AE157">
        <f t="shared" ca="1" si="25"/>
        <v>1.9357396747566268E-2</v>
      </c>
    </row>
    <row r="158" spans="1:31" x14ac:dyDescent="0.25">
      <c r="A158" s="1">
        <f t="shared" si="26"/>
        <v>2049</v>
      </c>
      <c r="B158">
        <f t="shared" si="27"/>
        <v>1</v>
      </c>
      <c r="C158">
        <f t="shared" ca="1" si="20"/>
        <v>0.20005063997481434</v>
      </c>
      <c r="D158">
        <f t="shared" ca="1" si="24"/>
        <v>0.25087545363141794</v>
      </c>
      <c r="E158">
        <f t="shared" ca="1" si="24"/>
        <v>0.12989687862571406</v>
      </c>
      <c r="F158">
        <f t="shared" ca="1" si="24"/>
        <v>0.15749971342633393</v>
      </c>
      <c r="G158">
        <f t="shared" ca="1" si="24"/>
        <v>0.13623757224090419</v>
      </c>
      <c r="H158">
        <f t="shared" ca="1" si="24"/>
        <v>0.13123409235928946</v>
      </c>
      <c r="I158">
        <f t="shared" ca="1" si="24"/>
        <v>0.34384044666543701</v>
      </c>
      <c r="J158">
        <f t="shared" ca="1" si="24"/>
        <v>0.17012889277129795</v>
      </c>
      <c r="K158">
        <f t="shared" ca="1" si="24"/>
        <v>0.85465448476450612</v>
      </c>
      <c r="L158">
        <f t="shared" ca="1" si="24"/>
        <v>0.50210614436478485</v>
      </c>
      <c r="M158">
        <f t="shared" ca="1" si="24"/>
        <v>0.24090613965677515</v>
      </c>
      <c r="S158" s="1">
        <f t="shared" si="28"/>
        <v>2049</v>
      </c>
      <c r="T158">
        <f t="shared" si="29"/>
        <v>1</v>
      </c>
      <c r="U158">
        <f t="shared" ca="1" si="21"/>
        <v>-6.4830240786818991E-3</v>
      </c>
      <c r="V158">
        <f t="shared" ca="1" si="25"/>
        <v>-0.11445850520115096</v>
      </c>
      <c r="W158">
        <f t="shared" ca="1" si="25"/>
        <v>-0.16767021007940375</v>
      </c>
      <c r="X158">
        <f t="shared" ca="1" si="25"/>
        <v>-0.4687694199227106</v>
      </c>
      <c r="Y158">
        <f t="shared" ca="1" si="25"/>
        <v>-0.18100260437531854</v>
      </c>
      <c r="Z158">
        <f t="shared" ca="1" si="25"/>
        <v>-0.22473239206113868</v>
      </c>
      <c r="AA158">
        <f t="shared" ca="1" si="25"/>
        <v>-0.14691098529546107</v>
      </c>
      <c r="AB158">
        <f t="shared" ca="1" si="25"/>
        <v>-0.51694565391676561</v>
      </c>
      <c r="AC158">
        <f t="shared" ca="1" si="25"/>
        <v>-0.1439359057588504</v>
      </c>
      <c r="AD158">
        <f t="shared" ca="1" si="25"/>
        <v>-0.52202160734066949</v>
      </c>
      <c r="AE158">
        <f t="shared" ca="1" si="25"/>
        <v>2.3086505880963979E-2</v>
      </c>
    </row>
    <row r="159" spans="1:31" x14ac:dyDescent="0.25">
      <c r="A159" s="1">
        <f t="shared" si="26"/>
        <v>2049</v>
      </c>
      <c r="B159">
        <f t="shared" si="27"/>
        <v>1.2</v>
      </c>
      <c r="C159">
        <f t="shared" ca="1" si="20"/>
        <v>0.95105845416622359</v>
      </c>
      <c r="D159">
        <f t="shared" ca="1" si="24"/>
        <v>0.1335255048148391</v>
      </c>
      <c r="E159">
        <f t="shared" ca="1" si="24"/>
        <v>0.71258473393217803</v>
      </c>
      <c r="F159">
        <f t="shared" ca="1" si="24"/>
        <v>0.12680518808390054</v>
      </c>
      <c r="G159">
        <f t="shared" ca="1" si="24"/>
        <v>0.14038505491689213</v>
      </c>
      <c r="H159">
        <f t="shared" ca="1" si="24"/>
        <v>0.1963171175509428</v>
      </c>
      <c r="I159">
        <f t="shared" ca="1" si="24"/>
        <v>0.26840696331445113</v>
      </c>
      <c r="J159">
        <f t="shared" ca="1" si="24"/>
        <v>0.51931134140994095</v>
      </c>
      <c r="K159">
        <f t="shared" ca="1" si="24"/>
        <v>0.86011445627082828</v>
      </c>
      <c r="L159">
        <f t="shared" ca="1" si="24"/>
        <v>0.49075653509946437</v>
      </c>
      <c r="M159">
        <f t="shared" ca="1" si="24"/>
        <v>0.23466490171933829</v>
      </c>
      <c r="S159" s="1">
        <f t="shared" si="28"/>
        <v>2049</v>
      </c>
      <c r="T159">
        <f t="shared" si="29"/>
        <v>1.2</v>
      </c>
      <c r="U159">
        <f t="shared" ca="1" si="21"/>
        <v>-0.15006816283712168</v>
      </c>
      <c r="V159">
        <f t="shared" ca="1" si="25"/>
        <v>-0.1709410669348371</v>
      </c>
      <c r="W159">
        <f t="shared" ca="1" si="25"/>
        <v>-0.11574750738733311</v>
      </c>
      <c r="X159">
        <f t="shared" ca="1" si="25"/>
        <v>-0.16532231741069472</v>
      </c>
      <c r="Y159">
        <f t="shared" ca="1" si="25"/>
        <v>-0.18693186646398424</v>
      </c>
      <c r="Z159">
        <f t="shared" ca="1" si="25"/>
        <v>-0.49239239202242052</v>
      </c>
      <c r="AA159">
        <f t="shared" ca="1" si="25"/>
        <v>-0.11720394829386752</v>
      </c>
      <c r="AB159">
        <f t="shared" ca="1" si="25"/>
        <v>-0.51870787634196636</v>
      </c>
      <c r="AC159">
        <f t="shared" ca="1" si="25"/>
        <v>-0.13964664241237426</v>
      </c>
      <c r="AD159">
        <f t="shared" ca="1" si="25"/>
        <v>-0.49037316401503844</v>
      </c>
      <c r="AE159">
        <f t="shared" ca="1" si="25"/>
        <v>2.2462476040373859E-2</v>
      </c>
    </row>
    <row r="160" spans="1:31" x14ac:dyDescent="0.25">
      <c r="A160" s="1">
        <f t="shared" si="26"/>
        <v>2049</v>
      </c>
      <c r="B160">
        <f t="shared" si="27"/>
        <v>1.4</v>
      </c>
      <c r="C160">
        <f t="shared" ca="1" si="20"/>
        <v>1.0040645969605657</v>
      </c>
      <c r="D160">
        <f t="shared" ca="1" si="24"/>
        <v>0.74021662153797363</v>
      </c>
      <c r="E160">
        <f t="shared" ca="1" si="24"/>
        <v>0.12920406973055684</v>
      </c>
      <c r="F160">
        <f t="shared" ca="1" si="24"/>
        <v>0.12443174581112891</v>
      </c>
      <c r="G160">
        <f t="shared" ca="1" si="24"/>
        <v>0.1405771390367514</v>
      </c>
      <c r="H160">
        <f t="shared" ca="1" si="24"/>
        <v>0.11222024169726243</v>
      </c>
      <c r="I160">
        <f t="shared" ca="1" si="24"/>
        <v>0.12012043728271797</v>
      </c>
      <c r="J160">
        <f t="shared" ca="1" si="24"/>
        <v>0.26331447020995274</v>
      </c>
      <c r="K160">
        <f t="shared" ca="1" si="24"/>
        <v>0.81735092517129293</v>
      </c>
      <c r="L160">
        <f t="shared" ca="1" si="24"/>
        <v>0.47800591082043736</v>
      </c>
      <c r="M160">
        <f t="shared" ca="1" si="24"/>
        <v>0.22764556360881139</v>
      </c>
      <c r="S160" s="1">
        <f t="shared" si="28"/>
        <v>2049</v>
      </c>
      <c r="T160">
        <f t="shared" si="29"/>
        <v>1.4</v>
      </c>
      <c r="U160">
        <f t="shared" ca="1" si="21"/>
        <v>-0.155412701291405</v>
      </c>
      <c r="V160">
        <f t="shared" ca="1" si="25"/>
        <v>-0.11412019113405497</v>
      </c>
      <c r="W160">
        <f t="shared" ca="1" si="25"/>
        <v>-0.16663037599961361</v>
      </c>
      <c r="X160">
        <f t="shared" ca="1" si="25"/>
        <v>-0.16194171562673046</v>
      </c>
      <c r="Y160">
        <f t="shared" ca="1" si="25"/>
        <v>-0.22871638782810397</v>
      </c>
      <c r="Z160">
        <f t="shared" ca="1" si="25"/>
        <v>-0.14941385654803563</v>
      </c>
      <c r="AA160">
        <f t="shared" ca="1" si="25"/>
        <v>-0.21648219448954478</v>
      </c>
      <c r="AB160">
        <f t="shared" ca="1" si="25"/>
        <v>-0.50740087850383819</v>
      </c>
      <c r="AC160">
        <f t="shared" ca="1" si="25"/>
        <v>-0.13166437158640315</v>
      </c>
      <c r="AD160">
        <f t="shared" ca="1" si="25"/>
        <v>-0.47711457787203315</v>
      </c>
      <c r="AE160">
        <f t="shared" ca="1" si="25"/>
        <v>2.1760652520639082E-2</v>
      </c>
    </row>
    <row r="161" spans="1:31" x14ac:dyDescent="0.25">
      <c r="A161" s="1">
        <f t="shared" si="26"/>
        <v>2049</v>
      </c>
      <c r="B161">
        <f t="shared" si="27"/>
        <v>1.6</v>
      </c>
      <c r="C161">
        <f t="shared" ca="1" si="20"/>
        <v>0.11457746983807515</v>
      </c>
      <c r="D161">
        <f t="shared" ca="1" si="24"/>
        <v>0.29817575132331664</v>
      </c>
      <c r="E161">
        <f t="shared" ca="1" si="24"/>
        <v>0.1287454414569669</v>
      </c>
      <c r="F161">
        <f t="shared" ca="1" si="24"/>
        <v>0.12361145848372618</v>
      </c>
      <c r="G161">
        <f t="shared" ca="1" si="24"/>
        <v>0.13864214999492255</v>
      </c>
      <c r="H161">
        <f t="shared" ca="1" si="24"/>
        <v>0.11831434223125274</v>
      </c>
      <c r="I161">
        <f t="shared" ca="1" si="24"/>
        <v>0.11798798126247252</v>
      </c>
      <c r="J161">
        <f t="shared" ca="1" si="24"/>
        <v>0.97979954683138515</v>
      </c>
      <c r="K161">
        <f t="shared" ca="1" si="24"/>
        <v>0.79653950278083074</v>
      </c>
      <c r="L161">
        <f t="shared" ca="1" si="24"/>
        <v>0.46411333317565323</v>
      </c>
      <c r="M161">
        <f t="shared" ca="1" si="24"/>
        <v>0.42056229409252199</v>
      </c>
      <c r="S161" s="1">
        <f t="shared" si="28"/>
        <v>2049</v>
      </c>
      <c r="T161">
        <f t="shared" si="29"/>
        <v>1.6</v>
      </c>
      <c r="U161">
        <f t="shared" ca="1" si="21"/>
        <v>-0.16062976963098216</v>
      </c>
      <c r="V161">
        <f t="shared" ca="1" si="25"/>
        <v>-8.8950930836277739E-2</v>
      </c>
      <c r="W161">
        <f t="shared" ca="1" si="25"/>
        <v>-0.16595204520707227</v>
      </c>
      <c r="X161">
        <f t="shared" ca="1" si="25"/>
        <v>-0.18853881689057217</v>
      </c>
      <c r="Y161">
        <f t="shared" ca="1" si="25"/>
        <v>-0.18440526700423043</v>
      </c>
      <c r="Z161">
        <f t="shared" ca="1" si="25"/>
        <v>-0.15787365620351884</v>
      </c>
      <c r="AA161">
        <f t="shared" ca="1" si="25"/>
        <v>-0.21209187750696062</v>
      </c>
      <c r="AB161">
        <f t="shared" ca="1" si="25"/>
        <v>-0.14795939039493655</v>
      </c>
      <c r="AC161">
        <f t="shared" ca="1" si="25"/>
        <v>-0.12966603690666861</v>
      </c>
      <c r="AD161">
        <f t="shared" ca="1" si="25"/>
        <v>-0.46268443475714965</v>
      </c>
      <c r="AE161">
        <f t="shared" ca="1" si="25"/>
        <v>2.0998911266686161E-2</v>
      </c>
    </row>
    <row r="162" spans="1:31" x14ac:dyDescent="0.25">
      <c r="A162" s="1">
        <f t="shared" si="26"/>
        <v>2049</v>
      </c>
      <c r="B162">
        <f t="shared" si="27"/>
        <v>1.8</v>
      </c>
      <c r="C162">
        <f t="shared" ca="1" si="20"/>
        <v>0.11962572767029626</v>
      </c>
      <c r="D162">
        <f t="shared" ca="1" si="24"/>
        <v>0.38493927141179735</v>
      </c>
      <c r="E162">
        <f t="shared" ca="1" si="24"/>
        <v>0.23949131976656063</v>
      </c>
      <c r="F162">
        <f t="shared" ca="1" si="24"/>
        <v>0.32864653881531453</v>
      </c>
      <c r="G162">
        <f t="shared" ca="1" si="24"/>
        <v>0.13681938573736793</v>
      </c>
      <c r="H162">
        <f t="shared" ca="1" si="24"/>
        <v>0.12686883562678308</v>
      </c>
      <c r="I162">
        <f t="shared" ca="1" si="24"/>
        <v>0.73902476976580833</v>
      </c>
      <c r="J162">
        <f t="shared" ca="1" si="24"/>
        <v>0.25846248664538274</v>
      </c>
      <c r="K162">
        <f t="shared" ca="1" si="24"/>
        <v>0.81016784667087893</v>
      </c>
      <c r="L162">
        <f t="shared" ca="1" si="24"/>
        <v>0.44933638874970738</v>
      </c>
      <c r="M162">
        <f t="shared" ca="1" si="24"/>
        <v>0.38619039204336136</v>
      </c>
      <c r="S162" s="1">
        <f t="shared" si="28"/>
        <v>2049</v>
      </c>
      <c r="T162">
        <f t="shared" si="29"/>
        <v>1.8</v>
      </c>
      <c r="U162">
        <f t="shared" ca="1" si="21"/>
        <v>-0.16572722393790695</v>
      </c>
      <c r="V162">
        <f t="shared" ca="1" si="25"/>
        <v>-0.37493927141179734</v>
      </c>
      <c r="W162">
        <f t="shared" ca="1" si="25"/>
        <v>-0.22949131976656062</v>
      </c>
      <c r="X162">
        <f t="shared" ca="1" si="25"/>
        <v>-0.1594293968382087</v>
      </c>
      <c r="Y162">
        <f t="shared" ca="1" si="25"/>
        <v>-0.1817773504411844</v>
      </c>
      <c r="Z162">
        <f t="shared" ca="1" si="25"/>
        <v>-0.17031215023983989</v>
      </c>
      <c r="AA162">
        <f t="shared" ca="1" si="25"/>
        <v>-0.12690826578806835</v>
      </c>
      <c r="AB162">
        <f t="shared" ca="1" si="25"/>
        <v>-0.48157278444031315</v>
      </c>
      <c r="AC162">
        <f t="shared" ca="1" si="25"/>
        <v>-0.12411506156038561</v>
      </c>
      <c r="AD162">
        <f t="shared" ca="1" si="25"/>
        <v>-0.46302753665043184</v>
      </c>
      <c r="AE162">
        <f t="shared" ca="1" si="25"/>
        <v>2.0194392388698534E-2</v>
      </c>
    </row>
    <row r="163" spans="1:31" x14ac:dyDescent="0.25">
      <c r="A163" s="1">
        <f t="shared" si="26"/>
        <v>2049</v>
      </c>
      <c r="B163">
        <f t="shared" si="27"/>
        <v>2</v>
      </c>
      <c r="C163">
        <f t="shared" ca="1" si="20"/>
        <v>0.12455765077602872</v>
      </c>
      <c r="D163">
        <f t="shared" ca="1" si="24"/>
        <v>0.38989547984514228</v>
      </c>
      <c r="E163">
        <f t="shared" ca="1" si="24"/>
        <v>0.24231084902523167</v>
      </c>
      <c r="F163">
        <f t="shared" ca="1" si="24"/>
        <v>0.12990772858140595</v>
      </c>
      <c r="G163">
        <f t="shared" ca="1" si="24"/>
        <v>0.35240668378343915</v>
      </c>
      <c r="H163">
        <f t="shared" ca="1" si="24"/>
        <v>0.89528755602624321</v>
      </c>
      <c r="I163">
        <f t="shared" ca="1" si="24"/>
        <v>0.41434128289848732</v>
      </c>
      <c r="J163">
        <f t="shared" ca="1" si="24"/>
        <v>0.81114949642051593</v>
      </c>
      <c r="K163">
        <f t="shared" ca="1" si="24"/>
        <v>1.0323704325055401</v>
      </c>
      <c r="L163">
        <f t="shared" ca="1" si="24"/>
        <v>3.2758558004800538</v>
      </c>
      <c r="M163">
        <f t="shared" ca="1" si="24"/>
        <v>0.35400940897502642</v>
      </c>
      <c r="S163" s="1">
        <f t="shared" si="28"/>
        <v>2049</v>
      </c>
      <c r="T163">
        <f t="shared" si="29"/>
        <v>2</v>
      </c>
      <c r="U163">
        <f t="shared" ca="1" si="21"/>
        <v>-0.17148384857676746</v>
      </c>
      <c r="V163">
        <f t="shared" ca="1" si="25"/>
        <v>-0.37989547984514227</v>
      </c>
      <c r="W163">
        <f t="shared" ca="1" si="25"/>
        <v>-0.23231084902523166</v>
      </c>
      <c r="X163">
        <f t="shared" ca="1" si="25"/>
        <v>-0.11990772858140594</v>
      </c>
      <c r="Y163">
        <f t="shared" ca="1" si="25"/>
        <v>0.34240668378343914</v>
      </c>
      <c r="Z163">
        <f t="shared" ca="1" si="25"/>
        <v>-0.61637077217935488</v>
      </c>
      <c r="AA163">
        <f t="shared" ca="1" si="25"/>
        <v>0.28766698523618994</v>
      </c>
      <c r="AB163">
        <f t="shared" ca="1" si="25"/>
        <v>0.64346909684768805</v>
      </c>
      <c r="AC163">
        <f t="shared" ca="1" si="25"/>
        <v>0.96518710121367468</v>
      </c>
      <c r="AD163">
        <f t="shared" ca="1" si="25"/>
        <v>3.0967699013311614</v>
      </c>
      <c r="AE163">
        <f t="shared" ca="1" si="25"/>
        <v>1.9362882398260513E-2</v>
      </c>
    </row>
    <row r="164" spans="1:31" x14ac:dyDescent="0.25">
      <c r="A164" s="1">
        <f t="shared" si="26"/>
        <v>2050</v>
      </c>
      <c r="B164">
        <f t="shared" si="27"/>
        <v>1</v>
      </c>
      <c r="C164">
        <f t="shared" ca="1" si="20"/>
        <v>0.21661411159527386</v>
      </c>
      <c r="D164">
        <f t="shared" ca="1" si="24"/>
        <v>0.25454570228132989</v>
      </c>
      <c r="E164">
        <f t="shared" ca="1" si="24"/>
        <v>0.19067224237128558</v>
      </c>
      <c r="F164">
        <f t="shared" ca="1" si="24"/>
        <v>0.7334276333160078</v>
      </c>
      <c r="G164">
        <f t="shared" ca="1" si="24"/>
        <v>0.1373618686802266</v>
      </c>
      <c r="H164">
        <f t="shared" ca="1" si="24"/>
        <v>0.12198366555352062</v>
      </c>
      <c r="I164">
        <f t="shared" ca="1" si="24"/>
        <v>0.30295929152058454</v>
      </c>
      <c r="J164">
        <f t="shared" ca="1" si="24"/>
        <v>0.32322237986839392</v>
      </c>
      <c r="K164">
        <f t="shared" ca="1" si="24"/>
        <v>0.87196907153857539</v>
      </c>
      <c r="L164">
        <f t="shared" ca="1" si="24"/>
        <v>0.50062587570708406</v>
      </c>
      <c r="M164">
        <f t="shared" ca="1" si="24"/>
        <v>0.24089347682725831</v>
      </c>
      <c r="S164" s="1">
        <f t="shared" si="28"/>
        <v>2050</v>
      </c>
      <c r="T164">
        <f t="shared" si="29"/>
        <v>1</v>
      </c>
      <c r="U164">
        <f t="shared" ca="1" si="21"/>
        <v>-2.2152494327135602E-3</v>
      </c>
      <c r="V164">
        <f t="shared" ca="1" si="25"/>
        <v>-0.1242897542640688</v>
      </c>
      <c r="W164">
        <f t="shared" ca="1" si="25"/>
        <v>-0.45219843004328253</v>
      </c>
      <c r="X164">
        <f t="shared" ca="1" si="25"/>
        <v>-0.11512885587002414</v>
      </c>
      <c r="Y164">
        <f t="shared" ca="1" si="25"/>
        <v>-0.18256596771601757</v>
      </c>
      <c r="Z164">
        <f t="shared" ca="1" si="25"/>
        <v>-0.11267939020815723</v>
      </c>
      <c r="AA164">
        <f t="shared" ca="1" si="25"/>
        <v>-0.15274767670564085</v>
      </c>
      <c r="AB164">
        <f t="shared" ca="1" si="25"/>
        <v>-0.151657737792947</v>
      </c>
      <c r="AC164">
        <f t="shared" ca="1" si="25"/>
        <v>-0.13911836426341986</v>
      </c>
      <c r="AD164">
        <f t="shared" ca="1" si="25"/>
        <v>-0.51005481655454343</v>
      </c>
      <c r="AE164">
        <f t="shared" ca="1" si="25"/>
        <v>-0.27092046640646616</v>
      </c>
    </row>
    <row r="165" spans="1:31" x14ac:dyDescent="0.25">
      <c r="A165" s="1">
        <f t="shared" si="26"/>
        <v>2050</v>
      </c>
      <c r="B165">
        <f t="shared" si="27"/>
        <v>1.2</v>
      </c>
      <c r="C165">
        <f t="shared" ca="1" si="20"/>
        <v>0.93208397351304217</v>
      </c>
      <c r="D165">
        <f t="shared" ca="1" si="24"/>
        <v>0.14402329266389011</v>
      </c>
      <c r="E165">
        <f t="shared" ca="1" si="24"/>
        <v>0.12697956540718502</v>
      </c>
      <c r="F165">
        <f t="shared" ca="1" si="24"/>
        <v>0.12262957536546971</v>
      </c>
      <c r="G165">
        <f t="shared" ca="1" si="24"/>
        <v>0.12802418273374433</v>
      </c>
      <c r="H165">
        <f t="shared" ca="1" si="24"/>
        <v>0.12081965362708867</v>
      </c>
      <c r="I165">
        <f t="shared" ca="1" si="24"/>
        <v>0.11956045523941697</v>
      </c>
      <c r="J165">
        <f t="shared" ca="1" si="24"/>
        <v>0.51694251785081902</v>
      </c>
      <c r="K165">
        <f t="shared" ca="1" si="24"/>
        <v>0.27667726284159233</v>
      </c>
      <c r="L165">
        <f t="shared" ca="1" si="24"/>
        <v>0.48596026621502325</v>
      </c>
      <c r="M165">
        <f t="shared" ca="1" si="24"/>
        <v>0.23465663809398793</v>
      </c>
      <c r="S165" s="1">
        <f t="shared" si="28"/>
        <v>2050</v>
      </c>
      <c r="T165">
        <f t="shared" si="29"/>
        <v>1.2</v>
      </c>
      <c r="U165">
        <f t="shared" ca="1" si="21"/>
        <v>-9.3821858717215448E-2</v>
      </c>
      <c r="V165">
        <f t="shared" ca="1" si="25"/>
        <v>-0.18541603361861927</v>
      </c>
      <c r="W165">
        <f t="shared" ca="1" si="25"/>
        <v>-0.1635085791421686</v>
      </c>
      <c r="X165">
        <f t="shared" ca="1" si="25"/>
        <v>-0.1593666664518153</v>
      </c>
      <c r="Y165">
        <f t="shared" ca="1" si="25"/>
        <v>-0.22040700520850762</v>
      </c>
      <c r="Z165">
        <f t="shared" ca="1" si="25"/>
        <v>-0.11159667256479443</v>
      </c>
      <c r="AA165">
        <f t="shared" ca="1" si="25"/>
        <v>-0.16313775869384498</v>
      </c>
      <c r="AB165">
        <f t="shared" ca="1" si="25"/>
        <v>-0.50694251785081901</v>
      </c>
      <c r="AC165">
        <f t="shared" ca="1" si="25"/>
        <v>-0.49440506417313179</v>
      </c>
      <c r="AD165">
        <f t="shared" ca="1" si="25"/>
        <v>-0.49760737612499722</v>
      </c>
      <c r="AE165">
        <f t="shared" ca="1" si="25"/>
        <v>-0.2632769337619475</v>
      </c>
    </row>
    <row r="166" spans="1:31" x14ac:dyDescent="0.25">
      <c r="A166" s="1">
        <f t="shared" si="26"/>
        <v>2050</v>
      </c>
      <c r="B166">
        <f t="shared" si="27"/>
        <v>1.4</v>
      </c>
      <c r="C166">
        <f t="shared" ca="1" si="20"/>
        <v>0.98382340558338832</v>
      </c>
      <c r="D166">
        <f t="shared" ca="1" si="24"/>
        <v>0.13077741508415294</v>
      </c>
      <c r="E166">
        <f t="shared" ca="1" si="24"/>
        <v>0.12660604837338268</v>
      </c>
      <c r="F166">
        <f t="shared" ca="1" si="24"/>
        <v>0.12194108132700669</v>
      </c>
      <c r="G166">
        <f t="shared" ca="1" si="24"/>
        <v>0.13743028074971747</v>
      </c>
      <c r="H166">
        <f t="shared" ca="1" si="24"/>
        <v>0.22775293068283853</v>
      </c>
      <c r="I166">
        <f t="shared" ca="1" si="24"/>
        <v>1.0062873265022543</v>
      </c>
      <c r="J166">
        <f t="shared" ca="1" si="24"/>
        <v>0.49757420153144799</v>
      </c>
      <c r="K166">
        <f t="shared" ca="1" si="24"/>
        <v>0.18861799026502635</v>
      </c>
      <c r="L166">
        <f t="shared" ca="1" si="24"/>
        <v>0.46964545274321029</v>
      </c>
      <c r="M166">
        <f t="shared" ca="1" si="24"/>
        <v>0.2276419791759654</v>
      </c>
      <c r="S166" s="1">
        <f t="shared" si="28"/>
        <v>2050</v>
      </c>
      <c r="T166">
        <f t="shared" si="29"/>
        <v>1.4</v>
      </c>
      <c r="U166">
        <f t="shared" ca="1" si="21"/>
        <v>-0.1521197796008931</v>
      </c>
      <c r="V166">
        <f t="shared" ca="1" si="25"/>
        <v>-0.16703714381218074</v>
      </c>
      <c r="W166">
        <f t="shared" ca="1" si="25"/>
        <v>-0.16295098852854856</v>
      </c>
      <c r="X166">
        <f t="shared" ca="1" si="25"/>
        <v>-0.15837197516763299</v>
      </c>
      <c r="Y166">
        <f t="shared" ca="1" si="25"/>
        <v>-0.1825646037775023</v>
      </c>
      <c r="Z166">
        <f t="shared" ca="1" si="25"/>
        <v>-0.52332545219602322</v>
      </c>
      <c r="AA166">
        <f t="shared" ca="1" si="25"/>
        <v>-0.14832667343912065</v>
      </c>
      <c r="AB166">
        <f t="shared" ca="1" si="25"/>
        <v>-0.48757420153144798</v>
      </c>
      <c r="AC166">
        <f t="shared" ca="1" si="25"/>
        <v>-0.47094536869506581</v>
      </c>
      <c r="AD166">
        <f t="shared" ca="1" si="25"/>
        <v>-0.45964545274321028</v>
      </c>
      <c r="AE166">
        <f t="shared" ca="1" si="25"/>
        <v>-0.25477572594112269</v>
      </c>
    </row>
    <row r="167" spans="1:31" x14ac:dyDescent="0.25">
      <c r="A167" s="1">
        <f t="shared" si="26"/>
        <v>2050</v>
      </c>
      <c r="B167">
        <f t="shared" si="27"/>
        <v>1.6</v>
      </c>
      <c r="C167">
        <f t="shared" ca="1" si="20"/>
        <v>0.11243622372081943</v>
      </c>
      <c r="D167">
        <f t="shared" ca="1" si="24"/>
        <v>0.29609864197341351</v>
      </c>
      <c r="E167">
        <f t="shared" ca="1" si="24"/>
        <v>0.12616046375210099</v>
      </c>
      <c r="F167">
        <f t="shared" ca="1" si="24"/>
        <v>0.74660989628807684</v>
      </c>
      <c r="G167">
        <f t="shared" ref="D167:M192" ca="1" si="30">IF(ABS(MAX(INDIRECT("'[All data.xlsx]Sheet1_Mul_"&amp;$B167&amp;"_"&amp;G$1&amp;"'!"&amp;ADDRESS($O$2+$A167-2023,2)&amp;":"&amp;ADDRESS($O$2+$A167-2023,52))))&lt;0.0001,ABS(MAX(INDIRECT("'[All data.xlsx]Sheet1_Mul_"&amp;$B167&amp;"_"&amp;G$1&amp;"'!"&amp;ADDRESS($O$2+$A167-2023,2)&amp;":"&amp;ADDRESS($O$2+$A167-2023,52))))*10000,IF(ABS(MAX(INDIRECT("'[All data.xlsx]Sheet1_Mul_"&amp;$B167&amp;"_"&amp;G$1&amp;"'!"&amp;ADDRESS($O$2+$A167-2023,2)&amp;":"&amp;ADDRESS($O$2+$A167-2023,52))))&lt;0.001,ABS(MAX(INDIRECT("'[All data.xlsx]Sheet1_Mul_"&amp;$B167&amp;"_"&amp;G$1&amp;"'!"&amp;ADDRESS($O$2+$A167-2023,2)&amp;":"&amp;ADDRESS($O$2+$A167-2023,52))))*1000,IF(ABS(MAX(INDIRECT("'[All data.xlsx]Sheet1_Mul_"&amp;$B167&amp;"_"&amp;G$1&amp;"'!"&amp;ADDRESS($O$2+$A167-2023,2)&amp;":"&amp;ADDRESS($O$2+$A167-2023,52))))&lt;0.01,ABS(MAX(INDIRECT("'[All data.xlsx]Sheet1_Mul_"&amp;$B167&amp;"_"&amp;G$1&amp;"'!"&amp;ADDRESS($O$2+$A167-2023,2)&amp;":"&amp;ADDRESS($O$2+$A167-2023,52))))*100,IF(ABS(MAX(INDIRECT("'[All data.xlsx]Sheet1_Mul_"&amp;$B167&amp;"_"&amp;G$1&amp;"'!"&amp;ADDRESS($O$2+$A167-2023,2)&amp;":"&amp;ADDRESS($O$2+$A167-2023,52))))&lt;0.1,ABS(MAX(INDIRECT("'[All data.xlsx]Sheet1_Mul_"&amp;$B167&amp;"_"&amp;G$1&amp;"'!"&amp;ADDRESS($O$2+$A167-2023,2)&amp;":"&amp;ADDRESS($O$2+$A167-2023,52))))*10,ABS(MAX(INDIRECT("'[All data.xlsx]Sheet1_Mul_"&amp;$B167&amp;"_"&amp;G$1&amp;"'!"&amp;ADDRESS($O$2+$A167-2023,2)&amp;":"&amp;ADDRESS($O$2+$A167-2023,52))))))))+0.01</f>
        <v>0.1365659491269948</v>
      </c>
      <c r="H167">
        <f t="shared" ca="1" si="30"/>
        <v>0.11593920267774593</v>
      </c>
      <c r="I167">
        <f t="shared" ca="1" si="30"/>
        <v>0.92880574582390563</v>
      </c>
      <c r="J167">
        <f t="shared" ca="1" si="30"/>
        <v>0.94287773487939364</v>
      </c>
      <c r="K167">
        <f t="shared" ca="1" si="30"/>
        <v>0.47397370007512701</v>
      </c>
      <c r="L167">
        <f t="shared" ca="1" si="30"/>
        <v>0.46207452540939492</v>
      </c>
      <c r="M167">
        <f t="shared" ca="1" si="30"/>
        <v>0.4203697428978509</v>
      </c>
      <c r="S167" s="1">
        <f t="shared" si="28"/>
        <v>2050</v>
      </c>
      <c r="T167">
        <f t="shared" si="29"/>
        <v>1.6</v>
      </c>
      <c r="U167">
        <f t="shared" ca="1" si="21"/>
        <v>-0.15721881149031941</v>
      </c>
      <c r="V167">
        <f t="shared" ca="1" si="25"/>
        <v>-5.9244809626150932E-2</v>
      </c>
      <c r="W167">
        <f t="shared" ca="1" si="25"/>
        <v>-0.16229193530439548</v>
      </c>
      <c r="X167">
        <f t="shared" ca="1" si="25"/>
        <v>-0.1854851136179759</v>
      </c>
      <c r="Y167">
        <f t="shared" ref="V167:AE192" ca="1" si="31">MIN(INDIRECT("'[All data.xlsx]Sheet1_Mul_" &amp; $B167 &amp; "_" &amp; Y$1 &amp; "'!"&amp; ADDRESS($O$2+$A167-2023, 2) &amp; ":" &amp; ADDRESS($O$2+$A167-2023, 52)))</f>
        <v>-0.18127353479301</v>
      </c>
      <c r="Z167">
        <f t="shared" ca="1" si="31"/>
        <v>-0.15437850096346095</v>
      </c>
      <c r="AA167">
        <f t="shared" ca="1" si="31"/>
        <v>-0.13720244163580272</v>
      </c>
      <c r="AB167">
        <f t="shared" ca="1" si="31"/>
        <v>-0.1421908504477693</v>
      </c>
      <c r="AC167">
        <f t="shared" ca="1" si="31"/>
        <v>-0.463973700075127</v>
      </c>
      <c r="AD167">
        <f t="shared" ca="1" si="31"/>
        <v>-0.45207452540939491</v>
      </c>
      <c r="AE167">
        <f t="shared" ca="1" si="31"/>
        <v>-0.53583296679584369</v>
      </c>
    </row>
    <row r="168" spans="1:31" x14ac:dyDescent="0.25">
      <c r="A168" s="1">
        <f t="shared" si="26"/>
        <v>2050</v>
      </c>
      <c r="B168">
        <f t="shared" si="27"/>
        <v>1.8</v>
      </c>
      <c r="C168">
        <f t="shared" ref="C168:C229" ca="1" si="32">IF(ABS(MAX(INDIRECT("'[All data.xlsx]Sheet1_Mul_"&amp;$B168&amp;"_"&amp;C$1&amp;"'!"&amp;ADDRESS($O$2+$A168-2023,2)&amp;":"&amp;ADDRESS($O$2+$A168-2023,52))))&lt;0.0001,ABS(MAX(INDIRECT("'[All data.xlsx]Sheet1_Mul_"&amp;$B168&amp;"_"&amp;C$1&amp;"'!"&amp;ADDRESS($O$2+$A168-2023,2)&amp;":"&amp;ADDRESS($O$2+$A168-2023,52))))*10000,IF(ABS(MAX(INDIRECT("'[All data.xlsx]Sheet1_Mul_"&amp;$B168&amp;"_"&amp;C$1&amp;"'!"&amp;ADDRESS($O$2+$A168-2023,2)&amp;":"&amp;ADDRESS($O$2+$A168-2023,52))))&lt;0.001,ABS(MAX(INDIRECT("'[All data.xlsx]Sheet1_Mul_"&amp;$B168&amp;"_"&amp;C$1&amp;"'!"&amp;ADDRESS($O$2+$A168-2023,2)&amp;":"&amp;ADDRESS($O$2+$A168-2023,52))))*1000,IF(ABS(MAX(INDIRECT("'[All data.xlsx]Sheet1_Mul_"&amp;$B168&amp;"_"&amp;C$1&amp;"'!"&amp;ADDRESS($O$2+$A168-2023,2)&amp;":"&amp;ADDRESS($O$2+$A168-2023,52))))&lt;0.01,ABS(MAX(INDIRECT("'[All data.xlsx]Sheet1_Mul_"&amp;$B168&amp;"_"&amp;C$1&amp;"'!"&amp;ADDRESS($O$2+$A168-2023,2)&amp;":"&amp;ADDRESS($O$2+$A168-2023,52))))*100,IF(ABS(MAX(INDIRECT("'[All data.xlsx]Sheet1_Mul_"&amp;$B168&amp;"_"&amp;C$1&amp;"'!"&amp;ADDRESS($O$2+$A168-2023,2)&amp;":"&amp;ADDRESS($O$2+$A168-2023,52))))&lt;0.1,ABS(MAX(INDIRECT("'[All data.xlsx]Sheet1_Mul_"&amp;$B168&amp;"_"&amp;C$1&amp;"'!"&amp;ADDRESS($O$2+$A168-2023,2)&amp;":"&amp;ADDRESS($O$2+$A168-2023,52))))*10,ABS(MAX(INDIRECT("'[All data.xlsx]Sheet1_Mul_"&amp;$B168&amp;"_"&amp;C$1&amp;"'!"&amp;ADDRESS($O$2+$A168-2023,2)&amp;":"&amp;ADDRESS($O$2+$A168-2023,52))))))))+0.01</f>
        <v>0.11737101909741421</v>
      </c>
      <c r="D168">
        <f t="shared" ca="1" si="30"/>
        <v>0.37586438804941036</v>
      </c>
      <c r="E168">
        <f t="shared" ca="1" si="30"/>
        <v>0.23074372708406132</v>
      </c>
      <c r="F168">
        <f t="shared" ca="1" si="30"/>
        <v>0.1202372314862646</v>
      </c>
      <c r="G168">
        <f t="shared" ca="1" si="30"/>
        <v>0.1337259915329389</v>
      </c>
      <c r="H168">
        <f t="shared" ca="1" si="30"/>
        <v>0.12322313900906723</v>
      </c>
      <c r="I168">
        <f t="shared" ca="1" si="30"/>
        <v>0.9691673743282454</v>
      </c>
      <c r="J168">
        <f t="shared" ca="1" si="30"/>
        <v>0.24654834356664118</v>
      </c>
      <c r="K168">
        <f t="shared" ca="1" si="30"/>
        <v>0.12597956851393632</v>
      </c>
      <c r="L168">
        <f t="shared" ca="1" si="30"/>
        <v>0.43883468901399542</v>
      </c>
      <c r="M168">
        <f t="shared" ca="1" si="30"/>
        <v>0.3860490698291672</v>
      </c>
      <c r="S168" s="1">
        <f t="shared" si="28"/>
        <v>2050</v>
      </c>
      <c r="T168">
        <f t="shared" si="29"/>
        <v>1.8</v>
      </c>
      <c r="U168">
        <f t="shared" ref="U168:U229" ca="1" si="33">MIN(INDIRECT("'[All data.xlsx]Sheet1_Mul_" &amp; $B168 &amp; "_" &amp; U$1 &amp; "'!"&amp; ADDRESS($O$2+$A168-2023, 2) &amp; ":" &amp; ADDRESS($O$2+$A168-2023, 52)))</f>
        <v>-0.16220193590760823</v>
      </c>
      <c r="V168">
        <f t="shared" ca="1" si="31"/>
        <v>-0.36586438804941035</v>
      </c>
      <c r="W168">
        <f t="shared" ca="1" si="31"/>
        <v>-0.22074372708406131</v>
      </c>
      <c r="X168">
        <f t="shared" ca="1" si="31"/>
        <v>-0.1559254189872003</v>
      </c>
      <c r="Y168">
        <f t="shared" ca="1" si="31"/>
        <v>-0.17729825388844683</v>
      </c>
      <c r="Z168">
        <f t="shared" ca="1" si="31"/>
        <v>-0.16506310736703578</v>
      </c>
      <c r="AA168">
        <f t="shared" ca="1" si="31"/>
        <v>-0.18678627470416356</v>
      </c>
      <c r="AB168">
        <f t="shared" ca="1" si="31"/>
        <v>-0.4631844734886571</v>
      </c>
      <c r="AC168">
        <f t="shared" ca="1" si="31"/>
        <v>-0.45225833828226264</v>
      </c>
      <c r="AD168">
        <f t="shared" ca="1" si="31"/>
        <v>-0.44632785417040344</v>
      </c>
      <c r="AE168">
        <f t="shared" ca="1" si="31"/>
        <v>-0.49219451341914527</v>
      </c>
    </row>
    <row r="169" spans="1:31" x14ac:dyDescent="0.25">
      <c r="A169" s="1">
        <f t="shared" si="26"/>
        <v>2050</v>
      </c>
      <c r="B169">
        <f t="shared" si="27"/>
        <v>2</v>
      </c>
      <c r="C169">
        <f t="shared" ca="1" si="32"/>
        <v>0.12219297412528198</v>
      </c>
      <c r="D169">
        <f t="shared" ca="1" si="30"/>
        <v>0.37935451162908146</v>
      </c>
      <c r="E169">
        <f t="shared" ca="1" si="30"/>
        <v>0.23427808089232069</v>
      </c>
      <c r="F169">
        <f t="shared" ca="1" si="30"/>
        <v>0.69108831932299086</v>
      </c>
      <c r="G169">
        <f t="shared" ca="1" si="30"/>
        <v>0.36005965938592949</v>
      </c>
      <c r="H169">
        <f t="shared" ca="1" si="30"/>
        <v>0.68346735078117904</v>
      </c>
      <c r="I169">
        <f t="shared" ca="1" si="30"/>
        <v>0.43122834387917947</v>
      </c>
      <c r="J169">
        <f t="shared" ca="1" si="30"/>
        <v>0.77641487163594558</v>
      </c>
      <c r="K169">
        <f t="shared" ca="1" si="30"/>
        <v>0.97484945797496581</v>
      </c>
      <c r="L169">
        <f t="shared" ca="1" si="30"/>
        <v>3.4158747416834774</v>
      </c>
      <c r="M169">
        <f t="shared" ca="1" si="30"/>
        <v>0.35391033589265852</v>
      </c>
      <c r="S169" s="1">
        <f t="shared" si="28"/>
        <v>2050</v>
      </c>
      <c r="T169">
        <f t="shared" si="29"/>
        <v>2</v>
      </c>
      <c r="U169">
        <f t="shared" ca="1" si="33"/>
        <v>-0.16784758624401785</v>
      </c>
      <c r="V169">
        <f t="shared" ca="1" si="31"/>
        <v>-0.36935451162908145</v>
      </c>
      <c r="W169">
        <f t="shared" ca="1" si="31"/>
        <v>-0.22427808089232068</v>
      </c>
      <c r="X169">
        <f t="shared" ca="1" si="31"/>
        <v>-6.810883193229908E-3</v>
      </c>
      <c r="Y169">
        <f t="shared" ca="1" si="31"/>
        <v>0.35005965938592948</v>
      </c>
      <c r="Z169">
        <f t="shared" ca="1" si="31"/>
        <v>0.67346735078117903</v>
      </c>
      <c r="AA169">
        <f t="shared" ca="1" si="31"/>
        <v>0.28882939768189042</v>
      </c>
      <c r="AB169">
        <f t="shared" ca="1" si="31"/>
        <v>0.60710944532556699</v>
      </c>
      <c r="AC169">
        <f t="shared" ca="1" si="31"/>
        <v>0.94740966373952618</v>
      </c>
      <c r="AD169">
        <f t="shared" ca="1" si="31"/>
        <v>3.2837028682546991</v>
      </c>
      <c r="AE169">
        <f t="shared" ca="1" si="31"/>
        <v>-0.45113307968784783</v>
      </c>
    </row>
    <row r="170" spans="1:31" x14ac:dyDescent="0.25">
      <c r="A170" s="1">
        <f t="shared" si="26"/>
        <v>2051</v>
      </c>
      <c r="B170">
        <f t="shared" si="27"/>
        <v>1</v>
      </c>
      <c r="C170">
        <f t="shared" ca="1" si="32"/>
        <v>0.20288529290756199</v>
      </c>
      <c r="D170">
        <f t="shared" ca="1" si="30"/>
        <v>0.12823306687756525</v>
      </c>
      <c r="E170">
        <f t="shared" ca="1" si="30"/>
        <v>0.1247595270736115</v>
      </c>
      <c r="F170">
        <f t="shared" ca="1" si="30"/>
        <v>0.12076947567428199</v>
      </c>
      <c r="G170">
        <f t="shared" ca="1" si="30"/>
        <v>0.84361359432739702</v>
      </c>
      <c r="H170">
        <f t="shared" ca="1" si="30"/>
        <v>0.12699140245033574</v>
      </c>
      <c r="I170">
        <f t="shared" ca="1" si="30"/>
        <v>0.11151386985693551</v>
      </c>
      <c r="J170">
        <f t="shared" ca="1" si="30"/>
        <v>0.31517830553594156</v>
      </c>
      <c r="K170">
        <f t="shared" ca="1" si="30"/>
        <v>0.8520011428375206</v>
      </c>
      <c r="L170">
        <f t="shared" ca="1" si="30"/>
        <v>0.74540447317060288</v>
      </c>
      <c r="M170">
        <f t="shared" ca="1" si="30"/>
        <v>0.24089546327933337</v>
      </c>
      <c r="S170" s="1">
        <f t="shared" si="28"/>
        <v>2051</v>
      </c>
      <c r="T170">
        <f t="shared" si="29"/>
        <v>1</v>
      </c>
      <c r="U170">
        <f t="shared" ca="1" si="33"/>
        <v>-6.5102351802997192E-3</v>
      </c>
      <c r="V170">
        <f t="shared" ca="1" si="31"/>
        <v>-0.1635733533965652</v>
      </c>
      <c r="W170">
        <f t="shared" ca="1" si="31"/>
        <v>-0.16039216001207102</v>
      </c>
      <c r="X170">
        <f t="shared" ca="1" si="31"/>
        <v>-0.15671121416222322</v>
      </c>
      <c r="Y170">
        <f t="shared" ca="1" si="31"/>
        <v>-0.13302378203534634</v>
      </c>
      <c r="Z170">
        <f t="shared" ca="1" si="31"/>
        <v>-0.1705391338071269</v>
      </c>
      <c r="AA170">
        <f t="shared" ca="1" si="31"/>
        <v>-0.14044952359230917</v>
      </c>
      <c r="AB170">
        <f t="shared" ca="1" si="31"/>
        <v>-0.14826225328314777</v>
      </c>
      <c r="AC170">
        <f t="shared" ca="1" si="31"/>
        <v>-0.13597214759554396</v>
      </c>
      <c r="AD170">
        <f t="shared" ca="1" si="31"/>
        <v>-0.12894187248995995</v>
      </c>
      <c r="AE170">
        <f t="shared" ca="1" si="31"/>
        <v>2.3085444367017906E-2</v>
      </c>
    </row>
    <row r="171" spans="1:31" x14ac:dyDescent="0.25">
      <c r="A171" s="1">
        <f t="shared" si="26"/>
        <v>2051</v>
      </c>
      <c r="B171">
        <f t="shared" si="27"/>
        <v>1.2</v>
      </c>
      <c r="C171">
        <f t="shared" ca="1" si="32"/>
        <v>0.9137040613985985</v>
      </c>
      <c r="D171">
        <f t="shared" ca="1" si="30"/>
        <v>0.12821872194141412</v>
      </c>
      <c r="E171">
        <f t="shared" ca="1" si="30"/>
        <v>0.12446760243466203</v>
      </c>
      <c r="F171">
        <f t="shared" ca="1" si="30"/>
        <v>0.12021042991620687</v>
      </c>
      <c r="G171">
        <f t="shared" ca="1" si="30"/>
        <v>0.12436921272264138</v>
      </c>
      <c r="H171">
        <f t="shared" ca="1" si="30"/>
        <v>0.20471897798322206</v>
      </c>
      <c r="I171">
        <f t="shared" ca="1" si="30"/>
        <v>0.97131517668878087</v>
      </c>
      <c r="J171">
        <f t="shared" ca="1" si="30"/>
        <v>0.47539861303678316</v>
      </c>
      <c r="K171">
        <f t="shared" ca="1" si="30"/>
        <v>0.83006066311497473</v>
      </c>
      <c r="L171">
        <f t="shared" ca="1" si="30"/>
        <v>0.72897266856631426</v>
      </c>
      <c r="M171">
        <f t="shared" ca="1" si="30"/>
        <v>0.23466123703184763</v>
      </c>
      <c r="S171" s="1">
        <f t="shared" si="28"/>
        <v>2051</v>
      </c>
      <c r="T171">
        <f t="shared" si="29"/>
        <v>1.2</v>
      </c>
      <c r="U171">
        <f t="shared" ca="1" si="33"/>
        <v>-0.14384599689415903</v>
      </c>
      <c r="V171">
        <f t="shared" ca="1" si="31"/>
        <v>-0.16350542309399274</v>
      </c>
      <c r="W171">
        <f t="shared" ca="1" si="31"/>
        <v>-0.15995124506695865</v>
      </c>
      <c r="X171">
        <f t="shared" ca="1" si="31"/>
        <v>-0.15589986842361253</v>
      </c>
      <c r="Y171">
        <f t="shared" ca="1" si="31"/>
        <v>-0.17334096466292193</v>
      </c>
      <c r="Z171">
        <f t="shared" ca="1" si="31"/>
        <v>-0.14465277255213752</v>
      </c>
      <c r="AA171">
        <f t="shared" ca="1" si="31"/>
        <v>-0.14352778332701305</v>
      </c>
      <c r="AB171">
        <f t="shared" ca="1" si="31"/>
        <v>-0.46539861303678315</v>
      </c>
      <c r="AC171">
        <f t="shared" ca="1" si="31"/>
        <v>-0.13423390070791119</v>
      </c>
      <c r="AD171">
        <f t="shared" ca="1" si="31"/>
        <v>-0.12113945674996068</v>
      </c>
      <c r="AE171">
        <f t="shared" ca="1" si="31"/>
        <v>2.2462115420060744E-2</v>
      </c>
    </row>
    <row r="172" spans="1:31" x14ac:dyDescent="0.25">
      <c r="A172" s="1">
        <f t="shared" si="26"/>
        <v>2051</v>
      </c>
      <c r="B172">
        <f t="shared" si="27"/>
        <v>1.4</v>
      </c>
      <c r="C172">
        <f t="shared" ca="1" si="32"/>
        <v>0.34292216248887147</v>
      </c>
      <c r="D172">
        <f t="shared" ca="1" si="30"/>
        <v>0.12817901421438796</v>
      </c>
      <c r="E172">
        <f t="shared" ca="1" si="30"/>
        <v>0.12104022124575911</v>
      </c>
      <c r="F172">
        <f t="shared" ca="1" si="30"/>
        <v>0.11953883558127698</v>
      </c>
      <c r="G172">
        <f t="shared" ca="1" si="30"/>
        <v>0.85609671817838195</v>
      </c>
      <c r="H172">
        <f t="shared" ca="1" si="30"/>
        <v>0.83300181165448517</v>
      </c>
      <c r="I172">
        <f t="shared" ca="1" si="30"/>
        <v>0.97387110314841574</v>
      </c>
      <c r="J172">
        <f t="shared" ca="1" si="30"/>
        <v>0.75430130400354345</v>
      </c>
      <c r="K172">
        <f t="shared" ca="1" si="30"/>
        <v>0.80301756142723735</v>
      </c>
      <c r="L172">
        <f t="shared" ca="1" si="30"/>
        <v>0.71077809303132322</v>
      </c>
      <c r="M172">
        <f t="shared" ca="1" si="30"/>
        <v>0.22764934380595953</v>
      </c>
      <c r="S172" s="1">
        <f t="shared" si="28"/>
        <v>2051</v>
      </c>
      <c r="T172">
        <f t="shared" si="29"/>
        <v>1.4</v>
      </c>
      <c r="U172">
        <f t="shared" ca="1" si="33"/>
        <v>-0.51611775303910035</v>
      </c>
      <c r="V172">
        <f t="shared" ca="1" si="31"/>
        <v>-0.16339770587303576</v>
      </c>
      <c r="W172">
        <f t="shared" ca="1" si="31"/>
        <v>-0.1594087821489385</v>
      </c>
      <c r="X172">
        <f t="shared" ca="1" si="31"/>
        <v>-0.15493015749977504</v>
      </c>
      <c r="Y172">
        <f t="shared" ca="1" si="31"/>
        <v>-0.210751362049755</v>
      </c>
      <c r="Z172">
        <f t="shared" ca="1" si="31"/>
        <v>-0.13085912941803057</v>
      </c>
      <c r="AA172">
        <f t="shared" ca="1" si="31"/>
        <v>-0.143913930564606</v>
      </c>
      <c r="AB172">
        <f t="shared" ca="1" si="31"/>
        <v>-0.12255965095873744</v>
      </c>
      <c r="AC172">
        <f t="shared" ca="1" si="31"/>
        <v>-0.12574188229960426</v>
      </c>
      <c r="AD172">
        <f t="shared" ca="1" si="31"/>
        <v>-0.1183671094958441</v>
      </c>
      <c r="AE172">
        <f t="shared" ca="1" si="31"/>
        <v>2.1761036083456552E-2</v>
      </c>
    </row>
    <row r="173" spans="1:31" x14ac:dyDescent="0.25">
      <c r="A173" s="1">
        <f t="shared" si="26"/>
        <v>2051</v>
      </c>
      <c r="B173">
        <f t="shared" si="27"/>
        <v>1.6</v>
      </c>
      <c r="C173">
        <f t="shared" ca="1" si="32"/>
        <v>0.11037502555380679</v>
      </c>
      <c r="D173">
        <f t="shared" ca="1" si="30"/>
        <v>0.17027358998828226</v>
      </c>
      <c r="E173">
        <f t="shared" ca="1" si="30"/>
        <v>0.12367077240990763</v>
      </c>
      <c r="F173">
        <f t="shared" ca="1" si="30"/>
        <v>0.11875932192075253</v>
      </c>
      <c r="G173">
        <f t="shared" ca="1" si="30"/>
        <v>0.13315363783358727</v>
      </c>
      <c r="H173">
        <f t="shared" ca="1" si="30"/>
        <v>0.11363040426242975</v>
      </c>
      <c r="I173">
        <f t="shared" ca="1" si="30"/>
        <v>0.9760583972911534</v>
      </c>
      <c r="J173">
        <f t="shared" ca="1" si="30"/>
        <v>0.93704023045336482</v>
      </c>
      <c r="K173">
        <f t="shared" ca="1" si="30"/>
        <v>0.78299216719895415</v>
      </c>
      <c r="L173">
        <f t="shared" ca="1" si="30"/>
        <v>0.69083193911762719</v>
      </c>
      <c r="M173">
        <f t="shared" ca="1" si="30"/>
        <v>0.42017996308875305</v>
      </c>
      <c r="S173" s="1">
        <f t="shared" si="28"/>
        <v>2051</v>
      </c>
      <c r="T173">
        <f t="shared" si="29"/>
        <v>1.6</v>
      </c>
      <c r="U173">
        <f t="shared" ca="1" si="33"/>
        <v>-0.15393698425835989</v>
      </c>
      <c r="V173">
        <f t="shared" ca="1" si="31"/>
        <v>-0.23424283015991854</v>
      </c>
      <c r="W173">
        <f t="shared" ca="1" si="31"/>
        <v>-0.15876776642539198</v>
      </c>
      <c r="X173">
        <f t="shared" ca="1" si="31"/>
        <v>-0.15380932444173745</v>
      </c>
      <c r="Y173">
        <f t="shared" ca="1" si="31"/>
        <v>-0.17644815123542679</v>
      </c>
      <c r="Z173">
        <f t="shared" ca="1" si="31"/>
        <v>-0.15098306080217933</v>
      </c>
      <c r="AA173">
        <f t="shared" ca="1" si="31"/>
        <v>-0.14425041510200368</v>
      </c>
      <c r="AB173">
        <f t="shared" ca="1" si="31"/>
        <v>-0.14144473625356041</v>
      </c>
      <c r="AC173">
        <f t="shared" ca="1" si="31"/>
        <v>-0.12257165056874081</v>
      </c>
      <c r="AD173">
        <f t="shared" ca="1" si="31"/>
        <v>-0.11468116312956553</v>
      </c>
      <c r="AE173">
        <f t="shared" ca="1" si="31"/>
        <v>2.100004911462405E-2</v>
      </c>
    </row>
    <row r="174" spans="1:31" x14ac:dyDescent="0.25">
      <c r="A174" s="1">
        <f t="shared" si="26"/>
        <v>2051</v>
      </c>
      <c r="B174">
        <f t="shared" si="27"/>
        <v>1.8</v>
      </c>
      <c r="C174">
        <f t="shared" ca="1" si="32"/>
        <v>0.11520074814999209</v>
      </c>
      <c r="D174">
        <f t="shared" ca="1" si="30"/>
        <v>0.9570044420838234</v>
      </c>
      <c r="E174">
        <f t="shared" ca="1" si="30"/>
        <v>0.22280070752123138</v>
      </c>
      <c r="F174">
        <f t="shared" ca="1" si="30"/>
        <v>0.11787714867333283</v>
      </c>
      <c r="G174">
        <f t="shared" ca="1" si="30"/>
        <v>0.13106828885284919</v>
      </c>
      <c r="H174">
        <f t="shared" ca="1" si="30"/>
        <v>0.1110594150739562</v>
      </c>
      <c r="I174">
        <f t="shared" ca="1" si="30"/>
        <v>0.11109508359572444</v>
      </c>
      <c r="J174">
        <f t="shared" ca="1" si="30"/>
        <v>0.22588323768732282</v>
      </c>
      <c r="K174">
        <f t="shared" ca="1" si="30"/>
        <v>0.76143426373668499</v>
      </c>
      <c r="L174">
        <f t="shared" ca="1" si="30"/>
        <v>0.66952783885835276</v>
      </c>
      <c r="M174">
        <f t="shared" ca="1" si="30"/>
        <v>0.38590376114469249</v>
      </c>
      <c r="S174" s="1">
        <f t="shared" si="28"/>
        <v>2051</v>
      </c>
      <c r="T174">
        <f t="shared" si="29"/>
        <v>1.8</v>
      </c>
      <c r="U174">
        <f t="shared" ca="1" si="33"/>
        <v>-0.1588102252717932</v>
      </c>
      <c r="V174">
        <f t="shared" ca="1" si="31"/>
        <v>-0.94700444208382339</v>
      </c>
      <c r="W174">
        <f t="shared" ca="1" si="31"/>
        <v>-0.21280070752123137</v>
      </c>
      <c r="X174">
        <f t="shared" ca="1" si="31"/>
        <v>-0.15254543347115615</v>
      </c>
      <c r="Y174">
        <f t="shared" ca="1" si="31"/>
        <v>-0.21027839600396903</v>
      </c>
      <c r="Z174">
        <f t="shared" ca="1" si="31"/>
        <v>-0.16147084472422257</v>
      </c>
      <c r="AA174">
        <f t="shared" ca="1" si="31"/>
        <v>-0.15045895020579814</v>
      </c>
      <c r="AB174">
        <f t="shared" ca="1" si="31"/>
        <v>-0.43404292866489624</v>
      </c>
      <c r="AC174">
        <f t="shared" ca="1" si="31"/>
        <v>-0.11916271355638081</v>
      </c>
      <c r="AD174">
        <f t="shared" ca="1" si="31"/>
        <v>-0.10901247516212051</v>
      </c>
      <c r="AE174">
        <f t="shared" ca="1" si="31"/>
        <v>2.0196266200987703E-2</v>
      </c>
    </row>
    <row r="175" spans="1:31" x14ac:dyDescent="0.25">
      <c r="A175" s="1">
        <f t="shared" si="26"/>
        <v>2051</v>
      </c>
      <c r="B175">
        <f t="shared" si="27"/>
        <v>2</v>
      </c>
      <c r="C175">
        <f t="shared" ca="1" si="32"/>
        <v>0.11991699501802443</v>
      </c>
      <c r="D175">
        <f t="shared" ca="1" si="30"/>
        <v>0.46786777025183868</v>
      </c>
      <c r="E175">
        <f t="shared" ca="1" si="30"/>
        <v>0.22576501751779654</v>
      </c>
      <c r="F175">
        <f t="shared" ca="1" si="30"/>
        <v>0.25911364457171626</v>
      </c>
      <c r="G175">
        <f t="shared" ca="1" si="30"/>
        <v>0.36788539050275371</v>
      </c>
      <c r="H175">
        <f t="shared" ca="1" si="30"/>
        <v>0.90561660243814579</v>
      </c>
      <c r="I175">
        <f t="shared" ca="1" si="30"/>
        <v>0.57756014295987446</v>
      </c>
      <c r="J175">
        <f t="shared" ca="1" si="30"/>
        <v>0.86271136990433661</v>
      </c>
      <c r="K175">
        <f t="shared" ca="1" si="30"/>
        <v>1.0021425592915152</v>
      </c>
      <c r="L175">
        <f t="shared" ca="1" si="30"/>
        <v>3.0994630768053408</v>
      </c>
      <c r="M175">
        <f t="shared" ca="1" si="30"/>
        <v>0.35380201303090897</v>
      </c>
      <c r="S175" s="1">
        <f t="shared" si="28"/>
        <v>2051</v>
      </c>
      <c r="T175">
        <f t="shared" si="29"/>
        <v>2</v>
      </c>
      <c r="U175">
        <f t="shared" ca="1" si="33"/>
        <v>-0.16357816700727162</v>
      </c>
      <c r="V175">
        <f t="shared" ca="1" si="31"/>
        <v>-0.45786777025183867</v>
      </c>
      <c r="W175">
        <f t="shared" ca="1" si="31"/>
        <v>-0.21576501751779653</v>
      </c>
      <c r="X175">
        <f t="shared" ca="1" si="31"/>
        <v>2.4911364457171625E-2</v>
      </c>
      <c r="Y175">
        <f t="shared" ca="1" si="31"/>
        <v>0.3578853905027537</v>
      </c>
      <c r="Z175">
        <f t="shared" ca="1" si="31"/>
        <v>0.89561660243814578</v>
      </c>
      <c r="AA175">
        <f t="shared" ca="1" si="31"/>
        <v>0.36649506774437518</v>
      </c>
      <c r="AB175">
        <f t="shared" ca="1" si="31"/>
        <v>0.6631690683054976</v>
      </c>
      <c r="AC175">
        <f t="shared" ca="1" si="31"/>
        <v>0.96785595686417314</v>
      </c>
      <c r="AD175">
        <f t="shared" ca="1" si="31"/>
        <v>2.9771127417578822</v>
      </c>
      <c r="AE175">
        <f t="shared" ca="1" si="31"/>
        <v>1.9365451235645596E-2</v>
      </c>
    </row>
    <row r="176" spans="1:31" x14ac:dyDescent="0.25">
      <c r="A176" s="1">
        <f t="shared" si="26"/>
        <v>2052</v>
      </c>
      <c r="B176">
        <f t="shared" si="27"/>
        <v>1</v>
      </c>
      <c r="C176">
        <f t="shared" ca="1" si="32"/>
        <v>0.94591215427194908</v>
      </c>
      <c r="D176">
        <f t="shared" ca="1" si="30"/>
        <v>0.12622597367048394</v>
      </c>
      <c r="E176">
        <f t="shared" ca="1" si="30"/>
        <v>0.70668056454433215</v>
      </c>
      <c r="F176">
        <f t="shared" ca="1" si="30"/>
        <v>0.71107206886597663</v>
      </c>
      <c r="G176">
        <f t="shared" ca="1" si="30"/>
        <v>0.13151731871329653</v>
      </c>
      <c r="H176">
        <f t="shared" ca="1" si="30"/>
        <v>0.12348057316927936</v>
      </c>
      <c r="I176">
        <f t="shared" ca="1" si="30"/>
        <v>0.76599735430836369</v>
      </c>
      <c r="J176">
        <f t="shared" ca="1" si="30"/>
        <v>0.91837608168680296</v>
      </c>
      <c r="K176">
        <f t="shared" ca="1" si="30"/>
        <v>0.17109649510195624</v>
      </c>
      <c r="L176">
        <f t="shared" ca="1" si="30"/>
        <v>0.72759658363072643</v>
      </c>
      <c r="M176">
        <f t="shared" ca="1" si="30"/>
        <v>0.24085872319320314</v>
      </c>
      <c r="S176" s="1">
        <f t="shared" si="28"/>
        <v>2052</v>
      </c>
      <c r="T176">
        <f t="shared" si="29"/>
        <v>1</v>
      </c>
      <c r="U176">
        <f t="shared" ca="1" si="33"/>
        <v>-5.6240858489285386E-3</v>
      </c>
      <c r="V176">
        <f t="shared" ca="1" si="31"/>
        <v>-0.17761248752746878</v>
      </c>
      <c r="W176">
        <f t="shared" ca="1" si="31"/>
        <v>-0.10898562212057718</v>
      </c>
      <c r="X176">
        <f t="shared" ca="1" si="31"/>
        <v>-0.11033043308636654</v>
      </c>
      <c r="Y176">
        <f t="shared" ca="1" si="31"/>
        <v>-0.17407978259277962</v>
      </c>
      <c r="Z176">
        <f t="shared" ca="1" si="31"/>
        <v>-0.20983580787859091</v>
      </c>
      <c r="AA176">
        <f t="shared" ca="1" si="31"/>
        <v>-0.12543873016324497</v>
      </c>
      <c r="AB176">
        <f t="shared" ca="1" si="31"/>
        <v>-0.14619862891506094</v>
      </c>
      <c r="AC176">
        <f t="shared" ca="1" si="31"/>
        <v>-0.47683561799881446</v>
      </c>
      <c r="AD176">
        <f t="shared" ca="1" si="31"/>
        <v>-0.12596393797372765</v>
      </c>
      <c r="AE176">
        <f t="shared" ca="1" si="31"/>
        <v>-0.25807154457352893</v>
      </c>
    </row>
    <row r="177" spans="1:31" x14ac:dyDescent="0.25">
      <c r="A177" s="1">
        <f t="shared" si="26"/>
        <v>2052</v>
      </c>
      <c r="B177">
        <f t="shared" si="27"/>
        <v>1.2</v>
      </c>
      <c r="C177">
        <f t="shared" ca="1" si="32"/>
        <v>0.8958168974685774</v>
      </c>
      <c r="D177">
        <f t="shared" ca="1" si="30"/>
        <v>0.12567993155197568</v>
      </c>
      <c r="E177">
        <f t="shared" ca="1" si="30"/>
        <v>0.12201864902512097</v>
      </c>
      <c r="F177">
        <f t="shared" ca="1" si="30"/>
        <v>0.11785868593000955</v>
      </c>
      <c r="G177">
        <f t="shared" ca="1" si="30"/>
        <v>0.13138397085967274</v>
      </c>
      <c r="H177">
        <f t="shared" ca="1" si="30"/>
        <v>0.12477236109712597</v>
      </c>
      <c r="I177">
        <f t="shared" ca="1" si="30"/>
        <v>0.11481406226320405</v>
      </c>
      <c r="J177">
        <f t="shared" ca="1" si="30"/>
        <v>0.95561334998683445</v>
      </c>
      <c r="K177">
        <f t="shared" ca="1" si="30"/>
        <v>0.26575392884098514</v>
      </c>
      <c r="L177">
        <f t="shared" ca="1" si="30"/>
        <v>0.71157707514964741</v>
      </c>
      <c r="M177">
        <f t="shared" ca="1" si="30"/>
        <v>0.23462870648431364</v>
      </c>
      <c r="S177" s="1">
        <f t="shared" si="28"/>
        <v>2052</v>
      </c>
      <c r="T177">
        <f t="shared" si="29"/>
        <v>1.2</v>
      </c>
      <c r="U177">
        <f t="shared" ca="1" si="33"/>
        <v>-0.14087067220504143</v>
      </c>
      <c r="V177">
        <f t="shared" ca="1" si="31"/>
        <v>-0.15995114262702312</v>
      </c>
      <c r="W177">
        <f t="shared" ca="1" si="31"/>
        <v>-0.15648445861324004</v>
      </c>
      <c r="X177">
        <f t="shared" ca="1" si="31"/>
        <v>-0.15252791395878673</v>
      </c>
      <c r="Y177">
        <f t="shared" ca="1" si="31"/>
        <v>-0.17385083270132767</v>
      </c>
      <c r="Z177">
        <f t="shared" ca="1" si="31"/>
        <v>-0.16724790115486271</v>
      </c>
      <c r="AA177">
        <f t="shared" ca="1" si="31"/>
        <v>-0.15603954692137065</v>
      </c>
      <c r="AB177">
        <f t="shared" ca="1" si="31"/>
        <v>-0.14444614564198544</v>
      </c>
      <c r="AC177">
        <f t="shared" ca="1" si="31"/>
        <v>-0.47222643368117007</v>
      </c>
      <c r="AD177">
        <f t="shared" ca="1" si="31"/>
        <v>-0.11833636837764258</v>
      </c>
      <c r="AE177">
        <f t="shared" ca="1" si="31"/>
        <v>-0.25079924797086178</v>
      </c>
    </row>
    <row r="178" spans="1:31" x14ac:dyDescent="0.25">
      <c r="A178" s="1">
        <f t="shared" si="26"/>
        <v>2052</v>
      </c>
      <c r="B178">
        <f t="shared" si="27"/>
        <v>1.4</v>
      </c>
      <c r="C178">
        <f t="shared" ca="1" si="32"/>
        <v>0.33826864652176358</v>
      </c>
      <c r="D178">
        <f t="shared" ca="1" si="30"/>
        <v>0.1256431250755308</v>
      </c>
      <c r="E178">
        <f t="shared" ca="1" si="30"/>
        <v>0.12166510013405293</v>
      </c>
      <c r="F178">
        <f t="shared" ca="1" si="30"/>
        <v>0.64244258199953719</v>
      </c>
      <c r="G178">
        <f t="shared" ca="1" si="30"/>
        <v>0.13263837963759398</v>
      </c>
      <c r="H178">
        <f t="shared" ca="1" si="30"/>
        <v>0.50606850787454283</v>
      </c>
      <c r="I178">
        <f t="shared" ca="1" si="30"/>
        <v>0.11075443958747028</v>
      </c>
      <c r="J178">
        <f t="shared" ca="1" si="30"/>
        <v>0.93561455536453031</v>
      </c>
      <c r="K178">
        <f t="shared" ca="1" si="30"/>
        <v>0.46554119480908585</v>
      </c>
      <c r="L178">
        <f t="shared" ca="1" si="30"/>
        <v>0.69384688215401391</v>
      </c>
      <c r="M178">
        <f t="shared" ca="1" si="30"/>
        <v>0.22762132631590704</v>
      </c>
      <c r="S178" s="1">
        <f t="shared" si="28"/>
        <v>2052</v>
      </c>
      <c r="T178">
        <f t="shared" si="29"/>
        <v>1.4</v>
      </c>
      <c r="U178">
        <f t="shared" ca="1" si="33"/>
        <v>-0.50458510965199399</v>
      </c>
      <c r="V178">
        <f t="shared" ca="1" si="31"/>
        <v>-0.15984835539675296</v>
      </c>
      <c r="W178">
        <f t="shared" ca="1" si="31"/>
        <v>-0.15595676981935694</v>
      </c>
      <c r="X178">
        <f t="shared" ca="1" si="31"/>
        <v>-0.1088710317126287</v>
      </c>
      <c r="Y178">
        <f t="shared" ca="1" si="31"/>
        <v>-0.2133099683913407</v>
      </c>
      <c r="Z178">
        <f t="shared" ca="1" si="31"/>
        <v>-0.49606850787454282</v>
      </c>
      <c r="AA178">
        <f t="shared" ca="1" si="31"/>
        <v>-0.19620616439060806</v>
      </c>
      <c r="AB178">
        <f t="shared" ca="1" si="31"/>
        <v>-0.14153487164823667</v>
      </c>
      <c r="AC178">
        <f t="shared" ca="1" si="31"/>
        <v>-0.45554119480908584</v>
      </c>
      <c r="AD178">
        <f t="shared" ca="1" si="31"/>
        <v>-0.11563271917236252</v>
      </c>
      <c r="AE178">
        <f t="shared" ca="1" si="31"/>
        <v>-0.24271007138302836</v>
      </c>
    </row>
    <row r="179" spans="1:31" x14ac:dyDescent="0.25">
      <c r="A179" s="1">
        <f t="shared" si="26"/>
        <v>2052</v>
      </c>
      <c r="B179">
        <f t="shared" si="27"/>
        <v>1.6</v>
      </c>
      <c r="C179">
        <f t="shared" ca="1" si="32"/>
        <v>0.99363511620713207</v>
      </c>
      <c r="D179">
        <f t="shared" ca="1" si="30"/>
        <v>0.15222585873004407</v>
      </c>
      <c r="E179">
        <f t="shared" ca="1" si="30"/>
        <v>0.12124358560359987</v>
      </c>
      <c r="F179">
        <f t="shared" ca="1" si="30"/>
        <v>0.11644433557218072</v>
      </c>
      <c r="G179">
        <f t="shared" ca="1" si="30"/>
        <v>0.118622779478654</v>
      </c>
      <c r="H179">
        <f t="shared" ca="1" si="30"/>
        <v>0.11049920444883651</v>
      </c>
      <c r="I179">
        <f t="shared" ca="1" si="30"/>
        <v>0.95503548647553005</v>
      </c>
      <c r="J179">
        <f t="shared" ca="1" si="30"/>
        <v>0.86746027696470684</v>
      </c>
      <c r="K179">
        <f t="shared" ca="1" si="30"/>
        <v>0.45317834702125653</v>
      </c>
      <c r="L179">
        <f t="shared" ca="1" si="30"/>
        <v>0.67440744013912357</v>
      </c>
      <c r="M179">
        <f t="shared" ca="1" si="30"/>
        <v>0.41995409407120599</v>
      </c>
      <c r="S179" s="1">
        <f t="shared" si="28"/>
        <v>2052</v>
      </c>
      <c r="T179">
        <f t="shared" si="29"/>
        <v>1.6</v>
      </c>
      <c r="U179">
        <f t="shared" ca="1" si="33"/>
        <v>-0.15073715607793164</v>
      </c>
      <c r="V179">
        <f t="shared" ca="1" si="31"/>
        <v>-0.18841708135434335</v>
      </c>
      <c r="W179">
        <f t="shared" ca="1" si="31"/>
        <v>-0.15533336648769366</v>
      </c>
      <c r="X179">
        <f t="shared" ca="1" si="31"/>
        <v>-0.17636588592035815</v>
      </c>
      <c r="Y179">
        <f t="shared" ca="1" si="31"/>
        <v>-0.17400550203772575</v>
      </c>
      <c r="Z179">
        <f t="shared" ca="1" si="31"/>
        <v>-0.14645589438452589</v>
      </c>
      <c r="AA179">
        <f t="shared" ca="1" si="31"/>
        <v>-0.18473496879938875</v>
      </c>
      <c r="AB179">
        <f t="shared" ca="1" si="31"/>
        <v>-0.13124483079027083</v>
      </c>
      <c r="AC179">
        <f t="shared" ca="1" si="31"/>
        <v>-0.44317834702125652</v>
      </c>
      <c r="AD179">
        <f t="shared" ca="1" si="31"/>
        <v>-0.11203431604497269</v>
      </c>
      <c r="AE179">
        <f t="shared" ca="1" si="31"/>
        <v>-0.51012539892725084</v>
      </c>
    </row>
    <row r="180" spans="1:31" x14ac:dyDescent="0.25">
      <c r="A180" s="1">
        <f t="shared" si="26"/>
        <v>2052</v>
      </c>
      <c r="B180">
        <f t="shared" si="27"/>
        <v>1.8</v>
      </c>
      <c r="C180">
        <f t="shared" ca="1" si="32"/>
        <v>0.11308306911462671</v>
      </c>
      <c r="D180">
        <f t="shared" ca="1" si="30"/>
        <v>0.76490560705275579</v>
      </c>
      <c r="E180">
        <f t="shared" ca="1" si="30"/>
        <v>0.21475876028154589</v>
      </c>
      <c r="F180">
        <f t="shared" ca="1" si="30"/>
        <v>0.115576037917138</v>
      </c>
      <c r="G180">
        <f t="shared" ca="1" si="30"/>
        <v>0.12882094192763957</v>
      </c>
      <c r="H180">
        <f t="shared" ca="1" si="30"/>
        <v>0.11801540235200832</v>
      </c>
      <c r="I180">
        <f t="shared" ca="1" si="30"/>
        <v>0.99896998606279819</v>
      </c>
      <c r="J180">
        <f t="shared" ca="1" si="30"/>
        <v>0.87795227996250458</v>
      </c>
      <c r="K180">
        <f t="shared" ca="1" si="30"/>
        <v>0.25738200227000074</v>
      </c>
      <c r="L180">
        <f t="shared" ca="1" si="30"/>
        <v>0.65364270088595378</v>
      </c>
      <c r="M180">
        <f t="shared" ca="1" si="30"/>
        <v>0.38572470018438865</v>
      </c>
      <c r="S180" s="1">
        <f t="shared" si="28"/>
        <v>2052</v>
      </c>
      <c r="T180">
        <f t="shared" si="29"/>
        <v>1.8</v>
      </c>
      <c r="U180">
        <f t="shared" ca="1" si="33"/>
        <v>-0.1555034425089046</v>
      </c>
      <c r="V180">
        <f t="shared" ca="1" si="31"/>
        <v>-0.75490560705275578</v>
      </c>
      <c r="W180">
        <f t="shared" ca="1" si="31"/>
        <v>-0.20475876028154588</v>
      </c>
      <c r="X180">
        <f t="shared" ca="1" si="31"/>
        <v>-0.14925117283217315</v>
      </c>
      <c r="Y180">
        <f t="shared" ca="1" si="31"/>
        <v>-0.20623953750020996</v>
      </c>
      <c r="Z180">
        <f t="shared" ca="1" si="31"/>
        <v>-0.15741033775167756</v>
      </c>
      <c r="AA180">
        <f t="shared" ca="1" si="31"/>
        <v>-0.19222428765089566</v>
      </c>
      <c r="AB180">
        <f t="shared" ca="1" si="31"/>
        <v>-0.13269495087816277</v>
      </c>
      <c r="AC180">
        <f t="shared" ca="1" si="31"/>
        <v>-0.43452975456335369</v>
      </c>
      <c r="AD180">
        <f t="shared" ca="1" si="31"/>
        <v>-0.10648253336309647</v>
      </c>
      <c r="AE180">
        <f t="shared" ca="1" si="31"/>
        <v>-0.46865020100139093</v>
      </c>
    </row>
    <row r="181" spans="1:31" x14ac:dyDescent="0.25">
      <c r="A181" s="1">
        <f t="shared" si="26"/>
        <v>2052</v>
      </c>
      <c r="B181">
        <f t="shared" si="27"/>
        <v>2</v>
      </c>
      <c r="C181">
        <f t="shared" ca="1" si="32"/>
        <v>0.11769642406920496</v>
      </c>
      <c r="D181">
        <f t="shared" ca="1" si="30"/>
        <v>0.45039756403967679</v>
      </c>
      <c r="E181">
        <f t="shared" ca="1" si="30"/>
        <v>0.21783846786556754</v>
      </c>
      <c r="F181">
        <f t="shared" ca="1" si="30"/>
        <v>0.33720347643800119</v>
      </c>
      <c r="G181">
        <f t="shared" ca="1" si="30"/>
        <v>0.38404744325488688</v>
      </c>
      <c r="H181">
        <f t="shared" ca="1" si="30"/>
        <v>0.7983996009897053</v>
      </c>
      <c r="I181">
        <f t="shared" ca="1" si="30"/>
        <v>0.53977886576063616</v>
      </c>
      <c r="J181">
        <f t="shared" ca="1" si="30"/>
        <v>0.72635291417868919</v>
      </c>
      <c r="K181">
        <f t="shared" ca="1" si="30"/>
        <v>0.96591587908806587</v>
      </c>
      <c r="L181">
        <f t="shared" ca="1" si="30"/>
        <v>3.2987645787300188</v>
      </c>
      <c r="M181">
        <f t="shared" ca="1" si="30"/>
        <v>0.3536622438399179</v>
      </c>
      <c r="S181" s="1">
        <f t="shared" si="28"/>
        <v>2052</v>
      </c>
      <c r="T181">
        <f t="shared" si="29"/>
        <v>2</v>
      </c>
      <c r="U181">
        <f t="shared" ca="1" si="33"/>
        <v>-0.16093877433747594</v>
      </c>
      <c r="V181">
        <f t="shared" ca="1" si="31"/>
        <v>-0.44039756403967678</v>
      </c>
      <c r="W181">
        <f t="shared" ca="1" si="31"/>
        <v>-0.20783846786556753</v>
      </c>
      <c r="X181">
        <f t="shared" ca="1" si="31"/>
        <v>3.2720347643800121E-2</v>
      </c>
      <c r="Y181">
        <f t="shared" ca="1" si="31"/>
        <v>0.37404744325488687</v>
      </c>
      <c r="Z181">
        <f t="shared" ca="1" si="31"/>
        <v>0.7883996009897053</v>
      </c>
      <c r="AA181">
        <f t="shared" ca="1" si="31"/>
        <v>0.35955893162966013</v>
      </c>
      <c r="AB181">
        <f t="shared" ca="1" si="31"/>
        <v>0.56576187679551437</v>
      </c>
      <c r="AC181">
        <f t="shared" ca="1" si="31"/>
        <v>0.95027649227550681</v>
      </c>
      <c r="AD181">
        <f t="shared" ca="1" si="31"/>
        <v>3.1495180503767362</v>
      </c>
      <c r="AE181">
        <f t="shared" ca="1" si="31"/>
        <v>-0.42961306485937922</v>
      </c>
    </row>
    <row r="182" spans="1:31" x14ac:dyDescent="0.25">
      <c r="A182" s="1">
        <f t="shared" si="26"/>
        <v>2053</v>
      </c>
      <c r="B182">
        <f t="shared" si="27"/>
        <v>1</v>
      </c>
      <c r="C182">
        <f t="shared" ca="1" si="32"/>
        <v>0.94428079547984189</v>
      </c>
      <c r="D182">
        <f t="shared" ca="1" si="30"/>
        <v>0.25640030324120622</v>
      </c>
      <c r="E182">
        <f t="shared" ca="1" si="30"/>
        <v>0.63409403141886178</v>
      </c>
      <c r="F182">
        <f t="shared" ca="1" si="30"/>
        <v>0.11762480659529449</v>
      </c>
      <c r="G182">
        <f t="shared" ca="1" si="30"/>
        <v>0.12928255645826864</v>
      </c>
      <c r="H182">
        <f t="shared" ca="1" si="30"/>
        <v>0.12196931632484626</v>
      </c>
      <c r="I182">
        <f t="shared" ca="1" si="30"/>
        <v>0.96019803860848563</v>
      </c>
      <c r="J182">
        <f t="shared" ca="1" si="30"/>
        <v>0.8973452365824468</v>
      </c>
      <c r="K182">
        <f t="shared" ca="1" si="30"/>
        <v>0.16885235693310183</v>
      </c>
      <c r="L182">
        <f t="shared" ca="1" si="30"/>
        <v>0.46770234442267561</v>
      </c>
      <c r="M182">
        <f t="shared" ca="1" si="30"/>
        <v>0.24076476886534695</v>
      </c>
      <c r="S182" s="1">
        <f t="shared" si="28"/>
        <v>2053</v>
      </c>
      <c r="T182">
        <f t="shared" si="29"/>
        <v>1</v>
      </c>
      <c r="U182">
        <f t="shared" ca="1" si="33"/>
        <v>-6.1718528749067029E-3</v>
      </c>
      <c r="V182">
        <f t="shared" ca="1" si="31"/>
        <v>-0.11171844711983871</v>
      </c>
      <c r="W182">
        <f t="shared" ca="1" si="31"/>
        <v>-1.0487439073275557E-2</v>
      </c>
      <c r="X182">
        <f t="shared" ca="1" si="31"/>
        <v>-0.16317736497073981</v>
      </c>
      <c r="Y182">
        <f t="shared" ca="1" si="31"/>
        <v>-0.17085404006013427</v>
      </c>
      <c r="Z182">
        <f t="shared" ca="1" si="31"/>
        <v>-0.2073404102418098</v>
      </c>
      <c r="AA182">
        <f t="shared" ca="1" si="31"/>
        <v>-0.14185136136501419</v>
      </c>
      <c r="AB182">
        <f t="shared" ca="1" si="31"/>
        <v>-0.14296280596263147</v>
      </c>
      <c r="AC182">
        <f t="shared" ca="1" si="31"/>
        <v>-0.47153380948321988</v>
      </c>
      <c r="AD182">
        <f t="shared" ca="1" si="31"/>
        <v>-0.47590140470812825</v>
      </c>
      <c r="AE182">
        <f t="shared" ca="1" si="31"/>
        <v>-0.25187030520461867</v>
      </c>
    </row>
    <row r="183" spans="1:31" x14ac:dyDescent="0.25">
      <c r="A183" s="1">
        <f t="shared" si="26"/>
        <v>2053</v>
      </c>
      <c r="B183">
        <f t="shared" si="27"/>
        <v>1.2</v>
      </c>
      <c r="C183">
        <f t="shared" ca="1" si="32"/>
        <v>0.87823584165418811</v>
      </c>
      <c r="D183">
        <f t="shared" ca="1" si="30"/>
        <v>0.12319375729011316</v>
      </c>
      <c r="E183">
        <f t="shared" ca="1" si="30"/>
        <v>0.11962105869636074</v>
      </c>
      <c r="F183">
        <f t="shared" ca="1" si="30"/>
        <v>0.11553964777093678</v>
      </c>
      <c r="G183">
        <f t="shared" ca="1" si="30"/>
        <v>0.1298136183155848</v>
      </c>
      <c r="H183">
        <f t="shared" ca="1" si="30"/>
        <v>0.12229260692096676</v>
      </c>
      <c r="I183">
        <f t="shared" ca="1" si="30"/>
        <v>0.93534745452684076</v>
      </c>
      <c r="J183">
        <f t="shared" ca="1" si="30"/>
        <v>0.86838726101976382</v>
      </c>
      <c r="K183">
        <f t="shared" ca="1" si="30"/>
        <v>0.25406426696771384</v>
      </c>
      <c r="L183">
        <f t="shared" ca="1" si="30"/>
        <v>0.45697597775229681</v>
      </c>
      <c r="M183">
        <f t="shared" ca="1" si="30"/>
        <v>0.2345413391450317</v>
      </c>
      <c r="S183" s="1">
        <f t="shared" si="28"/>
        <v>2053</v>
      </c>
      <c r="T183">
        <f t="shared" si="29"/>
        <v>1.2</v>
      </c>
      <c r="U183">
        <f t="shared" ca="1" si="33"/>
        <v>-0.13795044998031</v>
      </c>
      <c r="V183">
        <f t="shared" ca="1" si="31"/>
        <v>-0.15647091734618671</v>
      </c>
      <c r="W183">
        <f t="shared" ca="1" si="31"/>
        <v>-0.11073974501902359</v>
      </c>
      <c r="X183">
        <f t="shared" ca="1" si="31"/>
        <v>-0.14921053881430965</v>
      </c>
      <c r="Y183">
        <f t="shared" ca="1" si="31"/>
        <v>-0.17160064554724086</v>
      </c>
      <c r="Z183">
        <f t="shared" ca="1" si="31"/>
        <v>-0.16360233304768382</v>
      </c>
      <c r="AA183">
        <f t="shared" ca="1" si="31"/>
        <v>-9.429817982212596E-2</v>
      </c>
      <c r="AB183">
        <f t="shared" ca="1" si="31"/>
        <v>-0.13165834543840393</v>
      </c>
      <c r="AC183">
        <f t="shared" ca="1" si="31"/>
        <v>-0.46471673631636301</v>
      </c>
      <c r="AD183">
        <f t="shared" ca="1" si="31"/>
        <v>-0.4469759777522968</v>
      </c>
      <c r="AE183">
        <f t="shared" ca="1" si="31"/>
        <v>2.2450131573434159E-2</v>
      </c>
    </row>
    <row r="184" spans="1:31" x14ac:dyDescent="0.25">
      <c r="A184" s="1">
        <f t="shared" si="26"/>
        <v>2053</v>
      </c>
      <c r="B184">
        <f t="shared" si="27"/>
        <v>1.4</v>
      </c>
      <c r="C184">
        <f t="shared" ca="1" si="32"/>
        <v>0.92662887941661642</v>
      </c>
      <c r="D184">
        <f t="shared" ca="1" si="30"/>
        <v>0.12315982298827215</v>
      </c>
      <c r="E184">
        <f t="shared" ca="1" si="30"/>
        <v>0.12104541101989373</v>
      </c>
      <c r="F184">
        <f t="shared" ca="1" si="30"/>
        <v>0.17447325362183719</v>
      </c>
      <c r="G184">
        <f t="shared" ca="1" si="30"/>
        <v>0.12963345662119258</v>
      </c>
      <c r="H184">
        <f t="shared" ca="1" si="30"/>
        <v>0.12076052721900257</v>
      </c>
      <c r="I184">
        <f t="shared" ca="1" si="30"/>
        <v>0.99124279415663463</v>
      </c>
      <c r="J184">
        <f t="shared" ca="1" si="30"/>
        <v>0.8655211412749676</v>
      </c>
      <c r="K184">
        <f t="shared" ca="1" si="30"/>
        <v>0.25122262514425997</v>
      </c>
      <c r="L184">
        <f t="shared" ca="1" si="30"/>
        <v>0.44493564805384561</v>
      </c>
      <c r="M184">
        <f t="shared" ca="1" si="30"/>
        <v>0.22754107324355163</v>
      </c>
      <c r="S184" s="1">
        <f t="shared" si="28"/>
        <v>2053</v>
      </c>
      <c r="T184">
        <f t="shared" si="29"/>
        <v>1.4</v>
      </c>
      <c r="U184">
        <f t="shared" ca="1" si="33"/>
        <v>-0.14283009852285855</v>
      </c>
      <c r="V184">
        <f t="shared" ca="1" si="31"/>
        <v>-0.15637299828827886</v>
      </c>
      <c r="W184">
        <f t="shared" ca="1" si="31"/>
        <v>-0.15257435569368002</v>
      </c>
      <c r="X184">
        <f t="shared" ca="1" si="31"/>
        <v>-2.0330902435716731E-2</v>
      </c>
      <c r="Y184">
        <f t="shared" ca="1" si="31"/>
        <v>-0.2092821982982527</v>
      </c>
      <c r="Z184">
        <f t="shared" ca="1" si="31"/>
        <v>-0.16133786729321703</v>
      </c>
      <c r="AA184">
        <f t="shared" ca="1" si="31"/>
        <v>-0.14604562310286259</v>
      </c>
      <c r="AB184">
        <f t="shared" ca="1" si="31"/>
        <v>-0.13122451515087608</v>
      </c>
      <c r="AC184">
        <f t="shared" ca="1" si="31"/>
        <v>-0.44522843418248059</v>
      </c>
      <c r="AD184">
        <f t="shared" ca="1" si="31"/>
        <v>-0.45133779596653395</v>
      </c>
      <c r="AE184">
        <f t="shared" ca="1" si="31"/>
        <v>2.1750214654827498E-2</v>
      </c>
    </row>
    <row r="185" spans="1:31" x14ac:dyDescent="0.25">
      <c r="A185" s="1">
        <f t="shared" si="26"/>
        <v>2053</v>
      </c>
      <c r="B185">
        <f t="shared" si="27"/>
        <v>1.6</v>
      </c>
      <c r="C185">
        <f t="shared" ca="1" si="32"/>
        <v>0.97387263644014266</v>
      </c>
      <c r="D185">
        <f t="shared" ca="1" si="30"/>
        <v>0.12887819032940209</v>
      </c>
      <c r="E185">
        <f t="shared" ca="1" si="30"/>
        <v>0.12141647117062362</v>
      </c>
      <c r="F185">
        <f t="shared" ca="1" si="30"/>
        <v>0.11415962480081</v>
      </c>
      <c r="G185">
        <f t="shared" ca="1" si="30"/>
        <v>0.1279315882604064</v>
      </c>
      <c r="H185">
        <f t="shared" ca="1" si="30"/>
        <v>0.11800401063116325</v>
      </c>
      <c r="I185">
        <f t="shared" ca="1" si="30"/>
        <v>0.91538982209524378</v>
      </c>
      <c r="J185">
        <f t="shared" ca="1" si="30"/>
        <v>0.82980237738204887</v>
      </c>
      <c r="K185">
        <f t="shared" ca="1" si="30"/>
        <v>0.43549534494736619</v>
      </c>
      <c r="L185">
        <f t="shared" ca="1" si="30"/>
        <v>0.42920162243541216</v>
      </c>
      <c r="M185">
        <f t="shared" ca="1" si="30"/>
        <v>0.41967103757880064</v>
      </c>
      <c r="S185" s="1">
        <f t="shared" si="28"/>
        <v>2053</v>
      </c>
      <c r="T185">
        <f t="shared" si="29"/>
        <v>1.6</v>
      </c>
      <c r="U185">
        <f t="shared" ca="1" si="33"/>
        <v>-0.14759712425010468</v>
      </c>
      <c r="V185">
        <f t="shared" ca="1" si="31"/>
        <v>-0.13767454028454401</v>
      </c>
      <c r="W185">
        <f t="shared" ca="1" si="31"/>
        <v>-0.15196829950411719</v>
      </c>
      <c r="X185">
        <f t="shared" ca="1" si="31"/>
        <v>-0.17345237041979633</v>
      </c>
      <c r="Y185">
        <f t="shared" ca="1" si="31"/>
        <v>-0.16888423657848492</v>
      </c>
      <c r="Z185">
        <f t="shared" ca="1" si="31"/>
        <v>-0.20050565716497981</v>
      </c>
      <c r="AA185">
        <f t="shared" ca="1" si="31"/>
        <v>-0.18205520959748556</v>
      </c>
      <c r="AB185">
        <f t="shared" ca="1" si="31"/>
        <v>-0.12575653269315573</v>
      </c>
      <c r="AC185">
        <f t="shared" ca="1" si="31"/>
        <v>-0.42549534494736618</v>
      </c>
      <c r="AD185">
        <f t="shared" ca="1" si="31"/>
        <v>-0.41920162243541215</v>
      </c>
      <c r="AE185">
        <f t="shared" ca="1" si="31"/>
        <v>2.0990429264672379E-2</v>
      </c>
    </row>
    <row r="186" spans="1:31" x14ac:dyDescent="0.25">
      <c r="A186" s="1">
        <f t="shared" si="26"/>
        <v>2053</v>
      </c>
      <c r="B186">
        <f t="shared" si="27"/>
        <v>1.8</v>
      </c>
      <c r="C186">
        <f t="shared" ca="1" si="32"/>
        <v>0.11100287110438242</v>
      </c>
      <c r="D186">
        <f t="shared" ca="1" si="30"/>
        <v>0.73905086302224843</v>
      </c>
      <c r="E186">
        <f t="shared" ca="1" si="30"/>
        <v>0.20698562292987865</v>
      </c>
      <c r="F186">
        <f t="shared" ca="1" si="30"/>
        <v>0.11332093912635301</v>
      </c>
      <c r="G186">
        <f t="shared" ca="1" si="30"/>
        <v>0.12627906161822894</v>
      </c>
      <c r="H186">
        <f t="shared" ca="1" si="30"/>
        <v>0.11569312557781708</v>
      </c>
      <c r="I186">
        <f t="shared" ca="1" si="30"/>
        <v>0.95684689393160216</v>
      </c>
      <c r="J186">
        <f t="shared" ca="1" si="30"/>
        <v>0.81380318444210908</v>
      </c>
      <c r="K186">
        <f t="shared" ca="1" si="30"/>
        <v>0.24705146161229086</v>
      </c>
      <c r="L186">
        <f t="shared" ca="1" si="30"/>
        <v>0.41790151652363255</v>
      </c>
      <c r="M186">
        <f t="shared" ca="1" si="30"/>
        <v>0.38549277488050143</v>
      </c>
      <c r="S186" s="1">
        <f t="shared" si="28"/>
        <v>2053</v>
      </c>
      <c r="T186">
        <f t="shared" si="29"/>
        <v>1.8</v>
      </c>
      <c r="U186">
        <f t="shared" ca="1" si="33"/>
        <v>-0.15225868893826866</v>
      </c>
      <c r="V186">
        <f t="shared" ca="1" si="31"/>
        <v>-0.72905086302224842</v>
      </c>
      <c r="W186">
        <f t="shared" ca="1" si="31"/>
        <v>-0.19698562292987865</v>
      </c>
      <c r="X186">
        <f t="shared" ca="1" si="31"/>
        <v>-0.14602431153060014</v>
      </c>
      <c r="Y186">
        <f t="shared" ca="1" si="31"/>
        <v>-0.20371939940017406</v>
      </c>
      <c r="Z186">
        <f t="shared" ca="1" si="31"/>
        <v>-0.19765125701481881</v>
      </c>
      <c r="AA186">
        <f t="shared" ca="1" si="31"/>
        <v>-0.18977413939345983</v>
      </c>
      <c r="AB186">
        <f t="shared" ca="1" si="31"/>
        <v>-0.12331809990124708</v>
      </c>
      <c r="AC186">
        <f t="shared" ca="1" si="31"/>
        <v>-0.42025035829141705</v>
      </c>
      <c r="AD186">
        <f t="shared" ca="1" si="31"/>
        <v>-0.40790151652363255</v>
      </c>
      <c r="AE186">
        <f t="shared" ca="1" si="31"/>
        <v>2.0187848572820872E-2</v>
      </c>
    </row>
    <row r="187" spans="1:31" x14ac:dyDescent="0.25">
      <c r="A187" s="1">
        <f t="shared" si="26"/>
        <v>2053</v>
      </c>
      <c r="B187">
        <f t="shared" si="27"/>
        <v>2</v>
      </c>
      <c r="C187">
        <f t="shared" ca="1" si="32"/>
        <v>0.1155154787988002</v>
      </c>
      <c r="D187">
        <f t="shared" ca="1" si="30"/>
        <v>0.43549747194274141</v>
      </c>
      <c r="E187">
        <f t="shared" ca="1" si="30"/>
        <v>0.21064700958597965</v>
      </c>
      <c r="F187">
        <f t="shared" ca="1" si="30"/>
        <v>0.41249337394863589</v>
      </c>
      <c r="G187">
        <f t="shared" ca="1" si="30"/>
        <v>0.28081696729659494</v>
      </c>
      <c r="H187">
        <f t="shared" ca="1" si="30"/>
        <v>0.7132563768968716</v>
      </c>
      <c r="I187">
        <f t="shared" ca="1" si="30"/>
        <v>0.46154598545065778</v>
      </c>
      <c r="J187">
        <f t="shared" ca="1" si="30"/>
        <v>0.82154810076679652</v>
      </c>
      <c r="K187">
        <f t="shared" ca="1" si="30"/>
        <v>1.0100884105175105</v>
      </c>
      <c r="L187">
        <f t="shared" ca="1" si="30"/>
        <v>3.1310438169448838</v>
      </c>
      <c r="M187">
        <f t="shared" ca="1" si="30"/>
        <v>0.35347374037651358</v>
      </c>
      <c r="S187" s="1">
        <f t="shared" si="28"/>
        <v>2053</v>
      </c>
      <c r="T187">
        <f t="shared" si="29"/>
        <v>2</v>
      </c>
      <c r="U187">
        <f t="shared" ca="1" si="33"/>
        <v>-0.15682151247361209</v>
      </c>
      <c r="V187">
        <f t="shared" ca="1" si="31"/>
        <v>-0.4254974719427414</v>
      </c>
      <c r="W187">
        <f t="shared" ca="1" si="31"/>
        <v>-0.20064700958597964</v>
      </c>
      <c r="X187">
        <f t="shared" ca="1" si="31"/>
        <v>4.0249337394863589E-2</v>
      </c>
      <c r="Y187">
        <f t="shared" ca="1" si="31"/>
        <v>0.27081696729659493</v>
      </c>
      <c r="Z187">
        <f t="shared" ca="1" si="31"/>
        <v>0.70325637689687159</v>
      </c>
      <c r="AA187">
        <f t="shared" ca="1" si="31"/>
        <v>7.7475728001798513E-2</v>
      </c>
      <c r="AB187">
        <f t="shared" ca="1" si="31"/>
        <v>0.57838067497439749</v>
      </c>
      <c r="AC187">
        <f t="shared" ca="1" si="31"/>
        <v>0.98294708299483091</v>
      </c>
      <c r="AD187">
        <f t="shared" ca="1" si="31"/>
        <v>3.0103712639400624</v>
      </c>
      <c r="AE187">
        <f t="shared" ca="1" si="31"/>
        <v>1.9358204742576962E-2</v>
      </c>
    </row>
    <row r="188" spans="1:31" x14ac:dyDescent="0.25">
      <c r="A188" s="1">
        <f t="shared" si="26"/>
        <v>2054</v>
      </c>
      <c r="B188">
        <f t="shared" si="27"/>
        <v>1</v>
      </c>
      <c r="C188">
        <f t="shared" ca="1" si="32"/>
        <v>0.23579478890426217</v>
      </c>
      <c r="D188">
        <f t="shared" ca="1" si="30"/>
        <v>0.1207777087575886</v>
      </c>
      <c r="E188">
        <f t="shared" ca="1" si="30"/>
        <v>0.11754500383871144</v>
      </c>
      <c r="F188">
        <f t="shared" ca="1" si="30"/>
        <v>0.11380359764781972</v>
      </c>
      <c r="G188">
        <f t="shared" ca="1" si="30"/>
        <v>0.12313079675819055</v>
      </c>
      <c r="H188">
        <f t="shared" ca="1" si="30"/>
        <v>0.75527645890022854</v>
      </c>
      <c r="I188">
        <f t="shared" ca="1" si="30"/>
        <v>0.88996352036055937</v>
      </c>
      <c r="J188">
        <f t="shared" ca="1" si="30"/>
        <v>0.85897593714849518</v>
      </c>
      <c r="K188">
        <f t="shared" ca="1" si="30"/>
        <v>0.16235115585644574</v>
      </c>
      <c r="L188">
        <f t="shared" ca="1" si="30"/>
        <v>0.69291308468239809</v>
      </c>
      <c r="M188">
        <f t="shared" ca="1" si="30"/>
        <v>0.24063815899709395</v>
      </c>
      <c r="S188" s="1">
        <f t="shared" si="28"/>
        <v>2054</v>
      </c>
      <c r="T188">
        <f t="shared" si="29"/>
        <v>1</v>
      </c>
      <c r="U188">
        <f t="shared" ca="1" si="33"/>
        <v>-6.5660594996916691E-2</v>
      </c>
      <c r="V188">
        <f t="shared" ca="1" si="31"/>
        <v>-0.15313535597104466</v>
      </c>
      <c r="W188">
        <f t="shared" ca="1" si="31"/>
        <v>-0.15018122452336394</v>
      </c>
      <c r="X188">
        <f t="shared" ca="1" si="31"/>
        <v>-0.14673474076314233</v>
      </c>
      <c r="Y188">
        <f t="shared" ca="1" si="31"/>
        <v>-0.16200273817704688</v>
      </c>
      <c r="Z188">
        <f t="shared" ca="1" si="31"/>
        <v>-0.12325397511999199</v>
      </c>
      <c r="AA188">
        <f t="shared" ca="1" si="31"/>
        <v>-0.13135980242439063</v>
      </c>
      <c r="AB188">
        <f t="shared" ca="1" si="31"/>
        <v>-0.13681551677663037</v>
      </c>
      <c r="AC188">
        <f t="shared" ca="1" si="31"/>
        <v>-0.45548957559136871</v>
      </c>
      <c r="AD188">
        <f t="shared" ca="1" si="31"/>
        <v>-0.12020986868879202</v>
      </c>
      <c r="AE188">
        <f t="shared" ca="1" si="31"/>
        <v>-0.24583105024418456</v>
      </c>
    </row>
    <row r="189" spans="1:31" x14ac:dyDescent="0.25">
      <c r="A189" s="1">
        <f t="shared" si="26"/>
        <v>2054</v>
      </c>
      <c r="B189">
        <f t="shared" si="27"/>
        <v>1.2</v>
      </c>
      <c r="C189">
        <f t="shared" ca="1" si="32"/>
        <v>0.86105866874552806</v>
      </c>
      <c r="D189">
        <f t="shared" ca="1" si="30"/>
        <v>0.12076856467046967</v>
      </c>
      <c r="E189">
        <f t="shared" ca="1" si="30"/>
        <v>0.11727607335914514</v>
      </c>
      <c r="F189">
        <f t="shared" ca="1" si="30"/>
        <v>0.11328469697189239</v>
      </c>
      <c r="G189">
        <f t="shared" ca="1" si="30"/>
        <v>0.12688815946037696</v>
      </c>
      <c r="H189">
        <f t="shared" ca="1" si="30"/>
        <v>0.20940700858719463</v>
      </c>
      <c r="I189">
        <f t="shared" ca="1" si="30"/>
        <v>0.87864175324872906</v>
      </c>
      <c r="J189">
        <f t="shared" ca="1" si="30"/>
        <v>0.84825232112913462</v>
      </c>
      <c r="K189">
        <f t="shared" ca="1" si="30"/>
        <v>0.24796327196391063</v>
      </c>
      <c r="L189">
        <f t="shared" ca="1" si="30"/>
        <v>0.67373440749086699</v>
      </c>
      <c r="M189">
        <f t="shared" ca="1" si="30"/>
        <v>0.23442273653381945</v>
      </c>
      <c r="S189" s="1">
        <f t="shared" si="28"/>
        <v>2054</v>
      </c>
      <c r="T189">
        <f t="shared" si="29"/>
        <v>1.2</v>
      </c>
      <c r="U189">
        <f t="shared" ca="1" si="33"/>
        <v>-0.13510050686808439</v>
      </c>
      <c r="V189">
        <f t="shared" ca="1" si="31"/>
        <v>-0.15307729934718606</v>
      </c>
      <c r="W189">
        <f t="shared" ca="1" si="31"/>
        <v>-0.14977526402496655</v>
      </c>
      <c r="X189">
        <f t="shared" ca="1" si="31"/>
        <v>-0.14598312232139016</v>
      </c>
      <c r="Y189">
        <f t="shared" ca="1" si="31"/>
        <v>-0.16737005156134191</v>
      </c>
      <c r="Z189">
        <f t="shared" ca="1" si="31"/>
        <v>-0.48608260743938031</v>
      </c>
      <c r="AA189">
        <f t="shared" ca="1" si="31"/>
        <v>-0.17099208691540455</v>
      </c>
      <c r="AB189">
        <f t="shared" ca="1" si="31"/>
        <v>-0.12810986435424326</v>
      </c>
      <c r="AC189">
        <f t="shared" ca="1" si="31"/>
        <v>-0.47378866575101353</v>
      </c>
      <c r="AD189">
        <f t="shared" ca="1" si="31"/>
        <v>-0.11747281999806593</v>
      </c>
      <c r="AE189">
        <f t="shared" ca="1" si="31"/>
        <v>-0.23891489730365689</v>
      </c>
    </row>
    <row r="190" spans="1:31" x14ac:dyDescent="0.25">
      <c r="A190" s="1">
        <f t="shared" si="26"/>
        <v>2054</v>
      </c>
      <c r="B190">
        <f t="shared" si="27"/>
        <v>1.4</v>
      </c>
      <c r="C190">
        <f t="shared" ca="1" si="32"/>
        <v>0.90837213413774776</v>
      </c>
      <c r="D190">
        <f t="shared" ca="1" si="30"/>
        <v>0.12073745005902688</v>
      </c>
      <c r="E190">
        <f t="shared" ca="1" si="30"/>
        <v>0.11694179609528882</v>
      </c>
      <c r="F190">
        <f t="shared" ca="1" si="30"/>
        <v>0.21253378072349444</v>
      </c>
      <c r="G190">
        <f t="shared" ca="1" si="30"/>
        <v>0.12706389191704598</v>
      </c>
      <c r="H190">
        <f t="shared" ca="1" si="30"/>
        <v>0.11838217499772881</v>
      </c>
      <c r="I190">
        <f t="shared" ca="1" si="30"/>
        <v>0.8655185779590141</v>
      </c>
      <c r="J190">
        <f t="shared" ca="1" si="30"/>
        <v>0.6684732196976485</v>
      </c>
      <c r="K190">
        <f t="shared" ca="1" si="30"/>
        <v>0.24338944591712475</v>
      </c>
      <c r="L190">
        <f t="shared" ca="1" si="30"/>
        <v>0.68495619411771058</v>
      </c>
      <c r="M190">
        <f t="shared" ca="1" si="30"/>
        <v>0.22743113667679149</v>
      </c>
      <c r="S190" s="1">
        <f t="shared" si="28"/>
        <v>2054</v>
      </c>
      <c r="T190">
        <f t="shared" si="29"/>
        <v>1.4</v>
      </c>
      <c r="U190">
        <f t="shared" ca="1" si="33"/>
        <v>-0.13987136528963198</v>
      </c>
      <c r="V190">
        <f t="shared" ca="1" si="31"/>
        <v>-0.15298414826066561</v>
      </c>
      <c r="W190">
        <f t="shared" ca="1" si="31"/>
        <v>-0.14927636771754627</v>
      </c>
      <c r="X190">
        <f t="shared" ca="1" si="31"/>
        <v>-6.3222542192520215E-2</v>
      </c>
      <c r="Y190">
        <f t="shared" ca="1" si="31"/>
        <v>-0.20335819306535197</v>
      </c>
      <c r="Z190">
        <f t="shared" ca="1" si="31"/>
        <v>-0.15784343846094806</v>
      </c>
      <c r="AA190">
        <f t="shared" ca="1" si="31"/>
        <v>-0.16829650761511641</v>
      </c>
      <c r="AB190">
        <f t="shared" ca="1" si="31"/>
        <v>-0.10862429857279922</v>
      </c>
      <c r="AC190">
        <f t="shared" ca="1" si="31"/>
        <v>-0.43268016513989899</v>
      </c>
      <c r="AD190">
        <f t="shared" ca="1" si="31"/>
        <v>-0.10966874683343225</v>
      </c>
      <c r="AE190">
        <f t="shared" ca="1" si="31"/>
        <v>-0.23122082591695683</v>
      </c>
    </row>
    <row r="191" spans="1:31" x14ac:dyDescent="0.25">
      <c r="A191" s="1">
        <f t="shared" si="26"/>
        <v>2054</v>
      </c>
      <c r="B191">
        <f t="shared" si="27"/>
        <v>1.6</v>
      </c>
      <c r="C191">
        <f t="shared" ca="1" si="32"/>
        <v>0.95457063371693951</v>
      </c>
      <c r="D191">
        <f t="shared" ca="1" si="30"/>
        <v>0.12601715440787997</v>
      </c>
      <c r="E191">
        <f t="shared" ca="1" si="30"/>
        <v>0.12141603683118485</v>
      </c>
      <c r="F191">
        <f t="shared" ca="1" si="30"/>
        <v>0.11193918004812425</v>
      </c>
      <c r="G191">
        <f t="shared" ca="1" si="30"/>
        <v>0.12541534450768455</v>
      </c>
      <c r="H191">
        <f t="shared" ca="1" si="30"/>
        <v>0.11669434973966893</v>
      </c>
      <c r="I191">
        <f t="shared" ca="1" si="30"/>
        <v>0.90541103229593412</v>
      </c>
      <c r="J191">
        <f t="shared" ca="1" si="30"/>
        <v>0.64364919703792345</v>
      </c>
      <c r="K191">
        <f t="shared" ca="1" si="30"/>
        <v>0.24395815750381528</v>
      </c>
      <c r="L191">
        <f t="shared" ca="1" si="30"/>
        <v>0.64271910210813521</v>
      </c>
      <c r="M191">
        <f t="shared" ca="1" si="30"/>
        <v>0.41935893413403602</v>
      </c>
      <c r="S191" s="1">
        <f t="shared" si="28"/>
        <v>2054</v>
      </c>
      <c r="T191">
        <f t="shared" si="29"/>
        <v>1.6</v>
      </c>
      <c r="U191">
        <f t="shared" ca="1" si="33"/>
        <v>-0.14453307252084516</v>
      </c>
      <c r="V191">
        <f t="shared" ca="1" si="31"/>
        <v>-0.15313157130923374</v>
      </c>
      <c r="W191">
        <f t="shared" ca="1" si="31"/>
        <v>-0.1486872710412725</v>
      </c>
      <c r="X191">
        <f t="shared" ca="1" si="31"/>
        <v>-0.14404792945586251</v>
      </c>
      <c r="Y191">
        <f t="shared" ca="1" si="31"/>
        <v>-0.16524184361530606</v>
      </c>
      <c r="Z191">
        <f t="shared" ca="1" si="31"/>
        <v>-0.1553561953551818</v>
      </c>
      <c r="AA191">
        <f t="shared" ca="1" si="31"/>
        <v>-0.17516939953007302</v>
      </c>
      <c r="AB191">
        <f t="shared" ca="1" si="31"/>
        <v>-0.10450659857360504</v>
      </c>
      <c r="AC191">
        <f t="shared" ca="1" si="31"/>
        <v>-0.42341018069968656</v>
      </c>
      <c r="AD191">
        <f t="shared" ca="1" si="31"/>
        <v>-0.10517215303682086</v>
      </c>
      <c r="AE191">
        <f t="shared" ca="1" si="31"/>
        <v>-0.48587690757457219</v>
      </c>
    </row>
    <row r="192" spans="1:31" x14ac:dyDescent="0.25">
      <c r="A192" s="1">
        <f t="shared" si="26"/>
        <v>2054</v>
      </c>
      <c r="B192">
        <f t="shared" si="27"/>
        <v>1.8</v>
      </c>
      <c r="C192">
        <f t="shared" ca="1" si="32"/>
        <v>0.4179837442091921</v>
      </c>
      <c r="D192">
        <f t="shared" ca="1" si="30"/>
        <v>0.72790306270304661</v>
      </c>
      <c r="E192">
        <f t="shared" ca="1" si="30"/>
        <v>0.19922942295990392</v>
      </c>
      <c r="F192">
        <f t="shared" ca="1" si="30"/>
        <v>0.11112159572921615</v>
      </c>
      <c r="G192">
        <f t="shared" ca="1" si="30"/>
        <v>0.11215586562435156</v>
      </c>
      <c r="H192">
        <f t="shared" ca="1" si="30"/>
        <v>0.17507997553769455</v>
      </c>
      <c r="I192">
        <f t="shared" ca="1" si="30"/>
        <v>0.88782710088474426</v>
      </c>
      <c r="J192">
        <f t="shared" ca="1" si="30"/>
        <v>0.79593473358373512</v>
      </c>
      <c r="K192">
        <f t="shared" ca="1" si="30"/>
        <v>0.41856545219701219</v>
      </c>
      <c r="L192">
        <f t="shared" ref="D192:M218" ca="1" si="34">IF(ABS(MAX(INDIRECT("'[All data.xlsx]Sheet1_Mul_"&amp;$B192&amp;"_"&amp;L$1&amp;"'!"&amp;ADDRESS($O$2+$A192-2023,2)&amp;":"&amp;ADDRESS($O$2+$A192-2023,52))))&lt;0.0001,ABS(MAX(INDIRECT("'[All data.xlsx]Sheet1_Mul_"&amp;$B192&amp;"_"&amp;L$1&amp;"'!"&amp;ADDRESS($O$2+$A192-2023,2)&amp;":"&amp;ADDRESS($O$2+$A192-2023,52))))*10000,IF(ABS(MAX(INDIRECT("'[All data.xlsx]Sheet1_Mul_"&amp;$B192&amp;"_"&amp;L$1&amp;"'!"&amp;ADDRESS($O$2+$A192-2023,2)&amp;":"&amp;ADDRESS($O$2+$A192-2023,52))))&lt;0.001,ABS(MAX(INDIRECT("'[All data.xlsx]Sheet1_Mul_"&amp;$B192&amp;"_"&amp;L$1&amp;"'!"&amp;ADDRESS($O$2+$A192-2023,2)&amp;":"&amp;ADDRESS($O$2+$A192-2023,52))))*1000,IF(ABS(MAX(INDIRECT("'[All data.xlsx]Sheet1_Mul_"&amp;$B192&amp;"_"&amp;L$1&amp;"'!"&amp;ADDRESS($O$2+$A192-2023,2)&amp;":"&amp;ADDRESS($O$2+$A192-2023,52))))&lt;0.01,ABS(MAX(INDIRECT("'[All data.xlsx]Sheet1_Mul_"&amp;$B192&amp;"_"&amp;L$1&amp;"'!"&amp;ADDRESS($O$2+$A192-2023,2)&amp;":"&amp;ADDRESS($O$2+$A192-2023,52))))*100,IF(ABS(MAX(INDIRECT("'[All data.xlsx]Sheet1_Mul_"&amp;$B192&amp;"_"&amp;L$1&amp;"'!"&amp;ADDRESS($O$2+$A192-2023,2)&amp;":"&amp;ADDRESS($O$2+$A192-2023,52))))&lt;0.1,ABS(MAX(INDIRECT("'[All data.xlsx]Sheet1_Mul_"&amp;$B192&amp;"_"&amp;L$1&amp;"'!"&amp;ADDRESS($O$2+$A192-2023,2)&amp;":"&amp;ADDRESS($O$2+$A192-2023,52))))*10,ABS(MAX(INDIRECT("'[All data.xlsx]Sheet1_Mul_"&amp;$B192&amp;"_"&amp;L$1&amp;"'!"&amp;ADDRESS($O$2+$A192-2023,2)&amp;":"&amp;ADDRESS($O$2+$A192-2023,52))))))))+0.01</f>
        <v>0.61940601447385712</v>
      </c>
      <c r="M192">
        <f t="shared" ca="1" si="34"/>
        <v>0.38523404140561518</v>
      </c>
      <c r="S192" s="1">
        <f t="shared" si="28"/>
        <v>2054</v>
      </c>
      <c r="T192">
        <f t="shared" si="29"/>
        <v>1.8</v>
      </c>
      <c r="U192">
        <f t="shared" ca="1" si="33"/>
        <v>-0.3386007968351013</v>
      </c>
      <c r="V192">
        <f t="shared" ca="1" si="31"/>
        <v>-0.7179030627030466</v>
      </c>
      <c r="W192">
        <f t="shared" ca="1" si="31"/>
        <v>-0.18922942295990391</v>
      </c>
      <c r="X192">
        <f t="shared" ca="1" si="31"/>
        <v>-0.14287843305349279</v>
      </c>
      <c r="Y192">
        <f t="shared" ca="1" si="31"/>
        <v>-0.19728393997804172</v>
      </c>
      <c r="Z192">
        <f t="shared" ca="1" si="31"/>
        <v>-5.3815398439068666E-3</v>
      </c>
      <c r="AA192">
        <f t="shared" ca="1" si="31"/>
        <v>-0.17157280484578308</v>
      </c>
      <c r="AB192">
        <f t="shared" ca="1" si="31"/>
        <v>-0.12059694037343092</v>
      </c>
      <c r="AC192">
        <f t="shared" ca="1" si="31"/>
        <v>-0.40856545219701218</v>
      </c>
      <c r="AD192">
        <f t="shared" ref="V192:AE218" ca="1" si="35">MIN(INDIRECT("'[All data.xlsx]Sheet1_Mul_" &amp; $B192 &amp; "_" &amp; AD$1 &amp; "'!"&amp; ADDRESS($O$2+$A192-2023, 2) &amp; ":" &amp; ADDRESS($O$2+$A192-2023, 52)))</f>
        <v>-0.10100756723496866</v>
      </c>
      <c r="AE192">
        <f t="shared" ca="1" si="35"/>
        <v>-0.44643816819877791</v>
      </c>
    </row>
    <row r="193" spans="1:31" x14ac:dyDescent="0.25">
      <c r="A193" s="1">
        <f t="shared" si="26"/>
        <v>2054</v>
      </c>
      <c r="B193">
        <f t="shared" si="27"/>
        <v>2</v>
      </c>
      <c r="C193">
        <f t="shared" ca="1" si="32"/>
        <v>0.11338588409828278</v>
      </c>
      <c r="D193">
        <f t="shared" ca="1" si="34"/>
        <v>0.42855893031289949</v>
      </c>
      <c r="E193">
        <f t="shared" ca="1" si="34"/>
        <v>0.20361615372464897</v>
      </c>
      <c r="F193">
        <f t="shared" ca="1" si="34"/>
        <v>0.48512696666265342</v>
      </c>
      <c r="G193">
        <f t="shared" ca="1" si="34"/>
        <v>0.39730521977571193</v>
      </c>
      <c r="H193">
        <f t="shared" ca="1" si="34"/>
        <v>0.72158350775115476</v>
      </c>
      <c r="I193">
        <f t="shared" ca="1" si="34"/>
        <v>0.42288015003334739</v>
      </c>
      <c r="J193">
        <f t="shared" ca="1" si="34"/>
        <v>0.86027956044586362</v>
      </c>
      <c r="K193">
        <f t="shared" ca="1" si="34"/>
        <v>0.99108446579307952</v>
      </c>
      <c r="L193">
        <f t="shared" ca="1" si="34"/>
        <v>3.3273441040446952</v>
      </c>
      <c r="M193">
        <f t="shared" ca="1" si="34"/>
        <v>0.35326056289417401</v>
      </c>
      <c r="S193" s="1">
        <f t="shared" si="28"/>
        <v>2054</v>
      </c>
      <c r="T193">
        <f t="shared" si="29"/>
        <v>2</v>
      </c>
      <c r="U193">
        <f t="shared" ca="1" si="33"/>
        <v>-0.15355659875302816</v>
      </c>
      <c r="V193">
        <f t="shared" ca="1" si="35"/>
        <v>-0.41855893031289948</v>
      </c>
      <c r="W193">
        <f t="shared" ca="1" si="35"/>
        <v>-0.19361615372464897</v>
      </c>
      <c r="X193">
        <f t="shared" ca="1" si="35"/>
        <v>4.7512696666265342E-2</v>
      </c>
      <c r="Y193">
        <f t="shared" ca="1" si="35"/>
        <v>0.38730521977571192</v>
      </c>
      <c r="Z193">
        <f t="shared" ca="1" si="35"/>
        <v>0.71158350775115475</v>
      </c>
      <c r="AA193">
        <f t="shared" ca="1" si="35"/>
        <v>0.2931085410692863</v>
      </c>
      <c r="AB193">
        <f t="shared" ca="1" si="35"/>
        <v>0.60347647739542953</v>
      </c>
      <c r="AC193">
        <f t="shared" ca="1" si="35"/>
        <v>0.93789847509974666</v>
      </c>
      <c r="AD193">
        <f t="shared" ca="1" si="35"/>
        <v>3.1037499586801824</v>
      </c>
      <c r="AE193">
        <f t="shared" ca="1" si="35"/>
        <v>-0.40930733831859117</v>
      </c>
    </row>
    <row r="194" spans="1:31" x14ac:dyDescent="0.25">
      <c r="A194" s="1">
        <f t="shared" si="26"/>
        <v>2055</v>
      </c>
      <c r="B194">
        <f t="shared" si="27"/>
        <v>1</v>
      </c>
      <c r="C194">
        <f t="shared" ca="1" si="32"/>
        <v>0.79678604100699058</v>
      </c>
      <c r="D194">
        <f t="shared" ca="1" si="34"/>
        <v>0.11840109895405344</v>
      </c>
      <c r="E194">
        <f t="shared" ca="1" si="34"/>
        <v>0.11524412056641806</v>
      </c>
      <c r="F194">
        <f t="shared" ca="1" si="34"/>
        <v>0.11158211547830038</v>
      </c>
      <c r="G194">
        <f t="shared" ca="1" si="34"/>
        <v>0.12455200476156973</v>
      </c>
      <c r="H194">
        <f t="shared" ca="1" si="34"/>
        <v>0.11666773326204034</v>
      </c>
      <c r="I194">
        <f t="shared" ca="1" si="34"/>
        <v>0.91912645181999708</v>
      </c>
      <c r="J194">
        <f t="shared" ca="1" si="34"/>
        <v>0.39994333313580482</v>
      </c>
      <c r="K194">
        <f t="shared" ca="1" si="34"/>
        <v>0.15101281958936172</v>
      </c>
      <c r="L194">
        <f t="shared" ca="1" si="34"/>
        <v>0.44413042493958876</v>
      </c>
      <c r="M194">
        <f t="shared" ca="1" si="34"/>
        <v>0.24045495754726665</v>
      </c>
      <c r="S194" s="1">
        <f t="shared" si="28"/>
        <v>2055</v>
      </c>
      <c r="T194">
        <f t="shared" si="29"/>
        <v>1</v>
      </c>
      <c r="U194">
        <f t="shared" ca="1" si="33"/>
        <v>-0.12752770337694525</v>
      </c>
      <c r="V194">
        <f t="shared" ca="1" si="35"/>
        <v>-0.14981042040302486</v>
      </c>
      <c r="W194">
        <f t="shared" ca="1" si="35"/>
        <v>-0.14692763225024705</v>
      </c>
      <c r="X194">
        <f t="shared" ca="1" si="35"/>
        <v>-0.14355603853302759</v>
      </c>
      <c r="Y194">
        <f t="shared" ca="1" si="35"/>
        <v>-0.16399836354223246</v>
      </c>
      <c r="Z194">
        <f t="shared" ca="1" si="35"/>
        <v>-0.1972660601574453</v>
      </c>
      <c r="AA194">
        <f t="shared" ca="1" si="35"/>
        <v>-0.13570748616058848</v>
      </c>
      <c r="AB194">
        <f t="shared" ca="1" si="35"/>
        <v>-0.44715532067069175</v>
      </c>
      <c r="AC194">
        <f t="shared" ca="1" si="35"/>
        <v>-0.43047160840064014</v>
      </c>
      <c r="AD194">
        <f t="shared" ca="1" si="35"/>
        <v>-0.45449704920669043</v>
      </c>
      <c r="AE194">
        <f t="shared" ca="1" si="35"/>
        <v>-0.24197487057424921</v>
      </c>
    </row>
    <row r="195" spans="1:31" x14ac:dyDescent="0.25">
      <c r="A195" s="1">
        <f t="shared" si="26"/>
        <v>2055</v>
      </c>
      <c r="B195">
        <f t="shared" si="27"/>
        <v>1.2</v>
      </c>
      <c r="C195">
        <f t="shared" ca="1" si="32"/>
        <v>0.84418695744350924</v>
      </c>
      <c r="D195">
        <f t="shared" ca="1" si="34"/>
        <v>0.11839365398552848</v>
      </c>
      <c r="E195">
        <f t="shared" ca="1" si="34"/>
        <v>0.11498259420154937</v>
      </c>
      <c r="F195">
        <f t="shared" ca="1" si="34"/>
        <v>0.11107611442565306</v>
      </c>
      <c r="G195">
        <f t="shared" ca="1" si="34"/>
        <v>0.12437373975392051</v>
      </c>
      <c r="H195">
        <f t="shared" ca="1" si="34"/>
        <v>0.91695103156624858</v>
      </c>
      <c r="I195">
        <f t="shared" ca="1" si="34"/>
        <v>0.85955922098294235</v>
      </c>
      <c r="J195">
        <f t="shared" ca="1" si="34"/>
        <v>0.83046033996152613</v>
      </c>
      <c r="K195">
        <f t="shared" ca="1" si="34"/>
        <v>0.22841957848756039</v>
      </c>
      <c r="L195">
        <f t="shared" ca="1" si="34"/>
        <v>0.43404554114038862</v>
      </c>
      <c r="M195">
        <f t="shared" ca="1" si="34"/>
        <v>0.23424979117368394</v>
      </c>
      <c r="S195" s="1">
        <f t="shared" si="28"/>
        <v>2055</v>
      </c>
      <c r="T195">
        <f t="shared" si="29"/>
        <v>1.2</v>
      </c>
      <c r="U195">
        <f t="shared" ca="1" si="33"/>
        <v>-0.13230516571833539</v>
      </c>
      <c r="V195">
        <f t="shared" ca="1" si="35"/>
        <v>-0.14975555925779899</v>
      </c>
      <c r="W195">
        <f t="shared" ca="1" si="35"/>
        <v>-0.14653289778318596</v>
      </c>
      <c r="X195">
        <f t="shared" ca="1" si="35"/>
        <v>-0.14282357511062144</v>
      </c>
      <c r="Y195">
        <f t="shared" ca="1" si="35"/>
        <v>-0.16373072072997247</v>
      </c>
      <c r="Z195">
        <f t="shared" ca="1" si="35"/>
        <v>-0.13243029093047054</v>
      </c>
      <c r="AA195">
        <f t="shared" ca="1" si="35"/>
        <v>-0.16900534628533134</v>
      </c>
      <c r="AB195">
        <f t="shared" ca="1" si="35"/>
        <v>-0.12588053884789527</v>
      </c>
      <c r="AC195">
        <f t="shared" ca="1" si="35"/>
        <v>-0.42176391355161669</v>
      </c>
      <c r="AD195">
        <f t="shared" ca="1" si="35"/>
        <v>-0.44345647195360882</v>
      </c>
      <c r="AE195">
        <f t="shared" ca="1" si="35"/>
        <v>-0.2331800891510323</v>
      </c>
    </row>
    <row r="196" spans="1:31" x14ac:dyDescent="0.25">
      <c r="A196" s="1">
        <f t="shared" si="26"/>
        <v>2055</v>
      </c>
      <c r="B196">
        <f t="shared" si="27"/>
        <v>1.4</v>
      </c>
      <c r="C196">
        <f t="shared" ca="1" si="32"/>
        <v>0.89044404183826953</v>
      </c>
      <c r="D196">
        <f t="shared" ca="1" si="34"/>
        <v>0.11836532260559231</v>
      </c>
      <c r="E196">
        <f t="shared" ca="1" si="34"/>
        <v>0.1299293897984706</v>
      </c>
      <c r="F196">
        <f t="shared" ca="1" si="34"/>
        <v>0.11047640415010107</v>
      </c>
      <c r="G196">
        <f t="shared" ca="1" si="34"/>
        <v>0.12454644883139497</v>
      </c>
      <c r="H196">
        <f t="shared" ca="1" si="34"/>
        <v>0.90610229560383249</v>
      </c>
      <c r="I196">
        <f t="shared" ca="1" si="34"/>
        <v>0.91148945346655341</v>
      </c>
      <c r="J196">
        <f t="shared" ca="1" si="34"/>
        <v>0.81478744431425465</v>
      </c>
      <c r="K196">
        <f t="shared" ca="1" si="34"/>
        <v>0.12419593106930291</v>
      </c>
      <c r="L196">
        <f t="shared" ca="1" si="34"/>
        <v>0.15864257766420514</v>
      </c>
      <c r="M196">
        <f t="shared" ca="1" si="34"/>
        <v>0.45467071571034501</v>
      </c>
      <c r="S196" s="1">
        <f t="shared" si="28"/>
        <v>2055</v>
      </c>
      <c r="T196">
        <f t="shared" si="29"/>
        <v>1.4</v>
      </c>
      <c r="U196">
        <f t="shared" ca="1" si="33"/>
        <v>-0.13696957483076563</v>
      </c>
      <c r="V196">
        <f t="shared" ca="1" si="35"/>
        <v>-0.14966710244045561</v>
      </c>
      <c r="W196">
        <f t="shared" ca="1" si="35"/>
        <v>-0.16735937385781469</v>
      </c>
      <c r="X196">
        <f t="shared" ca="1" si="35"/>
        <v>-0.14195632229628946</v>
      </c>
      <c r="Y196">
        <f t="shared" ca="1" si="35"/>
        <v>-0.20014800210737566</v>
      </c>
      <c r="Z196">
        <f t="shared" ca="1" si="35"/>
        <v>-0.1308486688893053</v>
      </c>
      <c r="AA196">
        <f t="shared" ca="1" si="35"/>
        <v>-0.17949211730419223</v>
      </c>
      <c r="AB196">
        <f t="shared" ca="1" si="35"/>
        <v>-0.12348248066326581</v>
      </c>
      <c r="AC196">
        <f t="shared" ca="1" si="35"/>
        <v>-0.41192145503591127</v>
      </c>
      <c r="AD196">
        <f t="shared" ca="1" si="35"/>
        <v>-0.16956448758787215</v>
      </c>
      <c r="AE196">
        <f t="shared" ca="1" si="35"/>
        <v>-0.5193170959462019</v>
      </c>
    </row>
    <row r="197" spans="1:31" x14ac:dyDescent="0.25">
      <c r="A197" s="1">
        <f t="shared" si="26"/>
        <v>2055</v>
      </c>
      <c r="B197">
        <f t="shared" si="27"/>
        <v>1.6</v>
      </c>
      <c r="C197">
        <f t="shared" ca="1" si="32"/>
        <v>0.93561972307343177</v>
      </c>
      <c r="D197">
        <f t="shared" ca="1" si="34"/>
        <v>0.11906092096958892</v>
      </c>
      <c r="E197">
        <f t="shared" ca="1" si="34"/>
        <v>0.12938529104636853</v>
      </c>
      <c r="F197">
        <f t="shared" ca="1" si="34"/>
        <v>1.007644998226964</v>
      </c>
      <c r="G197">
        <f t="shared" ca="1" si="34"/>
        <v>0.12295021951045558</v>
      </c>
      <c r="H197">
        <f t="shared" ca="1" si="34"/>
        <v>0.11342035596305045</v>
      </c>
      <c r="I197">
        <f t="shared" ca="1" si="34"/>
        <v>0.89473259834114927</v>
      </c>
      <c r="J197">
        <f t="shared" ca="1" si="34"/>
        <v>0.79735682114941975</v>
      </c>
      <c r="K197">
        <f t="shared" ca="1" si="34"/>
        <v>0.2260184673987691</v>
      </c>
      <c r="L197">
        <f t="shared" ca="1" si="34"/>
        <v>0.41290617572149868</v>
      </c>
      <c r="M197">
        <f t="shared" ca="1" si="34"/>
        <v>0.41898749243715139</v>
      </c>
      <c r="S197" s="1">
        <f t="shared" si="28"/>
        <v>2055</v>
      </c>
      <c r="T197">
        <f t="shared" si="29"/>
        <v>1.6</v>
      </c>
      <c r="U197">
        <f t="shared" ca="1" si="33"/>
        <v>-0.14152822854544037</v>
      </c>
      <c r="V197">
        <f t="shared" ca="1" si="35"/>
        <v>-0.12230645983198626</v>
      </c>
      <c r="W197">
        <f t="shared" ca="1" si="35"/>
        <v>-0.16656303922209831</v>
      </c>
      <c r="X197">
        <f t="shared" ca="1" si="35"/>
        <v>-0.14093817602527448</v>
      </c>
      <c r="Y197">
        <f t="shared" ca="1" si="35"/>
        <v>-0.1616751344534732</v>
      </c>
      <c r="Z197">
        <f t="shared" ca="1" si="35"/>
        <v>-0.19172664832489386</v>
      </c>
      <c r="AA197">
        <f t="shared" ca="1" si="35"/>
        <v>-0.17588662242577552</v>
      </c>
      <c r="AB197">
        <f t="shared" ca="1" si="35"/>
        <v>-0.12081966533870581</v>
      </c>
      <c r="AC197">
        <f t="shared" ca="1" si="35"/>
        <v>-0.40112454108323203</v>
      </c>
      <c r="AD197">
        <f t="shared" ca="1" si="35"/>
        <v>-0.40290617572149867</v>
      </c>
      <c r="AE197">
        <f t="shared" ca="1" si="35"/>
        <v>-0.4742589962036467</v>
      </c>
    </row>
    <row r="198" spans="1:31" x14ac:dyDescent="0.25">
      <c r="A198" s="1">
        <f t="shared" si="26"/>
        <v>2055</v>
      </c>
      <c r="B198">
        <f t="shared" si="27"/>
        <v>1.8</v>
      </c>
      <c r="C198">
        <f t="shared" ca="1" si="32"/>
        <v>0.97977239740036781</v>
      </c>
      <c r="D198">
        <f t="shared" ca="1" si="34"/>
        <v>0.71156622674617542</v>
      </c>
      <c r="E198">
        <f t="shared" ca="1" si="34"/>
        <v>0.19169343370830483</v>
      </c>
      <c r="F198">
        <f t="shared" ca="1" si="34"/>
        <v>0.99967642763794384</v>
      </c>
      <c r="G198">
        <f t="shared" ca="1" si="34"/>
        <v>0.12105384456863699</v>
      </c>
      <c r="H198">
        <f t="shared" ca="1" si="34"/>
        <v>0.93889549847220088</v>
      </c>
      <c r="I198">
        <f t="shared" ca="1" si="34"/>
        <v>0.92639653214922224</v>
      </c>
      <c r="J198">
        <f t="shared" ca="1" si="34"/>
        <v>0.79030520132631843</v>
      </c>
      <c r="K198">
        <f t="shared" ca="1" si="34"/>
        <v>0.39955583259206001</v>
      </c>
      <c r="L198">
        <f t="shared" ca="1" si="34"/>
        <v>0.39963030173527125</v>
      </c>
      <c r="M198">
        <f t="shared" ca="1" si="34"/>
        <v>0.3849201096570305</v>
      </c>
      <c r="S198" s="1">
        <f t="shared" si="28"/>
        <v>2055</v>
      </c>
      <c r="T198">
        <f t="shared" si="29"/>
        <v>1.8</v>
      </c>
      <c r="U198">
        <f t="shared" ca="1" si="33"/>
        <v>-0.14598796716937135</v>
      </c>
      <c r="V198">
        <f t="shared" ca="1" si="35"/>
        <v>-0.70156622674617541</v>
      </c>
      <c r="W198">
        <f t="shared" ca="1" si="35"/>
        <v>-0.18169343370830482</v>
      </c>
      <c r="X198">
        <f t="shared" ca="1" si="35"/>
        <v>-0.13979892377842668</v>
      </c>
      <c r="Y198">
        <f t="shared" ca="1" si="35"/>
        <v>-0.19433670744762302</v>
      </c>
      <c r="Z198">
        <f t="shared" ca="1" si="35"/>
        <v>-0.13529469120365381</v>
      </c>
      <c r="AA198">
        <f t="shared" ca="1" si="35"/>
        <v>-0.18351280074484561</v>
      </c>
      <c r="AB198">
        <f t="shared" ca="1" si="35"/>
        <v>-0.11975445989104065</v>
      </c>
      <c r="AC198">
        <f t="shared" ca="1" si="35"/>
        <v>-0.38955583259206</v>
      </c>
      <c r="AD198">
        <f t="shared" ca="1" si="35"/>
        <v>-0.38963030173527125</v>
      </c>
      <c r="AE198">
        <f t="shared" ca="1" si="35"/>
        <v>-0.4357942651936394</v>
      </c>
    </row>
    <row r="199" spans="1:31" x14ac:dyDescent="0.25">
      <c r="A199" s="1">
        <f t="shared" si="26"/>
        <v>2055</v>
      </c>
      <c r="B199">
        <f t="shared" si="27"/>
        <v>2</v>
      </c>
      <c r="C199">
        <f t="shared" ca="1" si="32"/>
        <v>0.11129567459877047</v>
      </c>
      <c r="D199">
        <f t="shared" ca="1" si="34"/>
        <v>0.51867894144240412</v>
      </c>
      <c r="E199">
        <f t="shared" ca="1" si="34"/>
        <v>0.19484787232495432</v>
      </c>
      <c r="F199">
        <f t="shared" ca="1" si="34"/>
        <v>0.55509980248473823</v>
      </c>
      <c r="G199">
        <f t="shared" ca="1" si="34"/>
        <v>0.29865052899088518</v>
      </c>
      <c r="H199">
        <f t="shared" ca="1" si="34"/>
        <v>0.83543873876308972</v>
      </c>
      <c r="I199">
        <f t="shared" ca="1" si="34"/>
        <v>0.53501502752783026</v>
      </c>
      <c r="J199">
        <f t="shared" ca="1" si="34"/>
        <v>0.80505513388222305</v>
      </c>
      <c r="K199">
        <f t="shared" ca="1" si="34"/>
        <v>1.9681286369037638</v>
      </c>
      <c r="L199">
        <f t="shared" ca="1" si="34"/>
        <v>3.1284774394423169</v>
      </c>
      <c r="M199">
        <f t="shared" ca="1" si="34"/>
        <v>0.3529962036506622</v>
      </c>
      <c r="S199" s="1">
        <f t="shared" si="28"/>
        <v>2055</v>
      </c>
      <c r="T199">
        <f t="shared" si="29"/>
        <v>2</v>
      </c>
      <c r="U199">
        <f t="shared" ca="1" si="33"/>
        <v>-0.15112566666833679</v>
      </c>
      <c r="V199">
        <f t="shared" ca="1" si="35"/>
        <v>-0.50867894144240411</v>
      </c>
      <c r="W199">
        <f t="shared" ca="1" si="35"/>
        <v>-0.18484787232495431</v>
      </c>
      <c r="X199">
        <f t="shared" ca="1" si="35"/>
        <v>5.4509980248473817E-2</v>
      </c>
      <c r="Y199">
        <f t="shared" ca="1" si="35"/>
        <v>0.28865052899088517</v>
      </c>
      <c r="Z199">
        <f t="shared" ca="1" si="35"/>
        <v>0.82543873876308971</v>
      </c>
      <c r="AA199">
        <f t="shared" ca="1" si="35"/>
        <v>0.3669691526102799</v>
      </c>
      <c r="AB199">
        <f t="shared" ca="1" si="35"/>
        <v>0.61171575923904109</v>
      </c>
      <c r="AC199">
        <f t="shared" ca="1" si="35"/>
        <v>1.793712681537232</v>
      </c>
      <c r="AD199">
        <f t="shared" ca="1" si="35"/>
        <v>1.3515942603019149</v>
      </c>
      <c r="AE199">
        <f t="shared" ca="1" si="35"/>
        <v>-0.39957547025481238</v>
      </c>
    </row>
    <row r="200" spans="1:31" x14ac:dyDescent="0.25">
      <c r="A200" s="1">
        <f t="shared" si="26"/>
        <v>2056</v>
      </c>
      <c r="B200">
        <f t="shared" si="27"/>
        <v>1</v>
      </c>
      <c r="C200">
        <f t="shared" ca="1" si="32"/>
        <v>0.78126928825412478</v>
      </c>
      <c r="D200">
        <f t="shared" ca="1" si="34"/>
        <v>0.24788127666655468</v>
      </c>
      <c r="E200">
        <f t="shared" ca="1" si="34"/>
        <v>0.11299146347745238</v>
      </c>
      <c r="F200">
        <f t="shared" ca="1" si="34"/>
        <v>1.0040945543238142</v>
      </c>
      <c r="G200">
        <f t="shared" ca="1" si="34"/>
        <v>0.76353923998307249</v>
      </c>
      <c r="H200">
        <f t="shared" ca="1" si="34"/>
        <v>0.11398824317601597</v>
      </c>
      <c r="I200">
        <f t="shared" ca="1" si="34"/>
        <v>0.9192139451349759</v>
      </c>
      <c r="J200">
        <f t="shared" ca="1" si="34"/>
        <v>0.8393137556661977</v>
      </c>
      <c r="K200">
        <f t="shared" ca="1" si="34"/>
        <v>0.72257464385673831</v>
      </c>
      <c r="L200">
        <f t="shared" ca="1" si="34"/>
        <v>0.43432681136696621</v>
      </c>
      <c r="M200">
        <f t="shared" ca="1" si="34"/>
        <v>0.24026527149842425</v>
      </c>
      <c r="S200" s="1">
        <f t="shared" si="28"/>
        <v>2056</v>
      </c>
      <c r="T200">
        <f t="shared" si="29"/>
        <v>1</v>
      </c>
      <c r="U200">
        <f t="shared" ca="1" si="33"/>
        <v>-0.12489086599418782</v>
      </c>
      <c r="V200">
        <f t="shared" ca="1" si="35"/>
        <v>-0.14655325804492475</v>
      </c>
      <c r="W200">
        <f t="shared" ca="1" si="35"/>
        <v>-0.14374338323059827</v>
      </c>
      <c r="X200">
        <f t="shared" ca="1" si="35"/>
        <v>-0.14044831064150018</v>
      </c>
      <c r="Y200">
        <f t="shared" ca="1" si="35"/>
        <v>-0.12182108421769869</v>
      </c>
      <c r="Z200">
        <f t="shared" ca="1" si="35"/>
        <v>-0.19218076313688326</v>
      </c>
      <c r="AA200">
        <f t="shared" ca="1" si="35"/>
        <v>-0.13571553544252496</v>
      </c>
      <c r="AB200">
        <f t="shared" ca="1" si="35"/>
        <v>-0.13371828639192024</v>
      </c>
      <c r="AC200">
        <f t="shared" ca="1" si="35"/>
        <v>-0.11750316987300001</v>
      </c>
      <c r="AD200">
        <f t="shared" ca="1" si="35"/>
        <v>-0.44424842352802535</v>
      </c>
      <c r="AE200">
        <f t="shared" ca="1" si="35"/>
        <v>-0.23420644834413243</v>
      </c>
    </row>
    <row r="201" spans="1:31" x14ac:dyDescent="0.25">
      <c r="A201" s="1">
        <f t="shared" si="26"/>
        <v>2056</v>
      </c>
      <c r="B201">
        <f t="shared" si="27"/>
        <v>1.2</v>
      </c>
      <c r="C201">
        <f t="shared" ca="1" si="32"/>
        <v>0.8276009795283551</v>
      </c>
      <c r="D201">
        <f t="shared" ca="1" si="34"/>
        <v>0.11606642318389994</v>
      </c>
      <c r="E201">
        <f t="shared" ca="1" si="34"/>
        <v>0.11273734407538683</v>
      </c>
      <c r="F201">
        <f t="shared" ca="1" si="34"/>
        <v>0.99916293535920553</v>
      </c>
      <c r="G201">
        <f t="shared" ca="1" si="34"/>
        <v>0.31606758904308163</v>
      </c>
      <c r="H201">
        <f t="shared" ca="1" si="34"/>
        <v>0.89737204688873806</v>
      </c>
      <c r="I201">
        <f t="shared" ca="1" si="34"/>
        <v>0.90656963727082329</v>
      </c>
      <c r="J201">
        <f t="shared" ca="1" si="34"/>
        <v>0.64169114424612372</v>
      </c>
      <c r="K201">
        <f t="shared" ca="1" si="34"/>
        <v>0.70938161433755642</v>
      </c>
      <c r="L201">
        <f t="shared" ca="1" si="34"/>
        <v>0.42725121383972509</v>
      </c>
      <c r="M201">
        <f t="shared" ca="1" si="34"/>
        <v>0.23407155931419069</v>
      </c>
      <c r="S201" s="1">
        <f t="shared" si="28"/>
        <v>2056</v>
      </c>
      <c r="T201">
        <f t="shared" si="29"/>
        <v>1.2</v>
      </c>
      <c r="U201">
        <f t="shared" ca="1" si="33"/>
        <v>-0.12956055761751883</v>
      </c>
      <c r="V201">
        <f t="shared" ca="1" si="35"/>
        <v>-0.14650162353637461</v>
      </c>
      <c r="W201">
        <f t="shared" ca="1" si="35"/>
        <v>-0.14335983874836847</v>
      </c>
      <c r="X201">
        <f t="shared" ca="1" si="35"/>
        <v>-0.13973487067129745</v>
      </c>
      <c r="Y201">
        <f t="shared" ca="1" si="35"/>
        <v>-7.6263805235021603E-2</v>
      </c>
      <c r="Z201">
        <f t="shared" ca="1" si="35"/>
        <v>-0.12955121226025035</v>
      </c>
      <c r="AA201">
        <f t="shared" ca="1" si="35"/>
        <v>-0.17824439571177805</v>
      </c>
      <c r="AB201">
        <f t="shared" ca="1" si="35"/>
        <v>-0.1041939780441819</v>
      </c>
      <c r="AC201">
        <f t="shared" ca="1" si="35"/>
        <v>-0.11115358885374413</v>
      </c>
      <c r="AD201">
        <f t="shared" ca="1" si="35"/>
        <v>-0.41725121383972508</v>
      </c>
      <c r="AE201">
        <f t="shared" ca="1" si="35"/>
        <v>2.240316619387683E-2</v>
      </c>
    </row>
    <row r="202" spans="1:31" x14ac:dyDescent="0.25">
      <c r="A202" s="1">
        <f t="shared" si="26"/>
        <v>2056</v>
      </c>
      <c r="B202">
        <f t="shared" si="27"/>
        <v>1.4</v>
      </c>
      <c r="C202">
        <f t="shared" ca="1" si="32"/>
        <v>0.8728233073989331</v>
      </c>
      <c r="D202">
        <f t="shared" ca="1" si="34"/>
        <v>0.11604091079446088</v>
      </c>
      <c r="E202">
        <f t="shared" ca="1" si="34"/>
        <v>0.12104140928831647</v>
      </c>
      <c r="F202">
        <f t="shared" ca="1" si="34"/>
        <v>0.99324613680898066</v>
      </c>
      <c r="G202">
        <f t="shared" ca="1" si="34"/>
        <v>0.12244479130526575</v>
      </c>
      <c r="H202">
        <f t="shared" ca="1" si="34"/>
        <v>0.11379482476674516</v>
      </c>
      <c r="I202">
        <f t="shared" ca="1" si="34"/>
        <v>0.95374565498248365</v>
      </c>
      <c r="J202">
        <f t="shared" ca="1" si="34"/>
        <v>0.80970896025598682</v>
      </c>
      <c r="K202">
        <f t="shared" ca="1" si="34"/>
        <v>0.69432625307027873</v>
      </c>
      <c r="L202">
        <f t="shared" ca="1" si="34"/>
        <v>0.41604976820311945</v>
      </c>
      <c r="M202">
        <f t="shared" ca="1" si="34"/>
        <v>0.45425396640038407</v>
      </c>
      <c r="S202" s="1">
        <f t="shared" si="28"/>
        <v>2056</v>
      </c>
      <c r="T202">
        <f t="shared" si="29"/>
        <v>1.4</v>
      </c>
      <c r="U202">
        <f t="shared" ca="1" si="33"/>
        <v>-0.13412067907167127</v>
      </c>
      <c r="V202">
        <f t="shared" ca="1" si="35"/>
        <v>-0.14641787587109256</v>
      </c>
      <c r="W202">
        <f t="shared" ca="1" si="35"/>
        <v>-0.14288884034805713</v>
      </c>
      <c r="X202">
        <f t="shared" ca="1" si="35"/>
        <v>-0.13888296249070767</v>
      </c>
      <c r="Y202">
        <f t="shared" ca="1" si="35"/>
        <v>-0.19636675474705789</v>
      </c>
      <c r="Z202">
        <f t="shared" ca="1" si="35"/>
        <v>-0.15110730685940843</v>
      </c>
      <c r="AA202">
        <f t="shared" ca="1" si="35"/>
        <v>-0.18688917789458886</v>
      </c>
      <c r="AB202">
        <f t="shared" ca="1" si="35"/>
        <v>-0.12272463784801715</v>
      </c>
      <c r="AC202">
        <f t="shared" ca="1" si="35"/>
        <v>-0.10876288705957311</v>
      </c>
      <c r="AD202">
        <f t="shared" ca="1" si="35"/>
        <v>-0.40604976820311944</v>
      </c>
      <c r="AE202">
        <f t="shared" ca="1" si="35"/>
        <v>2.1706469340594722E-2</v>
      </c>
    </row>
    <row r="203" spans="1:31" x14ac:dyDescent="0.25">
      <c r="A203" s="1">
        <f t="shared" si="26"/>
        <v>2056</v>
      </c>
      <c r="B203">
        <f t="shared" si="27"/>
        <v>1.6</v>
      </c>
      <c r="C203">
        <f t="shared" ca="1" si="32"/>
        <v>0.91699704726013198</v>
      </c>
      <c r="D203">
        <f t="shared" ca="1" si="34"/>
        <v>0.31164042533814612</v>
      </c>
      <c r="E203">
        <f t="shared" ca="1" si="34"/>
        <v>0.12141707459732777</v>
      </c>
      <c r="F203">
        <f t="shared" ca="1" si="34"/>
        <v>0.98638379045706726</v>
      </c>
      <c r="G203">
        <f t="shared" ca="1" si="34"/>
        <v>0.12056189432637643</v>
      </c>
      <c r="H203">
        <f t="shared" ca="1" si="34"/>
        <v>0.11122301995589881</v>
      </c>
      <c r="I203">
        <f t="shared" ca="1" si="34"/>
        <v>0.90651057401778434</v>
      </c>
      <c r="J203">
        <f t="shared" ca="1" si="34"/>
        <v>0.61570123273283606</v>
      </c>
      <c r="K203">
        <f t="shared" ca="1" si="34"/>
        <v>0.67768021727843075</v>
      </c>
      <c r="L203">
        <f t="shared" ca="1" si="34"/>
        <v>0.40385415209291242</v>
      </c>
      <c r="M203">
        <f t="shared" ca="1" si="34"/>
        <v>0.41863840831116728</v>
      </c>
      <c r="S203" s="1">
        <f t="shared" si="28"/>
        <v>2056</v>
      </c>
      <c r="T203">
        <f t="shared" si="29"/>
        <v>1.6</v>
      </c>
      <c r="U203">
        <f t="shared" ca="1" si="33"/>
        <v>-0.13857836195282031</v>
      </c>
      <c r="V203">
        <f t="shared" ca="1" si="35"/>
        <v>-6.583786489093664E-2</v>
      </c>
      <c r="W203">
        <f t="shared" ca="1" si="35"/>
        <v>-0.14233295684406186</v>
      </c>
      <c r="X203">
        <f t="shared" ca="1" si="35"/>
        <v>-0.16239637709949772</v>
      </c>
      <c r="Y203">
        <f t="shared" ca="1" si="35"/>
        <v>-0.15822045511225893</v>
      </c>
      <c r="Z203">
        <f t="shared" ca="1" si="35"/>
        <v>-0.18752663371045572</v>
      </c>
      <c r="AA203">
        <f t="shared" ca="1" si="35"/>
        <v>-0.1334145613871108</v>
      </c>
      <c r="AB203">
        <f t="shared" ca="1" si="35"/>
        <v>-9.9868672846955289E-2</v>
      </c>
      <c r="AC203">
        <f t="shared" ca="1" si="35"/>
        <v>-0.10612369952958395</v>
      </c>
      <c r="AD203">
        <f t="shared" ca="1" si="35"/>
        <v>-0.39385415209291241</v>
      </c>
      <c r="AE203">
        <f t="shared" ca="1" si="35"/>
        <v>2.0950040964812143E-2</v>
      </c>
    </row>
    <row r="204" spans="1:31" x14ac:dyDescent="0.25">
      <c r="A204" s="1">
        <f t="shared" si="26"/>
        <v>2056</v>
      </c>
      <c r="B204">
        <f t="shared" si="27"/>
        <v>1.8</v>
      </c>
      <c r="C204">
        <f t="shared" ca="1" si="32"/>
        <v>0.96017904600228854</v>
      </c>
      <c r="D204">
        <f t="shared" ca="1" si="34"/>
        <v>0.32988939544905582</v>
      </c>
      <c r="E204">
        <f t="shared" ca="1" si="34"/>
        <v>0.71182979457849194</v>
      </c>
      <c r="F204">
        <f t="shared" ca="1" si="34"/>
        <v>0.33001987398733795</v>
      </c>
      <c r="G204">
        <f t="shared" ca="1" si="34"/>
        <v>0.11871029812228048</v>
      </c>
      <c r="H204">
        <f t="shared" ca="1" si="34"/>
        <v>1.0042316134603191</v>
      </c>
      <c r="I204">
        <f t="shared" ca="1" si="34"/>
        <v>0.90673282607149086</v>
      </c>
      <c r="J204">
        <f t="shared" ca="1" si="34"/>
        <v>0.21481094653412058</v>
      </c>
      <c r="K204">
        <f t="shared" ca="1" si="34"/>
        <v>0.65972153624022756</v>
      </c>
      <c r="L204">
        <f t="shared" ca="1" si="34"/>
        <v>0.39089229830740296</v>
      </c>
      <c r="M204">
        <f t="shared" ca="1" si="34"/>
        <v>0.38463014218520097</v>
      </c>
      <c r="S204" s="1">
        <f t="shared" si="28"/>
        <v>2056</v>
      </c>
      <c r="T204">
        <f t="shared" si="29"/>
        <v>1.8</v>
      </c>
      <c r="U204">
        <f t="shared" ca="1" si="33"/>
        <v>-0.14294029078786466</v>
      </c>
      <c r="V204">
        <f t="shared" ca="1" si="35"/>
        <v>-0.31988939544905581</v>
      </c>
      <c r="W204">
        <f t="shared" ca="1" si="35"/>
        <v>-0.70182979457849193</v>
      </c>
      <c r="X204">
        <f t="shared" ca="1" si="35"/>
        <v>-9.7882704049586836E-2</v>
      </c>
      <c r="Y204">
        <f t="shared" ca="1" si="35"/>
        <v>-0.19013010901976454</v>
      </c>
      <c r="Z204">
        <f t="shared" ca="1" si="35"/>
        <v>-0.18432702867659373</v>
      </c>
      <c r="AA204">
        <f t="shared" ca="1" si="35"/>
        <v>-0.17945171928020798</v>
      </c>
      <c r="AB204">
        <f t="shared" ca="1" si="35"/>
        <v>-0.40440934059333444</v>
      </c>
      <c r="AC204">
        <f t="shared" ca="1" si="35"/>
        <v>-0.10327991208391436</v>
      </c>
      <c r="AD204">
        <f t="shared" ca="1" si="35"/>
        <v>-0.38089229830740295</v>
      </c>
      <c r="AE204">
        <f t="shared" ca="1" si="35"/>
        <v>2.0150854619553668E-2</v>
      </c>
    </row>
    <row r="205" spans="1:31" x14ac:dyDescent="0.25">
      <c r="A205" s="1">
        <f t="shared" si="26"/>
        <v>2056</v>
      </c>
      <c r="B205">
        <f t="shared" si="27"/>
        <v>2</v>
      </c>
      <c r="C205">
        <f t="shared" ca="1" si="32"/>
        <v>1.0024225314831363</v>
      </c>
      <c r="D205">
        <f t="shared" ca="1" si="34"/>
        <v>0.50174319092617781</v>
      </c>
      <c r="E205">
        <f t="shared" ca="1" si="34"/>
        <v>0.25089346328659867</v>
      </c>
      <c r="F205">
        <f t="shared" ca="1" si="34"/>
        <v>0.61618176790328449</v>
      </c>
      <c r="G205">
        <f t="shared" ca="1" si="34"/>
        <v>0.38306384800770066</v>
      </c>
      <c r="H205">
        <f t="shared" ca="1" si="34"/>
        <v>0.84032107602902684</v>
      </c>
      <c r="I205">
        <f t="shared" ca="1" si="34"/>
        <v>0.40713571068464427</v>
      </c>
      <c r="J205">
        <f t="shared" ca="1" si="34"/>
        <v>0.83385060395969557</v>
      </c>
      <c r="K205">
        <f t="shared" ca="1" si="34"/>
        <v>1.0218063269247313</v>
      </c>
      <c r="L205">
        <f t="shared" ca="1" si="34"/>
        <v>3.5867813158528516</v>
      </c>
      <c r="M205">
        <f t="shared" ca="1" si="34"/>
        <v>0.35275676110872128</v>
      </c>
      <c r="S205" s="1">
        <f t="shared" si="28"/>
        <v>2056</v>
      </c>
      <c r="T205">
        <f t="shared" si="29"/>
        <v>2</v>
      </c>
      <c r="U205">
        <f t="shared" ca="1" si="33"/>
        <v>-0.14721273776351843</v>
      </c>
      <c r="V205">
        <f t="shared" ca="1" si="35"/>
        <v>-0.49174319092617785</v>
      </c>
      <c r="W205">
        <f t="shared" ca="1" si="35"/>
        <v>-0.24089346328659866</v>
      </c>
      <c r="X205">
        <f t="shared" ca="1" si="35"/>
        <v>6.0618176790328444E-2</v>
      </c>
      <c r="Y205">
        <f t="shared" ca="1" si="35"/>
        <v>0.37306384800770065</v>
      </c>
      <c r="Z205">
        <f t="shared" ca="1" si="35"/>
        <v>0.83032107602902683</v>
      </c>
      <c r="AA205">
        <f t="shared" ca="1" si="35"/>
        <v>0.29175018045355916</v>
      </c>
      <c r="AB205">
        <f t="shared" ca="1" si="35"/>
        <v>0.65553645278670536</v>
      </c>
      <c r="AC205">
        <f t="shared" ca="1" si="35"/>
        <v>0.95231485454743092</v>
      </c>
      <c r="AD205">
        <f t="shared" ca="1" si="35"/>
        <v>2.9422716495064494</v>
      </c>
      <c r="AE205">
        <f t="shared" ca="1" si="35"/>
        <v>1.9324558885709907E-2</v>
      </c>
    </row>
    <row r="206" spans="1:31" x14ac:dyDescent="0.25">
      <c r="A206" s="1">
        <f t="shared" si="26"/>
        <v>2057</v>
      </c>
      <c r="B206">
        <f t="shared" si="27"/>
        <v>1</v>
      </c>
      <c r="C206">
        <f t="shared" ca="1" si="32"/>
        <v>0.76597658622235021</v>
      </c>
      <c r="D206">
        <f t="shared" ca="1" si="34"/>
        <v>0.11378739545998325</v>
      </c>
      <c r="E206">
        <f t="shared" ca="1" si="34"/>
        <v>0.63137026218435255</v>
      </c>
      <c r="F206">
        <f t="shared" ca="1" si="34"/>
        <v>0.9827725761109517</v>
      </c>
      <c r="G206">
        <f t="shared" ca="1" si="34"/>
        <v>0.74840748092717879</v>
      </c>
      <c r="H206">
        <f t="shared" ca="1" si="34"/>
        <v>0.11213376631276348</v>
      </c>
      <c r="I206">
        <f t="shared" ca="1" si="34"/>
        <v>0.96251096447344653</v>
      </c>
      <c r="J206">
        <f t="shared" ca="1" si="34"/>
        <v>0.22078067911011659</v>
      </c>
      <c r="K206">
        <f t="shared" ca="1" si="34"/>
        <v>0.14491775094028922</v>
      </c>
      <c r="L206">
        <f t="shared" ca="1" si="34"/>
        <v>0.64441734985487487</v>
      </c>
      <c r="M206">
        <f t="shared" ca="1" si="34"/>
        <v>0.24002904697586058</v>
      </c>
      <c r="S206" s="1">
        <f t="shared" si="28"/>
        <v>2057</v>
      </c>
      <c r="T206">
        <f t="shared" si="29"/>
        <v>1</v>
      </c>
      <c r="U206">
        <f t="shared" ca="1" si="33"/>
        <v>-0.12229657578342845</v>
      </c>
      <c r="V206">
        <f t="shared" ca="1" si="35"/>
        <v>-0.14335956328488458</v>
      </c>
      <c r="W206">
        <f t="shared" ca="1" si="35"/>
        <v>-1.0414083390686679E-2</v>
      </c>
      <c r="X206">
        <f t="shared" ca="1" si="35"/>
        <v>-0.13740007122978246</v>
      </c>
      <c r="Y206">
        <f t="shared" ca="1" si="35"/>
        <v>-0.11774276885504177</v>
      </c>
      <c r="Z206">
        <f t="shared" ca="1" si="35"/>
        <v>-0.18814582019324053</v>
      </c>
      <c r="AA206">
        <f t="shared" ca="1" si="35"/>
        <v>-0.14177316354292532</v>
      </c>
      <c r="AB206">
        <f t="shared" ca="1" si="35"/>
        <v>-0.4408731318956976</v>
      </c>
      <c r="AC206">
        <f t="shared" ca="1" si="35"/>
        <v>-0.41131117808513623</v>
      </c>
      <c r="AD206">
        <f t="shared" ca="1" si="35"/>
        <v>-0.10792949570947188</v>
      </c>
      <c r="AE206">
        <f t="shared" ca="1" si="35"/>
        <v>-0.22860076241258512</v>
      </c>
    </row>
    <row r="207" spans="1:31" x14ac:dyDescent="0.25">
      <c r="A207" s="1">
        <f t="shared" ref="A207:A229" si="36">A201+1</f>
        <v>2057</v>
      </c>
      <c r="B207">
        <f t="shared" ref="B207:B229" si="37">B195</f>
        <v>1.2</v>
      </c>
      <c r="C207">
        <f t="shared" ca="1" si="32"/>
        <v>0.81125919862071305</v>
      </c>
      <c r="D207">
        <f t="shared" ca="1" si="34"/>
        <v>0.63241521500504516</v>
      </c>
      <c r="E207">
        <f t="shared" ca="1" si="34"/>
        <v>0.12605537243431614</v>
      </c>
      <c r="F207">
        <f t="shared" ca="1" si="34"/>
        <v>0.97796720733008824</v>
      </c>
      <c r="G207">
        <f t="shared" ca="1" si="34"/>
        <v>0.77223940793459123</v>
      </c>
      <c r="H207">
        <f t="shared" ca="1" si="34"/>
        <v>0.96207454978940798</v>
      </c>
      <c r="I207">
        <f t="shared" ca="1" si="34"/>
        <v>0.87625307878570724</v>
      </c>
      <c r="J207">
        <f t="shared" ca="1" si="34"/>
        <v>0.44264638805234791</v>
      </c>
      <c r="K207">
        <f t="shared" ca="1" si="34"/>
        <v>0.21796540676427076</v>
      </c>
      <c r="L207">
        <f t="shared" ca="1" si="34"/>
        <v>0.62665564810664898</v>
      </c>
      <c r="M207">
        <f t="shared" ca="1" si="34"/>
        <v>0.23384868180154839</v>
      </c>
      <c r="S207" s="1">
        <f t="shared" ref="S207:S229" si="38">S201+1</f>
        <v>2057</v>
      </c>
      <c r="T207">
        <f t="shared" ref="T207:T229" si="39">T195</f>
        <v>1.2</v>
      </c>
      <c r="U207">
        <f t="shared" ca="1" si="33"/>
        <v>-0.12686053110736684</v>
      </c>
      <c r="V207">
        <f t="shared" ca="1" si="35"/>
        <v>-9.6532363430316778E-2</v>
      </c>
      <c r="W207">
        <f t="shared" ca="1" si="35"/>
        <v>-0.16190034046277876</v>
      </c>
      <c r="X207">
        <f t="shared" ca="1" si="35"/>
        <v>-0.13670531970827157</v>
      </c>
      <c r="Y207">
        <f t="shared" ca="1" si="35"/>
        <v>-0.11967661720591574</v>
      </c>
      <c r="Z207">
        <f t="shared" ca="1" si="35"/>
        <v>-0.13897675206964269</v>
      </c>
      <c r="AA207">
        <f t="shared" ca="1" si="35"/>
        <v>-0.16942463194181237</v>
      </c>
      <c r="AB207">
        <f t="shared" ca="1" si="35"/>
        <v>-0.4326463880523479</v>
      </c>
      <c r="AC207">
        <f t="shared" ca="1" si="35"/>
        <v>-0.42427011530291531</v>
      </c>
      <c r="AD207">
        <f t="shared" ca="1" si="35"/>
        <v>-0.10954484641874083</v>
      </c>
      <c r="AE207">
        <f t="shared" ca="1" si="35"/>
        <v>-0.22219068958189805</v>
      </c>
    </row>
    <row r="208" spans="1:31" x14ac:dyDescent="0.25">
      <c r="A208" s="1">
        <f t="shared" si="36"/>
        <v>2057</v>
      </c>
      <c r="B208">
        <f t="shared" si="37"/>
        <v>1.4</v>
      </c>
      <c r="C208">
        <f t="shared" ca="1" si="32"/>
        <v>0.85546625322420133</v>
      </c>
      <c r="D208">
        <f t="shared" ca="1" si="34"/>
        <v>0.11376069081523603</v>
      </c>
      <c r="E208">
        <f t="shared" ca="1" si="34"/>
        <v>0.12104389436213549</v>
      </c>
      <c r="F208">
        <f t="shared" ca="1" si="34"/>
        <v>0.9722033524066005</v>
      </c>
      <c r="G208">
        <f t="shared" ca="1" si="34"/>
        <v>0.12003978323120733</v>
      </c>
      <c r="H208">
        <f t="shared" ca="1" si="34"/>
        <v>0.93169153544230954</v>
      </c>
      <c r="I208">
        <f t="shared" ca="1" si="34"/>
        <v>0.93330963322103488</v>
      </c>
      <c r="J208">
        <f t="shared" ca="1" si="34"/>
        <v>0.2184172006513859</v>
      </c>
      <c r="K208">
        <f t="shared" ca="1" si="34"/>
        <v>0.40364226965836408</v>
      </c>
      <c r="L208">
        <f t="shared" ca="1" si="34"/>
        <v>0.61509704840052115</v>
      </c>
      <c r="M208">
        <f t="shared" ca="1" si="34"/>
        <v>0.45378174652777387</v>
      </c>
      <c r="S208" s="1">
        <f t="shared" si="38"/>
        <v>2057</v>
      </c>
      <c r="T208">
        <f t="shared" si="39"/>
        <v>1.4</v>
      </c>
      <c r="U208">
        <f t="shared" ca="1" si="33"/>
        <v>-0.13131833268686519</v>
      </c>
      <c r="V208">
        <f t="shared" ca="1" si="35"/>
        <v>-0.14323199692595584</v>
      </c>
      <c r="W208">
        <f t="shared" ca="1" si="35"/>
        <v>-0.13979072893311428</v>
      </c>
      <c r="X208">
        <f t="shared" ca="1" si="35"/>
        <v>-0.13587587690869635</v>
      </c>
      <c r="Y208">
        <f t="shared" ca="1" si="35"/>
        <v>-0.19082974015290419</v>
      </c>
      <c r="Z208">
        <f t="shared" ca="1" si="35"/>
        <v>-0.13415895193719771</v>
      </c>
      <c r="AA208">
        <f t="shared" ca="1" si="35"/>
        <v>-0.18041186097972373</v>
      </c>
      <c r="AB208">
        <f t="shared" ca="1" si="35"/>
        <v>-0.42331575429248242</v>
      </c>
      <c r="AC208">
        <f t="shared" ca="1" si="35"/>
        <v>-0.39364226965836407</v>
      </c>
      <c r="AD208">
        <f t="shared" ca="1" si="35"/>
        <v>-0.10291441128528049</v>
      </c>
      <c r="AE208">
        <f t="shared" ca="1" si="35"/>
        <v>-0.49519349391478457</v>
      </c>
    </row>
    <row r="209" spans="1:31" x14ac:dyDescent="0.25">
      <c r="A209" s="1">
        <f t="shared" si="36"/>
        <v>2057</v>
      </c>
      <c r="B209">
        <f t="shared" si="37"/>
        <v>1.6</v>
      </c>
      <c r="C209">
        <f t="shared" ca="1" si="32"/>
        <v>0.89865690346303706</v>
      </c>
      <c r="D209">
        <f t="shared" ca="1" si="34"/>
        <v>0.31850916609419117</v>
      </c>
      <c r="E209">
        <f t="shared" ca="1" si="34"/>
        <v>1.0086326737611557</v>
      </c>
      <c r="F209">
        <f t="shared" ca="1" si="34"/>
        <v>0.96559955231737671</v>
      </c>
      <c r="G209">
        <f t="shared" ca="1" si="34"/>
        <v>0.31510388427294006</v>
      </c>
      <c r="H209">
        <f t="shared" ca="1" si="34"/>
        <v>0.11001050087252391</v>
      </c>
      <c r="I209">
        <f t="shared" ca="1" si="34"/>
        <v>0.84814114896048232</v>
      </c>
      <c r="J209">
        <f t="shared" ca="1" si="34"/>
        <v>0.41614243142869567</v>
      </c>
      <c r="K209">
        <f t="shared" ca="1" si="34"/>
        <v>0.21512029297197047</v>
      </c>
      <c r="L209">
        <f t="shared" ca="1" si="34"/>
        <v>0.59803302291521154</v>
      </c>
      <c r="M209">
        <f t="shared" ca="1" si="34"/>
        <v>0.41823816076211767</v>
      </c>
      <c r="S209" s="1">
        <f t="shared" si="38"/>
        <v>2057</v>
      </c>
      <c r="T209">
        <f t="shared" si="39"/>
        <v>1.6</v>
      </c>
      <c r="U209">
        <f t="shared" ca="1" si="33"/>
        <v>-0.13567694902299132</v>
      </c>
      <c r="V209">
        <f t="shared" ca="1" si="35"/>
        <v>-4.2492941202422405E-2</v>
      </c>
      <c r="W209">
        <f t="shared" ca="1" si="35"/>
        <v>-0.13925111260814943</v>
      </c>
      <c r="X209">
        <f t="shared" ca="1" si="35"/>
        <v>-0.15800109843094409</v>
      </c>
      <c r="Y209">
        <f t="shared" ca="1" si="35"/>
        <v>-7.0878643937790045E-2</v>
      </c>
      <c r="Z209">
        <f t="shared" ca="1" si="35"/>
        <v>-0.14554547016484126</v>
      </c>
      <c r="AA209">
        <f t="shared" ca="1" si="35"/>
        <v>-0.16361737162725504</v>
      </c>
      <c r="AB209">
        <f t="shared" ca="1" si="35"/>
        <v>-0.40614243142869566</v>
      </c>
      <c r="AC209">
        <f t="shared" ca="1" si="35"/>
        <v>-0.383356261504673</v>
      </c>
      <c r="AD209">
        <f t="shared" ca="1" si="35"/>
        <v>-9.7791530774881716E-2</v>
      </c>
      <c r="AE209">
        <f t="shared" ca="1" si="35"/>
        <v>-0.45209092137223528</v>
      </c>
    </row>
    <row r="210" spans="1:31" x14ac:dyDescent="0.25">
      <c r="A210" s="1">
        <f t="shared" si="36"/>
        <v>2057</v>
      </c>
      <c r="B210">
        <f t="shared" si="37"/>
        <v>1.8</v>
      </c>
      <c r="C210">
        <f t="shared" ca="1" si="32"/>
        <v>0.94088647640898393</v>
      </c>
      <c r="D210">
        <f t="shared" ca="1" si="34"/>
        <v>0.41704109057643074</v>
      </c>
      <c r="E210">
        <f t="shared" ca="1" si="34"/>
        <v>0.54117302220564922</v>
      </c>
      <c r="F210">
        <f t="shared" ca="1" si="34"/>
        <v>0.95795898617551678</v>
      </c>
      <c r="G210">
        <f t="shared" ca="1" si="34"/>
        <v>0.11671744661261355</v>
      </c>
      <c r="H210">
        <f t="shared" ca="1" si="34"/>
        <v>0.97959630691550548</v>
      </c>
      <c r="I210">
        <f t="shared" ca="1" si="34"/>
        <v>0.8966252994139513</v>
      </c>
      <c r="J210">
        <f t="shared" ca="1" si="34"/>
        <v>0.20884232970443742</v>
      </c>
      <c r="K210">
        <f t="shared" ca="1" si="34"/>
        <v>0.21341057433378155</v>
      </c>
      <c r="L210">
        <f t="shared" ca="1" si="34"/>
        <v>0.57979567916441832</v>
      </c>
      <c r="M210">
        <f t="shared" ca="1" si="34"/>
        <v>0.38429315924143753</v>
      </c>
      <c r="S210" s="1">
        <f t="shared" si="38"/>
        <v>2057</v>
      </c>
      <c r="T210">
        <f t="shared" si="39"/>
        <v>1.8</v>
      </c>
      <c r="U210">
        <f t="shared" ca="1" si="33"/>
        <v>-0.14057414760704123</v>
      </c>
      <c r="V210">
        <f t="shared" ca="1" si="35"/>
        <v>-0.40704109057643073</v>
      </c>
      <c r="W210">
        <f t="shared" ca="1" si="35"/>
        <v>-0.53117302220564921</v>
      </c>
      <c r="X210">
        <f t="shared" ca="1" si="35"/>
        <v>-0.133838027479836</v>
      </c>
      <c r="Y210">
        <f t="shared" ca="1" si="35"/>
        <v>-0.18468862605382722</v>
      </c>
      <c r="Z210">
        <f t="shared" ca="1" si="35"/>
        <v>-0.14117565835983822</v>
      </c>
      <c r="AA210">
        <f t="shared" ca="1" si="35"/>
        <v>-0.17292423314102398</v>
      </c>
      <c r="AB210">
        <f t="shared" ca="1" si="35"/>
        <v>-0.39352065198535535</v>
      </c>
      <c r="AC210">
        <f t="shared" ca="1" si="35"/>
        <v>-0.37233323455418771</v>
      </c>
      <c r="AD210">
        <f t="shared" ca="1" si="35"/>
        <v>-9.4726048700331744E-2</v>
      </c>
      <c r="AE210">
        <f t="shared" ca="1" si="35"/>
        <v>-0.41549067604756251</v>
      </c>
    </row>
    <row r="211" spans="1:31" x14ac:dyDescent="0.25">
      <c r="A211" s="1">
        <f t="shared" si="36"/>
        <v>2057</v>
      </c>
      <c r="B211">
        <f t="shared" si="37"/>
        <v>2</v>
      </c>
      <c r="C211">
        <f t="shared" ca="1" si="32"/>
        <v>0.9822067743234274</v>
      </c>
      <c r="D211">
        <f t="shared" ca="1" si="34"/>
        <v>0.48530332887108218</v>
      </c>
      <c r="E211">
        <f t="shared" ca="1" si="34"/>
        <v>0.38101223831139069</v>
      </c>
      <c r="F211">
        <f t="shared" ca="1" si="34"/>
        <v>0.53594334906362506</v>
      </c>
      <c r="G211">
        <f t="shared" ca="1" si="34"/>
        <v>0.40956944156687114</v>
      </c>
      <c r="H211">
        <f t="shared" ca="1" si="34"/>
        <v>0.84514541724666647</v>
      </c>
      <c r="I211">
        <f t="shared" ca="1" si="34"/>
        <v>0.40821426292560087</v>
      </c>
      <c r="J211">
        <f t="shared" ca="1" si="34"/>
        <v>0.775212792601774</v>
      </c>
      <c r="K211">
        <f t="shared" ca="1" si="34"/>
        <v>1.0228131812119814</v>
      </c>
      <c r="L211">
        <f t="shared" ca="1" si="34"/>
        <v>3.1505726230752793</v>
      </c>
      <c r="M211">
        <f t="shared" ca="1" si="34"/>
        <v>0.3524742171123556</v>
      </c>
      <c r="S211" s="1">
        <f t="shared" si="38"/>
        <v>2057</v>
      </c>
      <c r="T211">
        <f t="shared" si="39"/>
        <v>2</v>
      </c>
      <c r="U211">
        <f t="shared" ca="1" si="33"/>
        <v>-0.14412234984457797</v>
      </c>
      <c r="V211">
        <f t="shared" ca="1" si="35"/>
        <v>-0.47530332887108218</v>
      </c>
      <c r="W211">
        <f t="shared" ca="1" si="35"/>
        <v>-0.37101223831139069</v>
      </c>
      <c r="X211">
        <f t="shared" ca="1" si="35"/>
        <v>5.2594334906362505E-2</v>
      </c>
      <c r="Y211">
        <f t="shared" ca="1" si="35"/>
        <v>0.39956944156687113</v>
      </c>
      <c r="Z211">
        <f t="shared" ca="1" si="35"/>
        <v>0.83514541724666647</v>
      </c>
      <c r="AA211">
        <f t="shared" ca="1" si="35"/>
        <v>0.29944467839133582</v>
      </c>
      <c r="AB211">
        <f t="shared" ca="1" si="35"/>
        <v>0.60610066796051554</v>
      </c>
      <c r="AC211">
        <f t="shared" ca="1" si="35"/>
        <v>0.9565622931725023</v>
      </c>
      <c r="AD211">
        <f t="shared" ca="1" si="35"/>
        <v>3.0306048922994182</v>
      </c>
      <c r="AE211">
        <f t="shared" ca="1" si="35"/>
        <v>-0.38101682307255375</v>
      </c>
    </row>
    <row r="212" spans="1:31" x14ac:dyDescent="0.25">
      <c r="A212" s="1">
        <f t="shared" si="36"/>
        <v>2058</v>
      </c>
      <c r="B212">
        <f t="shared" si="37"/>
        <v>1</v>
      </c>
      <c r="C212">
        <f t="shared" ca="1" si="32"/>
        <v>0.75077254942071048</v>
      </c>
      <c r="D212">
        <f t="shared" ca="1" si="34"/>
        <v>0.11153563051921209</v>
      </c>
      <c r="E212">
        <f t="shared" ca="1" si="34"/>
        <v>0.62369117729820667</v>
      </c>
      <c r="F212">
        <f t="shared" ca="1" si="34"/>
        <v>0.96185827901531273</v>
      </c>
      <c r="G212">
        <f t="shared" ca="1" si="34"/>
        <v>0.11735922880392267</v>
      </c>
      <c r="H212">
        <f t="shared" ca="1" si="34"/>
        <v>0.94349266255374109</v>
      </c>
      <c r="I212">
        <f t="shared" ca="1" si="34"/>
        <v>0.59788108260514039</v>
      </c>
      <c r="J212">
        <f t="shared" ca="1" si="34"/>
        <v>0.21137271027196794</v>
      </c>
      <c r="K212">
        <f t="shared" ca="1" si="34"/>
        <v>0.71212691052516752</v>
      </c>
      <c r="L212">
        <f t="shared" ca="1" si="34"/>
        <v>0.41814707194012579</v>
      </c>
      <c r="M212">
        <f t="shared" ca="1" si="34"/>
        <v>0.23978176641048052</v>
      </c>
      <c r="S212" s="1">
        <f t="shared" si="38"/>
        <v>2058</v>
      </c>
      <c r="T212">
        <f t="shared" si="39"/>
        <v>1</v>
      </c>
      <c r="U212">
        <f t="shared" ca="1" si="33"/>
        <v>-0.11973716943059948</v>
      </c>
      <c r="V212">
        <f t="shared" ca="1" si="35"/>
        <v>-0.14022047605919236</v>
      </c>
      <c r="W212">
        <f t="shared" ca="1" si="35"/>
        <v>-9.5998108404318785E-2</v>
      </c>
      <c r="X212">
        <f t="shared" ca="1" si="35"/>
        <v>-0.13441491641394887</v>
      </c>
      <c r="Y212">
        <f t="shared" ca="1" si="35"/>
        <v>-0.15360047474455502</v>
      </c>
      <c r="Z212">
        <f t="shared" ca="1" si="35"/>
        <v>-0.17872822707457575</v>
      </c>
      <c r="AA212">
        <f t="shared" ca="1" si="35"/>
        <v>-0.19480900209485416</v>
      </c>
      <c r="AB212">
        <f t="shared" ca="1" si="35"/>
        <v>-0.42340899574774049</v>
      </c>
      <c r="AC212">
        <f t="shared" ca="1" si="35"/>
        <v>-0.11593989613323802</v>
      </c>
      <c r="AD212">
        <f t="shared" ca="1" si="35"/>
        <v>-0.40814707194012578</v>
      </c>
      <c r="AE212">
        <f t="shared" ca="1" si="35"/>
        <v>-0.22314735732669419</v>
      </c>
    </row>
    <row r="213" spans="1:31" x14ac:dyDescent="0.25">
      <c r="A213" s="1">
        <f t="shared" si="36"/>
        <v>2058</v>
      </c>
      <c r="B213">
        <f t="shared" si="37"/>
        <v>1.2</v>
      </c>
      <c r="C213">
        <f t="shared" ca="1" si="32"/>
        <v>0.79502481894784827</v>
      </c>
      <c r="D213">
        <f t="shared" ca="1" si="34"/>
        <v>0.11153284930907019</v>
      </c>
      <c r="E213">
        <f t="shared" ca="1" si="34"/>
        <v>0.9936422318029825</v>
      </c>
      <c r="F213">
        <f t="shared" ca="1" si="34"/>
        <v>0.95710632394690742</v>
      </c>
      <c r="G213">
        <f t="shared" ca="1" si="34"/>
        <v>0.31745555661345548</v>
      </c>
      <c r="H213">
        <f t="shared" ca="1" si="34"/>
        <v>0.1890614593893486</v>
      </c>
      <c r="I213">
        <f t="shared" ca="1" si="34"/>
        <v>0.84929255133305903</v>
      </c>
      <c r="J213">
        <f t="shared" ca="1" si="34"/>
        <v>0.20924594278204703</v>
      </c>
      <c r="K213">
        <f t="shared" ca="1" si="34"/>
        <v>0.69874446176940042</v>
      </c>
      <c r="L213">
        <f t="shared" ca="1" si="34"/>
        <v>0.40864242835327252</v>
      </c>
      <c r="M213">
        <f t="shared" ca="1" si="34"/>
        <v>0.23361550280651633</v>
      </c>
      <c r="S213" s="1">
        <f t="shared" si="38"/>
        <v>2058</v>
      </c>
      <c r="T213">
        <f t="shared" si="39"/>
        <v>1.2</v>
      </c>
      <c r="U213">
        <f t="shared" ca="1" si="33"/>
        <v>-0.12419727999831373</v>
      </c>
      <c r="V213">
        <f t="shared" ca="1" si="35"/>
        <v>-0.14017463819421569</v>
      </c>
      <c r="W213">
        <f t="shared" ca="1" si="35"/>
        <v>-0.1371910966867084</v>
      </c>
      <c r="X213">
        <f t="shared" ca="1" si="35"/>
        <v>-0.1337314404759668</v>
      </c>
      <c r="Y213">
        <f t="shared" ca="1" si="35"/>
        <v>-7.3357935011475014E-2</v>
      </c>
      <c r="Z213">
        <f t="shared" ca="1" si="35"/>
        <v>-0.44473979665983826</v>
      </c>
      <c r="AA213">
        <f t="shared" ca="1" si="35"/>
        <v>-0.16479935634233683</v>
      </c>
      <c r="AB213">
        <f t="shared" ca="1" si="35"/>
        <v>-0.42307733285051263</v>
      </c>
      <c r="AC213">
        <f t="shared" ca="1" si="35"/>
        <v>-0.1095813206573448</v>
      </c>
      <c r="AD213">
        <f t="shared" ca="1" si="35"/>
        <v>-0.39864242835327252</v>
      </c>
      <c r="AE213">
        <f t="shared" ca="1" si="35"/>
        <v>2.2357571634431427E-2</v>
      </c>
    </row>
    <row r="214" spans="1:31" x14ac:dyDescent="0.25">
      <c r="A214" s="1">
        <f t="shared" si="36"/>
        <v>2058</v>
      </c>
      <c r="B214">
        <f t="shared" si="37"/>
        <v>1.4</v>
      </c>
      <c r="C214">
        <f t="shared" ca="1" si="32"/>
        <v>0.83823316399745329</v>
      </c>
      <c r="D214">
        <f t="shared" ca="1" si="34"/>
        <v>0.61958341367433567</v>
      </c>
      <c r="E214">
        <f t="shared" ca="1" si="34"/>
        <v>0.99066414979942785</v>
      </c>
      <c r="F214">
        <f t="shared" ca="1" si="34"/>
        <v>0.95148844852598391</v>
      </c>
      <c r="G214">
        <f t="shared" ca="1" si="34"/>
        <v>0.1173559585920764</v>
      </c>
      <c r="H214">
        <f t="shared" ca="1" si="34"/>
        <v>1.0040135051139563</v>
      </c>
      <c r="I214">
        <f t="shared" ca="1" si="34"/>
        <v>0.9132933829370744</v>
      </c>
      <c r="J214">
        <f t="shared" ca="1" si="34"/>
        <v>0.39478905316178525</v>
      </c>
      <c r="K214">
        <f t="shared" ca="1" si="34"/>
        <v>0.6834934620293508</v>
      </c>
      <c r="L214">
        <f t="shared" ca="1" si="34"/>
        <v>0.16203001593895847</v>
      </c>
      <c r="M214">
        <f t="shared" ca="1" si="34"/>
        <v>0.45330247768954024</v>
      </c>
      <c r="S214" s="1">
        <f t="shared" si="38"/>
        <v>2058</v>
      </c>
      <c r="T214">
        <f t="shared" si="39"/>
        <v>1.4</v>
      </c>
      <c r="U214">
        <f t="shared" ca="1" si="33"/>
        <v>-0.12855443431915536</v>
      </c>
      <c r="V214">
        <f t="shared" ca="1" si="35"/>
        <v>-9.4369041637562018E-2</v>
      </c>
      <c r="W214">
        <f t="shared" ca="1" si="35"/>
        <v>-0.13674667926956399</v>
      </c>
      <c r="X214">
        <f t="shared" ca="1" si="35"/>
        <v>-0.13292361303149369</v>
      </c>
      <c r="Y214">
        <f t="shared" ca="1" si="35"/>
        <v>-0.18609090620438007</v>
      </c>
      <c r="Z214">
        <f t="shared" ca="1" si="35"/>
        <v>-0.14466778923312418</v>
      </c>
      <c r="AA214">
        <f t="shared" ca="1" si="35"/>
        <v>-0.17639386356018491</v>
      </c>
      <c r="AB214">
        <f t="shared" ca="1" si="35"/>
        <v>-0.38478905316178524</v>
      </c>
      <c r="AC214">
        <f t="shared" ca="1" si="35"/>
        <v>-0.107157688287654</v>
      </c>
      <c r="AD214">
        <f t="shared" ca="1" si="35"/>
        <v>-0.38797065108992917</v>
      </c>
      <c r="AE214">
        <f t="shared" ca="1" si="35"/>
        <v>2.1663852719448092E-2</v>
      </c>
    </row>
    <row r="215" spans="1:31" x14ac:dyDescent="0.25">
      <c r="A215" s="1">
        <f t="shared" si="36"/>
        <v>2058</v>
      </c>
      <c r="B215">
        <f t="shared" si="37"/>
        <v>1.6</v>
      </c>
      <c r="C215">
        <f t="shared" ca="1" si="32"/>
        <v>0.8804551568464497</v>
      </c>
      <c r="D215">
        <f t="shared" ca="1" si="34"/>
        <v>0.35290714460160622</v>
      </c>
      <c r="E215">
        <f t="shared" ca="1" si="34"/>
        <v>0.12123860586783859</v>
      </c>
      <c r="F215">
        <f t="shared" ca="1" si="34"/>
        <v>0.94497478008262403</v>
      </c>
      <c r="G215">
        <f t="shared" ca="1" si="34"/>
        <v>0.11559747919278147</v>
      </c>
      <c r="H215">
        <f t="shared" ca="1" si="34"/>
        <v>0.90232928506141352</v>
      </c>
      <c r="I215">
        <f t="shared" ca="1" si="34"/>
        <v>0.8872868601192041</v>
      </c>
      <c r="J215">
        <f t="shared" ca="1" si="34"/>
        <v>0.97486683466835089</v>
      </c>
      <c r="K215">
        <f t="shared" ca="1" si="34"/>
        <v>0.79796981746555684</v>
      </c>
      <c r="L215">
        <f t="shared" ca="1" si="34"/>
        <v>0.16134330765156499</v>
      </c>
      <c r="M215">
        <f t="shared" ca="1" si="34"/>
        <v>0.41783293416744222</v>
      </c>
      <c r="S215" s="1">
        <f t="shared" si="38"/>
        <v>2058</v>
      </c>
      <c r="T215">
        <f t="shared" si="39"/>
        <v>1.6</v>
      </c>
      <c r="U215">
        <f t="shared" ca="1" si="33"/>
        <v>-0.13281544181492966</v>
      </c>
      <c r="V215">
        <f t="shared" ca="1" si="35"/>
        <v>-5.0760358783883013E-2</v>
      </c>
      <c r="W215">
        <f t="shared" ca="1" si="35"/>
        <v>-0.13622244101307104</v>
      </c>
      <c r="X215">
        <f t="shared" ca="1" si="35"/>
        <v>-0.1319906617050107</v>
      </c>
      <c r="Y215">
        <f t="shared" ca="1" si="35"/>
        <v>-0.15105695336746561</v>
      </c>
      <c r="Z215">
        <f t="shared" ca="1" si="35"/>
        <v>-0.12984479633468321</v>
      </c>
      <c r="AA215">
        <f t="shared" ca="1" si="35"/>
        <v>-0.17120598958399147</v>
      </c>
      <c r="AB215">
        <f t="shared" ca="1" si="35"/>
        <v>-0.3761086849318796</v>
      </c>
      <c r="AC215">
        <f t="shared" ca="1" si="35"/>
        <v>-0.78796981746555683</v>
      </c>
      <c r="AD215">
        <f t="shared" ca="1" si="35"/>
        <v>-0.3763500204001361</v>
      </c>
      <c r="AE215">
        <f t="shared" ca="1" si="35"/>
        <v>2.0910533900095004E-2</v>
      </c>
    </row>
    <row r="216" spans="1:31" x14ac:dyDescent="0.25">
      <c r="A216" s="1">
        <f t="shared" si="36"/>
        <v>2058</v>
      </c>
      <c r="B216">
        <f t="shared" si="37"/>
        <v>1.8</v>
      </c>
      <c r="C216">
        <f t="shared" ca="1" si="32"/>
        <v>0.92174464299491443</v>
      </c>
      <c r="D216">
        <f t="shared" ca="1" si="34"/>
        <v>0.40843479927974513</v>
      </c>
      <c r="E216">
        <f t="shared" ca="1" si="34"/>
        <v>0.53907541467899167</v>
      </c>
      <c r="F216">
        <f t="shared" ca="1" si="34"/>
        <v>0.93760769833521496</v>
      </c>
      <c r="G216">
        <f t="shared" ca="1" si="34"/>
        <v>0.11445021474911093</v>
      </c>
      <c r="H216">
        <f t="shared" ca="1" si="34"/>
        <v>0.96844452840390005</v>
      </c>
      <c r="I216">
        <f t="shared" ca="1" si="34"/>
        <v>0.86486767618324012</v>
      </c>
      <c r="J216">
        <f t="shared" ca="1" si="34"/>
        <v>0.76099016146013798</v>
      </c>
      <c r="K216">
        <f t="shared" ca="1" si="34"/>
        <v>0.6485171178414153</v>
      </c>
      <c r="L216">
        <f t="shared" ca="1" si="34"/>
        <v>0.15952993323789871</v>
      </c>
      <c r="M216">
        <f t="shared" ca="1" si="34"/>
        <v>0.38395294544970809</v>
      </c>
      <c r="S216" s="1">
        <f t="shared" si="38"/>
        <v>2058</v>
      </c>
      <c r="T216">
        <f t="shared" si="39"/>
        <v>1.8</v>
      </c>
      <c r="U216">
        <f t="shared" ca="1" si="33"/>
        <v>-0.13698668510022108</v>
      </c>
      <c r="V216">
        <f t="shared" ca="1" si="35"/>
        <v>-0.39843479927974512</v>
      </c>
      <c r="W216">
        <f t="shared" ca="1" si="35"/>
        <v>-0.52907541467899166</v>
      </c>
      <c r="X216">
        <f t="shared" ca="1" si="35"/>
        <v>-0.13093918695921924</v>
      </c>
      <c r="Y216">
        <f t="shared" ca="1" si="35"/>
        <v>-0.18068478345227176</v>
      </c>
      <c r="Z216">
        <f t="shared" ca="1" si="35"/>
        <v>-0.13944186591067223</v>
      </c>
      <c r="AA216">
        <f t="shared" ca="1" si="35"/>
        <v>-0.16672503261447358</v>
      </c>
      <c r="AB216">
        <f t="shared" ca="1" si="35"/>
        <v>-0.11490538123767316</v>
      </c>
      <c r="AC216">
        <f t="shared" ca="1" si="35"/>
        <v>-0.10161140668488072</v>
      </c>
      <c r="AD216">
        <f t="shared" ca="1" si="35"/>
        <v>-0.36399726407595695</v>
      </c>
      <c r="AE216">
        <f t="shared" ca="1" si="35"/>
        <v>2.0114497713755369E-2</v>
      </c>
    </row>
    <row r="217" spans="1:31" x14ac:dyDescent="0.25">
      <c r="A217" s="1">
        <f t="shared" si="36"/>
        <v>2058</v>
      </c>
      <c r="B217">
        <f t="shared" si="37"/>
        <v>2</v>
      </c>
      <c r="C217">
        <f t="shared" ca="1" si="32"/>
        <v>0.96215203498952917</v>
      </c>
      <c r="D217">
        <f t="shared" ca="1" si="34"/>
        <v>0.47835388427206194</v>
      </c>
      <c r="E217">
        <f t="shared" ca="1" si="34"/>
        <v>0.37611586344949943</v>
      </c>
      <c r="F217">
        <f t="shared" ca="1" si="34"/>
        <v>0.60740822189682353</v>
      </c>
      <c r="G217">
        <f t="shared" ca="1" si="34"/>
        <v>0.31709166978655851</v>
      </c>
      <c r="H217">
        <f t="shared" ca="1" si="34"/>
        <v>0.83831341615139698</v>
      </c>
      <c r="I217">
        <f t="shared" ca="1" si="34"/>
        <v>0.42422591005311283</v>
      </c>
      <c r="J217">
        <f t="shared" ca="1" si="34"/>
        <v>0.82475521707060506</v>
      </c>
      <c r="K217">
        <f t="shared" ca="1" si="34"/>
        <v>0.95647776730724821</v>
      </c>
      <c r="L217">
        <f t="shared" ca="1" si="34"/>
        <v>3.2939180819000682</v>
      </c>
      <c r="M217">
        <f t="shared" ca="1" si="34"/>
        <v>0.35218987426979659</v>
      </c>
      <c r="S217" s="1">
        <f t="shared" si="38"/>
        <v>2058</v>
      </c>
      <c r="T217">
        <f t="shared" si="39"/>
        <v>2</v>
      </c>
      <c r="U217">
        <f t="shared" ca="1" si="33"/>
        <v>-0.14107415314125279</v>
      </c>
      <c r="V217">
        <f t="shared" ca="1" si="35"/>
        <v>-0.46835388427206193</v>
      </c>
      <c r="W217">
        <f t="shared" ca="1" si="35"/>
        <v>-0.36611586344949942</v>
      </c>
      <c r="X217">
        <f t="shared" ca="1" si="35"/>
        <v>5.9740822189682352E-2</v>
      </c>
      <c r="Y217">
        <f t="shared" ca="1" si="35"/>
        <v>0.3070916697865585</v>
      </c>
      <c r="Z217">
        <f t="shared" ca="1" si="35"/>
        <v>0.82831341615139698</v>
      </c>
      <c r="AA217">
        <f t="shared" ca="1" si="35"/>
        <v>0.31466659197866931</v>
      </c>
      <c r="AB217">
        <f t="shared" ca="1" si="35"/>
        <v>0.59139798872259364</v>
      </c>
      <c r="AC217">
        <f t="shared" ca="1" si="35"/>
        <v>0.88367865867036788</v>
      </c>
      <c r="AD217">
        <f t="shared" ca="1" si="35"/>
        <v>3.1036056045507463</v>
      </c>
      <c r="AE217">
        <f t="shared" ca="1" si="35"/>
        <v>1.9291316077955818E-2</v>
      </c>
    </row>
    <row r="218" spans="1:31" x14ac:dyDescent="0.25">
      <c r="A218" s="1">
        <f t="shared" si="36"/>
        <v>2059</v>
      </c>
      <c r="B218">
        <f t="shared" si="37"/>
        <v>1</v>
      </c>
      <c r="C218">
        <f t="shared" ca="1" si="32"/>
        <v>0.7359894237385145</v>
      </c>
      <c r="D218">
        <f t="shared" ca="1" si="34"/>
        <v>0.24453793364178203</v>
      </c>
      <c r="E218">
        <f t="shared" ca="1" si="34"/>
        <v>0.61110887990581053</v>
      </c>
      <c r="F218">
        <f t="shared" ca="1" si="34"/>
        <v>0.7769896366258997</v>
      </c>
      <c r="G218">
        <f t="shared" ref="D218:M229" ca="1" si="40">IF(ABS(MAX(INDIRECT("'[All data.xlsx]Sheet1_Mul_"&amp;$B218&amp;"_"&amp;G$1&amp;"'!"&amp;ADDRESS($O$2+$A218-2023,2)&amp;":"&amp;ADDRESS($O$2+$A218-2023,52))))&lt;0.0001,ABS(MAX(INDIRECT("'[All data.xlsx]Sheet1_Mul_"&amp;$B218&amp;"_"&amp;G$1&amp;"'!"&amp;ADDRESS($O$2+$A218-2023,2)&amp;":"&amp;ADDRESS($O$2+$A218-2023,52))))*10000,IF(ABS(MAX(INDIRECT("'[All data.xlsx]Sheet1_Mul_"&amp;$B218&amp;"_"&amp;G$1&amp;"'!"&amp;ADDRESS($O$2+$A218-2023,2)&amp;":"&amp;ADDRESS($O$2+$A218-2023,52))))&lt;0.001,ABS(MAX(INDIRECT("'[All data.xlsx]Sheet1_Mul_"&amp;$B218&amp;"_"&amp;G$1&amp;"'!"&amp;ADDRESS($O$2+$A218-2023,2)&amp;":"&amp;ADDRESS($O$2+$A218-2023,52))))*1000,IF(ABS(MAX(INDIRECT("'[All data.xlsx]Sheet1_Mul_"&amp;$B218&amp;"_"&amp;G$1&amp;"'!"&amp;ADDRESS($O$2+$A218-2023,2)&amp;":"&amp;ADDRESS($O$2+$A218-2023,52))))&lt;0.01,ABS(MAX(INDIRECT("'[All data.xlsx]Sheet1_Mul_"&amp;$B218&amp;"_"&amp;G$1&amp;"'!"&amp;ADDRESS($O$2+$A218-2023,2)&amp;":"&amp;ADDRESS($O$2+$A218-2023,52))))*100,IF(ABS(MAX(INDIRECT("'[All data.xlsx]Sheet1_Mul_"&amp;$B218&amp;"_"&amp;G$1&amp;"'!"&amp;ADDRESS($O$2+$A218-2023,2)&amp;":"&amp;ADDRESS($O$2+$A218-2023,52))))&lt;0.1,ABS(MAX(INDIRECT("'[All data.xlsx]Sheet1_Mul_"&amp;$B218&amp;"_"&amp;G$1&amp;"'!"&amp;ADDRESS($O$2+$A218-2023,2)&amp;":"&amp;ADDRESS($O$2+$A218-2023,52))))*10,ABS(MAX(INDIRECT("'[All data.xlsx]Sheet1_Mul_"&amp;$B218&amp;"_"&amp;G$1&amp;"'!"&amp;ADDRESS($O$2+$A218-2023,2)&amp;":"&amp;ADDRESS($O$2+$A218-2023,52))))))))+0.01</f>
        <v>0.11505662344406657</v>
      </c>
      <c r="H218">
        <f t="shared" ca="1" si="40"/>
        <v>0.98405665319966751</v>
      </c>
      <c r="I218">
        <f t="shared" ca="1" si="40"/>
        <v>0.58264552602981889</v>
      </c>
      <c r="J218">
        <f t="shared" ca="1" si="40"/>
        <v>0.20569402584060431</v>
      </c>
      <c r="K218">
        <f t="shared" ca="1" si="40"/>
        <v>0.13497523753247984</v>
      </c>
      <c r="L218">
        <f t="shared" ca="1" si="40"/>
        <v>0.14657572571449393</v>
      </c>
      <c r="M218">
        <f t="shared" ca="1" si="40"/>
        <v>0.23949943654502859</v>
      </c>
      <c r="S218" s="1">
        <f t="shared" si="38"/>
        <v>2059</v>
      </c>
      <c r="T218">
        <f t="shared" si="39"/>
        <v>1</v>
      </c>
      <c r="U218">
        <f t="shared" ca="1" si="33"/>
        <v>-0.11723708397556269</v>
      </c>
      <c r="V218">
        <f t="shared" ca="1" si="35"/>
        <v>-0.1371534044016372</v>
      </c>
      <c r="W218">
        <f t="shared" ca="1" si="35"/>
        <v>-9.3981411848870752E-2</v>
      </c>
      <c r="X218">
        <f t="shared" ca="1" si="35"/>
        <v>-7.8235295129879274E-3</v>
      </c>
      <c r="Y218">
        <f t="shared" ref="V218:AE229" ca="1" si="41">MIN(INDIRECT("'[All data.xlsx]Sheet1_Mul_" &amp; $B218 &amp; "_" &amp; Y$1 &amp; "'!"&amp; ADDRESS($O$2+$A218-2023, 2) &amp; ":" &amp; ADDRESS($O$2+$A218-2023, 52)))</f>
        <v>-0.15027318268820966</v>
      </c>
      <c r="Z218">
        <f t="shared" ca="1" si="41"/>
        <v>-0.14179630789841785</v>
      </c>
      <c r="AA218">
        <f t="shared" ca="1" si="41"/>
        <v>-9.6171621908399701E-2</v>
      </c>
      <c r="AB218">
        <f t="shared" ca="1" si="41"/>
        <v>-0.41396833766685992</v>
      </c>
      <c r="AC218">
        <f t="shared" ca="1" si="41"/>
        <v>-0.13418091829262158</v>
      </c>
      <c r="AD218">
        <f t="shared" ca="1" si="41"/>
        <v>-0.1416157628755397</v>
      </c>
      <c r="AE218">
        <f t="shared" ca="1" si="41"/>
        <v>-0.21778376867760926</v>
      </c>
    </row>
    <row r="219" spans="1:31" x14ac:dyDescent="0.25">
      <c r="A219" s="1">
        <f t="shared" si="36"/>
        <v>2059</v>
      </c>
      <c r="B219">
        <f t="shared" si="37"/>
        <v>1.2</v>
      </c>
      <c r="C219">
        <f t="shared" ca="1" si="32"/>
        <v>0.77923582642263611</v>
      </c>
      <c r="D219">
        <f t="shared" ca="1" si="40"/>
        <v>0.60730297958756307</v>
      </c>
      <c r="E219">
        <f t="shared" ca="1" si="40"/>
        <v>0.97246863447630882</v>
      </c>
      <c r="F219">
        <f t="shared" ca="1" si="40"/>
        <v>0.93673840117036744</v>
      </c>
      <c r="G219">
        <f t="shared" ca="1" si="40"/>
        <v>0.11521079688976833</v>
      </c>
      <c r="H219">
        <f t="shared" ca="1" si="40"/>
        <v>0.8970186238762029</v>
      </c>
      <c r="I219">
        <f t="shared" ca="1" si="40"/>
        <v>0.17834539414478867</v>
      </c>
      <c r="J219">
        <f t="shared" ca="1" si="40"/>
        <v>0.19930058838696377</v>
      </c>
      <c r="K219">
        <f t="shared" ca="1" si="40"/>
        <v>0.39512626195226752</v>
      </c>
      <c r="L219">
        <f t="shared" ca="1" si="40"/>
        <v>0.60080088142925625</v>
      </c>
      <c r="M219">
        <f t="shared" ca="1" si="40"/>
        <v>0.23334862057170266</v>
      </c>
      <c r="S219" s="1">
        <f t="shared" si="38"/>
        <v>2059</v>
      </c>
      <c r="T219">
        <f t="shared" si="39"/>
        <v>1.2</v>
      </c>
      <c r="U219">
        <f t="shared" ca="1" si="33"/>
        <v>-0.1215958157741792</v>
      </c>
      <c r="V219">
        <f t="shared" ca="1" si="41"/>
        <v>-9.2521280302031328E-2</v>
      </c>
      <c r="W219">
        <f t="shared" ca="1" si="41"/>
        <v>-0.13420317254013392</v>
      </c>
      <c r="X219">
        <f t="shared" ca="1" si="41"/>
        <v>-0.13082307661892156</v>
      </c>
      <c r="Y219">
        <f t="shared" ca="1" si="41"/>
        <v>-0.15048424376842337</v>
      </c>
      <c r="Z219">
        <f t="shared" ca="1" si="41"/>
        <v>-0.12945024979645706</v>
      </c>
      <c r="AA219">
        <f t="shared" ca="1" si="41"/>
        <v>-0.39059782618453087</v>
      </c>
      <c r="AB219">
        <f t="shared" ca="1" si="41"/>
        <v>-0.4064066896776285</v>
      </c>
      <c r="AC219">
        <f t="shared" ca="1" si="41"/>
        <v>-0.38512626195226751</v>
      </c>
      <c r="AD219">
        <f t="shared" ca="1" si="41"/>
        <v>-0.1007585017830344</v>
      </c>
      <c r="AE219">
        <f t="shared" ca="1" si="41"/>
        <v>-0.21169340534021314</v>
      </c>
    </row>
    <row r="220" spans="1:31" x14ac:dyDescent="0.25">
      <c r="A220" s="1">
        <f t="shared" si="36"/>
        <v>2059</v>
      </c>
      <c r="B220">
        <f t="shared" si="37"/>
        <v>1.4</v>
      </c>
      <c r="C220">
        <f t="shared" ca="1" si="32"/>
        <v>0.8214706864548732</v>
      </c>
      <c r="D220">
        <f t="shared" ca="1" si="40"/>
        <v>1.0031869956884936</v>
      </c>
      <c r="E220">
        <f t="shared" ca="1" si="40"/>
        <v>0.12086673359335066</v>
      </c>
      <c r="F220">
        <f t="shared" ca="1" si="40"/>
        <v>0.93126806121655192</v>
      </c>
      <c r="G220">
        <f t="shared" ca="1" si="40"/>
        <v>0.11537222325534724</v>
      </c>
      <c r="H220">
        <f t="shared" ca="1" si="40"/>
        <v>0.89226224455815495</v>
      </c>
      <c r="I220">
        <f t="shared" ca="1" si="40"/>
        <v>0.89368864397203462</v>
      </c>
      <c r="J220">
        <f t="shared" ca="1" si="40"/>
        <v>0.20415008483173469</v>
      </c>
      <c r="K220">
        <f t="shared" ca="1" si="40"/>
        <v>0.14171699781585659</v>
      </c>
      <c r="L220">
        <f t="shared" ca="1" si="40"/>
        <v>0.15851134299423433</v>
      </c>
      <c r="M220">
        <f t="shared" ca="1" si="40"/>
        <v>0.4527801372374034</v>
      </c>
      <c r="S220" s="1">
        <f t="shared" si="38"/>
        <v>2059</v>
      </c>
      <c r="T220">
        <f t="shared" si="39"/>
        <v>1.4</v>
      </c>
      <c r="U220">
        <f t="shared" ca="1" si="33"/>
        <v>-0.12585486365952062</v>
      </c>
      <c r="V220">
        <f t="shared" ca="1" si="41"/>
        <v>-0.13703818118653374</v>
      </c>
      <c r="W220">
        <f t="shared" ca="1" si="41"/>
        <v>-0.13377193259673895</v>
      </c>
      <c r="X220">
        <f t="shared" ca="1" si="41"/>
        <v>-0.13003688167961594</v>
      </c>
      <c r="Y220">
        <f t="shared" ca="1" si="41"/>
        <v>-0.15070941035089924</v>
      </c>
      <c r="Z220">
        <f t="shared" ca="1" si="41"/>
        <v>-0.12838320975800208</v>
      </c>
      <c r="AA220">
        <f t="shared" ca="1" si="41"/>
        <v>-0.13148165075065044</v>
      </c>
      <c r="AB220">
        <f t="shared" ca="1" si="41"/>
        <v>-0.39782331791180547</v>
      </c>
      <c r="AC220">
        <f t="shared" ca="1" si="41"/>
        <v>-0.37619778817870658</v>
      </c>
      <c r="AD220">
        <f t="shared" ca="1" si="41"/>
        <v>-0.37921611467856647</v>
      </c>
      <c r="AE220">
        <f t="shared" ca="1" si="41"/>
        <v>-0.47224990142766904</v>
      </c>
    </row>
    <row r="221" spans="1:31" x14ac:dyDescent="0.25">
      <c r="A221" s="1">
        <f t="shared" si="36"/>
        <v>2059</v>
      </c>
      <c r="B221">
        <f t="shared" si="37"/>
        <v>1.6</v>
      </c>
      <c r="C221">
        <f t="shared" ca="1" si="32"/>
        <v>0.86275002181809479</v>
      </c>
      <c r="D221">
        <f t="shared" ca="1" si="40"/>
        <v>0.36488837278532255</v>
      </c>
      <c r="E221">
        <f t="shared" ca="1" si="40"/>
        <v>0.96614201165857549</v>
      </c>
      <c r="F221">
        <f t="shared" ca="1" si="40"/>
        <v>0.92492639891830442</v>
      </c>
      <c r="G221">
        <f t="shared" ca="1" si="40"/>
        <v>0.11335106091874977</v>
      </c>
      <c r="H221">
        <f t="shared" ca="1" si="40"/>
        <v>0.95874231873411175</v>
      </c>
      <c r="I221">
        <f t="shared" ca="1" si="40"/>
        <v>0.87038312146108232</v>
      </c>
      <c r="J221">
        <f t="shared" ca="1" si="40"/>
        <v>0.21684351394928603</v>
      </c>
      <c r="K221">
        <f t="shared" ca="1" si="40"/>
        <v>0.37640061060710045</v>
      </c>
      <c r="L221">
        <f t="shared" ca="1" si="40"/>
        <v>0.15784696852031155</v>
      </c>
      <c r="M221">
        <f t="shared" ca="1" si="40"/>
        <v>0.41738762712602934</v>
      </c>
      <c r="S221" s="1">
        <f t="shared" si="38"/>
        <v>2059</v>
      </c>
      <c r="T221">
        <f t="shared" si="39"/>
        <v>1.6</v>
      </c>
      <c r="U221">
        <f t="shared" ca="1" si="33"/>
        <v>-0.13002088066977363</v>
      </c>
      <c r="V221">
        <f t="shared" ca="1" si="41"/>
        <v>-6.0118689946801217E-2</v>
      </c>
      <c r="W221">
        <f t="shared" ca="1" si="41"/>
        <v>-0.13326336730110064</v>
      </c>
      <c r="X221">
        <f t="shared" ca="1" si="41"/>
        <v>-0.12912901893219389</v>
      </c>
      <c r="Y221">
        <f t="shared" ca="1" si="41"/>
        <v>-0.14781256026195064</v>
      </c>
      <c r="Z221">
        <f t="shared" ca="1" si="41"/>
        <v>-0.17349878535525587</v>
      </c>
      <c r="AA221">
        <f t="shared" ca="1" si="41"/>
        <v>-0.12771478778433093</v>
      </c>
      <c r="AB221">
        <f t="shared" ca="1" si="41"/>
        <v>-0.39499662689848608</v>
      </c>
      <c r="AC221">
        <f t="shared" ca="1" si="41"/>
        <v>-0.36640061060710044</v>
      </c>
      <c r="AD221">
        <f t="shared" ca="1" si="41"/>
        <v>-0.36787401837793232</v>
      </c>
      <c r="AE221">
        <f t="shared" ca="1" si="41"/>
        <v>-0.43100836292595474</v>
      </c>
    </row>
    <row r="222" spans="1:31" x14ac:dyDescent="0.25">
      <c r="A222" s="1">
        <f t="shared" si="36"/>
        <v>2059</v>
      </c>
      <c r="B222">
        <f t="shared" si="37"/>
        <v>1.8</v>
      </c>
      <c r="C222">
        <f t="shared" ca="1" si="32"/>
        <v>0.90312622161034417</v>
      </c>
      <c r="D222">
        <f t="shared" ca="1" si="40"/>
        <v>0.4059283169573506</v>
      </c>
      <c r="E222">
        <f t="shared" ca="1" si="40"/>
        <v>0.27712099101894705</v>
      </c>
      <c r="F222">
        <f t="shared" ca="1" si="40"/>
        <v>0.62687969415611067</v>
      </c>
      <c r="G222">
        <f t="shared" ca="1" si="40"/>
        <v>0.31096780042450833</v>
      </c>
      <c r="H222">
        <f t="shared" ca="1" si="40"/>
        <v>0.94200996493227163</v>
      </c>
      <c r="I222">
        <f t="shared" ca="1" si="40"/>
        <v>0.849953554193421</v>
      </c>
      <c r="J222">
        <f t="shared" ca="1" si="40"/>
        <v>0.74438333705783466</v>
      </c>
      <c r="K222">
        <f t="shared" ca="1" si="40"/>
        <v>0.13997281073183707</v>
      </c>
      <c r="L222">
        <f t="shared" ca="1" si="40"/>
        <v>0.15699519726984865</v>
      </c>
      <c r="M222">
        <f t="shared" ca="1" si="40"/>
        <v>0.38357559346481851</v>
      </c>
      <c r="S222" s="1">
        <f t="shared" si="38"/>
        <v>2059</v>
      </c>
      <c r="T222">
        <f t="shared" si="39"/>
        <v>1.8</v>
      </c>
      <c r="U222">
        <f t="shared" ca="1" si="33"/>
        <v>-0.13473070621102226</v>
      </c>
      <c r="V222">
        <f t="shared" ca="1" si="41"/>
        <v>-0.39592831695735059</v>
      </c>
      <c r="W222">
        <f t="shared" ca="1" si="41"/>
        <v>-0.26712099101894704</v>
      </c>
      <c r="X222">
        <f t="shared" ca="1" si="41"/>
        <v>-0.12810589269646649</v>
      </c>
      <c r="Y222">
        <f t="shared" ca="1" si="41"/>
        <v>-6.6445164507290974E-2</v>
      </c>
      <c r="Z222">
        <f t="shared" ca="1" si="41"/>
        <v>-0.17029983087513709</v>
      </c>
      <c r="AA222">
        <f t="shared" ca="1" si="41"/>
        <v>-0.12499656320019131</v>
      </c>
      <c r="AB222">
        <f t="shared" ca="1" si="41"/>
        <v>-0.1123830765382271</v>
      </c>
      <c r="AC222">
        <f t="shared" ca="1" si="41"/>
        <v>-0.35589962854668755</v>
      </c>
      <c r="AD222">
        <f t="shared" ca="1" si="41"/>
        <v>-0.35581631839376499</v>
      </c>
      <c r="AE222">
        <f t="shared" ca="1" si="41"/>
        <v>-0.39618113691509571</v>
      </c>
    </row>
    <row r="223" spans="1:31" x14ac:dyDescent="0.25">
      <c r="A223" s="1">
        <f t="shared" si="36"/>
        <v>2059</v>
      </c>
      <c r="B223">
        <f t="shared" si="37"/>
        <v>2</v>
      </c>
      <c r="C223">
        <f t="shared" ca="1" si="32"/>
        <v>0.94264833227464606</v>
      </c>
      <c r="D223">
        <f t="shared" ca="1" si="40"/>
        <v>0.44867645269470369</v>
      </c>
      <c r="E223">
        <f t="shared" ca="1" si="40"/>
        <v>0.22500603179905365</v>
      </c>
      <c r="F223">
        <f t="shared" ca="1" si="40"/>
        <v>0.79892865370975452</v>
      </c>
      <c r="G223">
        <f t="shared" ca="1" si="40"/>
        <v>0.40281869312526325</v>
      </c>
      <c r="H223">
        <f t="shared" ca="1" si="40"/>
        <v>0.84266237996999227</v>
      </c>
      <c r="I223">
        <f t="shared" ca="1" si="40"/>
        <v>0.35543753082773222</v>
      </c>
      <c r="J223">
        <f t="shared" ca="1" si="40"/>
        <v>0.87269646596669781</v>
      </c>
      <c r="K223">
        <f t="shared" ca="1" si="40"/>
        <v>0.9262232786970247</v>
      </c>
      <c r="L223">
        <f t="shared" ca="1" si="40"/>
        <v>3.1432198202190555</v>
      </c>
      <c r="M223">
        <f t="shared" ca="1" si="40"/>
        <v>0.35187122315672859</v>
      </c>
      <c r="S223" s="1">
        <f t="shared" si="38"/>
        <v>2059</v>
      </c>
      <c r="T223">
        <f t="shared" si="39"/>
        <v>2</v>
      </c>
      <c r="U223">
        <f t="shared" ca="1" si="33"/>
        <v>-0.13809838175414163</v>
      </c>
      <c r="V223">
        <f t="shared" ca="1" si="41"/>
        <v>-0.43867645269470368</v>
      </c>
      <c r="W223">
        <f t="shared" ca="1" si="41"/>
        <v>-0.21500603179905364</v>
      </c>
      <c r="X223">
        <f t="shared" ca="1" si="41"/>
        <v>7.8892865370975451E-2</v>
      </c>
      <c r="Y223">
        <f t="shared" ca="1" si="41"/>
        <v>0.39281869312526324</v>
      </c>
      <c r="Z223">
        <f t="shared" ca="1" si="41"/>
        <v>0.83266237996999226</v>
      </c>
      <c r="AA223">
        <f t="shared" ca="1" si="41"/>
        <v>0.29088553406822515</v>
      </c>
      <c r="AB223">
        <f t="shared" ca="1" si="41"/>
        <v>0.66885838359792615</v>
      </c>
      <c r="AC223">
        <f t="shared" ca="1" si="41"/>
        <v>0.87341127349869896</v>
      </c>
      <c r="AD223">
        <f t="shared" ca="1" si="41"/>
        <v>3.035474986491451</v>
      </c>
      <c r="AE223">
        <f t="shared" ca="1" si="41"/>
        <v>-0.36336668493546403</v>
      </c>
    </row>
    <row r="224" spans="1:31" x14ac:dyDescent="0.25">
      <c r="A224" s="1">
        <f t="shared" si="36"/>
        <v>2060</v>
      </c>
      <c r="B224">
        <f t="shared" si="37"/>
        <v>1</v>
      </c>
      <c r="C224">
        <f t="shared" ca="1" si="32"/>
        <v>0.72133084225598165</v>
      </c>
      <c r="D224">
        <f t="shared" ca="1" si="40"/>
        <v>0.24352329694333891</v>
      </c>
      <c r="E224">
        <f t="shared" ca="1" si="40"/>
        <v>0.97293384891893719</v>
      </c>
      <c r="F224">
        <f t="shared" ca="1" si="40"/>
        <v>0.92112045346800886</v>
      </c>
      <c r="G224">
        <f t="shared" ca="1" si="40"/>
        <v>0.11279722665929492</v>
      </c>
      <c r="H224">
        <f t="shared" ca="1" si="40"/>
        <v>0.13346938614339582</v>
      </c>
      <c r="I224">
        <f t="shared" ca="1" si="40"/>
        <v>0.8427290508968609</v>
      </c>
      <c r="J224">
        <f t="shared" ca="1" si="40"/>
        <v>0.76714643237764046</v>
      </c>
      <c r="K224">
        <f t="shared" ca="1" si="40"/>
        <v>0.20159194415917023</v>
      </c>
      <c r="L224">
        <f t="shared" ca="1" si="40"/>
        <v>0.39977121835591695</v>
      </c>
      <c r="M224">
        <f t="shared" ca="1" si="40"/>
        <v>0.23938232932141093</v>
      </c>
      <c r="S224" s="1">
        <f t="shared" si="38"/>
        <v>2060</v>
      </c>
      <c r="T224">
        <f t="shared" si="39"/>
        <v>1</v>
      </c>
      <c r="U224">
        <f t="shared" ca="1" si="33"/>
        <v>-0.11476304448684076</v>
      </c>
      <c r="V224">
        <f t="shared" ca="1" si="41"/>
        <v>-0.1341424124985893</v>
      </c>
      <c r="W224">
        <f t="shared" ca="1" si="41"/>
        <v>-0.11930390073009342</v>
      </c>
      <c r="X224">
        <f t="shared" ca="1" si="41"/>
        <v>-0.1286022896577127</v>
      </c>
      <c r="Y224">
        <f t="shared" ca="1" si="41"/>
        <v>-0.14701233400571417</v>
      </c>
      <c r="Z224">
        <f t="shared" ca="1" si="41"/>
        <v>-0.37320559282755494</v>
      </c>
      <c r="AA224">
        <f t="shared" ca="1" si="41"/>
        <v>-0.1241809979173734</v>
      </c>
      <c r="AB224">
        <f t="shared" ca="1" si="41"/>
        <v>-0.1162892104955373</v>
      </c>
      <c r="AC224">
        <f t="shared" ca="1" si="41"/>
        <v>-0.38410319460451653</v>
      </c>
      <c r="AD224">
        <f t="shared" ca="1" si="41"/>
        <v>-0.38977121835591694</v>
      </c>
      <c r="AE224">
        <f t="shared" ca="1" si="41"/>
        <v>-0.212418651771206</v>
      </c>
    </row>
    <row r="225" spans="1:31" x14ac:dyDescent="0.25">
      <c r="A225" s="1">
        <f t="shared" si="36"/>
        <v>2060</v>
      </c>
      <c r="B225">
        <f t="shared" si="37"/>
        <v>1.2</v>
      </c>
      <c r="C225">
        <f t="shared" ca="1" si="32"/>
        <v>0.76358490271045365</v>
      </c>
      <c r="D225">
        <f t="shared" ca="1" si="40"/>
        <v>0.9818236894210457</v>
      </c>
      <c r="E225">
        <f t="shared" ca="1" si="40"/>
        <v>0.95164007497166192</v>
      </c>
      <c r="F225">
        <f t="shared" ca="1" si="40"/>
        <v>0.91667110465464718</v>
      </c>
      <c r="G225">
        <f t="shared" ca="1" si="40"/>
        <v>0.31691157143757931</v>
      </c>
      <c r="H225">
        <f t="shared" ca="1" si="40"/>
        <v>0.88352689398813855</v>
      </c>
      <c r="I225">
        <f t="shared" ca="1" si="40"/>
        <v>0.89006433773136095</v>
      </c>
      <c r="J225">
        <f t="shared" ca="1" si="40"/>
        <v>0.74237453092454342</v>
      </c>
      <c r="K225">
        <f t="shared" ca="1" si="40"/>
        <v>0.39914208754383701</v>
      </c>
      <c r="L225">
        <f t="shared" ca="1" si="40"/>
        <v>0.58596394311957289</v>
      </c>
      <c r="M225">
        <f t="shared" ca="1" si="40"/>
        <v>0.23323814870160731</v>
      </c>
      <c r="S225" s="1">
        <f t="shared" si="38"/>
        <v>2060</v>
      </c>
      <c r="T225">
        <f t="shared" si="39"/>
        <v>1.2</v>
      </c>
      <c r="U225">
        <f t="shared" ca="1" si="33"/>
        <v>-0.11902178290267797</v>
      </c>
      <c r="V225">
        <f t="shared" ca="1" si="41"/>
        <v>-0.13410229690638537</v>
      </c>
      <c r="W225">
        <f t="shared" ca="1" si="41"/>
        <v>-0.13126616616033038</v>
      </c>
      <c r="X225">
        <f t="shared" ca="1" si="41"/>
        <v>-0.12796037743230712</v>
      </c>
      <c r="Y225">
        <f t="shared" ca="1" si="41"/>
        <v>-7.0135711956245239E-2</v>
      </c>
      <c r="Z225">
        <f t="shared" ca="1" si="41"/>
        <v>-0.12712111213798205</v>
      </c>
      <c r="AA225">
        <f t="shared" ca="1" si="41"/>
        <v>-0.13077956975967209</v>
      </c>
      <c r="AB225">
        <f t="shared" ca="1" si="41"/>
        <v>-0.11248826169457507</v>
      </c>
      <c r="AC225">
        <f t="shared" ca="1" si="41"/>
        <v>-0.39625698307711232</v>
      </c>
      <c r="AD225">
        <f t="shared" ca="1" si="41"/>
        <v>-9.8375409123435856E-2</v>
      </c>
      <c r="AE225">
        <f t="shared" ca="1" si="41"/>
        <v>-0.20648254012260733</v>
      </c>
    </row>
    <row r="226" spans="1:31" x14ac:dyDescent="0.25">
      <c r="A226" s="1">
        <f t="shared" si="36"/>
        <v>2060</v>
      </c>
      <c r="B226">
        <f t="shared" si="37"/>
        <v>1.4</v>
      </c>
      <c r="C226">
        <f t="shared" ca="1" si="32"/>
        <v>0.80485947875264985</v>
      </c>
      <c r="D226">
        <f t="shared" ca="1" si="40"/>
        <v>0.98165250623044087</v>
      </c>
      <c r="E226">
        <f t="shared" ca="1" si="40"/>
        <v>0.5974787096026678</v>
      </c>
      <c r="F226">
        <f t="shared" ca="1" si="40"/>
        <v>0.91133894328689746</v>
      </c>
      <c r="G226">
        <f t="shared" ca="1" si="40"/>
        <v>0.1127969851154501</v>
      </c>
      <c r="H226">
        <f t="shared" ca="1" si="40"/>
        <v>0.92660667476441172</v>
      </c>
      <c r="I226">
        <f t="shared" ca="1" si="40"/>
        <v>0.17125556975917997</v>
      </c>
      <c r="J226">
        <f t="shared" ca="1" si="40"/>
        <v>0.57526527169808461</v>
      </c>
      <c r="K226">
        <f t="shared" ca="1" si="40"/>
        <v>0.14510841365358498</v>
      </c>
      <c r="L226">
        <f t="shared" ca="1" si="40"/>
        <v>0.15304690915929883</v>
      </c>
      <c r="M226">
        <f t="shared" ca="1" si="40"/>
        <v>0.45248821729916489</v>
      </c>
      <c r="S226" s="1">
        <f t="shared" si="38"/>
        <v>2060</v>
      </c>
      <c r="T226">
        <f t="shared" si="39"/>
        <v>1.4</v>
      </c>
      <c r="U226">
        <f t="shared" ca="1" si="33"/>
        <v>-0.12318408178829414</v>
      </c>
      <c r="V226">
        <f t="shared" ca="1" si="41"/>
        <v>-0.13403406959179315</v>
      </c>
      <c r="W226">
        <f t="shared" ca="1" si="41"/>
        <v>-9.1299357789380073E-2</v>
      </c>
      <c r="X226">
        <f t="shared" ca="1" si="41"/>
        <v>-0.12719449622896228</v>
      </c>
      <c r="Y226">
        <f t="shared" ca="1" si="41"/>
        <v>-0.14699817340178106</v>
      </c>
      <c r="Z226">
        <f t="shared" ca="1" si="41"/>
        <v>-0.1676731165738457</v>
      </c>
      <c r="AA226">
        <f t="shared" ca="1" si="41"/>
        <v>-5.9467150603655171E-2</v>
      </c>
      <c r="AB226">
        <f t="shared" ca="1" si="41"/>
        <v>-9.3551936682557471E-2</v>
      </c>
      <c r="AC226">
        <f t="shared" ca="1" si="41"/>
        <v>-0.38660498826772111</v>
      </c>
      <c r="AD226">
        <f t="shared" ca="1" si="41"/>
        <v>-0.36813822044029998</v>
      </c>
      <c r="AE226">
        <f t="shared" ca="1" si="41"/>
        <v>-0.46079216147863361</v>
      </c>
    </row>
    <row r="227" spans="1:31" x14ac:dyDescent="0.25">
      <c r="A227" s="1">
        <f t="shared" si="36"/>
        <v>2060</v>
      </c>
      <c r="B227">
        <f t="shared" si="37"/>
        <v>1.6</v>
      </c>
      <c r="C227">
        <f t="shared" ca="1" si="32"/>
        <v>0.84520905190419726</v>
      </c>
      <c r="D227">
        <f t="shared" ca="1" si="40"/>
        <v>0.31464270148675766</v>
      </c>
      <c r="E227">
        <f t="shared" ca="1" si="40"/>
        <v>0.12130641469069843</v>
      </c>
      <c r="F227">
        <f t="shared" ca="1" si="40"/>
        <v>0.90515872480734549</v>
      </c>
      <c r="G227">
        <f t="shared" ca="1" si="40"/>
        <v>0.71983848117255389</v>
      </c>
      <c r="H227">
        <f t="shared" ca="1" si="40"/>
        <v>0.94722868987459974</v>
      </c>
      <c r="I227">
        <f t="shared" ca="1" si="40"/>
        <v>0.79431821954693249</v>
      </c>
      <c r="J227">
        <f t="shared" ca="1" si="40"/>
        <v>0.72436177890255926</v>
      </c>
      <c r="K227">
        <f t="shared" ca="1" si="40"/>
        <v>0.37962720506730691</v>
      </c>
      <c r="L227">
        <f t="shared" ca="1" si="40"/>
        <v>0.15275788127494497</v>
      </c>
      <c r="M227">
        <f t="shared" ca="1" si="40"/>
        <v>0.41713872767514232</v>
      </c>
      <c r="S227" s="1">
        <f t="shared" si="38"/>
        <v>2060</v>
      </c>
      <c r="T227">
        <f t="shared" si="39"/>
        <v>1.6</v>
      </c>
      <c r="U227">
        <f t="shared" ca="1" si="33"/>
        <v>-0.12725643998654099</v>
      </c>
      <c r="V227">
        <f t="shared" ca="1" si="41"/>
        <v>-4.8859123682918996E-2</v>
      </c>
      <c r="W227">
        <f t="shared" ca="1" si="41"/>
        <v>-0.13035334284555256</v>
      </c>
      <c r="X227">
        <f t="shared" ca="1" si="41"/>
        <v>-0.12631023503823546</v>
      </c>
      <c r="Y227">
        <f t="shared" ca="1" si="41"/>
        <v>-0.11117236582107205</v>
      </c>
      <c r="Z227">
        <f t="shared" ca="1" si="41"/>
        <v>-0.17117930755689803</v>
      </c>
      <c r="AA227">
        <f t="shared" ca="1" si="41"/>
        <v>-0.11668409535970276</v>
      </c>
      <c r="AB227">
        <f t="shared" ca="1" si="41"/>
        <v>-0.10974415581014213</v>
      </c>
      <c r="AC227">
        <f t="shared" ca="1" si="41"/>
        <v>-0.3696272050673069</v>
      </c>
      <c r="AD227">
        <f t="shared" ca="1" si="41"/>
        <v>-0.35946693662138274</v>
      </c>
      <c r="AE227">
        <f t="shared" ca="1" si="41"/>
        <v>-0.42045876056034465</v>
      </c>
    </row>
    <row r="228" spans="1:31" x14ac:dyDescent="0.25">
      <c r="A228" s="1">
        <f t="shared" si="36"/>
        <v>2060</v>
      </c>
      <c r="B228">
        <f t="shared" si="37"/>
        <v>1.8</v>
      </c>
      <c r="C228">
        <f t="shared" ca="1" si="32"/>
        <v>0.86912618398053465</v>
      </c>
      <c r="D228">
        <f t="shared" ca="1" si="40"/>
        <v>0.36865009031559637</v>
      </c>
      <c r="E228">
        <f t="shared" ca="1" si="40"/>
        <v>0.516139523323078</v>
      </c>
      <c r="F228">
        <f t="shared" ca="1" si="40"/>
        <v>0.89817019434632328</v>
      </c>
      <c r="G228">
        <f t="shared" ca="1" si="40"/>
        <v>0.3111427065313222</v>
      </c>
      <c r="H228">
        <f t="shared" ca="1" si="40"/>
        <v>0.92789509578645157</v>
      </c>
      <c r="I228">
        <f t="shared" ca="1" si="40"/>
        <v>0.83415622747915474</v>
      </c>
      <c r="J228">
        <f t="shared" ca="1" si="40"/>
        <v>0.72786454565945913</v>
      </c>
      <c r="K228">
        <f t="shared" ca="1" si="40"/>
        <v>0.1384475359973931</v>
      </c>
      <c r="L228">
        <f t="shared" ca="1" si="40"/>
        <v>0.14920475813075137</v>
      </c>
      <c r="M228">
        <f t="shared" ca="1" si="40"/>
        <v>0.38336461701802504</v>
      </c>
      <c r="S228" s="1">
        <f t="shared" si="38"/>
        <v>2060</v>
      </c>
      <c r="T228">
        <f t="shared" si="39"/>
        <v>1.8</v>
      </c>
      <c r="U228">
        <f t="shared" ca="1" si="33"/>
        <v>-0.13124494906703049</v>
      </c>
      <c r="V228">
        <f t="shared" ca="1" si="41"/>
        <v>-0.35865009031559636</v>
      </c>
      <c r="W228">
        <f t="shared" ca="1" si="41"/>
        <v>-0.50613952332307799</v>
      </c>
      <c r="X228">
        <f t="shared" ca="1" si="41"/>
        <v>-0.12531381840238764</v>
      </c>
      <c r="Y228">
        <f t="shared" ca="1" si="41"/>
        <v>-6.5009125772272525E-2</v>
      </c>
      <c r="Z228">
        <f t="shared" ca="1" si="41"/>
        <v>-0.16746071453885253</v>
      </c>
      <c r="AA228">
        <f t="shared" ca="1" si="41"/>
        <v>-0.12226527508195248</v>
      </c>
      <c r="AB228">
        <f t="shared" ca="1" si="41"/>
        <v>-0.1098815711330446</v>
      </c>
      <c r="AC228">
        <f t="shared" ca="1" si="41"/>
        <v>-0.35673769497144242</v>
      </c>
      <c r="AD228">
        <f t="shared" ca="1" si="41"/>
        <v>-0.34557344164552117</v>
      </c>
      <c r="AE228">
        <f t="shared" ca="1" si="41"/>
        <v>-0.38650215078096861</v>
      </c>
    </row>
    <row r="229" spans="1:31" x14ac:dyDescent="0.25">
      <c r="A229" s="1">
        <f t="shared" si="36"/>
        <v>2060</v>
      </c>
      <c r="B229">
        <f t="shared" si="37"/>
        <v>2</v>
      </c>
      <c r="C229">
        <f t="shared" ca="1" si="32"/>
        <v>0.92333373361646287</v>
      </c>
      <c r="D229">
        <f t="shared" ca="1" si="40"/>
        <v>0.37737020914409403</v>
      </c>
      <c r="E229">
        <f t="shared" ca="1" si="40"/>
        <v>0.33701928915011281</v>
      </c>
      <c r="F229">
        <f t="shared" ca="1" si="40"/>
        <v>0.8621138972448511</v>
      </c>
      <c r="G229">
        <f t="shared" ca="1" si="40"/>
        <v>0.42598787428062757</v>
      </c>
      <c r="H229">
        <f t="shared" ca="1" si="40"/>
        <v>0.76178780703781457</v>
      </c>
      <c r="I229">
        <f t="shared" ca="1" si="40"/>
        <v>0.503488649722721</v>
      </c>
      <c r="J229">
        <f t="shared" ca="1" si="40"/>
        <v>0.82443336010903168</v>
      </c>
      <c r="K229">
        <f t="shared" ca="1" si="40"/>
        <v>1.6745445742868383</v>
      </c>
      <c r="L229">
        <f t="shared" ca="1" si="40"/>
        <v>3.2976370114976588</v>
      </c>
      <c r="M229">
        <f t="shared" ca="1" si="40"/>
        <v>0.35169299720241848</v>
      </c>
      <c r="S229" s="1">
        <f t="shared" si="38"/>
        <v>2060</v>
      </c>
      <c r="T229">
        <f t="shared" si="39"/>
        <v>2</v>
      </c>
      <c r="U229">
        <f t="shared" ca="1" si="33"/>
        <v>-0.13592415493658619</v>
      </c>
      <c r="V229">
        <f t="shared" ca="1" si="41"/>
        <v>-0.36737020914409402</v>
      </c>
      <c r="W229">
        <f t="shared" ca="1" si="41"/>
        <v>-0.3270192891501128</v>
      </c>
      <c r="X229">
        <f t="shared" ca="1" si="41"/>
        <v>8.5211389724485109E-2</v>
      </c>
      <c r="Y229">
        <f t="shared" ca="1" si="41"/>
        <v>0.41598787428062756</v>
      </c>
      <c r="Z229">
        <f t="shared" ca="1" si="41"/>
        <v>0.75178780703781456</v>
      </c>
      <c r="AA229">
        <f t="shared" ca="1" si="41"/>
        <v>0.40204855677195972</v>
      </c>
      <c r="AB229">
        <f t="shared" ca="1" si="41"/>
        <v>0.63932418558294724</v>
      </c>
      <c r="AC229">
        <f t="shared" ca="1" si="41"/>
        <v>1.1308968128590287</v>
      </c>
      <c r="AD229">
        <f t="shared" ca="1" si="41"/>
        <v>3.1050586272028013</v>
      </c>
      <c r="AE229">
        <f t="shared" ca="1" si="41"/>
        <v>-0.35450510453632872</v>
      </c>
    </row>
    <row r="230" spans="1:31" x14ac:dyDescent="0.25">
      <c r="A230" s="1"/>
    </row>
    <row r="231" spans="1:31" x14ac:dyDescent="0.25">
      <c r="A231" s="1"/>
    </row>
    <row r="232" spans="1:31" x14ac:dyDescent="0.25">
      <c r="A232" s="1"/>
    </row>
    <row r="233" spans="1:31" x14ac:dyDescent="0.25">
      <c r="A233" s="1"/>
    </row>
    <row r="234" spans="1:31" x14ac:dyDescent="0.25">
      <c r="A234" s="1"/>
    </row>
    <row r="235" spans="1:31" x14ac:dyDescent="0.25">
      <c r="A235" s="1"/>
    </row>
    <row r="236" spans="1:31" x14ac:dyDescent="0.25">
      <c r="A236" s="1"/>
    </row>
    <row r="237" spans="1:31" x14ac:dyDescent="0.25">
      <c r="A237" s="1"/>
    </row>
    <row r="238" spans="1:31" x14ac:dyDescent="0.25">
      <c r="A238" s="1"/>
    </row>
    <row r="239" spans="1:31" x14ac:dyDescent="0.25">
      <c r="A239" s="1"/>
    </row>
    <row r="240" spans="1:3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</sheetData>
  <autoFilter ref="A1:A229" xr:uid="{943F9345-00D9-455A-AB76-ECB785A34F3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9750-FB67-4B84-BE8F-719F5474C6A5}">
  <dimension ref="A1:AF454"/>
  <sheetViews>
    <sheetView workbookViewId="0">
      <selection activeCell="C2" sqref="C2:M229"/>
    </sheetView>
  </sheetViews>
  <sheetFormatPr defaultRowHeight="15" x14ac:dyDescent="0.25"/>
  <cols>
    <col min="18" max="18" width="12" bestFit="1" customWidth="1"/>
  </cols>
  <sheetData>
    <row r="1" spans="1:32" ht="15.75" thickBot="1" x14ac:dyDescent="0.3">
      <c r="B1" t="s">
        <v>14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Q1" t="s">
        <v>15</v>
      </c>
      <c r="R1">
        <v>0</v>
      </c>
      <c r="S1">
        <v>0.1</v>
      </c>
      <c r="T1">
        <v>0.2</v>
      </c>
      <c r="U1">
        <v>0.3</v>
      </c>
      <c r="V1">
        <v>0.4</v>
      </c>
      <c r="W1">
        <v>0.5</v>
      </c>
      <c r="X1">
        <v>0.6</v>
      </c>
      <c r="Y1">
        <v>0.7</v>
      </c>
      <c r="Z1">
        <v>0.8</v>
      </c>
      <c r="AA1">
        <v>0.9</v>
      </c>
      <c r="AB1">
        <v>1</v>
      </c>
      <c r="AE1" t="s">
        <v>17</v>
      </c>
    </row>
    <row r="2" spans="1:32" ht="15.75" thickBot="1" x14ac:dyDescent="0.3">
      <c r="A2" s="1">
        <v>2023</v>
      </c>
      <c r="B2">
        <v>1</v>
      </c>
      <c r="C2">
        <f ca="1">IF(ABS(MIN(INDIRECT("'[All data.xlsx]Sheet2_Mul_"&amp;$B2&amp;"_"&amp;R$1&amp;"'!"&amp;ADDRESS($O$2+$A2-2023,2)&amp;":"&amp;ADDRESS($O$2+$A2-2023,52))))&lt;0.0001,10000*(MIN(INDIRECT("'[All data.xlsx]Sheet2_Mul_"&amp;$B2&amp;"_"&amp;R$1&amp;"'!"&amp;ADDRESS($O$2+$A2-2023,2)&amp;":"&amp;ADDRESS($O$2+$A2-2023,52)))),IF(ABS(MIN(INDIRECT("'[All data.xlsx]Sheet2_Mul_"&amp;$B2&amp;"_"&amp;R$1&amp;"'!"&amp;ADDRESS($O$2+$A2-2023,2)&amp;":"&amp;ADDRESS($O$2+$A2-2023,52))))&lt;0.001,(MIN(INDIRECT("'[All data.xlsx]Sheet2_Mul_"&amp;$B2&amp;"_"&amp;R$1&amp;"'!"&amp;ADDRESS($O$2+$A2-2023,2)&amp;":"&amp;ADDRESS($O$2+$A2-2023,52))))*1000,IF(ABS(MIN(INDIRECT("'[All data.xlsx]Sheet2_Mul_"&amp;$B2&amp;"_"&amp;R$1&amp;"'!"&amp;ADDRESS($O$2+$A2-2023,2)&amp;":"&amp;ADDRESS($O$2+$A2-2023,52))))&lt;0.01,(MIN(INDIRECT("'[All data.xlsx]Sheet2_Mul_"&amp;$B2&amp;"_"&amp;R$1&amp;"'!"&amp;ADDRESS($O$2+$A2-2023,2)&amp;":"&amp;ADDRESS($O$2+$A2-2023,52))))*100,IF(ABS(MIN(INDIRECT("'[All data.xlsx]Sheet2_Mul_"&amp;$B2&amp;"_"&amp;R$1&amp;"'!"&amp;ADDRESS($O$2+$A2-2023,2)&amp;":"&amp;ADDRESS($O$2+$A2-2023,52))))&lt;0.1,(MIN(INDIRECT("'[All data.xlsx]Sheet2_Mul_"&amp;$B2&amp;"_"&amp;R$1&amp;"'!"&amp;ADDRESS($O$2+$A2-2023,2)&amp;":"&amp;ADDRESS($O$2+$A2-2023,52))))*10,(MIN(INDIRECT("'[All data.xlsx]Sheet2_Mul_"&amp;$B2&amp;"_"&amp;R$1&amp;"'!"&amp;ADDRESS($O$2+$A2-2023,2)&amp;":"&amp;ADDRESS($O$2+$A2-2023,52))))))))*VLOOKUP($A2,$AD$2:$AF$39,3,0)/3</f>
        <v>-8.7148602947304699E-2</v>
      </c>
      <c r="D2">
        <f t="shared" ref="D2:M2" ca="1" si="0">IF(ABS(MIN(INDIRECT("'[All data.xlsx]Sheet2_Mul_"&amp;$B2&amp;"_"&amp;S$1&amp;"'!"&amp;ADDRESS($O$2+$A2-2023,2)&amp;":"&amp;ADDRESS($O$2+$A2-2023,52))))&lt;0.0001,10000*(MIN(INDIRECT("'[All data.xlsx]Sheet2_Mul_"&amp;$B2&amp;"_"&amp;S$1&amp;"'!"&amp;ADDRESS($O$2+$A2-2023,2)&amp;":"&amp;ADDRESS($O$2+$A2-2023,52)))),IF(ABS(MIN(INDIRECT("'[All data.xlsx]Sheet2_Mul_"&amp;$B2&amp;"_"&amp;S$1&amp;"'!"&amp;ADDRESS($O$2+$A2-2023,2)&amp;":"&amp;ADDRESS($O$2+$A2-2023,52))))&lt;0.001,(MIN(INDIRECT("'[All data.xlsx]Sheet2_Mul_"&amp;$B2&amp;"_"&amp;S$1&amp;"'!"&amp;ADDRESS($O$2+$A2-2023,2)&amp;":"&amp;ADDRESS($O$2+$A2-2023,52))))*1000,IF(ABS(MIN(INDIRECT("'[All data.xlsx]Sheet2_Mul_"&amp;$B2&amp;"_"&amp;S$1&amp;"'!"&amp;ADDRESS($O$2+$A2-2023,2)&amp;":"&amp;ADDRESS($O$2+$A2-2023,52))))&lt;0.01,(MIN(INDIRECT("'[All data.xlsx]Sheet2_Mul_"&amp;$B2&amp;"_"&amp;S$1&amp;"'!"&amp;ADDRESS($O$2+$A2-2023,2)&amp;":"&amp;ADDRESS($O$2+$A2-2023,52))))*100,IF(ABS(MIN(INDIRECT("'[All data.xlsx]Sheet2_Mul_"&amp;$B2&amp;"_"&amp;S$1&amp;"'!"&amp;ADDRESS($O$2+$A2-2023,2)&amp;":"&amp;ADDRESS($O$2+$A2-2023,52))))&lt;0.1,(MIN(INDIRECT("'[All data.xlsx]Sheet2_Mul_"&amp;$B2&amp;"_"&amp;S$1&amp;"'!"&amp;ADDRESS($O$2+$A2-2023,2)&amp;":"&amp;ADDRESS($O$2+$A2-2023,52))))*10,(MIN(INDIRECT("'[All data.xlsx]Sheet2_Mul_"&amp;$B2&amp;"_"&amp;S$1&amp;"'!"&amp;ADDRESS($O$2+$A2-2023,2)&amp;":"&amp;ADDRESS($O$2+$A2-2023,52))))))))*VLOOKUP($A2,$AD$2:$AF$39,3,0)/3</f>
        <v>-0.10480580621629194</v>
      </c>
      <c r="E2">
        <f t="shared" ca="1" si="0"/>
        <v>-0.10117707049747209</v>
      </c>
      <c r="F2">
        <f t="shared" ca="1" si="0"/>
        <v>-9.7327843375606182E-2</v>
      </c>
      <c r="G2">
        <f t="shared" ca="1" si="0"/>
        <v>-0.11438953882245978</v>
      </c>
      <c r="H2">
        <f t="shared" ca="1" si="0"/>
        <v>-0.36306767250873512</v>
      </c>
      <c r="I2">
        <f t="shared" ca="1" si="0"/>
        <v>-0.38693997585266465</v>
      </c>
      <c r="J2">
        <f t="shared" ca="1" si="0"/>
        <v>-0.13990485896446928</v>
      </c>
      <c r="K2">
        <f t="shared" ca="1" si="0"/>
        <v>-0.3818005672002005</v>
      </c>
      <c r="L2">
        <f t="shared" ca="1" si="0"/>
        <v>-0.37923584774844005</v>
      </c>
      <c r="M2">
        <f t="shared" ca="1" si="0"/>
        <v>-0.58443339445670917</v>
      </c>
      <c r="O2" s="2">
        <v>42</v>
      </c>
      <c r="Q2">
        <v>1</v>
      </c>
      <c r="R2">
        <f ca="1">IF(ABS(MAX(INDIRECT("'[All data.xlsx]Sheet2_Mul_"&amp;$B2&amp;"_"&amp;R$1&amp;"'!"&amp;ADDRESS($O$2+$A2-2023,2)&amp;":"&amp;ADDRESS($O$2+$A2-2023,52))))&lt;0.0001,10000*ABS(MAX(INDIRECT("'[All data.xlsx]Sheet2_Mul_"&amp;$B2&amp;"_"&amp;R$1&amp;"'!"&amp;ADDRESS($O$2+$A2-2023,2)&amp;":"&amp;ADDRESS($O$2+$A2-2023,52)))),IF(ABS(MAX(INDIRECT("'[All data.xlsx]Sheet2_Mul_"&amp;$B2&amp;"_"&amp;R$1&amp;"'!"&amp;ADDRESS($O$2+$A2-2023,2)&amp;":"&amp;ADDRESS($O$2+$A2-2023,52))))&lt;0.001,ABS(MAX(INDIRECT("'[All data.xlsx]Sheet2_Mul_"&amp;$B2&amp;"_"&amp;R$1&amp;"'!"&amp;ADDRESS($O$2+$A2-2023,2)&amp;":"&amp;ADDRESS($O$2+$A2-2023,52))))*1000,IF(ABS(MAX(INDIRECT("'[All data.xlsx]Sheet2_Mul_"&amp;$B2&amp;"_"&amp;R$1&amp;"'!"&amp;ADDRESS($O$2+$A2-2023,2)&amp;":"&amp;ADDRESS($O$2+$A2-2023,52))))&lt;0.01,ABS(MAX(INDIRECT("'[All data.xlsx]Sheet2_Mul_"&amp;$B2&amp;"_"&amp;R$1&amp;"'!"&amp;ADDRESS($O$2+$A2-2023,2)&amp;":"&amp;ADDRESS($O$2+$A2-2023,52))))*100,IF(ABS(MAX(INDIRECT("'[All data.xlsx]Sheet2_Mul_"&amp;$B2&amp;"_"&amp;R$1&amp;"'!"&amp;ADDRESS($O$2+$A2-2023,2)&amp;":"&amp;ADDRESS($O$2+$A2-2023,52))))&lt;0.1,ABS(MAX(INDIRECT("'[All data.xlsx]Sheet2_Mul_"&amp;$B2&amp;"_"&amp;R$1&amp;"'!"&amp;ADDRESS($O$2+$A2-2023,2)&amp;":"&amp;ADDRESS($O$2+$A2-2023,52))))*10,ABS(MAX(INDIRECT("'[All data.xlsx]Sheet2_Mul_"&amp;$B2&amp;"_"&amp;R$1&amp;"'!"&amp;ADDRESS($O$2+$A2-2023,2)&amp;":"&amp;ADDRESS($O$2+$A2-2023,52))))))))</f>
        <v>0.70617799473437892</v>
      </c>
      <c r="S2">
        <f t="shared" ref="S2:AB2" ca="1" si="1">IF(ABS(MAX(INDIRECT("'[All data.xlsx]Sheet2_Mul_"&amp;$B2&amp;"_"&amp;S$1&amp;"'!"&amp;ADDRESS($O$2+$A2-2023,2)&amp;":"&amp;ADDRESS($O$2+$A2-2023,52))))&lt;0.0001,10000*ABS(MAX(INDIRECT("'[All data.xlsx]Sheet2_Mul_"&amp;$B2&amp;"_"&amp;S$1&amp;"'!"&amp;ADDRESS($O$2+$A2-2023,2)&amp;":"&amp;ADDRESS($O$2+$A2-2023,52)))),IF(ABS(MAX(INDIRECT("'[All data.xlsx]Sheet2_Mul_"&amp;$B2&amp;"_"&amp;S$1&amp;"'!"&amp;ADDRESS($O$2+$A2-2023,2)&amp;":"&amp;ADDRESS($O$2+$A2-2023,52))))&lt;0.001,ABS(MAX(INDIRECT("'[All data.xlsx]Sheet2_Mul_"&amp;$B2&amp;"_"&amp;S$1&amp;"'!"&amp;ADDRESS($O$2+$A2-2023,2)&amp;":"&amp;ADDRESS($O$2+$A2-2023,52))))*1000,IF(ABS(MAX(INDIRECT("'[All data.xlsx]Sheet2_Mul_"&amp;$B2&amp;"_"&amp;S$1&amp;"'!"&amp;ADDRESS($O$2+$A2-2023,2)&amp;":"&amp;ADDRESS($O$2+$A2-2023,52))))&lt;0.01,ABS(MAX(INDIRECT("'[All data.xlsx]Sheet2_Mul_"&amp;$B2&amp;"_"&amp;S$1&amp;"'!"&amp;ADDRESS($O$2+$A2-2023,2)&amp;":"&amp;ADDRESS($O$2+$A2-2023,52))))*100,IF(ABS(MAX(INDIRECT("'[All data.xlsx]Sheet2_Mul_"&amp;$B2&amp;"_"&amp;S$1&amp;"'!"&amp;ADDRESS($O$2+$A2-2023,2)&amp;":"&amp;ADDRESS($O$2+$A2-2023,52))))&lt;0.1,ABS(MAX(INDIRECT("'[All data.xlsx]Sheet2_Mul_"&amp;$B2&amp;"_"&amp;S$1&amp;"'!"&amp;ADDRESS($O$2+$A2-2023,2)&amp;":"&amp;ADDRESS($O$2+$A2-2023,52))))*10,ABS(MAX(INDIRECT("'[All data.xlsx]Sheet2_Mul_"&amp;$B2&amp;"_"&amp;S$1&amp;"'!"&amp;ADDRESS($O$2+$A2-2023,2)&amp;":"&amp;ADDRESS($O$2+$A2-2023,52))))))))</f>
        <v>0.97496279245692363</v>
      </c>
      <c r="T2">
        <f t="shared" ca="1" si="1"/>
        <v>0.34718135561355068</v>
      </c>
      <c r="U2">
        <f t="shared" ca="1" si="1"/>
        <v>0.24773285826239128</v>
      </c>
      <c r="V2">
        <f t="shared" ca="1" si="1"/>
        <v>0.1593743732738663</v>
      </c>
      <c r="W2">
        <f t="shared" ca="1" si="1"/>
        <v>0.2543530196158898</v>
      </c>
      <c r="X2">
        <f t="shared" ca="1" si="1"/>
        <v>0.32892910444811885</v>
      </c>
      <c r="Y2">
        <f t="shared" ca="1" si="1"/>
        <v>0.10250548864789283</v>
      </c>
      <c r="Z2">
        <f t="shared" ca="1" si="1"/>
        <v>0.60287729744269647</v>
      </c>
      <c r="AA2">
        <f t="shared" ca="1" si="1"/>
        <v>0.1810051804869518</v>
      </c>
      <c r="AB2">
        <f t="shared" ca="1" si="1"/>
        <v>0.38212233630821368</v>
      </c>
      <c r="AD2">
        <v>2023</v>
      </c>
      <c r="AE2">
        <v>35680000000</v>
      </c>
      <c r="AF2">
        <f>AE2/AE$2</f>
        <v>1</v>
      </c>
    </row>
    <row r="3" spans="1:32" x14ac:dyDescent="0.25">
      <c r="A3" s="1">
        <v>2023</v>
      </c>
      <c r="B3">
        <v>1.2</v>
      </c>
      <c r="C3">
        <f t="shared" ref="C3:C66" ca="1" si="2">IF(ABS(MIN(INDIRECT("'[All data.xlsx]Sheet2_Mul_"&amp;$B3&amp;"_"&amp;R$1&amp;"'!"&amp;ADDRESS($O$2+$A3-2023,2)&amp;":"&amp;ADDRESS($O$2+$A3-2023,52))))&lt;0.0001,10000*(MIN(INDIRECT("'[All data.xlsx]Sheet2_Mul_"&amp;$B3&amp;"_"&amp;R$1&amp;"'!"&amp;ADDRESS($O$2+$A3-2023,2)&amp;":"&amp;ADDRESS($O$2+$A3-2023,52)))),IF(ABS(MIN(INDIRECT("'[All data.xlsx]Sheet2_Mul_"&amp;$B3&amp;"_"&amp;R$1&amp;"'!"&amp;ADDRESS($O$2+$A3-2023,2)&amp;":"&amp;ADDRESS($O$2+$A3-2023,52))))&lt;0.001,(MIN(INDIRECT("'[All data.xlsx]Sheet2_Mul_"&amp;$B3&amp;"_"&amp;R$1&amp;"'!"&amp;ADDRESS($O$2+$A3-2023,2)&amp;":"&amp;ADDRESS($O$2+$A3-2023,52))))*1000,IF(ABS(MIN(INDIRECT("'[All data.xlsx]Sheet2_Mul_"&amp;$B3&amp;"_"&amp;R$1&amp;"'!"&amp;ADDRESS($O$2+$A3-2023,2)&amp;":"&amp;ADDRESS($O$2+$A3-2023,52))))&lt;0.01,(MIN(INDIRECT("'[All data.xlsx]Sheet2_Mul_"&amp;$B3&amp;"_"&amp;R$1&amp;"'!"&amp;ADDRESS($O$2+$A3-2023,2)&amp;":"&amp;ADDRESS($O$2+$A3-2023,52))))*100,IF(ABS(MIN(INDIRECT("'[All data.xlsx]Sheet2_Mul_"&amp;$B3&amp;"_"&amp;R$1&amp;"'!"&amp;ADDRESS($O$2+$A3-2023,2)&amp;":"&amp;ADDRESS($O$2+$A3-2023,52))))&lt;0.1,(MIN(INDIRECT("'[All data.xlsx]Sheet2_Mul_"&amp;$B3&amp;"_"&amp;R$1&amp;"'!"&amp;ADDRESS($O$2+$A3-2023,2)&amp;":"&amp;ADDRESS($O$2+$A3-2023,52))))*10,(MIN(INDIRECT("'[All data.xlsx]Sheet2_Mul_"&amp;$B3&amp;"_"&amp;R$1&amp;"'!"&amp;ADDRESS($O$2+$A3-2023,2)&amp;":"&amp;ADDRESS($O$2+$A3-2023,52))))))))*VLOOKUP($A3,$AD$2:$AF$39,3,0)/3</f>
        <v>-9.1335249010596739E-2</v>
      </c>
      <c r="D3">
        <f t="shared" ref="D3:D66" ca="1" si="3">IF(ABS(MIN(INDIRECT("'[All data.xlsx]Sheet2_Mul_"&amp;$B3&amp;"_"&amp;S$1&amp;"'!"&amp;ADDRESS($O$2+$A3-2023,2)&amp;":"&amp;ADDRESS($O$2+$A3-2023,52))))&lt;0.0001,10000*(MIN(INDIRECT("'[All data.xlsx]Sheet2_Mul_"&amp;$B3&amp;"_"&amp;S$1&amp;"'!"&amp;ADDRESS($O$2+$A3-2023,2)&amp;":"&amp;ADDRESS($O$2+$A3-2023,52)))),IF(ABS(MIN(INDIRECT("'[All data.xlsx]Sheet2_Mul_"&amp;$B3&amp;"_"&amp;S$1&amp;"'!"&amp;ADDRESS($O$2+$A3-2023,2)&amp;":"&amp;ADDRESS($O$2+$A3-2023,52))))&lt;0.001,(MIN(INDIRECT("'[All data.xlsx]Sheet2_Mul_"&amp;$B3&amp;"_"&amp;S$1&amp;"'!"&amp;ADDRESS($O$2+$A3-2023,2)&amp;":"&amp;ADDRESS($O$2+$A3-2023,52))))*1000,IF(ABS(MIN(INDIRECT("'[All data.xlsx]Sheet2_Mul_"&amp;$B3&amp;"_"&amp;S$1&amp;"'!"&amp;ADDRESS($O$2+$A3-2023,2)&amp;":"&amp;ADDRESS($O$2+$A3-2023,52))))&lt;0.01,(MIN(INDIRECT("'[All data.xlsx]Sheet2_Mul_"&amp;$B3&amp;"_"&amp;S$1&amp;"'!"&amp;ADDRESS($O$2+$A3-2023,2)&amp;":"&amp;ADDRESS($O$2+$A3-2023,52))))*100,IF(ABS(MIN(INDIRECT("'[All data.xlsx]Sheet2_Mul_"&amp;$B3&amp;"_"&amp;S$1&amp;"'!"&amp;ADDRESS($O$2+$A3-2023,2)&amp;":"&amp;ADDRESS($O$2+$A3-2023,52))))&lt;0.1,(MIN(INDIRECT("'[All data.xlsx]Sheet2_Mul_"&amp;$B3&amp;"_"&amp;S$1&amp;"'!"&amp;ADDRESS($O$2+$A3-2023,2)&amp;":"&amp;ADDRESS($O$2+$A3-2023,52))))*10,(MIN(INDIRECT("'[All data.xlsx]Sheet2_Mul_"&amp;$B3&amp;"_"&amp;S$1&amp;"'!"&amp;ADDRESS($O$2+$A3-2023,2)&amp;":"&amp;ADDRESS($O$2+$A3-2023,52))))))))*VLOOKUP($A3,$AD$2:$AF$39,3,0)/3</f>
        <v>-0.10474780819601755</v>
      </c>
      <c r="E3">
        <f t="shared" ref="E3:E66" ca="1" si="4">IF(ABS(MIN(INDIRECT("'[All data.xlsx]Sheet2_Mul_"&amp;$B3&amp;"_"&amp;T$1&amp;"'!"&amp;ADDRESS($O$2+$A3-2023,2)&amp;":"&amp;ADDRESS($O$2+$A3-2023,52))))&lt;0.0001,10000*(MIN(INDIRECT("'[All data.xlsx]Sheet2_Mul_"&amp;$B3&amp;"_"&amp;T$1&amp;"'!"&amp;ADDRESS($O$2+$A3-2023,2)&amp;":"&amp;ADDRESS($O$2+$A3-2023,52)))),IF(ABS(MIN(INDIRECT("'[All data.xlsx]Sheet2_Mul_"&amp;$B3&amp;"_"&amp;T$1&amp;"'!"&amp;ADDRESS($O$2+$A3-2023,2)&amp;":"&amp;ADDRESS($O$2+$A3-2023,52))))&lt;0.001,(MIN(INDIRECT("'[All data.xlsx]Sheet2_Mul_"&amp;$B3&amp;"_"&amp;T$1&amp;"'!"&amp;ADDRESS($O$2+$A3-2023,2)&amp;":"&amp;ADDRESS($O$2+$A3-2023,52))))*1000,IF(ABS(MIN(INDIRECT("'[All data.xlsx]Sheet2_Mul_"&amp;$B3&amp;"_"&amp;T$1&amp;"'!"&amp;ADDRESS($O$2+$A3-2023,2)&amp;":"&amp;ADDRESS($O$2+$A3-2023,52))))&lt;0.01,(MIN(INDIRECT("'[All data.xlsx]Sheet2_Mul_"&amp;$B3&amp;"_"&amp;T$1&amp;"'!"&amp;ADDRESS($O$2+$A3-2023,2)&amp;":"&amp;ADDRESS($O$2+$A3-2023,52))))*100,IF(ABS(MIN(INDIRECT("'[All data.xlsx]Sheet2_Mul_"&amp;$B3&amp;"_"&amp;T$1&amp;"'!"&amp;ADDRESS($O$2+$A3-2023,2)&amp;":"&amp;ADDRESS($O$2+$A3-2023,52))))&lt;0.1,(MIN(INDIRECT("'[All data.xlsx]Sheet2_Mul_"&amp;$B3&amp;"_"&amp;T$1&amp;"'!"&amp;ADDRESS($O$2+$A3-2023,2)&amp;":"&amp;ADDRESS($O$2+$A3-2023,52))))*10,(MIN(INDIRECT("'[All data.xlsx]Sheet2_Mul_"&amp;$B3&amp;"_"&amp;T$1&amp;"'!"&amp;ADDRESS($O$2+$A3-2023,2)&amp;":"&amp;ADDRESS($O$2+$A3-2023,52))))))))*VLOOKUP($A3,$AD$2:$AF$39,3,0)/3</f>
        <v>-0.31643408736766265</v>
      </c>
      <c r="F3">
        <f t="shared" ref="F3:F66" ca="1" si="5">IF(ABS(MIN(INDIRECT("'[All data.xlsx]Sheet2_Mul_"&amp;$B3&amp;"_"&amp;U$1&amp;"'!"&amp;ADDRESS($O$2+$A3-2023,2)&amp;":"&amp;ADDRESS($O$2+$A3-2023,52))))&lt;0.0001,10000*(MIN(INDIRECT("'[All data.xlsx]Sheet2_Mul_"&amp;$B3&amp;"_"&amp;U$1&amp;"'!"&amp;ADDRESS($O$2+$A3-2023,2)&amp;":"&amp;ADDRESS($O$2+$A3-2023,52)))),IF(ABS(MIN(INDIRECT("'[All data.xlsx]Sheet2_Mul_"&amp;$B3&amp;"_"&amp;U$1&amp;"'!"&amp;ADDRESS($O$2+$A3-2023,2)&amp;":"&amp;ADDRESS($O$2+$A3-2023,52))))&lt;0.001,(MIN(INDIRECT("'[All data.xlsx]Sheet2_Mul_"&amp;$B3&amp;"_"&amp;U$1&amp;"'!"&amp;ADDRESS($O$2+$A3-2023,2)&amp;":"&amp;ADDRESS($O$2+$A3-2023,52))))*1000,IF(ABS(MIN(INDIRECT("'[All data.xlsx]Sheet2_Mul_"&amp;$B3&amp;"_"&amp;U$1&amp;"'!"&amp;ADDRESS($O$2+$A3-2023,2)&amp;":"&amp;ADDRESS($O$2+$A3-2023,52))))&lt;0.01,(MIN(INDIRECT("'[All data.xlsx]Sheet2_Mul_"&amp;$B3&amp;"_"&amp;U$1&amp;"'!"&amp;ADDRESS($O$2+$A3-2023,2)&amp;":"&amp;ADDRESS($O$2+$A3-2023,52))))*100,IF(ABS(MIN(INDIRECT("'[All data.xlsx]Sheet2_Mul_"&amp;$B3&amp;"_"&amp;U$1&amp;"'!"&amp;ADDRESS($O$2+$A3-2023,2)&amp;":"&amp;ADDRESS($O$2+$A3-2023,52))))&lt;0.1,(MIN(INDIRECT("'[All data.xlsx]Sheet2_Mul_"&amp;$B3&amp;"_"&amp;U$1&amp;"'!"&amp;ADDRESS($O$2+$A3-2023,2)&amp;":"&amp;ADDRESS($O$2+$A3-2023,52))))*10,(MIN(INDIRECT("'[All data.xlsx]Sheet2_Mul_"&amp;$B3&amp;"_"&amp;U$1&amp;"'!"&amp;ADDRESS($O$2+$A3-2023,2)&amp;":"&amp;ADDRESS($O$2+$A3-2023,52))))))))*VLOOKUP($A3,$AD$2:$AF$39,3,0)/3</f>
        <v>-0.3170485335641105</v>
      </c>
      <c r="G3">
        <f t="shared" ref="G3:G66" ca="1" si="6">IF(ABS(MIN(INDIRECT("'[All data.xlsx]Sheet2_Mul_"&amp;$B3&amp;"_"&amp;V$1&amp;"'!"&amp;ADDRESS($O$2+$A3-2023,2)&amp;":"&amp;ADDRESS($O$2+$A3-2023,52))))&lt;0.0001,10000*(MIN(INDIRECT("'[All data.xlsx]Sheet2_Mul_"&amp;$B3&amp;"_"&amp;V$1&amp;"'!"&amp;ADDRESS($O$2+$A3-2023,2)&amp;":"&amp;ADDRESS($O$2+$A3-2023,52)))),IF(ABS(MIN(INDIRECT("'[All data.xlsx]Sheet2_Mul_"&amp;$B3&amp;"_"&amp;V$1&amp;"'!"&amp;ADDRESS($O$2+$A3-2023,2)&amp;":"&amp;ADDRESS($O$2+$A3-2023,52))))&lt;0.001,(MIN(INDIRECT("'[All data.xlsx]Sheet2_Mul_"&amp;$B3&amp;"_"&amp;V$1&amp;"'!"&amp;ADDRESS($O$2+$A3-2023,2)&amp;":"&amp;ADDRESS($O$2+$A3-2023,52))))*1000,IF(ABS(MIN(INDIRECT("'[All data.xlsx]Sheet2_Mul_"&amp;$B3&amp;"_"&amp;V$1&amp;"'!"&amp;ADDRESS($O$2+$A3-2023,2)&amp;":"&amp;ADDRESS($O$2+$A3-2023,52))))&lt;0.01,(MIN(INDIRECT("'[All data.xlsx]Sheet2_Mul_"&amp;$B3&amp;"_"&amp;V$1&amp;"'!"&amp;ADDRESS($O$2+$A3-2023,2)&amp;":"&amp;ADDRESS($O$2+$A3-2023,52))))*100,IF(ABS(MIN(INDIRECT("'[All data.xlsx]Sheet2_Mul_"&amp;$B3&amp;"_"&amp;V$1&amp;"'!"&amp;ADDRESS($O$2+$A3-2023,2)&amp;":"&amp;ADDRESS($O$2+$A3-2023,52))))&lt;0.1,(MIN(INDIRECT("'[All data.xlsx]Sheet2_Mul_"&amp;$B3&amp;"_"&amp;V$1&amp;"'!"&amp;ADDRESS($O$2+$A3-2023,2)&amp;":"&amp;ADDRESS($O$2+$A3-2023,52))))*10,(MIN(INDIRECT("'[All data.xlsx]Sheet2_Mul_"&amp;$B3&amp;"_"&amp;V$1&amp;"'!"&amp;ADDRESS($O$2+$A3-2023,2)&amp;":"&amp;ADDRESS($O$2+$A3-2023,52))))))))*VLOOKUP($A3,$AD$2:$AF$39,3,0)/3</f>
        <v>-0.37290501138555188</v>
      </c>
      <c r="H3">
        <f t="shared" ref="H3:H66" ca="1" si="7">IF(ABS(MIN(INDIRECT("'[All data.xlsx]Sheet2_Mul_"&amp;$B3&amp;"_"&amp;W$1&amp;"'!"&amp;ADDRESS($O$2+$A3-2023,2)&amp;":"&amp;ADDRESS($O$2+$A3-2023,52))))&lt;0.0001,10000*(MIN(INDIRECT("'[All data.xlsx]Sheet2_Mul_"&amp;$B3&amp;"_"&amp;W$1&amp;"'!"&amp;ADDRESS($O$2+$A3-2023,2)&amp;":"&amp;ADDRESS($O$2+$A3-2023,52)))),IF(ABS(MIN(INDIRECT("'[All data.xlsx]Sheet2_Mul_"&amp;$B3&amp;"_"&amp;W$1&amp;"'!"&amp;ADDRESS($O$2+$A3-2023,2)&amp;":"&amp;ADDRESS($O$2+$A3-2023,52))))&lt;0.001,(MIN(INDIRECT("'[All data.xlsx]Sheet2_Mul_"&amp;$B3&amp;"_"&amp;W$1&amp;"'!"&amp;ADDRESS($O$2+$A3-2023,2)&amp;":"&amp;ADDRESS($O$2+$A3-2023,52))))*1000,IF(ABS(MIN(INDIRECT("'[All data.xlsx]Sheet2_Mul_"&amp;$B3&amp;"_"&amp;W$1&amp;"'!"&amp;ADDRESS($O$2+$A3-2023,2)&amp;":"&amp;ADDRESS($O$2+$A3-2023,52))))&lt;0.01,(MIN(INDIRECT("'[All data.xlsx]Sheet2_Mul_"&amp;$B3&amp;"_"&amp;W$1&amp;"'!"&amp;ADDRESS($O$2+$A3-2023,2)&amp;":"&amp;ADDRESS($O$2+$A3-2023,52))))*100,IF(ABS(MIN(INDIRECT("'[All data.xlsx]Sheet2_Mul_"&amp;$B3&amp;"_"&amp;W$1&amp;"'!"&amp;ADDRESS($O$2+$A3-2023,2)&amp;":"&amp;ADDRESS($O$2+$A3-2023,52))))&lt;0.1,(MIN(INDIRECT("'[All data.xlsx]Sheet2_Mul_"&amp;$B3&amp;"_"&amp;W$1&amp;"'!"&amp;ADDRESS($O$2+$A3-2023,2)&amp;":"&amp;ADDRESS($O$2+$A3-2023,52))))*10,(MIN(INDIRECT("'[All data.xlsx]Sheet2_Mul_"&amp;$B3&amp;"_"&amp;W$1&amp;"'!"&amp;ADDRESS($O$2+$A3-2023,2)&amp;":"&amp;ADDRESS($O$2+$A3-2023,52))))))))*VLOOKUP($A3,$AD$2:$AF$39,3,0)/3</f>
        <v>-0.12127894521939908</v>
      </c>
      <c r="I3">
        <f t="shared" ref="I3:I66" ca="1" si="8">IF(ABS(MIN(INDIRECT("'[All data.xlsx]Sheet2_Mul_"&amp;$B3&amp;"_"&amp;X$1&amp;"'!"&amp;ADDRESS($O$2+$A3-2023,2)&amp;":"&amp;ADDRESS($O$2+$A3-2023,52))))&lt;0.0001,10000*(MIN(INDIRECT("'[All data.xlsx]Sheet2_Mul_"&amp;$B3&amp;"_"&amp;X$1&amp;"'!"&amp;ADDRESS($O$2+$A3-2023,2)&amp;":"&amp;ADDRESS($O$2+$A3-2023,52)))),IF(ABS(MIN(INDIRECT("'[All data.xlsx]Sheet2_Mul_"&amp;$B3&amp;"_"&amp;X$1&amp;"'!"&amp;ADDRESS($O$2+$A3-2023,2)&amp;":"&amp;ADDRESS($O$2+$A3-2023,52))))&lt;0.001,(MIN(INDIRECT("'[All data.xlsx]Sheet2_Mul_"&amp;$B3&amp;"_"&amp;X$1&amp;"'!"&amp;ADDRESS($O$2+$A3-2023,2)&amp;":"&amp;ADDRESS($O$2+$A3-2023,52))))*1000,IF(ABS(MIN(INDIRECT("'[All data.xlsx]Sheet2_Mul_"&amp;$B3&amp;"_"&amp;X$1&amp;"'!"&amp;ADDRESS($O$2+$A3-2023,2)&amp;":"&amp;ADDRESS($O$2+$A3-2023,52))))&lt;0.01,(MIN(INDIRECT("'[All data.xlsx]Sheet2_Mul_"&amp;$B3&amp;"_"&amp;X$1&amp;"'!"&amp;ADDRESS($O$2+$A3-2023,2)&amp;":"&amp;ADDRESS($O$2+$A3-2023,52))))*100,IF(ABS(MIN(INDIRECT("'[All data.xlsx]Sheet2_Mul_"&amp;$B3&amp;"_"&amp;X$1&amp;"'!"&amp;ADDRESS($O$2+$A3-2023,2)&amp;":"&amp;ADDRESS($O$2+$A3-2023,52))))&lt;0.1,(MIN(INDIRECT("'[All data.xlsx]Sheet2_Mul_"&amp;$B3&amp;"_"&amp;X$1&amp;"'!"&amp;ADDRESS($O$2+$A3-2023,2)&amp;":"&amp;ADDRESS($O$2+$A3-2023,52))))*10,(MIN(INDIRECT("'[All data.xlsx]Sheet2_Mul_"&amp;$B3&amp;"_"&amp;X$1&amp;"'!"&amp;ADDRESS($O$2+$A3-2023,2)&amp;":"&amp;ADDRESS($O$2+$A3-2023,52))))))))*VLOOKUP($A3,$AD$2:$AF$39,3,0)/3</f>
        <v>-0.12162254178790112</v>
      </c>
      <c r="J3">
        <f t="shared" ref="J3:J66" ca="1" si="9">IF(ABS(MIN(INDIRECT("'[All data.xlsx]Sheet2_Mul_"&amp;$B3&amp;"_"&amp;Y$1&amp;"'!"&amp;ADDRESS($O$2+$A3-2023,2)&amp;":"&amp;ADDRESS($O$2+$A3-2023,52))))&lt;0.0001,10000*(MIN(INDIRECT("'[All data.xlsx]Sheet2_Mul_"&amp;$B3&amp;"_"&amp;Y$1&amp;"'!"&amp;ADDRESS($O$2+$A3-2023,2)&amp;":"&amp;ADDRESS($O$2+$A3-2023,52)))),IF(ABS(MIN(INDIRECT("'[All data.xlsx]Sheet2_Mul_"&amp;$B3&amp;"_"&amp;Y$1&amp;"'!"&amp;ADDRESS($O$2+$A3-2023,2)&amp;":"&amp;ADDRESS($O$2+$A3-2023,52))))&lt;0.001,(MIN(INDIRECT("'[All data.xlsx]Sheet2_Mul_"&amp;$B3&amp;"_"&amp;Y$1&amp;"'!"&amp;ADDRESS($O$2+$A3-2023,2)&amp;":"&amp;ADDRESS($O$2+$A3-2023,52))))*1000,IF(ABS(MIN(INDIRECT("'[All data.xlsx]Sheet2_Mul_"&amp;$B3&amp;"_"&amp;Y$1&amp;"'!"&amp;ADDRESS($O$2+$A3-2023,2)&amp;":"&amp;ADDRESS($O$2+$A3-2023,52))))&lt;0.01,(MIN(INDIRECT("'[All data.xlsx]Sheet2_Mul_"&amp;$B3&amp;"_"&amp;Y$1&amp;"'!"&amp;ADDRESS($O$2+$A3-2023,2)&amp;":"&amp;ADDRESS($O$2+$A3-2023,52))))*100,IF(ABS(MIN(INDIRECT("'[All data.xlsx]Sheet2_Mul_"&amp;$B3&amp;"_"&amp;Y$1&amp;"'!"&amp;ADDRESS($O$2+$A3-2023,2)&amp;":"&amp;ADDRESS($O$2+$A3-2023,52))))&lt;0.1,(MIN(INDIRECT("'[All data.xlsx]Sheet2_Mul_"&amp;$B3&amp;"_"&amp;Y$1&amp;"'!"&amp;ADDRESS($O$2+$A3-2023,2)&amp;":"&amp;ADDRESS($O$2+$A3-2023,52))))*10,(MIN(INDIRECT("'[All data.xlsx]Sheet2_Mul_"&amp;$B3&amp;"_"&amp;Y$1&amp;"'!"&amp;ADDRESS($O$2+$A3-2023,2)&amp;":"&amp;ADDRESS($O$2+$A3-2023,52))))))))*VLOOKUP($A3,$AD$2:$AF$39,3,0)/3</f>
        <v>-0.13656902167665605</v>
      </c>
      <c r="K3">
        <f t="shared" ref="K3:K66" ca="1" si="10">IF(ABS(MIN(INDIRECT("'[All data.xlsx]Sheet2_Mul_"&amp;$B3&amp;"_"&amp;Z$1&amp;"'!"&amp;ADDRESS($O$2+$A3-2023,2)&amp;":"&amp;ADDRESS($O$2+$A3-2023,52))))&lt;0.0001,10000*(MIN(INDIRECT("'[All data.xlsx]Sheet2_Mul_"&amp;$B3&amp;"_"&amp;Z$1&amp;"'!"&amp;ADDRESS($O$2+$A3-2023,2)&amp;":"&amp;ADDRESS($O$2+$A3-2023,52)))),IF(ABS(MIN(INDIRECT("'[All data.xlsx]Sheet2_Mul_"&amp;$B3&amp;"_"&amp;Z$1&amp;"'!"&amp;ADDRESS($O$2+$A3-2023,2)&amp;":"&amp;ADDRESS($O$2+$A3-2023,52))))&lt;0.001,(MIN(INDIRECT("'[All data.xlsx]Sheet2_Mul_"&amp;$B3&amp;"_"&amp;Z$1&amp;"'!"&amp;ADDRESS($O$2+$A3-2023,2)&amp;":"&amp;ADDRESS($O$2+$A3-2023,52))))*1000,IF(ABS(MIN(INDIRECT("'[All data.xlsx]Sheet2_Mul_"&amp;$B3&amp;"_"&amp;Z$1&amp;"'!"&amp;ADDRESS($O$2+$A3-2023,2)&amp;":"&amp;ADDRESS($O$2+$A3-2023,52))))&lt;0.01,(MIN(INDIRECT("'[All data.xlsx]Sheet2_Mul_"&amp;$B3&amp;"_"&amp;Z$1&amp;"'!"&amp;ADDRESS($O$2+$A3-2023,2)&amp;":"&amp;ADDRESS($O$2+$A3-2023,52))))*100,IF(ABS(MIN(INDIRECT("'[All data.xlsx]Sheet2_Mul_"&amp;$B3&amp;"_"&amp;Z$1&amp;"'!"&amp;ADDRESS($O$2+$A3-2023,2)&amp;":"&amp;ADDRESS($O$2+$A3-2023,52))))&lt;0.1,(MIN(INDIRECT("'[All data.xlsx]Sheet2_Mul_"&amp;$B3&amp;"_"&amp;Z$1&amp;"'!"&amp;ADDRESS($O$2+$A3-2023,2)&amp;":"&amp;ADDRESS($O$2+$A3-2023,52))))*10,(MIN(INDIRECT("'[All data.xlsx]Sheet2_Mul_"&amp;$B3&amp;"_"&amp;Z$1&amp;"'!"&amp;ADDRESS($O$2+$A3-2023,2)&amp;":"&amp;ADDRESS($O$2+$A3-2023,52))))))))*VLOOKUP($A3,$AD$2:$AF$39,3,0)/3</f>
        <v>-0.1220811308671006</v>
      </c>
      <c r="L3">
        <f t="shared" ref="L3:L66" ca="1" si="11">IF(ABS(MIN(INDIRECT("'[All data.xlsx]Sheet2_Mul_"&amp;$B3&amp;"_"&amp;AA$1&amp;"'!"&amp;ADDRESS($O$2+$A3-2023,2)&amp;":"&amp;ADDRESS($O$2+$A3-2023,52))))&lt;0.0001,10000*(MIN(INDIRECT("'[All data.xlsx]Sheet2_Mul_"&amp;$B3&amp;"_"&amp;AA$1&amp;"'!"&amp;ADDRESS($O$2+$A3-2023,2)&amp;":"&amp;ADDRESS($O$2+$A3-2023,52)))),IF(ABS(MIN(INDIRECT("'[All data.xlsx]Sheet2_Mul_"&amp;$B3&amp;"_"&amp;AA$1&amp;"'!"&amp;ADDRESS($O$2+$A3-2023,2)&amp;":"&amp;ADDRESS($O$2+$A3-2023,52))))&lt;0.001,(MIN(INDIRECT("'[All data.xlsx]Sheet2_Mul_"&amp;$B3&amp;"_"&amp;AA$1&amp;"'!"&amp;ADDRESS($O$2+$A3-2023,2)&amp;":"&amp;ADDRESS($O$2+$A3-2023,52))))*1000,IF(ABS(MIN(INDIRECT("'[All data.xlsx]Sheet2_Mul_"&amp;$B3&amp;"_"&amp;AA$1&amp;"'!"&amp;ADDRESS($O$2+$A3-2023,2)&amp;":"&amp;ADDRESS($O$2+$A3-2023,52))))&lt;0.01,(MIN(INDIRECT("'[All data.xlsx]Sheet2_Mul_"&amp;$B3&amp;"_"&amp;AA$1&amp;"'!"&amp;ADDRESS($O$2+$A3-2023,2)&amp;":"&amp;ADDRESS($O$2+$A3-2023,52))))*100,IF(ABS(MIN(INDIRECT("'[All data.xlsx]Sheet2_Mul_"&amp;$B3&amp;"_"&amp;AA$1&amp;"'!"&amp;ADDRESS($O$2+$A3-2023,2)&amp;":"&amp;ADDRESS($O$2+$A3-2023,52))))&lt;0.1,(MIN(INDIRECT("'[All data.xlsx]Sheet2_Mul_"&amp;$B3&amp;"_"&amp;AA$1&amp;"'!"&amp;ADDRESS($O$2+$A3-2023,2)&amp;":"&amp;ADDRESS($O$2+$A3-2023,52))))*10,(MIN(INDIRECT("'[All data.xlsx]Sheet2_Mul_"&amp;$B3&amp;"_"&amp;AA$1&amp;"'!"&amp;ADDRESS($O$2+$A3-2023,2)&amp;":"&amp;ADDRESS($O$2+$A3-2023,52))))))))*VLOOKUP($A3,$AD$2:$AF$39,3,0)/3</f>
        <v>-0.1221625303824679</v>
      </c>
      <c r="M3">
        <f t="shared" ref="M3:M66" ca="1" si="12">IF(ABS(MIN(INDIRECT("'[All data.xlsx]Sheet2_Mul_"&amp;$B3&amp;"_"&amp;AB$1&amp;"'!"&amp;ADDRESS($O$2+$A3-2023,2)&amp;":"&amp;ADDRESS($O$2+$A3-2023,52))))&lt;0.0001,10000*(MIN(INDIRECT("'[All data.xlsx]Sheet2_Mul_"&amp;$B3&amp;"_"&amp;AB$1&amp;"'!"&amp;ADDRESS($O$2+$A3-2023,2)&amp;":"&amp;ADDRESS($O$2+$A3-2023,52)))),IF(ABS(MIN(INDIRECT("'[All data.xlsx]Sheet2_Mul_"&amp;$B3&amp;"_"&amp;AB$1&amp;"'!"&amp;ADDRESS($O$2+$A3-2023,2)&amp;":"&amp;ADDRESS($O$2+$A3-2023,52))))&lt;0.001,(MIN(INDIRECT("'[All data.xlsx]Sheet2_Mul_"&amp;$B3&amp;"_"&amp;AB$1&amp;"'!"&amp;ADDRESS($O$2+$A3-2023,2)&amp;":"&amp;ADDRESS($O$2+$A3-2023,52))))*1000,IF(ABS(MIN(INDIRECT("'[All data.xlsx]Sheet2_Mul_"&amp;$B3&amp;"_"&amp;AB$1&amp;"'!"&amp;ADDRESS($O$2+$A3-2023,2)&amp;":"&amp;ADDRESS($O$2+$A3-2023,52))))&lt;0.01,(MIN(INDIRECT("'[All data.xlsx]Sheet2_Mul_"&amp;$B3&amp;"_"&amp;AB$1&amp;"'!"&amp;ADDRESS($O$2+$A3-2023,2)&amp;":"&amp;ADDRESS($O$2+$A3-2023,52))))*100,IF(ABS(MIN(INDIRECT("'[All data.xlsx]Sheet2_Mul_"&amp;$B3&amp;"_"&amp;AB$1&amp;"'!"&amp;ADDRESS($O$2+$A3-2023,2)&amp;":"&amp;ADDRESS($O$2+$A3-2023,52))))&lt;0.1,(MIN(INDIRECT("'[All data.xlsx]Sheet2_Mul_"&amp;$B3&amp;"_"&amp;AB$1&amp;"'!"&amp;ADDRESS($O$2+$A3-2023,2)&amp;":"&amp;ADDRESS($O$2+$A3-2023,52))))*10,(MIN(INDIRECT("'[All data.xlsx]Sheet2_Mul_"&amp;$B3&amp;"_"&amp;AB$1&amp;"'!"&amp;ADDRESS($O$2+$A3-2023,2)&amp;":"&amp;ADDRESS($O$2+$A3-2023,52))))))))*VLOOKUP($A3,$AD$2:$AF$39,3,0)/3</f>
        <v>-0.21722137693712928</v>
      </c>
      <c r="Q3">
        <v>1.2</v>
      </c>
      <c r="R3">
        <f t="shared" ref="R3:AB66" ca="1" si="13">IF(ABS(MAX(INDIRECT("'[All data.xlsx]Sheet2_Mul_"&amp;$B3&amp;"_"&amp;R$1&amp;"'!"&amp;ADDRESS($O$2+$A3-2023,2)&amp;":"&amp;ADDRESS($O$2+$A3-2023,52))))&lt;0.0001,10000*ABS(MAX(INDIRECT("'[All data.xlsx]Sheet2_Mul_"&amp;$B3&amp;"_"&amp;R$1&amp;"'!"&amp;ADDRESS($O$2+$A3-2023,2)&amp;":"&amp;ADDRESS($O$2+$A3-2023,52)))),IF(ABS(MAX(INDIRECT("'[All data.xlsx]Sheet2_Mul_"&amp;$B3&amp;"_"&amp;R$1&amp;"'!"&amp;ADDRESS($O$2+$A3-2023,2)&amp;":"&amp;ADDRESS($O$2+$A3-2023,52))))&lt;0.001,ABS(MAX(INDIRECT("'[All data.xlsx]Sheet2_Mul_"&amp;$B3&amp;"_"&amp;R$1&amp;"'!"&amp;ADDRESS($O$2+$A3-2023,2)&amp;":"&amp;ADDRESS($O$2+$A3-2023,52))))*1000,IF(ABS(MAX(INDIRECT("'[All data.xlsx]Sheet2_Mul_"&amp;$B3&amp;"_"&amp;R$1&amp;"'!"&amp;ADDRESS($O$2+$A3-2023,2)&amp;":"&amp;ADDRESS($O$2+$A3-2023,52))))&lt;0.01,ABS(MAX(INDIRECT("'[All data.xlsx]Sheet2_Mul_"&amp;$B3&amp;"_"&amp;R$1&amp;"'!"&amp;ADDRESS($O$2+$A3-2023,2)&amp;":"&amp;ADDRESS($O$2+$A3-2023,52))))*100,IF(ABS(MAX(INDIRECT("'[All data.xlsx]Sheet2_Mul_"&amp;$B3&amp;"_"&amp;R$1&amp;"'!"&amp;ADDRESS($O$2+$A3-2023,2)&amp;":"&amp;ADDRESS($O$2+$A3-2023,52))))&lt;0.1,ABS(MAX(INDIRECT("'[All data.xlsx]Sheet2_Mul_"&amp;$B3&amp;"_"&amp;R$1&amp;"'!"&amp;ADDRESS($O$2+$A3-2023,2)&amp;":"&amp;ADDRESS($O$2+$A3-2023,52))))*10,ABS(MAX(INDIRECT("'[All data.xlsx]Sheet2_Mul_"&amp;$B3&amp;"_"&amp;R$1&amp;"'!"&amp;ADDRESS($O$2+$A3-2023,2)&amp;":"&amp;ADDRESS($O$2+$A3-2023,52))))))))</f>
        <v>0.19054233599493783</v>
      </c>
      <c r="S3">
        <f t="shared" ca="1" si="13"/>
        <v>0.17800558572649561</v>
      </c>
      <c r="T3">
        <f t="shared" ca="1" si="13"/>
        <v>0.36482296508611661</v>
      </c>
      <c r="U3">
        <f t="shared" ca="1" si="13"/>
        <v>0.65074870627007475</v>
      </c>
      <c r="V3">
        <f t="shared" ca="1" si="13"/>
        <v>0.16050713620416293</v>
      </c>
      <c r="W3">
        <f t="shared" ca="1" si="13"/>
        <v>0.38891543648554849</v>
      </c>
      <c r="X3">
        <f t="shared" ca="1" si="13"/>
        <v>0.60479672654417971</v>
      </c>
      <c r="Y3">
        <f t="shared" ca="1" si="13"/>
        <v>0.49418649683999305</v>
      </c>
      <c r="Z3">
        <f t="shared" ca="1" si="13"/>
        <v>0.84831992868800787</v>
      </c>
      <c r="AA3">
        <f t="shared" ca="1" si="13"/>
        <v>0.17381134959093864</v>
      </c>
      <c r="AB3">
        <f t="shared" ca="1" si="13"/>
        <v>0.1274655774366914</v>
      </c>
      <c r="AD3">
        <v>2024</v>
      </c>
      <c r="AE3">
        <v>36611298196.000122</v>
      </c>
      <c r="AF3">
        <f t="shared" ref="AF3:AF39" si="14">AE3/AE$2</f>
        <v>1.0261014068385685</v>
      </c>
    </row>
    <row r="4" spans="1:32" x14ac:dyDescent="0.25">
      <c r="A4" s="1">
        <v>2023</v>
      </c>
      <c r="B4">
        <v>1.4</v>
      </c>
      <c r="C4">
        <f t="shared" ca="1" si="2"/>
        <v>-9.5381350616999372E-2</v>
      </c>
      <c r="D4">
        <f t="shared" ca="1" si="3"/>
        <v>-0.10464662076289298</v>
      </c>
      <c r="E4">
        <f t="shared" ca="1" si="4"/>
        <v>-0.31642236563987425</v>
      </c>
      <c r="F4">
        <f t="shared" ca="1" si="5"/>
        <v>-9.6336283617784221E-2</v>
      </c>
      <c r="G4">
        <f t="shared" ca="1" si="6"/>
        <v>-0.45202213144981179</v>
      </c>
      <c r="H4">
        <f t="shared" ca="1" si="7"/>
        <v>-0.14153673893080715</v>
      </c>
      <c r="I4">
        <f t="shared" ca="1" si="8"/>
        <v>-9.3881136421789954E-2</v>
      </c>
      <c r="J4">
        <f t="shared" ca="1" si="9"/>
        <v>-0.13280812225152247</v>
      </c>
      <c r="K4">
        <f t="shared" ca="1" si="10"/>
        <v>-0.36772003360705091</v>
      </c>
      <c r="L4">
        <f t="shared" ca="1" si="11"/>
        <v>-0.11770493386431972</v>
      </c>
      <c r="M4">
        <f t="shared" ca="1" si="12"/>
        <v>-0.21033431598201813</v>
      </c>
      <c r="Q4">
        <v>1.4</v>
      </c>
      <c r="R4">
        <f t="shared" ca="1" si="13"/>
        <v>0.58058623010079047</v>
      </c>
      <c r="S4">
        <f t="shared" ca="1" si="13"/>
        <v>0.28294264071392494</v>
      </c>
      <c r="T4">
        <f t="shared" ca="1" si="13"/>
        <v>0.94926709691962274</v>
      </c>
      <c r="U4">
        <f t="shared" ca="1" si="13"/>
        <v>0.25707117675181645</v>
      </c>
      <c r="V4">
        <f t="shared" ca="1" si="13"/>
        <v>0.15751084116485253</v>
      </c>
      <c r="W4">
        <f t="shared" ca="1" si="13"/>
        <v>0.2468143251029003</v>
      </c>
      <c r="X4">
        <f t="shared" ca="1" si="13"/>
        <v>0.15575919074026884</v>
      </c>
      <c r="Y4">
        <f t="shared" ca="1" si="13"/>
        <v>0.96198422763894931</v>
      </c>
      <c r="Z4">
        <f t="shared" ca="1" si="13"/>
        <v>0.56606723864350916</v>
      </c>
      <c r="AA4">
        <f t="shared" ca="1" si="13"/>
        <v>0.19130325873304688</v>
      </c>
      <c r="AB4">
        <f t="shared" ca="1" si="13"/>
        <v>0.12225603511345716</v>
      </c>
      <c r="AD4">
        <v>2025</v>
      </c>
      <c r="AE4">
        <v>37560514627.713982</v>
      </c>
      <c r="AF4">
        <f t="shared" si="14"/>
        <v>1.0527050063821184</v>
      </c>
    </row>
    <row r="5" spans="1:32" x14ac:dyDescent="0.25">
      <c r="A5" s="1">
        <v>2023</v>
      </c>
      <c r="B5">
        <v>1.6</v>
      </c>
      <c r="C5">
        <f t="shared" ca="1" si="2"/>
        <v>-9.9293443752606403E-2</v>
      </c>
      <c r="D5">
        <f t="shared" ca="1" si="3"/>
        <v>-0.11997969381916257</v>
      </c>
      <c r="E5">
        <f t="shared" ca="1" si="4"/>
        <v>-0.10016985715374012</v>
      </c>
      <c r="F5">
        <f t="shared" ca="1" si="5"/>
        <v>-9.5682217023938865E-2</v>
      </c>
      <c r="G5">
        <f t="shared" ca="1" si="6"/>
        <v>-0.14317110608808906</v>
      </c>
      <c r="H5">
        <f t="shared" ca="1" si="7"/>
        <v>-0.42643130912527716</v>
      </c>
      <c r="I5">
        <f t="shared" ca="1" si="8"/>
        <v>-0.12602434728269293</v>
      </c>
      <c r="J5">
        <f t="shared" ca="1" si="9"/>
        <v>-0.10679704987510291</v>
      </c>
      <c r="K5">
        <f t="shared" ca="1" si="10"/>
        <v>-0.11123049856096758</v>
      </c>
      <c r="L5">
        <f t="shared" ca="1" si="11"/>
        <v>-0.11294298158606453</v>
      </c>
      <c r="M5">
        <f t="shared" ca="1" si="12"/>
        <v>-0.20290477022343423</v>
      </c>
      <c r="Q5">
        <v>1.6</v>
      </c>
      <c r="R5">
        <f t="shared" ca="1" si="13"/>
        <v>0.61403981089212922</v>
      </c>
      <c r="S5">
        <f t="shared" ca="1" si="13"/>
        <v>0.53175917195482036</v>
      </c>
      <c r="T5">
        <f t="shared" ca="1" si="13"/>
        <v>0.53809926030516886</v>
      </c>
      <c r="U5">
        <f t="shared" ca="1" si="13"/>
        <v>0.86072851010297891</v>
      </c>
      <c r="V5">
        <f t="shared" ca="1" si="13"/>
        <v>0.26529369999213054</v>
      </c>
      <c r="W5">
        <f t="shared" ca="1" si="13"/>
        <v>0.23025995782390468</v>
      </c>
      <c r="X5">
        <f t="shared" ca="1" si="13"/>
        <v>0.46543593891272617</v>
      </c>
      <c r="Y5">
        <f t="shared" ca="1" si="13"/>
        <v>0.17640566161914983</v>
      </c>
      <c r="Z5">
        <f t="shared" ca="1" si="13"/>
        <v>0.84148483457097001</v>
      </c>
      <c r="AA5">
        <f t="shared" ca="1" si="13"/>
        <v>0.18936691623750668</v>
      </c>
      <c r="AB5">
        <f t="shared" ca="1" si="13"/>
        <v>0.11680189847122219</v>
      </c>
      <c r="AD5">
        <v>2026</v>
      </c>
      <c r="AE5">
        <v>38538675367.510597</v>
      </c>
      <c r="AF5">
        <f t="shared" si="14"/>
        <v>1.0801198253226065</v>
      </c>
    </row>
    <row r="6" spans="1:32" x14ac:dyDescent="0.25">
      <c r="A6" s="1">
        <v>2023</v>
      </c>
      <c r="B6">
        <v>1.8</v>
      </c>
      <c r="C6">
        <f t="shared" ca="1" si="2"/>
        <v>-0.10114110467801686</v>
      </c>
      <c r="D6">
        <f t="shared" ca="1" si="3"/>
        <v>-0.21192790652438817</v>
      </c>
      <c r="E6">
        <f t="shared" ca="1" si="4"/>
        <v>0.12610353316884235</v>
      </c>
      <c r="F6">
        <f t="shared" ca="1" si="5"/>
        <v>-0.37983755669559166</v>
      </c>
      <c r="G6">
        <f t="shared" ca="1" si="6"/>
        <v>-0.14062629887098696</v>
      </c>
      <c r="H6">
        <f t="shared" ca="1" si="7"/>
        <v>-0.13540563797450855</v>
      </c>
      <c r="I6">
        <f t="shared" ca="1" si="8"/>
        <v>-0.39998038427565574</v>
      </c>
      <c r="J6">
        <f t="shared" ca="1" si="9"/>
        <v>-0.12434315504070591</v>
      </c>
      <c r="K6">
        <f t="shared" ca="1" si="10"/>
        <v>-0.35047992773638104</v>
      </c>
      <c r="L6">
        <f t="shared" ca="1" si="11"/>
        <v>-0.34475616523354691</v>
      </c>
      <c r="M6">
        <f t="shared" ca="1" si="12"/>
        <v>-0.1950906843475568</v>
      </c>
      <c r="Q6">
        <v>1.8</v>
      </c>
      <c r="R6">
        <f t="shared" ca="1" si="13"/>
        <v>0.88650808933751524</v>
      </c>
      <c r="S6">
        <f t="shared" ca="1" si="13"/>
        <v>0.27534903074035294</v>
      </c>
      <c r="T6">
        <f t="shared" ca="1" si="13"/>
        <v>0.26147797503807285</v>
      </c>
      <c r="U6">
        <f t="shared" ca="1" si="13"/>
        <v>1.139512670086775</v>
      </c>
      <c r="V6">
        <f t="shared" ca="1" si="13"/>
        <v>0.14577279359460685</v>
      </c>
      <c r="W6">
        <f t="shared" ca="1" si="13"/>
        <v>0.23856999844128712</v>
      </c>
      <c r="X6">
        <f t="shared" ca="1" si="13"/>
        <v>0.31241982708850624</v>
      </c>
      <c r="Y6">
        <f t="shared" ca="1" si="13"/>
        <v>0.47369769068555123</v>
      </c>
      <c r="Z6">
        <f t="shared" ca="1" si="13"/>
        <v>0.5149818649005431</v>
      </c>
      <c r="AA6">
        <f t="shared" ca="1" si="13"/>
        <v>0.67183162987291001</v>
      </c>
      <c r="AB6">
        <f t="shared" ca="1" si="13"/>
        <v>0.11119652336230548</v>
      </c>
      <c r="AD6">
        <v>2027</v>
      </c>
      <c r="AE6">
        <v>39521978061.242424</v>
      </c>
      <c r="AF6">
        <f t="shared" si="14"/>
        <v>1.1076787573218168</v>
      </c>
    </row>
    <row r="7" spans="1:32" x14ac:dyDescent="0.25">
      <c r="A7" s="1">
        <v>2023</v>
      </c>
      <c r="B7">
        <v>2</v>
      </c>
      <c r="C7">
        <f t="shared" ca="1" si="2"/>
        <v>-0.10480308941508387</v>
      </c>
      <c r="D7">
        <f t="shared" ca="1" si="3"/>
        <v>-0.27185370805921621</v>
      </c>
      <c r="E7">
        <f t="shared" ca="1" si="4"/>
        <v>-6.140557314853598E-2</v>
      </c>
      <c r="F7">
        <f t="shared" ca="1" si="5"/>
        <v>-3.4355574786407293E-2</v>
      </c>
      <c r="G7">
        <f t="shared" ca="1" si="6"/>
        <v>-0.12440481464140364</v>
      </c>
      <c r="H7">
        <f t="shared" ca="1" si="7"/>
        <v>-5.0085746201546398E-2</v>
      </c>
      <c r="I7">
        <f ca="1">-IF(ABS(MIN(INDIRECT("'[All data.xlsx]Sheet2_Mul_"&amp;$B7&amp;"_"&amp;X$1&amp;"'!"&amp;ADDRESS($O$2+$A7-2023,2)&amp;":"&amp;ADDRESS($O$2+$A7-2023,52))))&lt;0.0001,10000*(MIN(INDIRECT("'[All data.xlsx]Sheet2_Mul_"&amp;$B7&amp;"_"&amp;X$1&amp;"'!"&amp;ADDRESS($O$2+$A7-2023,2)&amp;":"&amp;ADDRESS($O$2+$A7-2023,52)))),IF(ABS(MIN(INDIRECT("'[All data.xlsx]Sheet2_Mul_"&amp;$B7&amp;"_"&amp;X$1&amp;"'!"&amp;ADDRESS($O$2+$A7-2023,2)&amp;":"&amp;ADDRESS($O$2+$A7-2023,52))))&lt;0.001,(MIN(INDIRECT("'[All data.xlsx]Sheet2_Mul_"&amp;$B7&amp;"_"&amp;X$1&amp;"'!"&amp;ADDRESS($O$2+$A7-2023,2)&amp;":"&amp;ADDRESS($O$2+$A7-2023,52))))*1000,IF(ABS(MIN(INDIRECT("'[All data.xlsx]Sheet2_Mul_"&amp;$B7&amp;"_"&amp;X$1&amp;"'!"&amp;ADDRESS($O$2+$A7-2023,2)&amp;":"&amp;ADDRESS($O$2+$A7-2023,52))))&lt;0.01,(MIN(INDIRECT("'[All data.xlsx]Sheet2_Mul_"&amp;$B7&amp;"_"&amp;X$1&amp;"'!"&amp;ADDRESS($O$2+$A7-2023,2)&amp;":"&amp;ADDRESS($O$2+$A7-2023,52))))*100,IF(ABS(MIN(INDIRECT("'[All data.xlsx]Sheet2_Mul_"&amp;$B7&amp;"_"&amp;X$1&amp;"'!"&amp;ADDRESS($O$2+$A7-2023,2)&amp;":"&amp;ADDRESS($O$2+$A7-2023,52))))&lt;0.1,(MIN(INDIRECT("'[All data.xlsx]Sheet2_Mul_"&amp;$B7&amp;"_"&amp;X$1&amp;"'!"&amp;ADDRESS($O$2+$A7-2023,2)&amp;":"&amp;ADDRESS($O$2+$A7-2023,52))))*10,(MIN(INDIRECT("'[All data.xlsx]Sheet2_Mul_"&amp;$B7&amp;"_"&amp;X$1&amp;"'!"&amp;ADDRESS($O$2+$A7-2023,2)&amp;":"&amp;ADDRESS($O$2+$A7-2023,52))))))))*VLOOKUP($A7,$AD$2:$AF$39,3,0)/3</f>
        <v>-7.9466075185255239E-2</v>
      </c>
      <c r="J7">
        <f t="shared" ref="J7:L7" ca="1" si="15">-IF(ABS(MIN(INDIRECT("'[All data.xlsx]Sheet2_Mul_"&amp;$B7&amp;"_"&amp;Y$1&amp;"'!"&amp;ADDRESS($O$2+$A7-2023,2)&amp;":"&amp;ADDRESS($O$2+$A7-2023,52))))&lt;0.0001,10000*(MIN(INDIRECT("'[All data.xlsx]Sheet2_Mul_"&amp;$B7&amp;"_"&amp;Y$1&amp;"'!"&amp;ADDRESS($O$2+$A7-2023,2)&amp;":"&amp;ADDRESS($O$2+$A7-2023,52)))),IF(ABS(MIN(INDIRECT("'[All data.xlsx]Sheet2_Mul_"&amp;$B7&amp;"_"&amp;Y$1&amp;"'!"&amp;ADDRESS($O$2+$A7-2023,2)&amp;":"&amp;ADDRESS($O$2+$A7-2023,52))))&lt;0.001,(MIN(INDIRECT("'[All data.xlsx]Sheet2_Mul_"&amp;$B7&amp;"_"&amp;Y$1&amp;"'!"&amp;ADDRESS($O$2+$A7-2023,2)&amp;":"&amp;ADDRESS($O$2+$A7-2023,52))))*1000,IF(ABS(MIN(INDIRECT("'[All data.xlsx]Sheet2_Mul_"&amp;$B7&amp;"_"&amp;Y$1&amp;"'!"&amp;ADDRESS($O$2+$A7-2023,2)&amp;":"&amp;ADDRESS($O$2+$A7-2023,52))))&lt;0.01,(MIN(INDIRECT("'[All data.xlsx]Sheet2_Mul_"&amp;$B7&amp;"_"&amp;Y$1&amp;"'!"&amp;ADDRESS($O$2+$A7-2023,2)&amp;":"&amp;ADDRESS($O$2+$A7-2023,52))))*100,IF(ABS(MIN(INDIRECT("'[All data.xlsx]Sheet2_Mul_"&amp;$B7&amp;"_"&amp;Y$1&amp;"'!"&amp;ADDRESS($O$2+$A7-2023,2)&amp;":"&amp;ADDRESS($O$2+$A7-2023,52))))&lt;0.1,(MIN(INDIRECT("'[All data.xlsx]Sheet2_Mul_"&amp;$B7&amp;"_"&amp;Y$1&amp;"'!"&amp;ADDRESS($O$2+$A7-2023,2)&amp;":"&amp;ADDRESS($O$2+$A7-2023,52))))*10,(MIN(INDIRECT("'[All data.xlsx]Sheet2_Mul_"&amp;$B7&amp;"_"&amp;Y$1&amp;"'!"&amp;ADDRESS($O$2+$A7-2023,2)&amp;":"&amp;ADDRESS($O$2+$A7-2023,52))))))))*VLOOKUP($A7,$AD$2:$AF$39,3,0)/3</f>
        <v>-5.8806455162907473E-2</v>
      </c>
      <c r="K7">
        <f t="shared" ca="1" si="15"/>
        <v>-0.15383891440024453</v>
      </c>
      <c r="L7">
        <f t="shared" ca="1" si="15"/>
        <v>-0.16412410022043392</v>
      </c>
      <c r="M7">
        <f t="shared" ca="1" si="12"/>
        <v>-0.18703791090892841</v>
      </c>
      <c r="Q7">
        <v>2</v>
      </c>
      <c r="R7">
        <f t="shared" ca="1" si="13"/>
        <v>0.11980978154239837</v>
      </c>
      <c r="S7">
        <f t="shared" ca="1" si="13"/>
        <v>0.2602025382766528</v>
      </c>
      <c r="T7">
        <f t="shared" ca="1" si="13"/>
        <v>0.26401042652123613</v>
      </c>
      <c r="U7">
        <f t="shared" ca="1" si="13"/>
        <v>0.37671532883108377</v>
      </c>
      <c r="V7">
        <f t="shared" ca="1" si="13"/>
        <v>0.266829260926289</v>
      </c>
      <c r="W7">
        <f t="shared" ca="1" si="13"/>
        <v>0.23952565358374051</v>
      </c>
      <c r="X7">
        <f t="shared" ca="1" si="13"/>
        <v>0.17875946646431515</v>
      </c>
      <c r="Y7">
        <f t="shared" ca="1" si="13"/>
        <v>0.30499804568726102</v>
      </c>
      <c r="Z7">
        <f t="shared" ca="1" si="13"/>
        <v>0.69246823529069101</v>
      </c>
      <c r="AA7">
        <f t="shared" ca="1" si="13"/>
        <v>0.68278648940677988</v>
      </c>
      <c r="AB7">
        <f t="shared" ca="1" si="13"/>
        <v>0.10552515257002716</v>
      </c>
      <c r="AD7">
        <v>2028</v>
      </c>
      <c r="AE7">
        <v>40564531338.409378</v>
      </c>
      <c r="AF7">
        <f t="shared" si="14"/>
        <v>1.1368982998433121</v>
      </c>
    </row>
    <row r="8" spans="1:32" x14ac:dyDescent="0.25">
      <c r="A8" s="1">
        <v>2024</v>
      </c>
      <c r="B8">
        <v>1</v>
      </c>
      <c r="C8">
        <f t="shared" ca="1" si="2"/>
        <v>-8.8030713174071004E-2</v>
      </c>
      <c r="D8">
        <f t="shared" ca="1" si="3"/>
        <v>-0.10548907219038384</v>
      </c>
      <c r="E8">
        <f t="shared" ca="1" si="4"/>
        <v>-0.10186667871273926</v>
      </c>
      <c r="F8">
        <f t="shared" ca="1" si="5"/>
        <v>-3.7870734288688375E-2</v>
      </c>
      <c r="G8">
        <f t="shared" ca="1" si="6"/>
        <v>-0.37598192689308862</v>
      </c>
      <c r="H8">
        <f t="shared" ca="1" si="7"/>
        <v>-0.10683343673192415</v>
      </c>
      <c r="I8">
        <f t="shared" ca="1" si="8"/>
        <v>-9.4293102156386824E-2</v>
      </c>
      <c r="J8">
        <f t="shared" ca="1" si="9"/>
        <v>-8.4779114135412934E-2</v>
      </c>
      <c r="K8">
        <f t="shared" ca="1" si="10"/>
        <v>-0.36475616927180865</v>
      </c>
      <c r="L8">
        <f t="shared" ca="1" si="11"/>
        <v>-7.4104966478282838E-2</v>
      </c>
      <c r="M8">
        <f t="shared" ca="1" si="12"/>
        <v>-0.22400654100665038</v>
      </c>
      <c r="Q8">
        <v>1</v>
      </c>
      <c r="R8">
        <f t="shared" ca="1" si="13"/>
        <v>0.33841710651176782</v>
      </c>
      <c r="S8">
        <f t="shared" ca="1" si="13"/>
        <v>0.94301870556290812</v>
      </c>
      <c r="T8">
        <f t="shared" ca="1" si="13"/>
        <v>0.34475030003966661</v>
      </c>
      <c r="U8">
        <f t="shared" ca="1" si="13"/>
        <v>0.38291768084554245</v>
      </c>
      <c r="V8">
        <f t="shared" ca="1" si="13"/>
        <v>0.1591639458750575</v>
      </c>
      <c r="W8">
        <f t="shared" ca="1" si="13"/>
        <v>0.36835548227499526</v>
      </c>
      <c r="X8">
        <f t="shared" ca="1" si="13"/>
        <v>0.35877298064945257</v>
      </c>
      <c r="Y8">
        <f t="shared" ca="1" si="13"/>
        <v>0.46521516824771642</v>
      </c>
      <c r="Z8">
        <f t="shared" ca="1" si="13"/>
        <v>0.95667517419687054</v>
      </c>
      <c r="AA8">
        <f t="shared" ca="1" si="13"/>
        <v>0.75416853853538524</v>
      </c>
      <c r="AB8">
        <f t="shared" ca="1" si="13"/>
        <v>0.12811046336320578</v>
      </c>
      <c r="AD8">
        <v>2029</v>
      </c>
      <c r="AE8">
        <v>41642321846.912933</v>
      </c>
      <c r="AF8">
        <f t="shared" si="14"/>
        <v>1.1671054329291741</v>
      </c>
    </row>
    <row r="9" spans="1:32" x14ac:dyDescent="0.25">
      <c r="A9" s="1">
        <v>2024</v>
      </c>
      <c r="B9">
        <v>1.2</v>
      </c>
      <c r="C9">
        <f t="shared" ca="1" si="2"/>
        <v>-9.2216864497833714E-2</v>
      </c>
      <c r="D9">
        <f t="shared" ca="1" si="3"/>
        <v>-0.10542937940708043</v>
      </c>
      <c r="E9">
        <f t="shared" ca="1" si="4"/>
        <v>-0.10583424744699599</v>
      </c>
      <c r="F9">
        <f t="shared" ca="1" si="5"/>
        <v>-9.7221908386522046E-2</v>
      </c>
      <c r="G9">
        <f t="shared" ca="1" si="6"/>
        <v>-0.1397966575990631</v>
      </c>
      <c r="H9">
        <f t="shared" ca="1" si="7"/>
        <v>-0.36492981806749675</v>
      </c>
      <c r="I9">
        <f t="shared" ca="1" si="8"/>
        <v>-9.3126790338663903E-2</v>
      </c>
      <c r="J9">
        <f t="shared" ca="1" si="9"/>
        <v>-9.0153013129678647E-2</v>
      </c>
      <c r="K9">
        <f t="shared" ca="1" si="10"/>
        <v>-9.143083055329955E-2</v>
      </c>
      <c r="L9">
        <f t="shared" ca="1" si="11"/>
        <v>-0.30580204608145878</v>
      </c>
      <c r="M9">
        <f t="shared" ca="1" si="12"/>
        <v>-0.21780779431242769</v>
      </c>
      <c r="Q9">
        <v>1.2</v>
      </c>
      <c r="R9">
        <f t="shared" ca="1" si="13"/>
        <v>0.34239373088411629</v>
      </c>
      <c r="S9">
        <f t="shared" ca="1" si="13"/>
        <v>0.17493380104683523</v>
      </c>
      <c r="T9">
        <f t="shared" ca="1" si="13"/>
        <v>0.13729621103634976</v>
      </c>
      <c r="U9">
        <f t="shared" ca="1" si="13"/>
        <v>0.7996760381938457</v>
      </c>
      <c r="V9">
        <f t="shared" ca="1" si="13"/>
        <v>0.1605160365530526</v>
      </c>
      <c r="W9">
        <f t="shared" ca="1" si="13"/>
        <v>0.25130731016711383</v>
      </c>
      <c r="X9">
        <f t="shared" ca="1" si="13"/>
        <v>0.34866323461718496</v>
      </c>
      <c r="Y9">
        <f t="shared" ca="1" si="13"/>
        <v>0.49513075203579082</v>
      </c>
      <c r="Z9">
        <f t="shared" ca="1" si="13"/>
        <v>0.64168741972676446</v>
      </c>
      <c r="AA9">
        <f t="shared" ca="1" si="13"/>
        <v>0.19340993517818511</v>
      </c>
      <c r="AB9">
        <f t="shared" ca="1" si="13"/>
        <v>0.12336253828747787</v>
      </c>
      <c r="AD9">
        <v>2030</v>
      </c>
      <c r="AE9">
        <v>42756159943.83242</v>
      </c>
      <c r="AF9">
        <f t="shared" si="14"/>
        <v>1.1983228683809535</v>
      </c>
    </row>
    <row r="10" spans="1:32" x14ac:dyDescent="0.25">
      <c r="A10" s="1">
        <v>2024</v>
      </c>
      <c r="B10">
        <v>1.4</v>
      </c>
      <c r="C10">
        <f t="shared" ca="1" si="2"/>
        <v>-9.6262333637427325E-2</v>
      </c>
      <c r="D10">
        <f t="shared" ca="1" si="3"/>
        <v>-0.10944339135507464</v>
      </c>
      <c r="E10">
        <f t="shared" ca="1" si="4"/>
        <v>-0.10597673771228121</v>
      </c>
      <c r="F10">
        <f t="shared" ca="1" si="5"/>
        <v>-9.6661638002995584E-2</v>
      </c>
      <c r="G10">
        <f t="shared" ca="1" si="6"/>
        <v>-0.11535982478394841</v>
      </c>
      <c r="H10">
        <f t="shared" ca="1" si="7"/>
        <v>-0.10588858370175895</v>
      </c>
      <c r="I10">
        <f t="shared" ca="1" si="8"/>
        <v>-9.1766691779700191E-2</v>
      </c>
      <c r="J10">
        <f t="shared" ca="1" si="9"/>
        <v>-8.8554962929389414E-2</v>
      </c>
      <c r="K10">
        <f t="shared" ca="1" si="10"/>
        <v>-0.31822143556522536</v>
      </c>
      <c r="L10">
        <f t="shared" ca="1" si="11"/>
        <v>-0.29899479705871645</v>
      </c>
      <c r="M10">
        <f t="shared" ca="1" si="12"/>
        <v>-0.21090022889010329</v>
      </c>
      <c r="Q10">
        <v>1.4</v>
      </c>
      <c r="R10">
        <f t="shared" ca="1" si="13"/>
        <v>0.37697777379962044</v>
      </c>
      <c r="S10">
        <f t="shared" ca="1" si="13"/>
        <v>0.20073896876417599</v>
      </c>
      <c r="T10">
        <f t="shared" ca="1" si="13"/>
        <v>0.12543882475164508</v>
      </c>
      <c r="U10">
        <f t="shared" ca="1" si="13"/>
        <v>0.14053366596730674</v>
      </c>
      <c r="V10">
        <f t="shared" ca="1" si="13"/>
        <v>0.1516560236424237</v>
      </c>
      <c r="W10">
        <f t="shared" ca="1" si="13"/>
        <v>0.24690784923294243</v>
      </c>
      <c r="X10">
        <f t="shared" ca="1" si="13"/>
        <v>0.33800199073053983</v>
      </c>
      <c r="Y10">
        <f t="shared" ca="1" si="13"/>
        <v>0.48839624251968061</v>
      </c>
      <c r="Z10">
        <f t="shared" ca="1" si="13"/>
        <v>0.58385279284993219</v>
      </c>
      <c r="AA10">
        <f t="shared" ca="1" si="13"/>
        <v>0.7132292500884071</v>
      </c>
      <c r="AB10">
        <f t="shared" ca="1" si="13"/>
        <v>0.11828478221434688</v>
      </c>
      <c r="AD10">
        <v>2031</v>
      </c>
      <c r="AE10">
        <v>43906236048.091492</v>
      </c>
      <c r="AF10">
        <f t="shared" si="14"/>
        <v>1.2305559430518915</v>
      </c>
    </row>
    <row r="11" spans="1:32" x14ac:dyDescent="0.25">
      <c r="A11" s="1">
        <v>2024</v>
      </c>
      <c r="B11">
        <v>1.6</v>
      </c>
      <c r="C11">
        <f t="shared" ca="1" si="2"/>
        <v>-0.10017365831427609</v>
      </c>
      <c r="D11">
        <f t="shared" ca="1" si="3"/>
        <v>-0.11624466306505447</v>
      </c>
      <c r="E11">
        <f t="shared" ca="1" si="4"/>
        <v>-0.10611465414804504</v>
      </c>
      <c r="F11">
        <f t="shared" ca="1" si="5"/>
        <v>-9.6008425227871411E-2</v>
      </c>
      <c r="G11">
        <f t="shared" ca="1" si="6"/>
        <v>-0.10527509018864933</v>
      </c>
      <c r="H11">
        <f t="shared" ca="1" si="7"/>
        <v>-0.10428865127808239</v>
      </c>
      <c r="I11">
        <f t="shared" ca="1" si="8"/>
        <v>-9.3229512678750182E-2</v>
      </c>
      <c r="J11">
        <f t="shared" ca="1" si="9"/>
        <v>-0.30093019699387896</v>
      </c>
      <c r="K11">
        <f t="shared" ca="1" si="10"/>
        <v>-0.3219786637423166</v>
      </c>
      <c r="L11">
        <f t="shared" ca="1" si="11"/>
        <v>-0.47972772306703376</v>
      </c>
      <c r="M11">
        <f t="shared" ca="1" si="12"/>
        <v>-0.20344858989186765</v>
      </c>
      <c r="Q11">
        <v>1.6</v>
      </c>
      <c r="R11">
        <f t="shared" ca="1" si="13"/>
        <v>0.34148838511323387</v>
      </c>
      <c r="S11">
        <f t="shared" ca="1" si="13"/>
        <v>0.17289991475092151</v>
      </c>
      <c r="T11">
        <f t="shared" ca="1" si="13"/>
        <v>0.11086295341274557</v>
      </c>
      <c r="U11">
        <f t="shared" ca="1" si="13"/>
        <v>0.85988001190330376</v>
      </c>
      <c r="V11">
        <f t="shared" ca="1" si="13"/>
        <v>0.15735195568828567</v>
      </c>
      <c r="W11">
        <f t="shared" ca="1" si="13"/>
        <v>0.2427049647802593</v>
      </c>
      <c r="X11">
        <f t="shared" ca="1" si="13"/>
        <v>0.33769200959995899</v>
      </c>
      <c r="Y11">
        <f t="shared" ca="1" si="13"/>
        <v>0.40667296050296703</v>
      </c>
      <c r="Z11">
        <f t="shared" ca="1" si="13"/>
        <v>0.60760932810945611</v>
      </c>
      <c r="AA11">
        <f t="shared" ca="1" si="13"/>
        <v>0.18973992493071176</v>
      </c>
      <c r="AB11">
        <f t="shared" ca="1" si="13"/>
        <v>0.11297212271008686</v>
      </c>
      <c r="AD11">
        <v>2032</v>
      </c>
      <c r="AE11">
        <v>45084528779.150909</v>
      </c>
      <c r="AF11">
        <f t="shared" si="14"/>
        <v>1.2635798424649918</v>
      </c>
    </row>
    <row r="12" spans="1:32" x14ac:dyDescent="0.25">
      <c r="A12" s="1">
        <v>2024</v>
      </c>
      <c r="B12">
        <v>1.8</v>
      </c>
      <c r="C12">
        <f t="shared" ca="1" si="2"/>
        <v>-0.1039569655591014</v>
      </c>
      <c r="D12">
        <f t="shared" ca="1" si="3"/>
        <v>-0.24368201881195495</v>
      </c>
      <c r="E12">
        <f t="shared" ca="1" si="4"/>
        <v>-3.7803707735114295E-2</v>
      </c>
      <c r="F12">
        <f t="shared" ca="1" si="5"/>
        <v>-9.5255766132364736E-2</v>
      </c>
      <c r="G12">
        <f t="shared" ca="1" si="6"/>
        <v>-0.10392711073159731</v>
      </c>
      <c r="H12">
        <f t="shared" ca="1" si="7"/>
        <v>-0.34700919402160552</v>
      </c>
      <c r="I12">
        <f t="shared" ca="1" si="8"/>
        <v>-9.3386148861525201E-2</v>
      </c>
      <c r="J12">
        <f t="shared" ca="1" si="9"/>
        <v>-8.4820522042314314E-2</v>
      </c>
      <c r="K12">
        <f t="shared" ca="1" si="10"/>
        <v>-8.4756483280319816E-2</v>
      </c>
      <c r="L12">
        <f t="shared" ca="1" si="11"/>
        <v>-0.28345776938588557</v>
      </c>
      <c r="M12">
        <f t="shared" ca="1" si="12"/>
        <v>-0.1956113663659432</v>
      </c>
      <c r="Q12">
        <v>1.8</v>
      </c>
      <c r="R12">
        <f t="shared" ca="1" si="13"/>
        <v>0.88189641492517057</v>
      </c>
      <c r="S12">
        <f t="shared" ca="1" si="13"/>
        <v>0.14354524128095669</v>
      </c>
      <c r="T12">
        <f t="shared" ca="1" si="13"/>
        <v>0.24389218359790316</v>
      </c>
      <c r="U12">
        <f t="shared" ca="1" si="13"/>
        <v>0.90374967557935126</v>
      </c>
      <c r="V12">
        <f t="shared" ca="1" si="13"/>
        <v>0.15651449460899652</v>
      </c>
      <c r="W12">
        <f t="shared" ca="1" si="13"/>
        <v>0.22342677150834436</v>
      </c>
      <c r="X12">
        <f t="shared" ca="1" si="13"/>
        <v>0.34857652115379284</v>
      </c>
      <c r="Y12">
        <f t="shared" ca="1" si="13"/>
        <v>0.47466045259719136</v>
      </c>
      <c r="Z12">
        <f t="shared" ca="1" si="13"/>
        <v>0.6163314534462373</v>
      </c>
      <c r="AA12">
        <f t="shared" ca="1" si="13"/>
        <v>0.66055088732793055</v>
      </c>
      <c r="AB12">
        <f t="shared" ca="1" si="13"/>
        <v>0.10751506758696139</v>
      </c>
      <c r="AD12">
        <v>2033</v>
      </c>
      <c r="AE12">
        <v>46287551821.723656</v>
      </c>
      <c r="AF12">
        <f t="shared" si="14"/>
        <v>1.2972968559900129</v>
      </c>
    </row>
    <row r="13" spans="1:32" x14ac:dyDescent="0.25">
      <c r="A13" s="1">
        <v>2024</v>
      </c>
      <c r="B13">
        <v>2</v>
      </c>
      <c r="C13">
        <f t="shared" ca="1" si="2"/>
        <v>-0.10761800352459733</v>
      </c>
      <c r="D13">
        <f t="shared" ca="1" si="3"/>
        <v>-0.23007466648355823</v>
      </c>
      <c r="E13">
        <f t="shared" ca="1" si="4"/>
        <v>-0.32934376884508859</v>
      </c>
      <c r="F13">
        <f t="shared" ca="1" si="5"/>
        <v>-0.22524268279150675</v>
      </c>
      <c r="G13">
        <f t="shared" ca="1" si="6"/>
        <v>-0.12228293084035263</v>
      </c>
      <c r="H13">
        <f t="shared" ca="1" si="7"/>
        <v>-4.6172350104811098E-2</v>
      </c>
      <c r="I13">
        <f ca="1">-IF(ABS(MIN(INDIRECT("'[All data.xlsx]Sheet2_Mul_"&amp;$B13&amp;"_"&amp;X$1&amp;"'!"&amp;ADDRESS($O$2+$A13-2023,2)&amp;":"&amp;ADDRESS($O$2+$A13-2023,52))))&lt;0.0001,10000*(MIN(INDIRECT("'[All data.xlsx]Sheet2_Mul_"&amp;$B13&amp;"_"&amp;X$1&amp;"'!"&amp;ADDRESS($O$2+$A13-2023,2)&amp;":"&amp;ADDRESS($O$2+$A13-2023,52)))),IF(ABS(MIN(INDIRECT("'[All data.xlsx]Sheet2_Mul_"&amp;$B13&amp;"_"&amp;X$1&amp;"'!"&amp;ADDRESS($O$2+$A13-2023,2)&amp;":"&amp;ADDRESS($O$2+$A13-2023,52))))&lt;0.001,(MIN(INDIRECT("'[All data.xlsx]Sheet2_Mul_"&amp;$B13&amp;"_"&amp;X$1&amp;"'!"&amp;ADDRESS($O$2+$A13-2023,2)&amp;":"&amp;ADDRESS($O$2+$A13-2023,52))))*1000,IF(ABS(MIN(INDIRECT("'[All data.xlsx]Sheet2_Mul_"&amp;$B13&amp;"_"&amp;X$1&amp;"'!"&amp;ADDRESS($O$2+$A13-2023,2)&amp;":"&amp;ADDRESS($O$2+$A13-2023,52))))&lt;0.01,(MIN(INDIRECT("'[All data.xlsx]Sheet2_Mul_"&amp;$B13&amp;"_"&amp;X$1&amp;"'!"&amp;ADDRESS($O$2+$A13-2023,2)&amp;":"&amp;ADDRESS($O$2+$A13-2023,52))))*100,IF(ABS(MIN(INDIRECT("'[All data.xlsx]Sheet2_Mul_"&amp;$B13&amp;"_"&amp;X$1&amp;"'!"&amp;ADDRESS($O$2+$A13-2023,2)&amp;":"&amp;ADDRESS($O$2+$A13-2023,52))))&lt;0.1,(MIN(INDIRECT("'[All data.xlsx]Sheet2_Mul_"&amp;$B13&amp;"_"&amp;X$1&amp;"'!"&amp;ADDRESS($O$2+$A13-2023,2)&amp;":"&amp;ADDRESS($O$2+$A13-2023,52))))*10,(MIN(INDIRECT("'[All data.xlsx]Sheet2_Mul_"&amp;$B13&amp;"_"&amp;X$1&amp;"'!"&amp;ADDRESS($O$2+$A13-2023,2)&amp;":"&amp;ADDRESS($O$2+$A13-2023,52))))))))*VLOOKUP($A13,$AD$2:$AF$39,3,0)/3</f>
        <v>-0.1511721450545214</v>
      </c>
      <c r="J13">
        <f t="shared" ref="J13" ca="1" si="16">-IF(ABS(MIN(INDIRECT("'[All data.xlsx]Sheet2_Mul_"&amp;$B13&amp;"_"&amp;Y$1&amp;"'!"&amp;ADDRESS($O$2+$A13-2023,2)&amp;":"&amp;ADDRESS($O$2+$A13-2023,52))))&lt;0.0001,10000*(MIN(INDIRECT("'[All data.xlsx]Sheet2_Mul_"&amp;$B13&amp;"_"&amp;Y$1&amp;"'!"&amp;ADDRESS($O$2+$A13-2023,2)&amp;":"&amp;ADDRESS($O$2+$A13-2023,52)))),IF(ABS(MIN(INDIRECT("'[All data.xlsx]Sheet2_Mul_"&amp;$B13&amp;"_"&amp;Y$1&amp;"'!"&amp;ADDRESS($O$2+$A13-2023,2)&amp;":"&amp;ADDRESS($O$2+$A13-2023,52))))&lt;0.001,(MIN(INDIRECT("'[All data.xlsx]Sheet2_Mul_"&amp;$B13&amp;"_"&amp;Y$1&amp;"'!"&amp;ADDRESS($O$2+$A13-2023,2)&amp;":"&amp;ADDRESS($O$2+$A13-2023,52))))*1000,IF(ABS(MIN(INDIRECT("'[All data.xlsx]Sheet2_Mul_"&amp;$B13&amp;"_"&amp;Y$1&amp;"'!"&amp;ADDRESS($O$2+$A13-2023,2)&amp;":"&amp;ADDRESS($O$2+$A13-2023,52))))&lt;0.01,(MIN(INDIRECT("'[All data.xlsx]Sheet2_Mul_"&amp;$B13&amp;"_"&amp;Y$1&amp;"'!"&amp;ADDRESS($O$2+$A13-2023,2)&amp;":"&amp;ADDRESS($O$2+$A13-2023,52))))*100,IF(ABS(MIN(INDIRECT("'[All data.xlsx]Sheet2_Mul_"&amp;$B13&amp;"_"&amp;Y$1&amp;"'!"&amp;ADDRESS($O$2+$A13-2023,2)&amp;":"&amp;ADDRESS($O$2+$A13-2023,52))))&lt;0.1,(MIN(INDIRECT("'[All data.xlsx]Sheet2_Mul_"&amp;$B13&amp;"_"&amp;Y$1&amp;"'!"&amp;ADDRESS($O$2+$A13-2023,2)&amp;":"&amp;ADDRESS($O$2+$A13-2023,52))))*10,(MIN(INDIRECT("'[All data.xlsx]Sheet2_Mul_"&amp;$B13&amp;"_"&amp;Y$1&amp;"'!"&amp;ADDRESS($O$2+$A13-2023,2)&amp;":"&amp;ADDRESS($O$2+$A13-2023,52))))))))*VLOOKUP($A13,$AD$2:$AF$39,3,0)/3</f>
        <v>-4.9165732846024351E-2</v>
      </c>
      <c r="K13">
        <f t="shared" ref="K13" ca="1" si="17">-IF(ABS(MIN(INDIRECT("'[All data.xlsx]Sheet2_Mul_"&amp;$B13&amp;"_"&amp;Z$1&amp;"'!"&amp;ADDRESS($O$2+$A13-2023,2)&amp;":"&amp;ADDRESS($O$2+$A13-2023,52))))&lt;0.0001,10000*(MIN(INDIRECT("'[All data.xlsx]Sheet2_Mul_"&amp;$B13&amp;"_"&amp;Z$1&amp;"'!"&amp;ADDRESS($O$2+$A13-2023,2)&amp;":"&amp;ADDRESS($O$2+$A13-2023,52)))),IF(ABS(MIN(INDIRECT("'[All data.xlsx]Sheet2_Mul_"&amp;$B13&amp;"_"&amp;Z$1&amp;"'!"&amp;ADDRESS($O$2+$A13-2023,2)&amp;":"&amp;ADDRESS($O$2+$A13-2023,52))))&lt;0.001,(MIN(INDIRECT("'[All data.xlsx]Sheet2_Mul_"&amp;$B13&amp;"_"&amp;Z$1&amp;"'!"&amp;ADDRESS($O$2+$A13-2023,2)&amp;":"&amp;ADDRESS($O$2+$A13-2023,52))))*1000,IF(ABS(MIN(INDIRECT("'[All data.xlsx]Sheet2_Mul_"&amp;$B13&amp;"_"&amp;Z$1&amp;"'!"&amp;ADDRESS($O$2+$A13-2023,2)&amp;":"&amp;ADDRESS($O$2+$A13-2023,52))))&lt;0.01,(MIN(INDIRECT("'[All data.xlsx]Sheet2_Mul_"&amp;$B13&amp;"_"&amp;Z$1&amp;"'!"&amp;ADDRESS($O$2+$A13-2023,2)&amp;":"&amp;ADDRESS($O$2+$A13-2023,52))))*100,IF(ABS(MIN(INDIRECT("'[All data.xlsx]Sheet2_Mul_"&amp;$B13&amp;"_"&amp;Z$1&amp;"'!"&amp;ADDRESS($O$2+$A13-2023,2)&amp;":"&amp;ADDRESS($O$2+$A13-2023,52))))&lt;0.1,(MIN(INDIRECT("'[All data.xlsx]Sheet2_Mul_"&amp;$B13&amp;"_"&amp;Z$1&amp;"'!"&amp;ADDRESS($O$2+$A13-2023,2)&amp;":"&amp;ADDRESS($O$2+$A13-2023,52))))*10,(MIN(INDIRECT("'[All data.xlsx]Sheet2_Mul_"&amp;$B13&amp;"_"&amp;Z$1&amp;"'!"&amp;ADDRESS($O$2+$A13-2023,2)&amp;":"&amp;ADDRESS($O$2+$A13-2023,52))))))))*VLOOKUP($A13,$AD$2:$AF$39,3,0)/3</f>
        <v>-0.19055560601227359</v>
      </c>
      <c r="L13">
        <f t="shared" ref="L13" ca="1" si="18">-IF(ABS(MIN(INDIRECT("'[All data.xlsx]Sheet2_Mul_"&amp;$B13&amp;"_"&amp;AA$1&amp;"'!"&amp;ADDRESS($O$2+$A13-2023,2)&amp;":"&amp;ADDRESS($O$2+$A13-2023,52))))&lt;0.0001,10000*(MIN(INDIRECT("'[All data.xlsx]Sheet2_Mul_"&amp;$B13&amp;"_"&amp;AA$1&amp;"'!"&amp;ADDRESS($O$2+$A13-2023,2)&amp;":"&amp;ADDRESS($O$2+$A13-2023,52)))),IF(ABS(MIN(INDIRECT("'[All data.xlsx]Sheet2_Mul_"&amp;$B13&amp;"_"&amp;AA$1&amp;"'!"&amp;ADDRESS($O$2+$A13-2023,2)&amp;":"&amp;ADDRESS($O$2+$A13-2023,52))))&lt;0.001,(MIN(INDIRECT("'[All data.xlsx]Sheet2_Mul_"&amp;$B13&amp;"_"&amp;AA$1&amp;"'!"&amp;ADDRESS($O$2+$A13-2023,2)&amp;":"&amp;ADDRESS($O$2+$A13-2023,52))))*1000,IF(ABS(MIN(INDIRECT("'[All data.xlsx]Sheet2_Mul_"&amp;$B13&amp;"_"&amp;AA$1&amp;"'!"&amp;ADDRESS($O$2+$A13-2023,2)&amp;":"&amp;ADDRESS($O$2+$A13-2023,52))))&lt;0.01,(MIN(INDIRECT("'[All data.xlsx]Sheet2_Mul_"&amp;$B13&amp;"_"&amp;AA$1&amp;"'!"&amp;ADDRESS($O$2+$A13-2023,2)&amp;":"&amp;ADDRESS($O$2+$A13-2023,52))))*100,IF(ABS(MIN(INDIRECT("'[All data.xlsx]Sheet2_Mul_"&amp;$B13&amp;"_"&amp;AA$1&amp;"'!"&amp;ADDRESS($O$2+$A13-2023,2)&amp;":"&amp;ADDRESS($O$2+$A13-2023,52))))&lt;0.1,(MIN(INDIRECT("'[All data.xlsx]Sheet2_Mul_"&amp;$B13&amp;"_"&amp;AA$1&amp;"'!"&amp;ADDRESS($O$2+$A13-2023,2)&amp;":"&amp;ADDRESS($O$2+$A13-2023,52))))*10,(MIN(INDIRECT("'[All data.xlsx]Sheet2_Mul_"&amp;$B13&amp;"_"&amp;AA$1&amp;"'!"&amp;ADDRESS($O$2+$A13-2023,2)&amp;":"&amp;ADDRESS($O$2+$A13-2023,52))))))))*VLOOKUP($A13,$AD$2:$AF$39,3,0)/3</f>
        <v>-0.33420812760449703</v>
      </c>
      <c r="M13">
        <f t="shared" ca="1" si="12"/>
        <v>-0.18753490003496745</v>
      </c>
      <c r="Q13">
        <v>2</v>
      </c>
      <c r="R13">
        <f t="shared" ca="1" si="13"/>
        <v>0.11935504472441179</v>
      </c>
      <c r="S13">
        <f t="shared" ca="1" si="13"/>
        <v>0.12568400688217232</v>
      </c>
      <c r="T13">
        <f t="shared" ca="1" si="13"/>
        <v>0.24674561617436666</v>
      </c>
      <c r="U13">
        <f t="shared" ca="1" si="13"/>
        <v>0.37222984334222398</v>
      </c>
      <c r="V13">
        <f t="shared" ca="1" si="13"/>
        <v>0.29493735046577113</v>
      </c>
      <c r="W13">
        <f t="shared" ca="1" si="13"/>
        <v>0.24618641884546058</v>
      </c>
      <c r="X13">
        <f t="shared" ca="1" si="13"/>
        <v>0.65725964474130649</v>
      </c>
      <c r="Y13">
        <f t="shared" ca="1" si="13"/>
        <v>0.2528360126078581</v>
      </c>
      <c r="Z13">
        <f t="shared" ca="1" si="13"/>
        <v>0.86533277534958253</v>
      </c>
      <c r="AA13">
        <f t="shared" ca="1" si="13"/>
        <v>1.6823646271112702</v>
      </c>
      <c r="AB13">
        <f t="shared" ca="1" si="13"/>
        <v>0.10199621874704529</v>
      </c>
      <c r="AD13">
        <v>2034</v>
      </c>
      <c r="AE13">
        <v>47515739919.417259</v>
      </c>
      <c r="AF13">
        <f t="shared" si="14"/>
        <v>1.3317191681451026</v>
      </c>
    </row>
    <row r="14" spans="1:32" x14ac:dyDescent="0.25">
      <c r="A14" s="1">
        <f>A8+1</f>
        <v>2025</v>
      </c>
      <c r="B14">
        <f>B2</f>
        <v>1</v>
      </c>
      <c r="C14">
        <f t="shared" ca="1" si="2"/>
        <v>-3.6835000436502334E-2</v>
      </c>
      <c r="D14">
        <f t="shared" ca="1" si="3"/>
        <v>-7.5110363581752534E-2</v>
      </c>
      <c r="E14">
        <f t="shared" ca="1" si="4"/>
        <v>-0.13248997186569361</v>
      </c>
      <c r="F14">
        <f t="shared" ca="1" si="5"/>
        <v>-9.9872492284460199E-2</v>
      </c>
      <c r="G14">
        <f t="shared" ca="1" si="6"/>
        <v>-0.11785426277096382</v>
      </c>
      <c r="H14">
        <f t="shared" ca="1" si="7"/>
        <v>-6.2129777438676641E-2</v>
      </c>
      <c r="I14">
        <f t="shared" ca="1" si="8"/>
        <v>-8.7674644062531448E-2</v>
      </c>
      <c r="J14">
        <f t="shared" ca="1" si="9"/>
        <v>-3.947347702545638E-2</v>
      </c>
      <c r="K14">
        <f t="shared" ca="1" si="10"/>
        <v>-9.5794481752522531E-2</v>
      </c>
      <c r="L14">
        <f t="shared" ca="1" si="11"/>
        <v>-0.32063361600709073</v>
      </c>
      <c r="M14">
        <f t="shared" ca="1" si="12"/>
        <v>-0.22454901198552582</v>
      </c>
      <c r="Q14">
        <f>Q2</f>
        <v>1</v>
      </c>
      <c r="R14">
        <f t="shared" ca="1" si="13"/>
        <v>0.59698860534617293</v>
      </c>
      <c r="S14">
        <f t="shared" ca="1" si="13"/>
        <v>0.39887014844334295</v>
      </c>
      <c r="T14">
        <f t="shared" ca="1" si="13"/>
        <v>0.42166129601402541</v>
      </c>
      <c r="U14">
        <f t="shared" ca="1" si="13"/>
        <v>0.38023311572408952</v>
      </c>
      <c r="V14">
        <f t="shared" ca="1" si="13"/>
        <v>0.15671589377707754</v>
      </c>
      <c r="W14">
        <f t="shared" ca="1" si="13"/>
        <v>0.25277864422695945</v>
      </c>
      <c r="X14">
        <f t="shared" ca="1" si="13"/>
        <v>0.32346198355734151</v>
      </c>
      <c r="Y14">
        <f t="shared" ca="1" si="13"/>
        <v>0.97474433711984254</v>
      </c>
      <c r="Z14">
        <f t="shared" ca="1" si="13"/>
        <v>0.66586698338607764</v>
      </c>
      <c r="AA14">
        <f t="shared" ca="1" si="13"/>
        <v>0.10194239977863451</v>
      </c>
      <c r="AB14">
        <f t="shared" ca="1" si="13"/>
        <v>0.12770904510762726</v>
      </c>
      <c r="AD14">
        <v>2035</v>
      </c>
      <c r="AE14">
        <v>48760139296.574364</v>
      </c>
      <c r="AF14">
        <f t="shared" si="14"/>
        <v>1.3665958323030931</v>
      </c>
    </row>
    <row r="15" spans="1:32" x14ac:dyDescent="0.25">
      <c r="A15" s="1">
        <f t="shared" ref="A15:A78" si="19">A9+1</f>
        <v>2025</v>
      </c>
      <c r="B15">
        <f t="shared" ref="B15:B78" si="20">B3</f>
        <v>1.2</v>
      </c>
      <c r="C15">
        <f t="shared" ca="1" si="2"/>
        <v>-9.5425580442534949E-2</v>
      </c>
      <c r="D15">
        <f t="shared" ca="1" si="3"/>
        <v>-0.11157237469236775</v>
      </c>
      <c r="E15">
        <f t="shared" ca="1" si="4"/>
        <v>-0.10382120193856471</v>
      </c>
      <c r="F15">
        <f t="shared" ca="1" si="5"/>
        <v>-0.31955316147149265</v>
      </c>
      <c r="G15">
        <f t="shared" ca="1" si="6"/>
        <v>-0.11722385788109196</v>
      </c>
      <c r="H15">
        <f t="shared" ca="1" si="7"/>
        <v>-0.10991959554236129</v>
      </c>
      <c r="I15">
        <f t="shared" ca="1" si="8"/>
        <v>-8.6697404351900473E-2</v>
      </c>
      <c r="J15">
        <f t="shared" ca="1" si="9"/>
        <v>-8.2336184172084798E-2</v>
      </c>
      <c r="K15">
        <f t="shared" ca="1" si="10"/>
        <v>-0.36292478112356669</v>
      </c>
      <c r="L15">
        <f t="shared" ca="1" si="11"/>
        <v>-7.6750327912205721E-2</v>
      </c>
      <c r="M15">
        <f t="shared" ca="1" si="12"/>
        <v>-0.21833271848004013</v>
      </c>
      <c r="Q15">
        <f t="shared" ref="Q15:Q78" si="21">Q3</f>
        <v>1.2</v>
      </c>
      <c r="R15">
        <f t="shared" ca="1" si="13"/>
        <v>0.34395486255114022</v>
      </c>
      <c r="S15">
        <f t="shared" ca="1" si="13"/>
        <v>0.20850772152981739</v>
      </c>
      <c r="T15">
        <f t="shared" ca="1" si="13"/>
        <v>0.37845701869859727</v>
      </c>
      <c r="U15">
        <f t="shared" ca="1" si="13"/>
        <v>0.13354679809821712</v>
      </c>
      <c r="V15">
        <f t="shared" ca="1" si="13"/>
        <v>0.15278823613266587</v>
      </c>
      <c r="W15">
        <f t="shared" ca="1" si="13"/>
        <v>0.24888414623135863</v>
      </c>
      <c r="X15">
        <f t="shared" ca="1" si="13"/>
        <v>0.31475034146184733</v>
      </c>
      <c r="Y15">
        <f t="shared" ca="1" si="13"/>
        <v>0.43398815718568262</v>
      </c>
      <c r="Z15">
        <f t="shared" ca="1" si="13"/>
        <v>0.65225834716896725</v>
      </c>
      <c r="AA15">
        <f t="shared" ca="1" si="13"/>
        <v>0.73728846902073519</v>
      </c>
      <c r="AB15">
        <f t="shared" ca="1" si="13"/>
        <v>0.12298203531734614</v>
      </c>
      <c r="AD15">
        <v>2036</v>
      </c>
      <c r="AE15">
        <v>50023823121.713905</v>
      </c>
      <c r="AF15">
        <f t="shared" si="14"/>
        <v>1.4020129798686634</v>
      </c>
    </row>
    <row r="16" spans="1:32" x14ac:dyDescent="0.25">
      <c r="A16" s="1">
        <f t="shared" si="19"/>
        <v>2025</v>
      </c>
      <c r="B16">
        <f t="shared" si="20"/>
        <v>1.4</v>
      </c>
      <c r="C16">
        <f t="shared" ca="1" si="2"/>
        <v>-9.9468786411536669E-2</v>
      </c>
      <c r="D16">
        <f t="shared" ca="1" si="3"/>
        <v>-7.5036203540324475E-2</v>
      </c>
      <c r="E16">
        <f t="shared" ca="1" si="4"/>
        <v>-0.10826671397177735</v>
      </c>
      <c r="F16">
        <f t="shared" ca="1" si="5"/>
        <v>-9.8847156916249054E-2</v>
      </c>
      <c r="G16">
        <f t="shared" ca="1" si="6"/>
        <v>-0.10896434708020665</v>
      </c>
      <c r="H16">
        <f t="shared" ca="1" si="7"/>
        <v>-0.10847073462544238</v>
      </c>
      <c r="I16">
        <f t="shared" ca="1" si="8"/>
        <v>-9.4113038578444705E-2</v>
      </c>
      <c r="J16">
        <f t="shared" ca="1" si="9"/>
        <v>-8.1043246552561773E-2</v>
      </c>
      <c r="K16">
        <f t="shared" ca="1" si="10"/>
        <v>-9.1885287152449494E-2</v>
      </c>
      <c r="L16">
        <f t="shared" ca="1" si="11"/>
        <v>-0.3071291867450911</v>
      </c>
      <c r="M16">
        <f t="shared" ca="1" si="12"/>
        <v>-0.20779409652613243</v>
      </c>
      <c r="Q16">
        <f t="shared" si="21"/>
        <v>1.4</v>
      </c>
      <c r="R16">
        <f t="shared" ca="1" si="13"/>
        <v>0.35649693351357992</v>
      </c>
      <c r="S16">
        <f t="shared" ca="1" si="13"/>
        <v>0.43015630990625103</v>
      </c>
      <c r="T16">
        <f t="shared" ca="1" si="13"/>
        <v>0.1039637115861715</v>
      </c>
      <c r="U16">
        <f t="shared" ca="1" si="13"/>
        <v>0.849132137837604</v>
      </c>
      <c r="V16">
        <f t="shared" ca="1" si="13"/>
        <v>0.54715907716761225</v>
      </c>
      <c r="W16">
        <f t="shared" ca="1" si="13"/>
        <v>0.24451009088344353</v>
      </c>
      <c r="X16">
        <f t="shared" ca="1" si="13"/>
        <v>0.33614376848953281</v>
      </c>
      <c r="Y16">
        <f t="shared" ca="1" si="13"/>
        <v>0.42038852122350578</v>
      </c>
      <c r="Z16">
        <f t="shared" ca="1" si="13"/>
        <v>0.63094774994902936</v>
      </c>
      <c r="AA16">
        <f t="shared" ca="1" si="13"/>
        <v>0.72777227237115061</v>
      </c>
      <c r="AB16">
        <f t="shared" ca="1" si="13"/>
        <v>0.1179242735003176</v>
      </c>
      <c r="AD16">
        <v>2037</v>
      </c>
      <c r="AE16">
        <v>51331941024.554306</v>
      </c>
      <c r="AF16">
        <f t="shared" si="14"/>
        <v>1.4386754771455803</v>
      </c>
    </row>
    <row r="17" spans="1:32" x14ac:dyDescent="0.25">
      <c r="A17" s="1">
        <f t="shared" si="19"/>
        <v>2025</v>
      </c>
      <c r="B17">
        <f t="shared" si="20"/>
        <v>1.6</v>
      </c>
      <c r="C17">
        <f t="shared" ca="1" si="2"/>
        <v>-0.10337774983622454</v>
      </c>
      <c r="D17">
        <f t="shared" ca="1" si="3"/>
        <v>-0.13869657047427994</v>
      </c>
      <c r="E17">
        <f t="shared" ca="1" si="4"/>
        <v>-0.10840344102586513</v>
      </c>
      <c r="F17">
        <f t="shared" ca="1" si="5"/>
        <v>-9.8173253224852555E-2</v>
      </c>
      <c r="G17">
        <f t="shared" ca="1" si="6"/>
        <v>-0.11652782813648316</v>
      </c>
      <c r="H17">
        <f t="shared" ca="1" si="7"/>
        <v>-0.10682932490627328</v>
      </c>
      <c r="I17">
        <f t="shared" ca="1" si="8"/>
        <v>-9.5524539379778672E-2</v>
      </c>
      <c r="J17">
        <f t="shared" ca="1" si="9"/>
        <v>-7.9589927887623202E-2</v>
      </c>
      <c r="K17">
        <f t="shared" ca="1" si="10"/>
        <v>-0.32245031275666675</v>
      </c>
      <c r="L17">
        <f t="shared" ca="1" si="11"/>
        <v>-0.29924839321163699</v>
      </c>
      <c r="M17">
        <f t="shared" ca="1" si="12"/>
        <v>-0.20393333502731173</v>
      </c>
      <c r="Q17">
        <f t="shared" si="21"/>
        <v>1.6</v>
      </c>
      <c r="R17">
        <f t="shared" ca="1" si="13"/>
        <v>0.58871135661051099</v>
      </c>
      <c r="S17">
        <f t="shared" ca="1" si="13"/>
        <v>0.16200078603865348</v>
      </c>
      <c r="T17">
        <f t="shared" ca="1" si="13"/>
        <v>0.89399984532341914</v>
      </c>
      <c r="U17">
        <f t="shared" ca="1" si="13"/>
        <v>0.84687703581537621</v>
      </c>
      <c r="V17">
        <f t="shared" ca="1" si="13"/>
        <v>0.14605148072900109</v>
      </c>
      <c r="W17">
        <f t="shared" ca="1" si="13"/>
        <v>0.24033072706003744</v>
      </c>
      <c r="X17">
        <f t="shared" ca="1" si="13"/>
        <v>0.41012537926727832</v>
      </c>
      <c r="Y17">
        <f t="shared" ca="1" si="13"/>
        <v>0.89098038491201148</v>
      </c>
      <c r="Z17">
        <f t="shared" ca="1" si="13"/>
        <v>0.73338153234671988</v>
      </c>
      <c r="AA17">
        <f t="shared" ca="1" si="13"/>
        <v>0.70108165232160968</v>
      </c>
      <c r="AB17">
        <f t="shared" ca="1" si="13"/>
        <v>0.1126307580162545</v>
      </c>
      <c r="AD17">
        <v>2038</v>
      </c>
      <c r="AE17">
        <v>52661976517.847916</v>
      </c>
      <c r="AF17">
        <f t="shared" si="14"/>
        <v>1.4759522566661412</v>
      </c>
    </row>
    <row r="18" spans="1:32" x14ac:dyDescent="0.25">
      <c r="A18" s="1">
        <f t="shared" si="19"/>
        <v>2025</v>
      </c>
      <c r="B18">
        <f t="shared" si="20"/>
        <v>1.8</v>
      </c>
      <c r="C18">
        <f t="shared" ca="1" si="2"/>
        <v>-0.10715859766423647</v>
      </c>
      <c r="D18">
        <f t="shared" ca="1" si="3"/>
        <v>-0.21951724484429833</v>
      </c>
      <c r="E18">
        <f t="shared" ca="1" si="4"/>
        <v>-0.26833102451156621</v>
      </c>
      <c r="F18">
        <f t="shared" ca="1" si="5"/>
        <v>-9.740533511156764E-2</v>
      </c>
      <c r="G18">
        <f t="shared" ca="1" si="6"/>
        <v>-0.10634786575928779</v>
      </c>
      <c r="H18">
        <f t="shared" ca="1" si="7"/>
        <v>-9.8415941855141256E-2</v>
      </c>
      <c r="I18">
        <f t="shared" ca="1" si="8"/>
        <v>-9.0805360950805103E-2</v>
      </c>
      <c r="J18">
        <f t="shared" ca="1" si="9"/>
        <v>-8.11231006996916E-2</v>
      </c>
      <c r="K18">
        <f t="shared" ca="1" si="10"/>
        <v>-8.7103597067625438E-2</v>
      </c>
      <c r="L18">
        <f t="shared" ca="1" si="11"/>
        <v>-0.29079090751587694</v>
      </c>
      <c r="M18">
        <f t="shared" ca="1" si="12"/>
        <v>-0.1929642446326022</v>
      </c>
      <c r="Q18">
        <f t="shared" si="21"/>
        <v>1.8</v>
      </c>
      <c r="R18">
        <f t="shared" ca="1" si="13"/>
        <v>0.8610387566214589</v>
      </c>
      <c r="S18">
        <f t="shared" ca="1" si="13"/>
        <v>0.86362701393006258</v>
      </c>
      <c r="T18">
        <f t="shared" ca="1" si="13"/>
        <v>0.11253924096803868</v>
      </c>
      <c r="U18">
        <f t="shared" ca="1" si="13"/>
        <v>0.89096800062951587</v>
      </c>
      <c r="V18">
        <f t="shared" ca="1" si="13"/>
        <v>0.54665487947602043</v>
      </c>
      <c r="W18">
        <f t="shared" ca="1" si="13"/>
        <v>0.22521939784629993</v>
      </c>
      <c r="X18">
        <f t="shared" ca="1" si="13"/>
        <v>0.71936865842234354</v>
      </c>
      <c r="Y18">
        <f t="shared" ca="1" si="13"/>
        <v>0.43811656353615863</v>
      </c>
      <c r="Z18">
        <f t="shared" ca="1" si="13"/>
        <v>0.61393523693418872</v>
      </c>
      <c r="AA18">
        <f t="shared" ca="1" si="13"/>
        <v>0.19615623393069423</v>
      </c>
      <c r="AB18">
        <f t="shared" ca="1" si="13"/>
        <v>0.10719203451726264</v>
      </c>
      <c r="AD18">
        <v>2039</v>
      </c>
      <c r="AE18">
        <v>54017914459.953094</v>
      </c>
      <c r="AF18">
        <f t="shared" si="14"/>
        <v>1.5139550016802998</v>
      </c>
    </row>
    <row r="19" spans="1:32" x14ac:dyDescent="0.25">
      <c r="A19" s="1">
        <f t="shared" si="19"/>
        <v>2025</v>
      </c>
      <c r="B19">
        <f t="shared" si="20"/>
        <v>2</v>
      </c>
      <c r="C19">
        <f t="shared" ca="1" si="2"/>
        <v>-0.11081707798290059</v>
      </c>
      <c r="D19">
        <f t="shared" ca="1" si="3"/>
        <v>-0.31345184305667995</v>
      </c>
      <c r="E19">
        <f t="shared" ca="1" si="4"/>
        <v>-0.18246436299534766</v>
      </c>
      <c r="F19">
        <f t="shared" ca="1" si="5"/>
        <v>-0.21648492849647558</v>
      </c>
      <c r="G19">
        <f t="shared" ca="1" si="6"/>
        <v>-0.12515898813168783</v>
      </c>
      <c r="H19">
        <f t="shared" ca="1" si="7"/>
        <v>-4.8328612237838964E-2</v>
      </c>
      <c r="I19">
        <f ca="1">-IF(ABS(MIN(INDIRECT("'[All data.xlsx]Sheet2_Mul_"&amp;$B19&amp;"_"&amp;X$1&amp;"'!"&amp;ADDRESS($O$2+$A19-2023,2)&amp;":"&amp;ADDRESS($O$2+$A19-2023,52))))&lt;0.0001,10000*(MIN(INDIRECT("'[All data.xlsx]Sheet2_Mul_"&amp;$B19&amp;"_"&amp;X$1&amp;"'!"&amp;ADDRESS($O$2+$A19-2023,2)&amp;":"&amp;ADDRESS($O$2+$A19-2023,52)))),IF(ABS(MIN(INDIRECT("'[All data.xlsx]Sheet2_Mul_"&amp;$B19&amp;"_"&amp;X$1&amp;"'!"&amp;ADDRESS($O$2+$A19-2023,2)&amp;":"&amp;ADDRESS($O$2+$A19-2023,52))))&lt;0.001,(MIN(INDIRECT("'[All data.xlsx]Sheet2_Mul_"&amp;$B19&amp;"_"&amp;X$1&amp;"'!"&amp;ADDRESS($O$2+$A19-2023,2)&amp;":"&amp;ADDRESS($O$2+$A19-2023,52))))*1000,IF(ABS(MIN(INDIRECT("'[All data.xlsx]Sheet2_Mul_"&amp;$B19&amp;"_"&amp;X$1&amp;"'!"&amp;ADDRESS($O$2+$A19-2023,2)&amp;":"&amp;ADDRESS($O$2+$A19-2023,52))))&lt;0.01,(MIN(INDIRECT("'[All data.xlsx]Sheet2_Mul_"&amp;$B19&amp;"_"&amp;X$1&amp;"'!"&amp;ADDRESS($O$2+$A19-2023,2)&amp;":"&amp;ADDRESS($O$2+$A19-2023,52))))*100,IF(ABS(MIN(INDIRECT("'[All data.xlsx]Sheet2_Mul_"&amp;$B19&amp;"_"&amp;X$1&amp;"'!"&amp;ADDRESS($O$2+$A19-2023,2)&amp;":"&amp;ADDRESS($O$2+$A19-2023,52))))&lt;0.1,(MIN(INDIRECT("'[All data.xlsx]Sheet2_Mul_"&amp;$B19&amp;"_"&amp;X$1&amp;"'!"&amp;ADDRESS($O$2+$A19-2023,2)&amp;":"&amp;ADDRESS($O$2+$A19-2023,52))))*10,(MIN(INDIRECT("'[All data.xlsx]Sheet2_Mul_"&amp;$B19&amp;"_"&amp;X$1&amp;"'!"&amp;ADDRESS($O$2+$A19-2023,2)&amp;":"&amp;ADDRESS($O$2+$A19-2023,52))))))))*VLOOKUP($A19,$AD$2:$AF$39,3,0)/3</f>
        <v>-0.11637108165486047</v>
      </c>
      <c r="J19">
        <f t="shared" ref="J19" ca="1" si="22">-IF(ABS(MIN(INDIRECT("'[All data.xlsx]Sheet2_Mul_"&amp;$B19&amp;"_"&amp;Y$1&amp;"'!"&amp;ADDRESS($O$2+$A19-2023,2)&amp;":"&amp;ADDRESS($O$2+$A19-2023,52))))&lt;0.0001,10000*(MIN(INDIRECT("'[All data.xlsx]Sheet2_Mul_"&amp;$B19&amp;"_"&amp;Y$1&amp;"'!"&amp;ADDRESS($O$2+$A19-2023,2)&amp;":"&amp;ADDRESS($O$2+$A19-2023,52)))),IF(ABS(MIN(INDIRECT("'[All data.xlsx]Sheet2_Mul_"&amp;$B19&amp;"_"&amp;Y$1&amp;"'!"&amp;ADDRESS($O$2+$A19-2023,2)&amp;":"&amp;ADDRESS($O$2+$A19-2023,52))))&lt;0.001,(MIN(INDIRECT("'[All data.xlsx]Sheet2_Mul_"&amp;$B19&amp;"_"&amp;Y$1&amp;"'!"&amp;ADDRESS($O$2+$A19-2023,2)&amp;":"&amp;ADDRESS($O$2+$A19-2023,52))))*1000,IF(ABS(MIN(INDIRECT("'[All data.xlsx]Sheet2_Mul_"&amp;$B19&amp;"_"&amp;Y$1&amp;"'!"&amp;ADDRESS($O$2+$A19-2023,2)&amp;":"&amp;ADDRESS($O$2+$A19-2023,52))))&lt;0.01,(MIN(INDIRECT("'[All data.xlsx]Sheet2_Mul_"&amp;$B19&amp;"_"&amp;Y$1&amp;"'!"&amp;ADDRESS($O$2+$A19-2023,2)&amp;":"&amp;ADDRESS($O$2+$A19-2023,52))))*100,IF(ABS(MIN(INDIRECT("'[All data.xlsx]Sheet2_Mul_"&amp;$B19&amp;"_"&amp;Y$1&amp;"'!"&amp;ADDRESS($O$2+$A19-2023,2)&amp;":"&amp;ADDRESS($O$2+$A19-2023,52))))&lt;0.1,(MIN(INDIRECT("'[All data.xlsx]Sheet2_Mul_"&amp;$B19&amp;"_"&amp;Y$1&amp;"'!"&amp;ADDRESS($O$2+$A19-2023,2)&amp;":"&amp;ADDRESS($O$2+$A19-2023,52))))*10,(MIN(INDIRECT("'[All data.xlsx]Sheet2_Mul_"&amp;$B19&amp;"_"&amp;Y$1&amp;"'!"&amp;ADDRESS($O$2+$A19-2023,2)&amp;":"&amp;ADDRESS($O$2+$A19-2023,52))))))))*VLOOKUP($A19,$AD$2:$AF$39,3,0)/3</f>
        <v>-0.31502868454387817</v>
      </c>
      <c r="K19">
        <f t="shared" ref="K19" ca="1" si="23">-IF(ABS(MIN(INDIRECT("'[All data.xlsx]Sheet2_Mul_"&amp;$B19&amp;"_"&amp;Z$1&amp;"'!"&amp;ADDRESS($O$2+$A19-2023,2)&amp;":"&amp;ADDRESS($O$2+$A19-2023,52))))&lt;0.0001,10000*(MIN(INDIRECT("'[All data.xlsx]Sheet2_Mul_"&amp;$B19&amp;"_"&amp;Z$1&amp;"'!"&amp;ADDRESS($O$2+$A19-2023,2)&amp;":"&amp;ADDRESS($O$2+$A19-2023,52)))),IF(ABS(MIN(INDIRECT("'[All data.xlsx]Sheet2_Mul_"&amp;$B19&amp;"_"&amp;Z$1&amp;"'!"&amp;ADDRESS($O$2+$A19-2023,2)&amp;":"&amp;ADDRESS($O$2+$A19-2023,52))))&lt;0.001,(MIN(INDIRECT("'[All data.xlsx]Sheet2_Mul_"&amp;$B19&amp;"_"&amp;Z$1&amp;"'!"&amp;ADDRESS($O$2+$A19-2023,2)&amp;":"&amp;ADDRESS($O$2+$A19-2023,52))))*1000,IF(ABS(MIN(INDIRECT("'[All data.xlsx]Sheet2_Mul_"&amp;$B19&amp;"_"&amp;Z$1&amp;"'!"&amp;ADDRESS($O$2+$A19-2023,2)&amp;":"&amp;ADDRESS($O$2+$A19-2023,52))))&lt;0.01,(MIN(INDIRECT("'[All data.xlsx]Sheet2_Mul_"&amp;$B19&amp;"_"&amp;Z$1&amp;"'!"&amp;ADDRESS($O$2+$A19-2023,2)&amp;":"&amp;ADDRESS($O$2+$A19-2023,52))))*100,IF(ABS(MIN(INDIRECT("'[All data.xlsx]Sheet2_Mul_"&amp;$B19&amp;"_"&amp;Z$1&amp;"'!"&amp;ADDRESS($O$2+$A19-2023,2)&amp;":"&amp;ADDRESS($O$2+$A19-2023,52))))&lt;0.1,(MIN(INDIRECT("'[All data.xlsx]Sheet2_Mul_"&amp;$B19&amp;"_"&amp;Z$1&amp;"'!"&amp;ADDRESS($O$2+$A19-2023,2)&amp;":"&amp;ADDRESS($O$2+$A19-2023,52))))*10,(MIN(INDIRECT("'[All data.xlsx]Sheet2_Mul_"&amp;$B19&amp;"_"&amp;Z$1&amp;"'!"&amp;ADDRESS($O$2+$A19-2023,2)&amp;":"&amp;ADDRESS($O$2+$A19-2023,52))))))))*VLOOKUP($A19,$AD$2:$AF$39,3,0)/3</f>
        <v>-0.22760801505196904</v>
      </c>
      <c r="L19">
        <f ca="1">IF(ABS(MIN(INDIRECT("'[All data.xlsx]Sheet2_Mul_"&amp;$B19&amp;"_"&amp;AA$1&amp;"'!"&amp;ADDRESS($O$2+$A19-2023,2)&amp;":"&amp;ADDRESS($O$2+$A19-2023,52))))&lt;0.0001,10000*(MIN(INDIRECT("'[All data.xlsx]Sheet2_Mul_"&amp;$B19&amp;"_"&amp;AA$1&amp;"'!"&amp;ADDRESS($O$2+$A19-2023,2)&amp;":"&amp;ADDRESS($O$2+$A19-2023,52)))),IF(ABS(MIN(INDIRECT("'[All data.xlsx]Sheet2_Mul_"&amp;$B19&amp;"_"&amp;AA$1&amp;"'!"&amp;ADDRESS($O$2+$A19-2023,2)&amp;":"&amp;ADDRESS($O$2+$A19-2023,52))))&lt;0.001,(MIN(INDIRECT("'[All data.xlsx]Sheet2_Mul_"&amp;$B19&amp;"_"&amp;AA$1&amp;"'!"&amp;ADDRESS($O$2+$A19-2023,2)&amp;":"&amp;ADDRESS($O$2+$A19-2023,52))))*1000,IF(ABS(MIN(INDIRECT("'[All data.xlsx]Sheet2_Mul_"&amp;$B19&amp;"_"&amp;AA$1&amp;"'!"&amp;ADDRESS($O$2+$A19-2023,2)&amp;":"&amp;ADDRESS($O$2+$A19-2023,52))))&lt;0.01,(MIN(INDIRECT("'[All data.xlsx]Sheet2_Mul_"&amp;$B19&amp;"_"&amp;AA$1&amp;"'!"&amp;ADDRESS($O$2+$A19-2023,2)&amp;":"&amp;ADDRESS($O$2+$A19-2023,52))))*100,IF(ABS(MIN(INDIRECT("'[All data.xlsx]Sheet2_Mul_"&amp;$B19&amp;"_"&amp;AA$1&amp;"'!"&amp;ADDRESS($O$2+$A19-2023,2)&amp;":"&amp;ADDRESS($O$2+$A19-2023,52))))&lt;0.1,(MIN(INDIRECT("'[All data.xlsx]Sheet2_Mul_"&amp;$B19&amp;"_"&amp;AA$1&amp;"'!"&amp;ADDRESS($O$2+$A19-2023,2)&amp;":"&amp;ADDRESS($O$2+$A19-2023,52))))*10,(MIN(INDIRECT("'[All data.xlsx]Sheet2_Mul_"&amp;$B19&amp;"_"&amp;AA$1&amp;"'!"&amp;ADDRESS($O$2+$A19-2023,2)&amp;":"&amp;ADDRESS($O$2+$A19-2023,52))))))))*VLOOKUP($A19,$AD$2:$AF$39,3,0)/3</f>
        <v>-0.1521991653146966</v>
      </c>
      <c r="M19">
        <f t="shared" ca="1" si="12"/>
        <v>-0.18797604977685978</v>
      </c>
      <c r="Q19">
        <f t="shared" si="21"/>
        <v>2</v>
      </c>
      <c r="R19">
        <f t="shared" ca="1" si="13"/>
        <v>0.34181400841260451</v>
      </c>
      <c r="S19">
        <f t="shared" ca="1" si="13"/>
        <v>0.2135556283171906</v>
      </c>
      <c r="T19">
        <f t="shared" ca="1" si="13"/>
        <v>0.48817360821570488</v>
      </c>
      <c r="U19">
        <f t="shared" ca="1" si="13"/>
        <v>0.20532510299823598</v>
      </c>
      <c r="V19">
        <f t="shared" ca="1" si="13"/>
        <v>0.3292785819837945</v>
      </c>
      <c r="W19">
        <f t="shared" ca="1" si="13"/>
        <v>0.40580034861917902</v>
      </c>
      <c r="X19">
        <f t="shared" ca="1" si="13"/>
        <v>0.15188637475380445</v>
      </c>
      <c r="Y19">
        <f t="shared" ca="1" si="13"/>
        <v>0.22665191204768734</v>
      </c>
      <c r="Z19">
        <f t="shared" ca="1" si="13"/>
        <v>0.65161255972435983</v>
      </c>
      <c r="AA19">
        <f t="shared" ca="1" si="13"/>
        <v>0.56969939950001447</v>
      </c>
      <c r="AB19">
        <f t="shared" ca="1" si="13"/>
        <v>0.10169072272687935</v>
      </c>
      <c r="AD19">
        <v>2040</v>
      </c>
      <c r="AE19">
        <v>55397009002.442047</v>
      </c>
      <c r="AF19">
        <f t="shared" si="14"/>
        <v>1.552606754552748</v>
      </c>
    </row>
    <row r="20" spans="1:32" x14ac:dyDescent="0.25">
      <c r="A20" s="1">
        <f t="shared" si="19"/>
        <v>2026</v>
      </c>
      <c r="B20">
        <f t="shared" si="20"/>
        <v>1</v>
      </c>
      <c r="C20">
        <f t="shared" ca="1" si="2"/>
        <v>-0.36121405920613125</v>
      </c>
      <c r="D20">
        <f t="shared" ca="1" si="3"/>
        <v>-7.7786303056107509E-2</v>
      </c>
      <c r="E20">
        <f t="shared" ca="1" si="4"/>
        <v>-0.11092515703161936</v>
      </c>
      <c r="F20">
        <f t="shared" ca="1" si="5"/>
        <v>-0.32024277711812293</v>
      </c>
      <c r="G20">
        <f t="shared" ca="1" si="6"/>
        <v>-5.1671625299933889E-2</v>
      </c>
      <c r="H20">
        <f t="shared" ca="1" si="7"/>
        <v>-0.11275759041441728</v>
      </c>
      <c r="I20">
        <f t="shared" ca="1" si="8"/>
        <v>-9.5261254697240505E-2</v>
      </c>
      <c r="J20">
        <f t="shared" ca="1" si="9"/>
        <v>-0.31601963848898718</v>
      </c>
      <c r="K20">
        <f t="shared" ca="1" si="10"/>
        <v>-9.9103790541030093E-2</v>
      </c>
      <c r="L20">
        <f t="shared" ca="1" si="11"/>
        <v>-0.31363937775985001</v>
      </c>
      <c r="M20">
        <f t="shared" ca="1" si="12"/>
        <v>-0.22097394014280894</v>
      </c>
      <c r="Q20">
        <f t="shared" si="21"/>
        <v>1</v>
      </c>
      <c r="R20">
        <f t="shared" ca="1" si="13"/>
        <v>0.22795362033711289</v>
      </c>
      <c r="S20">
        <f t="shared" ca="1" si="13"/>
        <v>0.44085090284280304</v>
      </c>
      <c r="T20">
        <f t="shared" ca="1" si="13"/>
        <v>0.11721159516678734</v>
      </c>
      <c r="U20">
        <f t="shared" ca="1" si="13"/>
        <v>0.62819961395209989</v>
      </c>
      <c r="V20">
        <f t="shared" ca="1" si="13"/>
        <v>0.15337765616985102</v>
      </c>
      <c r="W20">
        <f t="shared" ca="1" si="13"/>
        <v>0.36708612961547055</v>
      </c>
      <c r="X20">
        <f t="shared" ca="1" si="13"/>
        <v>0.3293089145502508</v>
      </c>
      <c r="Y20">
        <f t="shared" ca="1" si="13"/>
        <v>0.44305491959388099</v>
      </c>
      <c r="Z20">
        <f t="shared" ca="1" si="13"/>
        <v>0.66106056963664594</v>
      </c>
      <c r="AA20">
        <f t="shared" ca="1" si="13"/>
        <v>0.80895070964736449</v>
      </c>
      <c r="AB20">
        <f t="shared" ca="1" si="13"/>
        <v>0.12699319926689856</v>
      </c>
      <c r="AD20">
        <v>2041</v>
      </c>
      <c r="AE20">
        <v>56795625627.44648</v>
      </c>
      <c r="AF20">
        <f t="shared" si="14"/>
        <v>1.5918056509934551</v>
      </c>
    </row>
    <row r="21" spans="1:32" x14ac:dyDescent="0.25">
      <c r="A21" s="1">
        <f t="shared" si="19"/>
        <v>2026</v>
      </c>
      <c r="B21">
        <f t="shared" si="20"/>
        <v>1.2</v>
      </c>
      <c r="C21">
        <f t="shared" ca="1" si="2"/>
        <v>-0.36116660072271212</v>
      </c>
      <c r="D21">
        <f t="shared" ca="1" si="3"/>
        <v>-7.7845780363474462E-2</v>
      </c>
      <c r="E21">
        <f t="shared" ca="1" si="4"/>
        <v>-0.10665541574109449</v>
      </c>
      <c r="F21">
        <f t="shared" ca="1" si="5"/>
        <v>-0.10223280719508286</v>
      </c>
      <c r="G21">
        <f t="shared" ca="1" si="6"/>
        <v>-0.12062988568615984</v>
      </c>
      <c r="H21">
        <f t="shared" ca="1" si="7"/>
        <v>-0.36658130702159841</v>
      </c>
      <c r="I21">
        <f t="shared" ca="1" si="8"/>
        <v>-9.4134234416974646E-2</v>
      </c>
      <c r="J21">
        <f t="shared" ca="1" si="9"/>
        <v>-8.8702274816574764E-2</v>
      </c>
      <c r="K21">
        <f t="shared" ca="1" si="10"/>
        <v>-0.35921148723257268</v>
      </c>
      <c r="L21">
        <f t="shared" ca="1" si="11"/>
        <v>-7.7651210658901279E-2</v>
      </c>
      <c r="M21">
        <f t="shared" ca="1" si="12"/>
        <v>-0.21885354869000131</v>
      </c>
      <c r="Q21">
        <f t="shared" si="21"/>
        <v>1.2</v>
      </c>
      <c r="R21">
        <f t="shared" ca="1" si="13"/>
        <v>0.11682789666767736</v>
      </c>
      <c r="S21">
        <f t="shared" ca="1" si="13"/>
        <v>0.44045174778299384</v>
      </c>
      <c r="T21">
        <f t="shared" ca="1" si="13"/>
        <v>0.36075673979340911</v>
      </c>
      <c r="U21">
        <f t="shared" ca="1" si="13"/>
        <v>0.76805641162890304</v>
      </c>
      <c r="V21">
        <f t="shared" ca="1" si="13"/>
        <v>0.149472032099947</v>
      </c>
      <c r="W21">
        <f t="shared" ca="1" si="13"/>
        <v>0.24545498066521065</v>
      </c>
      <c r="X21">
        <f t="shared" ca="1" si="13"/>
        <v>0.32442574764787135</v>
      </c>
      <c r="Y21">
        <f t="shared" ca="1" si="13"/>
        <v>0.45318418336270322</v>
      </c>
      <c r="Z21">
        <f t="shared" ca="1" si="13"/>
        <v>0.59806443312572233</v>
      </c>
      <c r="AA21">
        <f t="shared" ca="1" si="13"/>
        <v>0.71541756176535898</v>
      </c>
      <c r="AB21">
        <f t="shared" ca="1" si="13"/>
        <v>0.12229891787953751</v>
      </c>
      <c r="AD21">
        <v>2042</v>
      </c>
      <c r="AE21">
        <v>58218197754.977654</v>
      </c>
      <c r="AF21">
        <f t="shared" si="14"/>
        <v>1.63167594604758</v>
      </c>
    </row>
    <row r="22" spans="1:32" x14ac:dyDescent="0.25">
      <c r="A22" s="1">
        <f t="shared" si="19"/>
        <v>2026</v>
      </c>
      <c r="B22">
        <f t="shared" si="20"/>
        <v>1.4</v>
      </c>
      <c r="C22">
        <f t="shared" ca="1" si="2"/>
        <v>-0.10359161044132249</v>
      </c>
      <c r="D22">
        <f t="shared" ca="1" si="3"/>
        <v>-7.7698431607783822E-2</v>
      </c>
      <c r="E22">
        <f t="shared" ca="1" si="4"/>
        <v>-0.3191420966649125</v>
      </c>
      <c r="F22">
        <f t="shared" ca="1" si="5"/>
        <v>-0.10163899366615196</v>
      </c>
      <c r="G22">
        <f t="shared" ca="1" si="6"/>
        <v>-0.29450208634341918</v>
      </c>
      <c r="H22">
        <f t="shared" ca="1" si="7"/>
        <v>-0.10451089992823297</v>
      </c>
      <c r="I22">
        <f t="shared" ca="1" si="8"/>
        <v>-8.8282682812121829E-2</v>
      </c>
      <c r="J22">
        <f t="shared" ca="1" si="9"/>
        <v>-4.0702690501969528E-2</v>
      </c>
      <c r="K22">
        <f t="shared" ca="1" si="10"/>
        <v>-0.35531394130839405</v>
      </c>
      <c r="L22">
        <f t="shared" ca="1" si="11"/>
        <v>-0.30073188055678551</v>
      </c>
      <c r="M22">
        <f t="shared" ca="1" si="12"/>
        <v>-0.21190634605256589</v>
      </c>
      <c r="Q22">
        <f t="shared" si="21"/>
        <v>1.4</v>
      </c>
      <c r="R22">
        <f t="shared" ca="1" si="13"/>
        <v>0.34548860567433493</v>
      </c>
      <c r="S22">
        <f t="shared" ca="1" si="13"/>
        <v>0.47812409344538892</v>
      </c>
      <c r="T22">
        <f t="shared" ref="S22:AB37" ca="1" si="24">IF(ABS(MAX(INDIRECT("'[All data.xlsx]Sheet2_Mul_"&amp;$B22&amp;"_"&amp;T$1&amp;"'!"&amp;ADDRESS($O$2+$A22-2023,2)&amp;":"&amp;ADDRESS($O$2+$A22-2023,52))))&lt;0.0001,10000*ABS(MAX(INDIRECT("'[All data.xlsx]Sheet2_Mul_"&amp;$B22&amp;"_"&amp;T$1&amp;"'!"&amp;ADDRESS($O$2+$A22-2023,2)&amp;":"&amp;ADDRESS($O$2+$A22-2023,52)))),IF(ABS(MAX(INDIRECT("'[All data.xlsx]Sheet2_Mul_"&amp;$B22&amp;"_"&amp;T$1&amp;"'!"&amp;ADDRESS($O$2+$A22-2023,2)&amp;":"&amp;ADDRESS($O$2+$A22-2023,52))))&lt;0.001,ABS(MAX(INDIRECT("'[All data.xlsx]Sheet2_Mul_"&amp;$B22&amp;"_"&amp;T$1&amp;"'!"&amp;ADDRESS($O$2+$A22-2023,2)&amp;":"&amp;ADDRESS($O$2+$A22-2023,52))))*1000,IF(ABS(MAX(INDIRECT("'[All data.xlsx]Sheet2_Mul_"&amp;$B22&amp;"_"&amp;T$1&amp;"'!"&amp;ADDRESS($O$2+$A22-2023,2)&amp;":"&amp;ADDRESS($O$2+$A22-2023,52))))&lt;0.01,ABS(MAX(INDIRECT("'[All data.xlsx]Sheet2_Mul_"&amp;$B22&amp;"_"&amp;T$1&amp;"'!"&amp;ADDRESS($O$2+$A22-2023,2)&amp;":"&amp;ADDRESS($O$2+$A22-2023,52))))*100,IF(ABS(MAX(INDIRECT("'[All data.xlsx]Sheet2_Mul_"&amp;$B22&amp;"_"&amp;T$1&amp;"'!"&amp;ADDRESS($O$2+$A22-2023,2)&amp;":"&amp;ADDRESS($O$2+$A22-2023,52))))&lt;0.1,ABS(MAX(INDIRECT("'[All data.xlsx]Sheet2_Mul_"&amp;$B22&amp;"_"&amp;T$1&amp;"'!"&amp;ADDRESS($O$2+$A22-2023,2)&amp;":"&amp;ADDRESS($O$2+$A22-2023,52))))*10,ABS(MAX(INDIRECT("'[All data.xlsx]Sheet2_Mul_"&amp;$B22&amp;"_"&amp;T$1&amp;"'!"&amp;ADDRESS($O$2+$A22-2023,2)&amp;":"&amp;ADDRESS($O$2+$A22-2023,52))))))))</f>
        <v>0.75895998261422992</v>
      </c>
      <c r="U22">
        <f t="shared" ca="1" si="24"/>
        <v>0.79366346692726042</v>
      </c>
      <c r="V22">
        <f t="shared" ca="1" si="24"/>
        <v>0.14483117877724272</v>
      </c>
      <c r="W22">
        <f t="shared" ca="1" si="24"/>
        <v>0.39229424938998053</v>
      </c>
      <c r="X22">
        <f t="shared" ca="1" si="24"/>
        <v>0.30301386867866453</v>
      </c>
      <c r="Y22">
        <f t="shared" ca="1" si="24"/>
        <v>0.9191790769389333</v>
      </c>
      <c r="Z22">
        <f t="shared" ca="1" si="24"/>
        <v>0.13556211543820651</v>
      </c>
      <c r="AA22">
        <f t="shared" ca="1" si="24"/>
        <v>0.70700973893505359</v>
      </c>
      <c r="AB22">
        <f t="shared" ca="1" si="24"/>
        <v>0.11727332713628094</v>
      </c>
      <c r="AD22">
        <v>2043</v>
      </c>
      <c r="AE22">
        <v>59667553314.897583</v>
      </c>
      <c r="AF22">
        <f t="shared" si="14"/>
        <v>1.6722968978390578</v>
      </c>
    </row>
    <row r="23" spans="1:32" x14ac:dyDescent="0.25">
      <c r="A23" s="1">
        <f t="shared" si="19"/>
        <v>2026</v>
      </c>
      <c r="B23">
        <f t="shared" si="20"/>
        <v>1.6</v>
      </c>
      <c r="C23">
        <f t="shared" ca="1" si="2"/>
        <v>-0.10749766689324346</v>
      </c>
      <c r="D23">
        <f t="shared" ca="1" si="3"/>
        <v>-0.10203598316342415</v>
      </c>
      <c r="E23">
        <f t="shared" ca="1" si="4"/>
        <v>-0.11134653109805563</v>
      </c>
      <c r="F23">
        <f t="shared" ca="1" si="5"/>
        <v>-7.0126531516489315E-2</v>
      </c>
      <c r="G23">
        <f t="shared" ca="1" si="6"/>
        <v>-0.11086168836607375</v>
      </c>
      <c r="H23">
        <f t="shared" ca="1" si="7"/>
        <v>-0.10303534512408981</v>
      </c>
      <c r="I23">
        <f t="shared" ca="1" si="8"/>
        <v>-0.40550577294165358</v>
      </c>
      <c r="J23">
        <f t="shared" ca="1" si="9"/>
        <v>-8.5607547766337222E-2</v>
      </c>
      <c r="K23">
        <f t="shared" ca="1" si="10"/>
        <v>-9.4491153649851334E-2</v>
      </c>
      <c r="L23">
        <f t="shared" ca="1" si="11"/>
        <v>-7.4147277828297178E-2</v>
      </c>
      <c r="M23">
        <f t="shared" ca="1" si="12"/>
        <v>-0.20101414478730081</v>
      </c>
      <c r="Q23">
        <f t="shared" si="21"/>
        <v>1.6</v>
      </c>
      <c r="R23">
        <f t="shared" ca="1" si="13"/>
        <v>0.34499258768328495</v>
      </c>
      <c r="S23">
        <f t="shared" ca="1" si="24"/>
        <v>0.12554120867536875</v>
      </c>
      <c r="T23">
        <f t="shared" ca="1" si="24"/>
        <v>0.61340875172249254</v>
      </c>
      <c r="U23">
        <f t="shared" ca="1" si="24"/>
        <v>0.11451386566589986</v>
      </c>
      <c r="V23">
        <f t="shared" ca="1" si="24"/>
        <v>0.15349401384666481</v>
      </c>
      <c r="W23">
        <f t="shared" ca="1" si="24"/>
        <v>0.22900337517708322</v>
      </c>
      <c r="X23">
        <f t="shared" ca="1" si="24"/>
        <v>0.3516739836628815</v>
      </c>
      <c r="Y23">
        <f t="shared" ca="1" si="24"/>
        <v>0.305998199619057</v>
      </c>
      <c r="Z23">
        <f t="shared" ca="1" si="24"/>
        <v>0.75777697864602234</v>
      </c>
      <c r="AA23">
        <f t="shared" ca="1" si="24"/>
        <v>0.64314612063132226</v>
      </c>
      <c r="AB23">
        <f t="shared" ca="1" si="24"/>
        <v>0.1120113616933584</v>
      </c>
      <c r="AD23">
        <v>2044</v>
      </c>
      <c r="AE23">
        <v>61143695105.613403</v>
      </c>
      <c r="AF23">
        <f t="shared" si="14"/>
        <v>1.713668584798582</v>
      </c>
    </row>
    <row r="24" spans="1:32" x14ac:dyDescent="0.25">
      <c r="A24" s="1">
        <f t="shared" si="19"/>
        <v>2026</v>
      </c>
      <c r="B24">
        <f t="shared" si="20"/>
        <v>1.8</v>
      </c>
      <c r="C24">
        <f t="shared" ca="1" si="2"/>
        <v>-0.11127551734880958</v>
      </c>
      <c r="D24">
        <f t="shared" ca="1" si="3"/>
        <v>-0.57246400499049177</v>
      </c>
      <c r="E24">
        <f t="shared" ca="1" si="4"/>
        <v>-0.21000827976884193</v>
      </c>
      <c r="F24">
        <f t="shared" ca="1" si="5"/>
        <v>-0.10014681202763394</v>
      </c>
      <c r="G24">
        <f t="shared" ca="1" si="6"/>
        <v>-0.1182420381102539</v>
      </c>
      <c r="H24">
        <f t="shared" ca="1" si="7"/>
        <v>-9.5609938372736361E-2</v>
      </c>
      <c r="I24">
        <f t="shared" ca="1" si="8"/>
        <v>-9.8800236335718675E-2</v>
      </c>
      <c r="J24">
        <f t="shared" ca="1" si="9"/>
        <v>-0.29583683927322507</v>
      </c>
      <c r="K24">
        <f t="shared" ca="1" si="10"/>
        <v>-8.1659953063368942E-2</v>
      </c>
      <c r="L24">
        <f t="shared" ca="1" si="11"/>
        <v>-0.28508079458698787</v>
      </c>
      <c r="M24">
        <f t="shared" ca="1" si="12"/>
        <v>-0.1933874710715803</v>
      </c>
      <c r="Q24">
        <f t="shared" si="21"/>
        <v>1.8</v>
      </c>
      <c r="R24">
        <f t="shared" ca="1" si="13"/>
        <v>0.34441506904278885</v>
      </c>
      <c r="S24">
        <f t="shared" ca="1" si="24"/>
        <v>1.1331525726622094</v>
      </c>
      <c r="T24">
        <f t="shared" ca="1" si="24"/>
        <v>0.12067204901894459</v>
      </c>
      <c r="U24">
        <f t="shared" ca="1" si="24"/>
        <v>0.87337092095242319</v>
      </c>
      <c r="V24">
        <f t="shared" ca="1" si="24"/>
        <v>0.13993642507370727</v>
      </c>
      <c r="W24">
        <f t="shared" ca="1" si="24"/>
        <v>0.20563246041656386</v>
      </c>
      <c r="X24">
        <f t="shared" ca="1" si="24"/>
        <v>0.34271922186413162</v>
      </c>
      <c r="Y24">
        <f t="shared" ca="1" si="24"/>
        <v>0.43468540050416993</v>
      </c>
      <c r="Z24">
        <f t="shared" ca="1" si="24"/>
        <v>0.60992825284967367</v>
      </c>
      <c r="AA24">
        <f t="shared" ca="1" si="24"/>
        <v>0.18747844412171294</v>
      </c>
      <c r="AB24">
        <f t="shared" ca="1" si="24"/>
        <v>0.1066034681141721</v>
      </c>
      <c r="AD24">
        <v>2045</v>
      </c>
      <c r="AE24">
        <v>62643899474.866837</v>
      </c>
      <c r="AF24">
        <f t="shared" si="14"/>
        <v>1.755714671380797</v>
      </c>
    </row>
    <row r="25" spans="1:32" x14ac:dyDescent="0.25">
      <c r="A25" s="1">
        <f t="shared" si="19"/>
        <v>2026</v>
      </c>
      <c r="B25">
        <f t="shared" si="20"/>
        <v>2</v>
      </c>
      <c r="C25">
        <f t="shared" ca="1" si="2"/>
        <v>-0.11493090936429236</v>
      </c>
      <c r="D25">
        <f t="shared" ca="1" si="3"/>
        <v>-0.21311336572896458</v>
      </c>
      <c r="E25">
        <f t="shared" ca="1" si="4"/>
        <v>-0.16592171191575938</v>
      </c>
      <c r="F25">
        <f ca="1">-IF(ABS(MIN(INDIRECT("'[All data.xlsx]Sheet2_Mul_"&amp;$B25&amp;"_"&amp;U$1&amp;"'!"&amp;ADDRESS($O$2+$A25-2023,2)&amp;":"&amp;ADDRESS($O$2+$A25-2023,52))))&lt;0.0001,10000*(MIN(INDIRECT("'[All data.xlsx]Sheet2_Mul_"&amp;$B25&amp;"_"&amp;U$1&amp;"'!"&amp;ADDRESS($O$2+$A25-2023,2)&amp;":"&amp;ADDRESS($O$2+$A25-2023,52)))),IF(ABS(MIN(INDIRECT("'[All data.xlsx]Sheet2_Mul_"&amp;$B25&amp;"_"&amp;U$1&amp;"'!"&amp;ADDRESS($O$2+$A25-2023,2)&amp;":"&amp;ADDRESS($O$2+$A25-2023,52))))&lt;0.001,(MIN(INDIRECT("'[All data.xlsx]Sheet2_Mul_"&amp;$B25&amp;"_"&amp;U$1&amp;"'!"&amp;ADDRESS($O$2+$A25-2023,2)&amp;":"&amp;ADDRESS($O$2+$A25-2023,52))))*1000,IF(ABS(MIN(INDIRECT("'[All data.xlsx]Sheet2_Mul_"&amp;$B25&amp;"_"&amp;U$1&amp;"'!"&amp;ADDRESS($O$2+$A25-2023,2)&amp;":"&amp;ADDRESS($O$2+$A25-2023,52))))&lt;0.01,(MIN(INDIRECT("'[All data.xlsx]Sheet2_Mul_"&amp;$B25&amp;"_"&amp;U$1&amp;"'!"&amp;ADDRESS($O$2+$A25-2023,2)&amp;":"&amp;ADDRESS($O$2+$A25-2023,52))))*100,IF(ABS(MIN(INDIRECT("'[All data.xlsx]Sheet2_Mul_"&amp;$B25&amp;"_"&amp;U$1&amp;"'!"&amp;ADDRESS($O$2+$A25-2023,2)&amp;":"&amp;ADDRESS($O$2+$A25-2023,52))))&lt;0.1,(MIN(INDIRECT("'[All data.xlsx]Sheet2_Mul_"&amp;$B25&amp;"_"&amp;U$1&amp;"'!"&amp;ADDRESS($O$2+$A25-2023,2)&amp;":"&amp;ADDRESS($O$2+$A25-2023,52))))*10,(MIN(INDIRECT("'[All data.xlsx]Sheet2_Mul_"&amp;$B25&amp;"_"&amp;U$1&amp;"'!"&amp;ADDRESS($O$2+$A25-2023,2)&amp;":"&amp;ADDRESS($O$2+$A25-2023,52))))))))*VLOOKUP($A25,$AD$2:$AF$39,3,0)/3</f>
        <v>-0.11250665523785698</v>
      </c>
      <c r="G25">
        <f t="shared" ca="1" si="6"/>
        <v>-0.85420494384957368</v>
      </c>
      <c r="H25">
        <f t="shared" ca="1" si="7"/>
        <v>-0.80265156710681362</v>
      </c>
      <c r="I25">
        <f ca="1">-IF(ABS(MIN(INDIRECT("'[All data.xlsx]Sheet2_Mul_"&amp;$B25&amp;"_"&amp;X$1&amp;"'!"&amp;ADDRESS($O$2+$A25-2023,2)&amp;":"&amp;ADDRESS($O$2+$A25-2023,52))))&lt;0.0001,10000*(MIN(INDIRECT("'[All data.xlsx]Sheet2_Mul_"&amp;$B25&amp;"_"&amp;X$1&amp;"'!"&amp;ADDRESS($O$2+$A25-2023,2)&amp;":"&amp;ADDRESS($O$2+$A25-2023,52)))),IF(ABS(MIN(INDIRECT("'[All data.xlsx]Sheet2_Mul_"&amp;$B25&amp;"_"&amp;X$1&amp;"'!"&amp;ADDRESS($O$2+$A25-2023,2)&amp;":"&amp;ADDRESS($O$2+$A25-2023,52))))&lt;0.001,(MIN(INDIRECT("'[All data.xlsx]Sheet2_Mul_"&amp;$B25&amp;"_"&amp;X$1&amp;"'!"&amp;ADDRESS($O$2+$A25-2023,2)&amp;":"&amp;ADDRESS($O$2+$A25-2023,52))))*1000,IF(ABS(MIN(INDIRECT("'[All data.xlsx]Sheet2_Mul_"&amp;$B25&amp;"_"&amp;X$1&amp;"'!"&amp;ADDRESS($O$2+$A25-2023,2)&amp;":"&amp;ADDRESS($O$2+$A25-2023,52))))&lt;0.01,(MIN(INDIRECT("'[All data.xlsx]Sheet2_Mul_"&amp;$B25&amp;"_"&amp;X$1&amp;"'!"&amp;ADDRESS($O$2+$A25-2023,2)&amp;":"&amp;ADDRESS($O$2+$A25-2023,52))))*100,IF(ABS(MIN(INDIRECT("'[All data.xlsx]Sheet2_Mul_"&amp;$B25&amp;"_"&amp;X$1&amp;"'!"&amp;ADDRESS($O$2+$A25-2023,2)&amp;":"&amp;ADDRESS($O$2+$A25-2023,52))))&lt;0.1,(MIN(INDIRECT("'[All data.xlsx]Sheet2_Mul_"&amp;$B25&amp;"_"&amp;X$1&amp;"'!"&amp;ADDRESS($O$2+$A25-2023,2)&amp;":"&amp;ADDRESS($O$2+$A25-2023,52))))*10,(MIN(INDIRECT("'[All data.xlsx]Sheet2_Mul_"&amp;$B25&amp;"_"&amp;X$1&amp;"'!"&amp;ADDRESS($O$2+$A25-2023,2)&amp;":"&amp;ADDRESS($O$2+$A25-2023,52))))))))*VLOOKUP($A25,$AD$2:$AF$39,3,0)/3</f>
        <v>-7.2080658490913968E-2</v>
      </c>
      <c r="J25">
        <f t="shared" ref="J25" ca="1" si="25">-IF(ABS(MIN(INDIRECT("'[All data.xlsx]Sheet2_Mul_"&amp;$B25&amp;"_"&amp;Y$1&amp;"'!"&amp;ADDRESS($O$2+$A25-2023,2)&amp;":"&amp;ADDRESS($O$2+$A25-2023,52))))&lt;0.0001,10000*(MIN(INDIRECT("'[All data.xlsx]Sheet2_Mul_"&amp;$B25&amp;"_"&amp;Y$1&amp;"'!"&amp;ADDRESS($O$2+$A25-2023,2)&amp;":"&amp;ADDRESS($O$2+$A25-2023,52)))),IF(ABS(MIN(INDIRECT("'[All data.xlsx]Sheet2_Mul_"&amp;$B25&amp;"_"&amp;Y$1&amp;"'!"&amp;ADDRESS($O$2+$A25-2023,2)&amp;":"&amp;ADDRESS($O$2+$A25-2023,52))))&lt;0.001,(MIN(INDIRECT("'[All data.xlsx]Sheet2_Mul_"&amp;$B25&amp;"_"&amp;Y$1&amp;"'!"&amp;ADDRESS($O$2+$A25-2023,2)&amp;":"&amp;ADDRESS($O$2+$A25-2023,52))))*1000,IF(ABS(MIN(INDIRECT("'[All data.xlsx]Sheet2_Mul_"&amp;$B25&amp;"_"&amp;Y$1&amp;"'!"&amp;ADDRESS($O$2+$A25-2023,2)&amp;":"&amp;ADDRESS($O$2+$A25-2023,52))))&lt;0.01,(MIN(INDIRECT("'[All data.xlsx]Sheet2_Mul_"&amp;$B25&amp;"_"&amp;Y$1&amp;"'!"&amp;ADDRESS($O$2+$A25-2023,2)&amp;":"&amp;ADDRESS($O$2+$A25-2023,52))))*100,IF(ABS(MIN(INDIRECT("'[All data.xlsx]Sheet2_Mul_"&amp;$B25&amp;"_"&amp;Y$1&amp;"'!"&amp;ADDRESS($O$2+$A25-2023,2)&amp;":"&amp;ADDRESS($O$2+$A25-2023,52))))&lt;0.1,(MIN(INDIRECT("'[All data.xlsx]Sheet2_Mul_"&amp;$B25&amp;"_"&amp;Y$1&amp;"'!"&amp;ADDRESS($O$2+$A25-2023,2)&amp;":"&amp;ADDRESS($O$2+$A25-2023,52))))*10,(MIN(INDIRECT("'[All data.xlsx]Sheet2_Mul_"&amp;$B25&amp;"_"&amp;Y$1&amp;"'!"&amp;ADDRESS($O$2+$A25-2023,2)&amp;":"&amp;ADDRESS($O$2+$A25-2023,52))))))))*VLOOKUP($A25,$AD$2:$AF$39,3,0)/3</f>
        <v>-0.26133205792730513</v>
      </c>
      <c r="K25">
        <f t="shared" ref="K25" ca="1" si="26">-IF(ABS(MIN(INDIRECT("'[All data.xlsx]Sheet2_Mul_"&amp;$B25&amp;"_"&amp;Z$1&amp;"'!"&amp;ADDRESS($O$2+$A25-2023,2)&amp;":"&amp;ADDRESS($O$2+$A25-2023,52))))&lt;0.0001,10000*(MIN(INDIRECT("'[All data.xlsx]Sheet2_Mul_"&amp;$B25&amp;"_"&amp;Z$1&amp;"'!"&amp;ADDRESS($O$2+$A25-2023,2)&amp;":"&amp;ADDRESS($O$2+$A25-2023,52)))),IF(ABS(MIN(INDIRECT("'[All data.xlsx]Sheet2_Mul_"&amp;$B25&amp;"_"&amp;Z$1&amp;"'!"&amp;ADDRESS($O$2+$A25-2023,2)&amp;":"&amp;ADDRESS($O$2+$A25-2023,52))))&lt;0.001,(MIN(INDIRECT("'[All data.xlsx]Sheet2_Mul_"&amp;$B25&amp;"_"&amp;Z$1&amp;"'!"&amp;ADDRESS($O$2+$A25-2023,2)&amp;":"&amp;ADDRESS($O$2+$A25-2023,52))))*1000,IF(ABS(MIN(INDIRECT("'[All data.xlsx]Sheet2_Mul_"&amp;$B25&amp;"_"&amp;Z$1&amp;"'!"&amp;ADDRESS($O$2+$A25-2023,2)&amp;":"&amp;ADDRESS($O$2+$A25-2023,52))))&lt;0.01,(MIN(INDIRECT("'[All data.xlsx]Sheet2_Mul_"&amp;$B25&amp;"_"&amp;Z$1&amp;"'!"&amp;ADDRESS($O$2+$A25-2023,2)&amp;":"&amp;ADDRESS($O$2+$A25-2023,52))))*100,IF(ABS(MIN(INDIRECT("'[All data.xlsx]Sheet2_Mul_"&amp;$B25&amp;"_"&amp;Z$1&amp;"'!"&amp;ADDRESS($O$2+$A25-2023,2)&amp;":"&amp;ADDRESS($O$2+$A25-2023,52))))&lt;0.1,(MIN(INDIRECT("'[All data.xlsx]Sheet2_Mul_"&amp;$B25&amp;"_"&amp;Z$1&amp;"'!"&amp;ADDRESS($O$2+$A25-2023,2)&amp;":"&amp;ADDRESS($O$2+$A25-2023,52))))*10,(MIN(INDIRECT("'[All data.xlsx]Sheet2_Mul_"&amp;$B25&amp;"_"&amp;Z$1&amp;"'!"&amp;ADDRESS($O$2+$A25-2023,2)&amp;":"&amp;ADDRESS($O$2+$A25-2023,52))))))))*VLOOKUP($A25,$AD$2:$AF$39,3,0)/3</f>
        <v>-0.23041280221685756</v>
      </c>
      <c r="L25">
        <f t="shared" ref="L25" ca="1" si="27">-IF(ABS(MIN(INDIRECT("'[All data.xlsx]Sheet2_Mul_"&amp;$B25&amp;"_"&amp;AA$1&amp;"'!"&amp;ADDRESS($O$2+$A25-2023,2)&amp;":"&amp;ADDRESS($O$2+$A25-2023,52))))&lt;0.0001,10000*(MIN(INDIRECT("'[All data.xlsx]Sheet2_Mul_"&amp;$B25&amp;"_"&amp;AA$1&amp;"'!"&amp;ADDRESS($O$2+$A25-2023,2)&amp;":"&amp;ADDRESS($O$2+$A25-2023,52)))),IF(ABS(MIN(INDIRECT("'[All data.xlsx]Sheet2_Mul_"&amp;$B25&amp;"_"&amp;AA$1&amp;"'!"&amp;ADDRESS($O$2+$A25-2023,2)&amp;":"&amp;ADDRESS($O$2+$A25-2023,52))))&lt;0.001,(MIN(INDIRECT("'[All data.xlsx]Sheet2_Mul_"&amp;$B25&amp;"_"&amp;AA$1&amp;"'!"&amp;ADDRESS($O$2+$A25-2023,2)&amp;":"&amp;ADDRESS($O$2+$A25-2023,52))))*1000,IF(ABS(MIN(INDIRECT("'[All data.xlsx]Sheet2_Mul_"&amp;$B25&amp;"_"&amp;AA$1&amp;"'!"&amp;ADDRESS($O$2+$A25-2023,2)&amp;":"&amp;ADDRESS($O$2+$A25-2023,52))))&lt;0.01,(MIN(INDIRECT("'[All data.xlsx]Sheet2_Mul_"&amp;$B25&amp;"_"&amp;AA$1&amp;"'!"&amp;ADDRESS($O$2+$A25-2023,2)&amp;":"&amp;ADDRESS($O$2+$A25-2023,52))))*100,IF(ABS(MIN(INDIRECT("'[All data.xlsx]Sheet2_Mul_"&amp;$B25&amp;"_"&amp;AA$1&amp;"'!"&amp;ADDRESS($O$2+$A25-2023,2)&amp;":"&amp;ADDRESS($O$2+$A25-2023,52))))&lt;0.1,(MIN(INDIRECT("'[All data.xlsx]Sheet2_Mul_"&amp;$B25&amp;"_"&amp;AA$1&amp;"'!"&amp;ADDRESS($O$2+$A25-2023,2)&amp;":"&amp;ADDRESS($O$2+$A25-2023,52))))*10,(MIN(INDIRECT("'[All data.xlsx]Sheet2_Mul_"&amp;$B25&amp;"_"&amp;AA$1&amp;"'!"&amp;ADDRESS($O$2+$A25-2023,2)&amp;":"&amp;ADDRESS($O$2+$A25-2023,52))))))))*VLOOKUP($A25,$AD$2:$AF$39,3,0)/3</f>
        <v>-0.18502406928528348</v>
      </c>
      <c r="M25">
        <f t="shared" ca="1" si="12"/>
        <v>-0.18841027018583756</v>
      </c>
      <c r="Q25">
        <f t="shared" si="21"/>
        <v>2</v>
      </c>
      <c r="R25">
        <f t="shared" ca="1" si="13"/>
        <v>0.34375638777303774</v>
      </c>
      <c r="S25">
        <f t="shared" ca="1" si="24"/>
        <v>0.70789261389838432</v>
      </c>
      <c r="T25">
        <f t="shared" ca="1" si="24"/>
        <v>0.90088565705918633</v>
      </c>
      <c r="U25">
        <f t="shared" ca="1" si="24"/>
        <v>0.39581719899350054</v>
      </c>
      <c r="V25">
        <f t="shared" ca="1" si="24"/>
        <v>0.15060031846231092</v>
      </c>
      <c r="W25">
        <f t="shared" ca="1" si="24"/>
        <v>0.14402195115773325</v>
      </c>
      <c r="X25">
        <f t="shared" ca="1" si="24"/>
        <v>0.13211838451417257</v>
      </c>
      <c r="Y25">
        <f t="shared" ca="1" si="24"/>
        <v>0.19704730810976165</v>
      </c>
      <c r="Z25">
        <f t="shared" ca="1" si="24"/>
        <v>0.66510236402209122</v>
      </c>
      <c r="AA25">
        <f t="shared" ca="1" si="24"/>
        <v>0.62721171730430969</v>
      </c>
      <c r="AB25">
        <f t="shared" ca="1" si="24"/>
        <v>0.10113215378214883</v>
      </c>
      <c r="AD25">
        <v>2046</v>
      </c>
      <c r="AE25">
        <v>64167110628.471222</v>
      </c>
      <c r="AF25">
        <f t="shared" si="14"/>
        <v>1.798405566941458</v>
      </c>
    </row>
    <row r="26" spans="1:32" x14ac:dyDescent="0.25">
      <c r="A26" s="1">
        <f t="shared" si="19"/>
        <v>2027</v>
      </c>
      <c r="B26">
        <f t="shared" si="20"/>
        <v>1</v>
      </c>
      <c r="C26">
        <f t="shared" ca="1" si="2"/>
        <v>-9.9573145985813405E-2</v>
      </c>
      <c r="D26">
        <f t="shared" ca="1" si="3"/>
        <v>-0.31803856033477756</v>
      </c>
      <c r="E26">
        <f t="shared" ca="1" si="4"/>
        <v>-0.11392458670158558</v>
      </c>
      <c r="F26">
        <f t="shared" ca="1" si="5"/>
        <v>-4.4492393215794616E-2</v>
      </c>
      <c r="G26">
        <f t="shared" ca="1" si="6"/>
        <v>-5.4646826556151058E-2</v>
      </c>
      <c r="H26">
        <f t="shared" ca="1" si="7"/>
        <v>-0.11615372290808552</v>
      </c>
      <c r="I26">
        <f t="shared" ca="1" si="8"/>
        <v>-9.3336516898068322E-2</v>
      </c>
      <c r="J26">
        <f t="shared" ca="1" si="9"/>
        <v>-5.3154753560639652E-2</v>
      </c>
      <c r="K26">
        <f t="shared" ca="1" si="10"/>
        <v>-0.36741480707513358</v>
      </c>
      <c r="L26">
        <f t="shared" ca="1" si="11"/>
        <v>-0.31845251899670751</v>
      </c>
      <c r="M26">
        <f t="shared" ca="1" si="12"/>
        <v>-0.22564205513579425</v>
      </c>
      <c r="Q26">
        <f t="shared" si="21"/>
        <v>1</v>
      </c>
      <c r="R26">
        <f t="shared" ca="1" si="13"/>
        <v>0.34384703177215287</v>
      </c>
      <c r="S26">
        <f t="shared" ca="1" si="24"/>
        <v>0.22719224482327868</v>
      </c>
      <c r="T26">
        <f t="shared" ca="1" si="24"/>
        <v>0.88602293246844332</v>
      </c>
      <c r="U26">
        <f t="shared" ca="1" si="24"/>
        <v>0.39473589749106192</v>
      </c>
      <c r="V26">
        <f t="shared" ca="1" si="24"/>
        <v>0.14995664319971269</v>
      </c>
      <c r="W26">
        <f t="shared" ca="1" si="24"/>
        <v>0.246453381662083</v>
      </c>
      <c r="X26">
        <f t="shared" ca="1" si="24"/>
        <v>0.3179722995075428</v>
      </c>
      <c r="Y26">
        <f t="shared" ca="1" si="24"/>
        <v>0.49119382439674947</v>
      </c>
      <c r="Z26">
        <f t="shared" ca="1" si="24"/>
        <v>0.61257744887926213</v>
      </c>
      <c r="AA26">
        <f t="shared" ca="1" si="24"/>
        <v>0.76738098229088203</v>
      </c>
      <c r="AB26">
        <f t="shared" ca="1" si="24"/>
        <v>0.12626316904221416</v>
      </c>
      <c r="AD26">
        <v>2047</v>
      </c>
      <c r="AE26">
        <v>65708840385.110954</v>
      </c>
      <c r="AF26">
        <f t="shared" si="14"/>
        <v>1.8416154816454864</v>
      </c>
    </row>
    <row r="27" spans="1:32" x14ac:dyDescent="0.25">
      <c r="A27" s="1">
        <f t="shared" si="19"/>
        <v>2027</v>
      </c>
      <c r="B27">
        <f t="shared" si="20"/>
        <v>1.2</v>
      </c>
      <c r="C27">
        <f t="shared" ca="1" si="2"/>
        <v>-0.10375133135708553</v>
      </c>
      <c r="D27">
        <f t="shared" ca="1" si="3"/>
        <v>-0.11336957139145204</v>
      </c>
      <c r="E27">
        <f t="shared" ca="1" si="4"/>
        <v>-0.11406761190635702</v>
      </c>
      <c r="F27">
        <f t="shared" ca="1" si="5"/>
        <v>-0.32087027102756061</v>
      </c>
      <c r="G27">
        <f t="shared" ca="1" si="6"/>
        <v>-0.12410935319284301</v>
      </c>
      <c r="H27">
        <f t="shared" ca="1" si="7"/>
        <v>-9.6543103803293617E-2</v>
      </c>
      <c r="I27">
        <f t="shared" ca="1" si="8"/>
        <v>-9.7106001310179491E-2</v>
      </c>
      <c r="J27">
        <f t="shared" ca="1" si="9"/>
        <v>-0.31508573802419193</v>
      </c>
      <c r="K27">
        <f t="shared" ca="1" si="10"/>
        <v>-0.10053055652841918</v>
      </c>
      <c r="L27">
        <f t="shared" ca="1" si="11"/>
        <v>-0.31613169065920199</v>
      </c>
      <c r="M27">
        <f t="shared" ca="1" si="12"/>
        <v>-0.2193886262185136</v>
      </c>
      <c r="Q27">
        <f t="shared" si="21"/>
        <v>1.2</v>
      </c>
      <c r="R27">
        <f t="shared" ca="1" si="13"/>
        <v>0.11243136686734378</v>
      </c>
      <c r="S27">
        <f t="shared" ca="1" si="24"/>
        <v>0.23163598119827575</v>
      </c>
      <c r="T27">
        <f t="shared" ca="1" si="24"/>
        <v>0.92490949094858099</v>
      </c>
      <c r="U27">
        <f t="shared" ca="1" si="24"/>
        <v>0.57085829124297915</v>
      </c>
      <c r="V27">
        <f t="shared" ca="1" si="24"/>
        <v>0.14607370368590475</v>
      </c>
      <c r="W27">
        <f t="shared" ca="1" si="24"/>
        <v>0.21130139573938997</v>
      </c>
      <c r="X27">
        <f t="shared" ca="1" si="24"/>
        <v>0.32106262525306822</v>
      </c>
      <c r="Y27">
        <f t="shared" ca="1" si="24"/>
        <v>0.72015939747660229</v>
      </c>
      <c r="Z27">
        <f t="shared" ca="1" si="24"/>
        <v>0.55763996532922189</v>
      </c>
      <c r="AA27">
        <f t="shared" ca="1" si="24"/>
        <v>0.20212809750393729</v>
      </c>
      <c r="AB27">
        <f t="shared" ca="1" si="24"/>
        <v>0.12160246375871719</v>
      </c>
      <c r="AD27">
        <v>2048</v>
      </c>
      <c r="AE27">
        <v>67285793546.520386</v>
      </c>
      <c r="AF27">
        <f t="shared" si="14"/>
        <v>1.8858125993979928</v>
      </c>
    </row>
    <row r="28" spans="1:32" x14ac:dyDescent="0.25">
      <c r="A28" s="1">
        <f t="shared" si="19"/>
        <v>2027</v>
      </c>
      <c r="B28">
        <f t="shared" si="20"/>
        <v>1.4</v>
      </c>
      <c r="C28">
        <f t="shared" ca="1" si="2"/>
        <v>-0.10778856772794709</v>
      </c>
      <c r="D28">
        <f t="shared" ca="1" si="3"/>
        <v>-0.11763559262188168</v>
      </c>
      <c r="E28">
        <f t="shared" ca="1" si="4"/>
        <v>-0.10846139184981579</v>
      </c>
      <c r="F28">
        <f t="shared" ca="1" si="5"/>
        <v>-0.32084728680385993</v>
      </c>
      <c r="G28">
        <f t="shared" ca="1" si="6"/>
        <v>-0.37785976486122314</v>
      </c>
      <c r="H28">
        <f t="shared" ca="1" si="7"/>
        <v>-0.10133780873333353</v>
      </c>
      <c r="I28">
        <f t="shared" ca="1" si="8"/>
        <v>-9.5745949285047149E-2</v>
      </c>
      <c r="J28">
        <f t="shared" ca="1" si="9"/>
        <v>-9.0115218440683723E-2</v>
      </c>
      <c r="K28">
        <f t="shared" ca="1" si="10"/>
        <v>-0.35617075198290249</v>
      </c>
      <c r="L28">
        <f t="shared" ca="1" si="11"/>
        <v>-9.3496333872702675E-2</v>
      </c>
      <c r="M28">
        <f t="shared" ca="1" si="12"/>
        <v>-0.21242079114406831</v>
      </c>
      <c r="Q28">
        <f t="shared" si="21"/>
        <v>1.4</v>
      </c>
      <c r="R28">
        <f t="shared" ca="1" si="13"/>
        <v>0.34742272500537985</v>
      </c>
      <c r="S28">
        <f t="shared" ca="1" si="24"/>
        <v>0.33299867046497295</v>
      </c>
      <c r="T28">
        <f t="shared" ca="1" si="24"/>
        <v>0.40714503418285891</v>
      </c>
      <c r="U28">
        <f t="shared" ca="1" si="24"/>
        <v>0.58166856207927908</v>
      </c>
      <c r="V28">
        <f t="shared" ca="1" si="24"/>
        <v>0.14256822091950769</v>
      </c>
      <c r="W28">
        <f t="shared" ca="1" si="24"/>
        <v>0.20966813471393919</v>
      </c>
      <c r="X28">
        <f t="shared" ca="1" si="24"/>
        <v>0.31629597672029669</v>
      </c>
      <c r="Y28">
        <f t="shared" ca="1" si="24"/>
        <v>0.44343151173368278</v>
      </c>
      <c r="Z28">
        <f t="shared" ca="1" si="24"/>
        <v>0.63454157395666466</v>
      </c>
      <c r="AA28">
        <f t="shared" ca="1" si="24"/>
        <v>0.27153483953264657</v>
      </c>
      <c r="AB28">
        <f t="shared" ca="1" si="24"/>
        <v>0.11660987729430533</v>
      </c>
      <c r="AD28">
        <v>2049</v>
      </c>
      <c r="AE28">
        <v>68888483727.552902</v>
      </c>
      <c r="AF28">
        <f t="shared" si="14"/>
        <v>1.93073104617581</v>
      </c>
    </row>
    <row r="29" spans="1:32" x14ac:dyDescent="0.25">
      <c r="A29" s="1">
        <f t="shared" si="19"/>
        <v>2027</v>
      </c>
      <c r="B29">
        <f t="shared" si="20"/>
        <v>1.6</v>
      </c>
      <c r="C29">
        <f t="shared" ca="1" si="2"/>
        <v>-0.11169139104932202</v>
      </c>
      <c r="D29">
        <f t="shared" ca="1" si="3"/>
        <v>-0.11655328782213657</v>
      </c>
      <c r="E29">
        <f t="shared" ca="1" si="4"/>
        <v>-0.10800769918054569</v>
      </c>
      <c r="F29">
        <f t="shared" ca="1" si="5"/>
        <v>-0.32082017958165426</v>
      </c>
      <c r="G29">
        <f t="shared" ca="1" si="6"/>
        <v>-0.12338644111377949</v>
      </c>
      <c r="H29">
        <f t="shared" ca="1" si="7"/>
        <v>-0.11339002956851056</v>
      </c>
      <c r="I29">
        <f t="shared" ca="1" si="8"/>
        <v>-0.12781674448000571</v>
      </c>
      <c r="J29">
        <f t="shared" ca="1" si="9"/>
        <v>-0.43992713816902412</v>
      </c>
      <c r="K29">
        <f t="shared" ca="1" si="10"/>
        <v>-0.43358441187685459</v>
      </c>
      <c r="L29">
        <f t="shared" ca="1" si="11"/>
        <v>-7.8635351170324552E-2</v>
      </c>
      <c r="M29">
        <f t="shared" ca="1" si="12"/>
        <v>-0.20146870761635347</v>
      </c>
      <c r="Q29">
        <f t="shared" si="21"/>
        <v>1.6</v>
      </c>
      <c r="R29">
        <f t="shared" ca="1" si="13"/>
        <v>0.34692528448948734</v>
      </c>
      <c r="S29">
        <f t="shared" ca="1" si="24"/>
        <v>0.14590894099187035</v>
      </c>
      <c r="T29">
        <f t="shared" ca="1" si="24"/>
        <v>0.48768343721532537</v>
      </c>
      <c r="U29">
        <f t="shared" ca="1" si="24"/>
        <v>0.77044515142796799</v>
      </c>
      <c r="V29">
        <f t="shared" ca="1" si="24"/>
        <v>0.13941624166394739</v>
      </c>
      <c r="W29">
        <f t="shared" ca="1" si="24"/>
        <v>0.23350086416996604</v>
      </c>
      <c r="X29">
        <f t="shared" ca="1" si="24"/>
        <v>0.44289378232481352</v>
      </c>
      <c r="Y29">
        <f t="shared" ca="1" si="24"/>
        <v>0.18179650630388142</v>
      </c>
      <c r="Z29">
        <f t="shared" ca="1" si="24"/>
        <v>0.81129805216122031</v>
      </c>
      <c r="AA29">
        <f t="shared" ca="1" si="24"/>
        <v>0.65372384231791558</v>
      </c>
      <c r="AB29">
        <f t="shared" ca="1" si="24"/>
        <v>0.11138027394054711</v>
      </c>
      <c r="AD29">
        <v>2050</v>
      </c>
      <c r="AE29">
        <v>70525146510.93837</v>
      </c>
      <c r="AF29">
        <f t="shared" si="14"/>
        <v>1.9766016398805597</v>
      </c>
    </row>
    <row r="30" spans="1:32" x14ac:dyDescent="0.25">
      <c r="A30" s="1">
        <f t="shared" si="19"/>
        <v>2027</v>
      </c>
      <c r="B30">
        <f t="shared" si="20"/>
        <v>1.8</v>
      </c>
      <c r="C30">
        <f t="shared" ca="1" si="2"/>
        <v>-5.9396496584503793E-2</v>
      </c>
      <c r="D30">
        <f t="shared" ca="1" si="3"/>
        <v>-0.23026805741740872</v>
      </c>
      <c r="E30">
        <f t="shared" ca="1" si="4"/>
        <v>-0.26314346429754037</v>
      </c>
      <c r="F30">
        <f t="shared" ca="1" si="5"/>
        <v>-0.10293496575616207</v>
      </c>
      <c r="G30">
        <f t="shared" ca="1" si="6"/>
        <v>-0.36679229661427576</v>
      </c>
      <c r="H30">
        <f t="shared" ca="1" si="7"/>
        <v>-0.1144197189931368</v>
      </c>
      <c r="I30">
        <f t="shared" ca="1" si="8"/>
        <v>-9.6623530666610932E-2</v>
      </c>
      <c r="J30">
        <f t="shared" ca="1" si="9"/>
        <v>-0.29661370547894106</v>
      </c>
      <c r="K30">
        <f t="shared" ca="1" si="10"/>
        <v>-0.30507605831043444</v>
      </c>
      <c r="L30">
        <f t="shared" ca="1" si="11"/>
        <v>-0.29244645188511464</v>
      </c>
      <c r="M30">
        <f t="shared" ca="1" si="12"/>
        <v>-0.19700109344850156</v>
      </c>
      <c r="Q30">
        <f t="shared" si="21"/>
        <v>1.8</v>
      </c>
      <c r="R30">
        <f t="shared" ca="1" si="13"/>
        <v>0.56432744343966201</v>
      </c>
      <c r="S30">
        <f t="shared" ca="1" si="24"/>
        <v>0.17833330665541297</v>
      </c>
      <c r="T30">
        <f t="shared" ca="1" si="24"/>
        <v>0.16300720730871943</v>
      </c>
      <c r="U30">
        <f t="shared" ca="1" si="24"/>
        <v>0.85531782354955688</v>
      </c>
      <c r="V30">
        <f t="shared" ca="1" si="24"/>
        <v>0.14159000862344975</v>
      </c>
      <c r="W30">
        <f t="shared" ca="1" si="24"/>
        <v>0.18716635864759884</v>
      </c>
      <c r="X30">
        <f t="shared" ca="1" si="24"/>
        <v>0.71458020791595178</v>
      </c>
      <c r="Y30">
        <f t="shared" ca="1" si="24"/>
        <v>0.40122554206164229</v>
      </c>
      <c r="Z30">
        <f t="shared" ca="1" si="24"/>
        <v>0.53109347040724297</v>
      </c>
      <c r="AA30">
        <f t="shared" ca="1" si="24"/>
        <v>0.1958953861815543</v>
      </c>
      <c r="AB30">
        <f t="shared" ca="1" si="24"/>
        <v>0.10600399484018896</v>
      </c>
      <c r="AD30">
        <v>2051</v>
      </c>
      <c r="AE30">
        <v>72188318593.386948</v>
      </c>
      <c r="AF30">
        <f t="shared" si="14"/>
        <v>2.0232152072137599</v>
      </c>
    </row>
    <row r="31" spans="1:32" x14ac:dyDescent="0.25">
      <c r="A31" s="1">
        <f t="shared" si="19"/>
        <v>2027</v>
      </c>
      <c r="B31">
        <f t="shared" si="20"/>
        <v>2</v>
      </c>
      <c r="C31">
        <f t="shared" ca="1" si="2"/>
        <v>-0.11911792131257894</v>
      </c>
      <c r="D31">
        <f t="shared" ca="1" si="3"/>
        <v>-0.53372513230869911</v>
      </c>
      <c r="E31">
        <f t="shared" ca="1" si="4"/>
        <v>-0.27882143454522956</v>
      </c>
      <c r="F31">
        <f t="shared" ca="1" si="5"/>
        <v>-0.22946811736585346</v>
      </c>
      <c r="G31">
        <f t="shared" ca="1" si="6"/>
        <v>-0.13476589962784907</v>
      </c>
      <c r="H31">
        <f t="shared" ca="1" si="7"/>
        <v>-5.7412157499197002E-2</v>
      </c>
      <c r="I31">
        <f ca="1">-IF(ABS(MIN(INDIRECT("'[All data.xlsx]Sheet2_Mul_"&amp;$B31&amp;"_"&amp;X$1&amp;"'!"&amp;ADDRESS($O$2+$A31-2023,2)&amp;":"&amp;ADDRESS($O$2+$A31-2023,52))))&lt;0.0001,10000*(MIN(INDIRECT("'[All data.xlsx]Sheet2_Mul_"&amp;$B31&amp;"_"&amp;X$1&amp;"'!"&amp;ADDRESS($O$2+$A31-2023,2)&amp;":"&amp;ADDRESS($O$2+$A31-2023,52)))),IF(ABS(MIN(INDIRECT("'[All data.xlsx]Sheet2_Mul_"&amp;$B31&amp;"_"&amp;X$1&amp;"'!"&amp;ADDRESS($O$2+$A31-2023,2)&amp;":"&amp;ADDRESS($O$2+$A31-2023,52))))&lt;0.001,(MIN(INDIRECT("'[All data.xlsx]Sheet2_Mul_"&amp;$B31&amp;"_"&amp;X$1&amp;"'!"&amp;ADDRESS($O$2+$A31-2023,2)&amp;":"&amp;ADDRESS($O$2+$A31-2023,52))))*1000,IF(ABS(MIN(INDIRECT("'[All data.xlsx]Sheet2_Mul_"&amp;$B31&amp;"_"&amp;X$1&amp;"'!"&amp;ADDRESS($O$2+$A31-2023,2)&amp;":"&amp;ADDRESS($O$2+$A31-2023,52))))&lt;0.01,(MIN(INDIRECT("'[All data.xlsx]Sheet2_Mul_"&amp;$B31&amp;"_"&amp;X$1&amp;"'!"&amp;ADDRESS($O$2+$A31-2023,2)&amp;":"&amp;ADDRESS($O$2+$A31-2023,52))))*100,IF(ABS(MIN(INDIRECT("'[All data.xlsx]Sheet2_Mul_"&amp;$B31&amp;"_"&amp;X$1&amp;"'!"&amp;ADDRESS($O$2+$A31-2023,2)&amp;":"&amp;ADDRESS($O$2+$A31-2023,52))))&lt;0.1,(MIN(INDIRECT("'[All data.xlsx]Sheet2_Mul_"&amp;$B31&amp;"_"&amp;X$1&amp;"'!"&amp;ADDRESS($O$2+$A31-2023,2)&amp;":"&amp;ADDRESS($O$2+$A31-2023,52))))*10,(MIN(INDIRECT("'[All data.xlsx]Sheet2_Mul_"&amp;$B31&amp;"_"&amp;X$1&amp;"'!"&amp;ADDRESS($O$2+$A31-2023,2)&amp;":"&amp;ADDRESS($O$2+$A31-2023,52))))))))*VLOOKUP($A31,$AD$2:$AF$39,3,0)/3</f>
        <v>-7.9249137894175467E-2</v>
      </c>
      <c r="J31">
        <f t="shared" ref="J31" ca="1" si="28">-IF(ABS(MIN(INDIRECT("'[All data.xlsx]Sheet2_Mul_"&amp;$B31&amp;"_"&amp;Y$1&amp;"'!"&amp;ADDRESS($O$2+$A31-2023,2)&amp;":"&amp;ADDRESS($O$2+$A31-2023,52))))&lt;0.0001,10000*(MIN(INDIRECT("'[All data.xlsx]Sheet2_Mul_"&amp;$B31&amp;"_"&amp;Y$1&amp;"'!"&amp;ADDRESS($O$2+$A31-2023,2)&amp;":"&amp;ADDRESS($O$2+$A31-2023,52)))),IF(ABS(MIN(INDIRECT("'[All data.xlsx]Sheet2_Mul_"&amp;$B31&amp;"_"&amp;Y$1&amp;"'!"&amp;ADDRESS($O$2+$A31-2023,2)&amp;":"&amp;ADDRESS($O$2+$A31-2023,52))))&lt;0.001,(MIN(INDIRECT("'[All data.xlsx]Sheet2_Mul_"&amp;$B31&amp;"_"&amp;Y$1&amp;"'!"&amp;ADDRESS($O$2+$A31-2023,2)&amp;":"&amp;ADDRESS($O$2+$A31-2023,52))))*1000,IF(ABS(MIN(INDIRECT("'[All data.xlsx]Sheet2_Mul_"&amp;$B31&amp;"_"&amp;Y$1&amp;"'!"&amp;ADDRESS($O$2+$A31-2023,2)&amp;":"&amp;ADDRESS($O$2+$A31-2023,52))))&lt;0.01,(MIN(INDIRECT("'[All data.xlsx]Sheet2_Mul_"&amp;$B31&amp;"_"&amp;Y$1&amp;"'!"&amp;ADDRESS($O$2+$A31-2023,2)&amp;":"&amp;ADDRESS($O$2+$A31-2023,52))))*100,IF(ABS(MIN(INDIRECT("'[All data.xlsx]Sheet2_Mul_"&amp;$B31&amp;"_"&amp;Y$1&amp;"'!"&amp;ADDRESS($O$2+$A31-2023,2)&amp;":"&amp;ADDRESS($O$2+$A31-2023,52))))&lt;0.1,(MIN(INDIRECT("'[All data.xlsx]Sheet2_Mul_"&amp;$B31&amp;"_"&amp;Y$1&amp;"'!"&amp;ADDRESS($O$2+$A31-2023,2)&amp;":"&amp;ADDRESS($O$2+$A31-2023,52))))*10,(MIN(INDIRECT("'[All data.xlsx]Sheet2_Mul_"&amp;$B31&amp;"_"&amp;Y$1&amp;"'!"&amp;ADDRESS($O$2+$A31-2023,2)&amp;":"&amp;ADDRESS($O$2+$A31-2023,52))))))))*VLOOKUP($A31,$AD$2:$AF$39,3,0)/3</f>
        <v>-6.0451453815109642E-2</v>
      </c>
      <c r="K31">
        <f t="shared" ref="K31" ca="1" si="29">-IF(ABS(MIN(INDIRECT("'[All data.xlsx]Sheet2_Mul_"&amp;$B31&amp;"_"&amp;Z$1&amp;"'!"&amp;ADDRESS($O$2+$A31-2023,2)&amp;":"&amp;ADDRESS($O$2+$A31-2023,52))))&lt;0.0001,10000*(MIN(INDIRECT("'[All data.xlsx]Sheet2_Mul_"&amp;$B31&amp;"_"&amp;Z$1&amp;"'!"&amp;ADDRESS($O$2+$A31-2023,2)&amp;":"&amp;ADDRESS($O$2+$A31-2023,52)))),IF(ABS(MIN(INDIRECT("'[All data.xlsx]Sheet2_Mul_"&amp;$B31&amp;"_"&amp;Z$1&amp;"'!"&amp;ADDRESS($O$2+$A31-2023,2)&amp;":"&amp;ADDRESS($O$2+$A31-2023,52))))&lt;0.001,(MIN(INDIRECT("'[All data.xlsx]Sheet2_Mul_"&amp;$B31&amp;"_"&amp;Z$1&amp;"'!"&amp;ADDRESS($O$2+$A31-2023,2)&amp;":"&amp;ADDRESS($O$2+$A31-2023,52))))*1000,IF(ABS(MIN(INDIRECT("'[All data.xlsx]Sheet2_Mul_"&amp;$B31&amp;"_"&amp;Z$1&amp;"'!"&amp;ADDRESS($O$2+$A31-2023,2)&amp;":"&amp;ADDRESS($O$2+$A31-2023,52))))&lt;0.01,(MIN(INDIRECT("'[All data.xlsx]Sheet2_Mul_"&amp;$B31&amp;"_"&amp;Z$1&amp;"'!"&amp;ADDRESS($O$2+$A31-2023,2)&amp;":"&amp;ADDRESS($O$2+$A31-2023,52))))*100,IF(ABS(MIN(INDIRECT("'[All data.xlsx]Sheet2_Mul_"&amp;$B31&amp;"_"&amp;Z$1&amp;"'!"&amp;ADDRESS($O$2+$A31-2023,2)&amp;":"&amp;ADDRESS($O$2+$A31-2023,52))))&lt;0.1,(MIN(INDIRECT("'[All data.xlsx]Sheet2_Mul_"&amp;$B31&amp;"_"&amp;Z$1&amp;"'!"&amp;ADDRESS($O$2+$A31-2023,2)&amp;":"&amp;ADDRESS($O$2+$A31-2023,52))))*10,(MIN(INDIRECT("'[All data.xlsx]Sheet2_Mul_"&amp;$B31&amp;"_"&amp;Z$1&amp;"'!"&amp;ADDRESS($O$2+$A31-2023,2)&amp;":"&amp;ADDRESS($O$2+$A31-2023,52))))))))*VLOOKUP($A31,$AD$2:$AF$39,3,0)/3</f>
        <v>-0.37557907299248267</v>
      </c>
      <c r="L31">
        <f t="shared" ref="L31" ca="1" si="30">-IF(ABS(MIN(INDIRECT("'[All data.xlsx]Sheet2_Mul_"&amp;$B31&amp;"_"&amp;AA$1&amp;"'!"&amp;ADDRESS($O$2+$A31-2023,2)&amp;":"&amp;ADDRESS($O$2+$A31-2023,52))))&lt;0.0001,10000*(MIN(INDIRECT("'[All data.xlsx]Sheet2_Mul_"&amp;$B31&amp;"_"&amp;AA$1&amp;"'!"&amp;ADDRESS($O$2+$A31-2023,2)&amp;":"&amp;ADDRESS($O$2+$A31-2023,52)))),IF(ABS(MIN(INDIRECT("'[All data.xlsx]Sheet2_Mul_"&amp;$B31&amp;"_"&amp;AA$1&amp;"'!"&amp;ADDRESS($O$2+$A31-2023,2)&amp;":"&amp;ADDRESS($O$2+$A31-2023,52))))&lt;0.001,(MIN(INDIRECT("'[All data.xlsx]Sheet2_Mul_"&amp;$B31&amp;"_"&amp;AA$1&amp;"'!"&amp;ADDRESS($O$2+$A31-2023,2)&amp;":"&amp;ADDRESS($O$2+$A31-2023,52))))*1000,IF(ABS(MIN(INDIRECT("'[All data.xlsx]Sheet2_Mul_"&amp;$B31&amp;"_"&amp;AA$1&amp;"'!"&amp;ADDRESS($O$2+$A31-2023,2)&amp;":"&amp;ADDRESS($O$2+$A31-2023,52))))&lt;0.01,(MIN(INDIRECT("'[All data.xlsx]Sheet2_Mul_"&amp;$B31&amp;"_"&amp;AA$1&amp;"'!"&amp;ADDRESS($O$2+$A31-2023,2)&amp;":"&amp;ADDRESS($O$2+$A31-2023,52))))*100,IF(ABS(MIN(INDIRECT("'[All data.xlsx]Sheet2_Mul_"&amp;$B31&amp;"_"&amp;AA$1&amp;"'!"&amp;ADDRESS($O$2+$A31-2023,2)&amp;":"&amp;ADDRESS($O$2+$A31-2023,52))))&lt;0.1,(MIN(INDIRECT("'[All data.xlsx]Sheet2_Mul_"&amp;$B31&amp;"_"&amp;AA$1&amp;"'!"&amp;ADDRESS($O$2+$A31-2023,2)&amp;":"&amp;ADDRESS($O$2+$A31-2023,52))))*10,(MIN(INDIRECT("'[All data.xlsx]Sheet2_Mul_"&amp;$B31&amp;"_"&amp;AA$1&amp;"'!"&amp;ADDRESS($O$2+$A31-2023,2)&amp;":"&amp;ADDRESS($O$2+$A31-2023,52))))))))*VLOOKUP($A31,$AD$2:$AF$39,3,0)/3</f>
        <v>-0.18151920613455078</v>
      </c>
      <c r="M31">
        <f t="shared" ca="1" si="12"/>
        <v>-0.18885696532189244</v>
      </c>
      <c r="Q31">
        <f t="shared" si="21"/>
        <v>2</v>
      </c>
      <c r="R31">
        <f t="shared" ca="1" si="13"/>
        <v>0.34568616344889969</v>
      </c>
      <c r="S31">
        <f t="shared" ca="1" si="24"/>
        <v>1.0035303296249929</v>
      </c>
      <c r="T31">
        <f t="shared" ca="1" si="24"/>
        <v>0.1269883293965304</v>
      </c>
      <c r="U31">
        <f t="shared" ca="1" si="24"/>
        <v>0.28639572891642329</v>
      </c>
      <c r="V31">
        <f t="shared" ca="1" si="24"/>
        <v>0.29121028467262355</v>
      </c>
      <c r="W31">
        <f t="shared" ca="1" si="24"/>
        <v>0.20281602938753587</v>
      </c>
      <c r="X31">
        <f t="shared" ca="1" si="24"/>
        <v>0.16275327671060089</v>
      </c>
      <c r="Y31">
        <f t="shared" ca="1" si="24"/>
        <v>0.36866066686728421</v>
      </c>
      <c r="Z31">
        <f t="shared" ca="1" si="24"/>
        <v>1.1111774532190077</v>
      </c>
      <c r="AA31">
        <f t="shared" ca="1" si="24"/>
        <v>0.64637378402517509</v>
      </c>
      <c r="AB31">
        <f t="shared" ca="1" si="24"/>
        <v>0.100563429611277</v>
      </c>
      <c r="AD31">
        <v>2052</v>
      </c>
      <c r="AE31">
        <v>73881440462.368256</v>
      </c>
      <c r="AF31">
        <f t="shared" si="14"/>
        <v>2.0706681743937292</v>
      </c>
    </row>
    <row r="32" spans="1:32" x14ac:dyDescent="0.25">
      <c r="A32" s="1">
        <f t="shared" si="19"/>
        <v>2028</v>
      </c>
      <c r="B32">
        <f t="shared" si="20"/>
        <v>1</v>
      </c>
      <c r="C32">
        <f t="shared" ca="1" si="2"/>
        <v>-0.36132873466847298</v>
      </c>
      <c r="D32">
        <f t="shared" ca="1" si="3"/>
        <v>-7.6054344392759612E-2</v>
      </c>
      <c r="E32">
        <f t="shared" ca="1" si="4"/>
        <v>-0.11632563086498048</v>
      </c>
      <c r="F32">
        <f t="shared" ca="1" si="5"/>
        <v>-0.10807919109317211</v>
      </c>
      <c r="G32">
        <f t="shared" ca="1" si="6"/>
        <v>-0.12777285849068817</v>
      </c>
      <c r="H32">
        <f t="shared" ca="1" si="7"/>
        <v>-5.5970309723130413E-2</v>
      </c>
      <c r="I32">
        <f t="shared" ca="1" si="8"/>
        <v>-0.1008675518803986</v>
      </c>
      <c r="J32">
        <f t="shared" ca="1" si="9"/>
        <v>-0.32072807813901483</v>
      </c>
      <c r="K32">
        <f t="shared" ca="1" si="10"/>
        <v>-9.0015285784955476E-2</v>
      </c>
      <c r="L32">
        <f t="shared" ca="1" si="11"/>
        <v>-0.32335474136972614</v>
      </c>
      <c r="M32">
        <f t="shared" ca="1" si="12"/>
        <v>-0.22613207824671133</v>
      </c>
      <c r="Q32">
        <f t="shared" si="21"/>
        <v>1</v>
      </c>
      <c r="R32">
        <f t="shared" ca="1" si="13"/>
        <v>0.65329069581554289</v>
      </c>
      <c r="S32">
        <f t="shared" ca="1" si="24"/>
        <v>0.12048949407431772</v>
      </c>
      <c r="T32">
        <f t="shared" ca="1" si="24"/>
        <v>0.33413950826874933</v>
      </c>
      <c r="U32">
        <f t="shared" ca="1" si="24"/>
        <v>0.71898283498327931</v>
      </c>
      <c r="V32">
        <f t="shared" ca="1" si="24"/>
        <v>0.14718027214876089</v>
      </c>
      <c r="W32">
        <f t="shared" ca="1" si="24"/>
        <v>0.24363174711220606</v>
      </c>
      <c r="X32">
        <f t="shared" ca="1" si="24"/>
        <v>0.32330783754442638</v>
      </c>
      <c r="Y32">
        <f t="shared" ca="1" si="24"/>
        <v>0.43737812817474936</v>
      </c>
      <c r="Z32">
        <f t="shared" ca="1" si="24"/>
        <v>0.5593570707334341</v>
      </c>
      <c r="AA32">
        <f t="shared" ca="1" si="24"/>
        <v>0.76420970763167895</v>
      </c>
      <c r="AB32">
        <f t="shared" ca="1" si="24"/>
        <v>0.1257069826908703</v>
      </c>
      <c r="AD32">
        <v>2053</v>
      </c>
      <c r="AE32">
        <v>75613389628.32605</v>
      </c>
      <c r="AF32">
        <f t="shared" si="14"/>
        <v>2.1192093505696761</v>
      </c>
    </row>
    <row r="33" spans="1:32" x14ac:dyDescent="0.25">
      <c r="A33" s="1">
        <f t="shared" si="19"/>
        <v>2028</v>
      </c>
      <c r="B33">
        <f t="shared" si="20"/>
        <v>1.2</v>
      </c>
      <c r="C33">
        <f t="shared" ca="1" si="2"/>
        <v>-0.36127907459693143</v>
      </c>
      <c r="D33">
        <f t="shared" ca="1" si="3"/>
        <v>-7.591452751450628E-2</v>
      </c>
      <c r="E33">
        <f t="shared" ca="1" si="4"/>
        <v>-0.11646735337430562</v>
      </c>
      <c r="F33">
        <f t="shared" ca="1" si="5"/>
        <v>-0.10755932718137219</v>
      </c>
      <c r="G33">
        <f t="shared" ca="1" si="6"/>
        <v>-0.37893064256288372</v>
      </c>
      <c r="H33">
        <f t="shared" ca="1" si="7"/>
        <v>-0.10511852000080381</v>
      </c>
      <c r="I33">
        <f t="shared" ca="1" si="8"/>
        <v>-9.4725182828865148E-2</v>
      </c>
      <c r="J33">
        <f t="shared" ca="1" si="9"/>
        <v>-0.31584338334821033</v>
      </c>
      <c r="K33">
        <f t="shared" ca="1" si="10"/>
        <v>-8.8550392749647946E-2</v>
      </c>
      <c r="L33">
        <f t="shared" ca="1" si="11"/>
        <v>-8.4932542011205717E-2</v>
      </c>
      <c r="M33">
        <f t="shared" ca="1" si="12"/>
        <v>-0.21986094706745604</v>
      </c>
      <c r="Q33">
        <f t="shared" si="21"/>
        <v>1.2</v>
      </c>
      <c r="R33">
        <f t="shared" ca="1" si="13"/>
        <v>0.10940091156386765</v>
      </c>
      <c r="S33">
        <f t="shared" ca="1" si="24"/>
        <v>0.12026500120182744</v>
      </c>
      <c r="T33">
        <f t="shared" ca="1" si="24"/>
        <v>0.33173503797480824</v>
      </c>
      <c r="U33">
        <f t="shared" ca="1" si="24"/>
        <v>0.12672713382752171</v>
      </c>
      <c r="V33">
        <f t="shared" ca="1" si="24"/>
        <v>0.15217834920645182</v>
      </c>
      <c r="W33">
        <f t="shared" ca="1" si="24"/>
        <v>0.21101899553584835</v>
      </c>
      <c r="X33">
        <f t="shared" ca="1" si="24"/>
        <v>0.30736738987219336</v>
      </c>
      <c r="Y33">
        <f t="shared" ca="1" si="24"/>
        <v>0.9234507812812216</v>
      </c>
      <c r="Z33">
        <f t="shared" ca="1" si="24"/>
        <v>0.59656461164330099</v>
      </c>
      <c r="AA33">
        <f t="shared" ca="1" si="24"/>
        <v>0.72511253213464588</v>
      </c>
      <c r="AB33">
        <f t="shared" ca="1" si="24"/>
        <v>0.12107176070626546</v>
      </c>
      <c r="AD33">
        <v>2054</v>
      </c>
      <c r="AE33">
        <v>77376840983.710342</v>
      </c>
      <c r="AF33">
        <f t="shared" si="14"/>
        <v>2.1686334356421062</v>
      </c>
    </row>
    <row r="34" spans="1:32" x14ac:dyDescent="0.25">
      <c r="A34" s="1">
        <f t="shared" si="19"/>
        <v>2028</v>
      </c>
      <c r="B34">
        <f t="shared" si="20"/>
        <v>1.4</v>
      </c>
      <c r="C34">
        <f t="shared" ca="1" si="2"/>
        <v>-0.11135211364212751</v>
      </c>
      <c r="D34">
        <f t="shared" ca="1" si="3"/>
        <v>-0.11572773629640921</v>
      </c>
      <c r="E34">
        <f t="shared" ca="1" si="4"/>
        <v>-0.11660431308075098</v>
      </c>
      <c r="F34">
        <f t="shared" ca="1" si="5"/>
        <v>-0.10693457031615056</v>
      </c>
      <c r="G34">
        <f t="shared" ca="1" si="6"/>
        <v>-8.6841695863443591E-2</v>
      </c>
      <c r="H34">
        <f t="shared" ca="1" si="7"/>
        <v>-0.11802791031715126</v>
      </c>
      <c r="I34">
        <f t="shared" ca="1" si="8"/>
        <v>-0.10278189622949752</v>
      </c>
      <c r="J34">
        <f t="shared" ca="1" si="9"/>
        <v>-4.7090023340010896E-2</v>
      </c>
      <c r="K34">
        <f t="shared" ca="1" si="10"/>
        <v>-8.6867251760315678E-2</v>
      </c>
      <c r="L34">
        <f t="shared" ca="1" si="11"/>
        <v>-0.3096943331856421</v>
      </c>
      <c r="M34">
        <f t="shared" ca="1" si="12"/>
        <v>-0.21287365918775825</v>
      </c>
      <c r="Q34">
        <f t="shared" si="21"/>
        <v>1.4</v>
      </c>
      <c r="R34">
        <f t="shared" ca="1" si="13"/>
        <v>0.34911848539965101</v>
      </c>
      <c r="S34">
        <f t="shared" ca="1" si="24"/>
        <v>0.71817901635272285</v>
      </c>
      <c r="T34">
        <f t="shared" ca="1" si="24"/>
        <v>0.32870071156688102</v>
      </c>
      <c r="U34">
        <f t="shared" ca="1" si="24"/>
        <v>0.76026664983818515</v>
      </c>
      <c r="V34">
        <f t="shared" ca="1" si="24"/>
        <v>0.13948508390081682</v>
      </c>
      <c r="W34">
        <f t="shared" ca="1" si="24"/>
        <v>0.23485303631979237</v>
      </c>
      <c r="X34">
        <f t="shared" ca="1" si="24"/>
        <v>0.32811766247502949</v>
      </c>
      <c r="Y34">
        <f t="shared" ca="1" si="24"/>
        <v>0.440734676465449</v>
      </c>
      <c r="Z34">
        <f t="shared" ca="1" si="24"/>
        <v>0.58905405745377293</v>
      </c>
      <c r="AA34">
        <f t="shared" ca="1" si="24"/>
        <v>0.71648569412556928</v>
      </c>
      <c r="AB34">
        <f t="shared" ca="1" si="24"/>
        <v>0.11610398569777833</v>
      </c>
      <c r="AD34">
        <v>2055</v>
      </c>
      <c r="AE34">
        <v>79180836661.062531</v>
      </c>
      <c r="AF34">
        <f t="shared" si="14"/>
        <v>2.2191938526082549</v>
      </c>
    </row>
    <row r="35" spans="1:32" x14ac:dyDescent="0.25">
      <c r="A35" s="1">
        <f t="shared" si="19"/>
        <v>2028</v>
      </c>
      <c r="B35">
        <f t="shared" si="20"/>
        <v>1.6</v>
      </c>
      <c r="C35">
        <f t="shared" ca="1" si="2"/>
        <v>-0.11525265178215897</v>
      </c>
      <c r="D35">
        <f t="shared" ca="1" si="3"/>
        <v>-0.12609446361598217</v>
      </c>
      <c r="E35">
        <f t="shared" ca="1" si="4"/>
        <v>-0.1104507364765361</v>
      </c>
      <c r="F35">
        <f t="shared" ca="1" si="5"/>
        <v>-0.10619368607790719</v>
      </c>
      <c r="G35">
        <f t="shared" ca="1" si="6"/>
        <v>-0.12634914088412616</v>
      </c>
      <c r="H35">
        <f t="shared" ca="1" si="7"/>
        <v>-0.11623038660474157</v>
      </c>
      <c r="I35">
        <f t="shared" ca="1" si="8"/>
        <v>-0.40615394774071817</v>
      </c>
      <c r="J35">
        <f t="shared" ca="1" si="9"/>
        <v>-9.0846204030273534E-2</v>
      </c>
      <c r="K35">
        <f t="shared" ca="1" si="10"/>
        <v>-0.10031067491509943</v>
      </c>
      <c r="L35">
        <f t="shared" ca="1" si="11"/>
        <v>-0.30172430124619676</v>
      </c>
      <c r="M35">
        <f t="shared" ca="1" si="12"/>
        <v>-0.20533716080945816</v>
      </c>
      <c r="Q35">
        <f t="shared" si="21"/>
        <v>1.6</v>
      </c>
      <c r="R35">
        <f t="shared" ca="1" si="13"/>
        <v>0.34861968656382458</v>
      </c>
      <c r="S35">
        <f t="shared" ca="1" si="24"/>
        <v>0.23494774338624527</v>
      </c>
      <c r="T35">
        <f t="shared" ca="1" si="24"/>
        <v>0.15654791002789883</v>
      </c>
      <c r="U35">
        <f t="shared" ca="1" si="24"/>
        <v>0.79607443309621928</v>
      </c>
      <c r="V35">
        <f t="shared" ca="1" si="24"/>
        <v>0.13668961037394473</v>
      </c>
      <c r="W35">
        <f t="shared" ca="1" si="24"/>
        <v>0.23075775620224978</v>
      </c>
      <c r="X35">
        <f t="shared" ca="1" si="24"/>
        <v>0.40437188968516058</v>
      </c>
      <c r="Y35">
        <f t="shared" ca="1" si="24"/>
        <v>0.43466903863704009</v>
      </c>
      <c r="Z35">
        <f t="shared" ca="1" si="24"/>
        <v>0.74592814793392015</v>
      </c>
      <c r="AA35">
        <f t="shared" ca="1" si="24"/>
        <v>0.69020129138045427</v>
      </c>
      <c r="AB35">
        <f t="shared" ca="1" si="24"/>
        <v>0.11089854501037222</v>
      </c>
      <c r="AD35">
        <v>2056</v>
      </c>
      <c r="AE35">
        <v>81013318985.276627</v>
      </c>
      <c r="AF35">
        <f t="shared" si="14"/>
        <v>2.2705526621434031</v>
      </c>
    </row>
    <row r="36" spans="1:32" x14ac:dyDescent="0.25">
      <c r="A36" s="1">
        <f t="shared" si="19"/>
        <v>2028</v>
      </c>
      <c r="B36">
        <f t="shared" si="20"/>
        <v>1.8</v>
      </c>
      <c r="C36">
        <f t="shared" ca="1" si="2"/>
        <v>-0.11902478242126784</v>
      </c>
      <c r="D36">
        <f t="shared" ca="1" si="3"/>
        <v>-0.30559976015158868</v>
      </c>
      <c r="E36">
        <f t="shared" ca="1" si="4"/>
        <v>-0.29430130301501473</v>
      </c>
      <c r="F36">
        <f t="shared" ca="1" si="5"/>
        <v>-7.3834924868363003E-2</v>
      </c>
      <c r="G36">
        <f t="shared" ca="1" si="6"/>
        <v>-0.12457418258563646</v>
      </c>
      <c r="H36">
        <f t="shared" ca="1" si="7"/>
        <v>-0.11424520135197552</v>
      </c>
      <c r="I36">
        <f t="shared" ca="1" si="8"/>
        <v>-0.10456297538684033</v>
      </c>
      <c r="J36">
        <f t="shared" ca="1" si="9"/>
        <v>-9.545987086597639E-2</v>
      </c>
      <c r="K36">
        <f t="shared" ca="1" si="10"/>
        <v>-8.2960293226501183E-2</v>
      </c>
      <c r="L36">
        <f t="shared" ca="1" si="11"/>
        <v>-7.8764569495097872E-2</v>
      </c>
      <c r="M36">
        <f t="shared" ca="1" si="12"/>
        <v>-0.19741199268052501</v>
      </c>
      <c r="Q36">
        <f t="shared" si="21"/>
        <v>1.8</v>
      </c>
      <c r="R36">
        <f t="shared" ca="1" si="13"/>
        <v>0.34803931402630578</v>
      </c>
      <c r="S36">
        <f t="shared" ca="1" si="24"/>
        <v>0.46961123684895978</v>
      </c>
      <c r="T36">
        <f t="shared" ca="1" si="24"/>
        <v>0.13239397653674806</v>
      </c>
      <c r="U36">
        <f t="shared" ca="1" si="24"/>
        <v>0.11887823522727066</v>
      </c>
      <c r="V36">
        <f t="shared" ca="1" si="24"/>
        <v>0.13388474187967866</v>
      </c>
      <c r="W36">
        <f t="shared" ca="1" si="24"/>
        <v>0.2268276697427698</v>
      </c>
      <c r="X36">
        <f t="shared" ca="1" si="24"/>
        <v>0.3363249365790078</v>
      </c>
      <c r="Y36">
        <f t="shared" ca="1" si="24"/>
        <v>0.46182073659786571</v>
      </c>
      <c r="Z36">
        <f t="shared" ca="1" si="24"/>
        <v>0.57338189214162794</v>
      </c>
      <c r="AA36">
        <f t="shared" ca="1" si="24"/>
        <v>0.1959742729869538</v>
      </c>
      <c r="AB36">
        <f t="shared" ca="1" si="24"/>
        <v>0.10554576470980165</v>
      </c>
      <c r="AD36">
        <v>2057</v>
      </c>
      <c r="AE36">
        <v>82893749353.858063</v>
      </c>
      <c r="AF36">
        <f t="shared" si="14"/>
        <v>2.3232553070027482</v>
      </c>
    </row>
    <row r="37" spans="1:32" x14ac:dyDescent="0.25">
      <c r="A37" s="1">
        <f t="shared" si="19"/>
        <v>2028</v>
      </c>
      <c r="B37">
        <f t="shared" si="20"/>
        <v>2</v>
      </c>
      <c r="C37">
        <f t="shared" ca="1" si="2"/>
        <v>-0.12267425266074862</v>
      </c>
      <c r="D37">
        <f t="shared" ca="1" si="3"/>
        <v>-0.26053110523547268</v>
      </c>
      <c r="E37">
        <f t="shared" ca="1" si="4"/>
        <v>-0.29154465404118146</v>
      </c>
      <c r="F37">
        <f t="shared" ca="1" si="5"/>
        <v>-0.17269201297332604</v>
      </c>
      <c r="G37">
        <f t="shared" ca="1" si="6"/>
        <v>-0.31151098527699123</v>
      </c>
      <c r="H37">
        <f t="shared" ca="1" si="7"/>
        <v>-6.0162507412562516E-2</v>
      </c>
      <c r="I37">
        <f t="shared" ca="1" si="8"/>
        <v>-9.6869624696787046E-2</v>
      </c>
      <c r="J37">
        <f ca="1">-IF(ABS(MIN(INDIRECT("'[All data.xlsx]Sheet2_Mul_"&amp;$B37&amp;"_"&amp;Y$1&amp;"'!"&amp;ADDRESS($O$2+$A37-2023,2)&amp;":"&amp;ADDRESS($O$2+$A37-2023,52))))&lt;0.0001,10000*(MIN(INDIRECT("'[All data.xlsx]Sheet2_Mul_"&amp;$B37&amp;"_"&amp;Y$1&amp;"'!"&amp;ADDRESS($O$2+$A37-2023,2)&amp;":"&amp;ADDRESS($O$2+$A37-2023,52)))),IF(ABS(MIN(INDIRECT("'[All data.xlsx]Sheet2_Mul_"&amp;$B37&amp;"_"&amp;Y$1&amp;"'!"&amp;ADDRESS($O$2+$A37-2023,2)&amp;":"&amp;ADDRESS($O$2+$A37-2023,52))))&lt;0.001,(MIN(INDIRECT("'[All data.xlsx]Sheet2_Mul_"&amp;$B37&amp;"_"&amp;Y$1&amp;"'!"&amp;ADDRESS($O$2+$A37-2023,2)&amp;":"&amp;ADDRESS($O$2+$A37-2023,52))))*1000,IF(ABS(MIN(INDIRECT("'[All data.xlsx]Sheet2_Mul_"&amp;$B37&amp;"_"&amp;Y$1&amp;"'!"&amp;ADDRESS($O$2+$A37-2023,2)&amp;":"&amp;ADDRESS($O$2+$A37-2023,52))))&lt;0.01,(MIN(INDIRECT("'[All data.xlsx]Sheet2_Mul_"&amp;$B37&amp;"_"&amp;Y$1&amp;"'!"&amp;ADDRESS($O$2+$A37-2023,2)&amp;":"&amp;ADDRESS($O$2+$A37-2023,52))))*100,IF(ABS(MIN(INDIRECT("'[All data.xlsx]Sheet2_Mul_"&amp;$B37&amp;"_"&amp;Y$1&amp;"'!"&amp;ADDRESS($O$2+$A37-2023,2)&amp;":"&amp;ADDRESS($O$2+$A37-2023,52))))&lt;0.1,(MIN(INDIRECT("'[All data.xlsx]Sheet2_Mul_"&amp;$B37&amp;"_"&amp;Y$1&amp;"'!"&amp;ADDRESS($O$2+$A37-2023,2)&amp;":"&amp;ADDRESS($O$2+$A37-2023,52))))*10,(MIN(INDIRECT("'[All data.xlsx]Sheet2_Mul_"&amp;$B37&amp;"_"&amp;Y$1&amp;"'!"&amp;ADDRESS($O$2+$A37-2023,2)&amp;":"&amp;ADDRESS($O$2+$A37-2023,52))))))))*VLOOKUP($A37,$AD$2:$AF$39,3,0)/3</f>
        <v>-6.2215101545096942E-2</v>
      </c>
      <c r="K37">
        <f t="shared" ref="K37:L37" ca="1" si="31">-IF(ABS(MIN(INDIRECT("'[All data.xlsx]Sheet2_Mul_"&amp;$B37&amp;"_"&amp;Z$1&amp;"'!"&amp;ADDRESS($O$2+$A37-2023,2)&amp;":"&amp;ADDRESS($O$2+$A37-2023,52))))&lt;0.0001,10000*(MIN(INDIRECT("'[All data.xlsx]Sheet2_Mul_"&amp;$B37&amp;"_"&amp;Z$1&amp;"'!"&amp;ADDRESS($O$2+$A37-2023,2)&amp;":"&amp;ADDRESS($O$2+$A37-2023,52)))),IF(ABS(MIN(INDIRECT("'[All data.xlsx]Sheet2_Mul_"&amp;$B37&amp;"_"&amp;Z$1&amp;"'!"&amp;ADDRESS($O$2+$A37-2023,2)&amp;":"&amp;ADDRESS($O$2+$A37-2023,52))))&lt;0.001,(MIN(INDIRECT("'[All data.xlsx]Sheet2_Mul_"&amp;$B37&amp;"_"&amp;Z$1&amp;"'!"&amp;ADDRESS($O$2+$A37-2023,2)&amp;":"&amp;ADDRESS($O$2+$A37-2023,52))))*1000,IF(ABS(MIN(INDIRECT("'[All data.xlsx]Sheet2_Mul_"&amp;$B37&amp;"_"&amp;Z$1&amp;"'!"&amp;ADDRESS($O$2+$A37-2023,2)&amp;":"&amp;ADDRESS($O$2+$A37-2023,52))))&lt;0.01,(MIN(INDIRECT("'[All data.xlsx]Sheet2_Mul_"&amp;$B37&amp;"_"&amp;Z$1&amp;"'!"&amp;ADDRESS($O$2+$A37-2023,2)&amp;":"&amp;ADDRESS($O$2+$A37-2023,52))))*100,IF(ABS(MIN(INDIRECT("'[All data.xlsx]Sheet2_Mul_"&amp;$B37&amp;"_"&amp;Z$1&amp;"'!"&amp;ADDRESS($O$2+$A37-2023,2)&amp;":"&amp;ADDRESS($O$2+$A37-2023,52))))&lt;0.1,(MIN(INDIRECT("'[All data.xlsx]Sheet2_Mul_"&amp;$B37&amp;"_"&amp;Z$1&amp;"'!"&amp;ADDRESS($O$2+$A37-2023,2)&amp;":"&amp;ADDRESS($O$2+$A37-2023,52))))*10,(MIN(INDIRECT("'[All data.xlsx]Sheet2_Mul_"&amp;$B37&amp;"_"&amp;Z$1&amp;"'!"&amp;ADDRESS($O$2+$A37-2023,2)&amp;":"&amp;ADDRESS($O$2+$A37-2023,52))))))))*VLOOKUP($A37,$AD$2:$AF$39,3,0)/3</f>
        <v>-0.28468429172831383</v>
      </c>
      <c r="L37">
        <f t="shared" ca="1" si="31"/>
        <v>-0.58230362018956794</v>
      </c>
      <c r="M37">
        <f t="shared" ca="1" si="12"/>
        <v>-0.38677651188025358</v>
      </c>
      <c r="Q37">
        <f t="shared" si="21"/>
        <v>2</v>
      </c>
      <c r="R37">
        <f t="shared" ca="1" si="13"/>
        <v>0.34737770661906842</v>
      </c>
      <c r="S37">
        <f t="shared" ca="1" si="24"/>
        <v>0.17470585760364141</v>
      </c>
      <c r="T37">
        <f t="shared" ca="1" si="24"/>
        <v>0.11857161982011193</v>
      </c>
      <c r="U37">
        <f t="shared" ca="1" si="24"/>
        <v>0.26082369785038256</v>
      </c>
      <c r="V37">
        <f t="shared" ca="1" si="24"/>
        <v>0.16737452362070518</v>
      </c>
      <c r="W37">
        <f t="shared" ca="1" si="24"/>
        <v>0.19191626785852775</v>
      </c>
      <c r="X37">
        <f t="shared" ca="1" si="24"/>
        <v>0.10488837221655795</v>
      </c>
      <c r="Y37">
        <f t="shared" ca="1" si="24"/>
        <v>0.34588711188561733</v>
      </c>
      <c r="Z37">
        <f t="shared" ca="1" si="24"/>
        <v>0.81415232322302356</v>
      </c>
      <c r="AA37">
        <f t="shared" ca="1" si="24"/>
        <v>2.0579016194614339</v>
      </c>
      <c r="AB37">
        <f t="shared" ca="1" si="24"/>
        <v>0.22480678093176931</v>
      </c>
      <c r="AD37">
        <v>2058</v>
      </c>
      <c r="AE37">
        <v>84809215222.472656</v>
      </c>
      <c r="AF37">
        <f t="shared" si="14"/>
        <v>2.3769398885222155</v>
      </c>
    </row>
    <row r="38" spans="1:32" x14ac:dyDescent="0.25">
      <c r="A38" s="1">
        <f t="shared" si="19"/>
        <v>2029</v>
      </c>
      <c r="B38">
        <f t="shared" si="20"/>
        <v>1</v>
      </c>
      <c r="C38">
        <f t="shared" ca="1" si="2"/>
        <v>-0.1058542815813792</v>
      </c>
      <c r="D38">
        <f t="shared" ca="1" si="3"/>
        <v>-8.0009496629152438E-2</v>
      </c>
      <c r="E38">
        <f t="shared" ca="1" si="4"/>
        <v>-0.16305862089133277</v>
      </c>
      <c r="F38">
        <f t="shared" ca="1" si="5"/>
        <v>-0.32234452226084231</v>
      </c>
      <c r="G38">
        <f t="shared" ca="1" si="6"/>
        <v>-0.12925107921117154</v>
      </c>
      <c r="H38">
        <f t="shared" ca="1" si="7"/>
        <v>-0.12132353684855157</v>
      </c>
      <c r="I38">
        <f t="shared" ca="1" si="8"/>
        <v>-0.114071049811088</v>
      </c>
      <c r="J38">
        <f t="shared" ca="1" si="9"/>
        <v>-0.10522869098201204</v>
      </c>
      <c r="K38">
        <f t="shared" ca="1" si="10"/>
        <v>-0.10532705076839295</v>
      </c>
      <c r="L38">
        <f t="shared" ca="1" si="11"/>
        <v>-0.31636754427913877</v>
      </c>
      <c r="M38">
        <f t="shared" ca="1" si="12"/>
        <v>-0.22663390586373053</v>
      </c>
      <c r="Q38">
        <f t="shared" si="21"/>
        <v>1</v>
      </c>
      <c r="R38">
        <f t="shared" ca="1" si="13"/>
        <v>0.74199274771898904</v>
      </c>
      <c r="S38">
        <f t="shared" ref="S38:AB53" ca="1" si="32">IF(ABS(MAX(INDIRECT("'[All data.xlsx]Sheet2_Mul_"&amp;$B38&amp;"_"&amp;S$1&amp;"'!"&amp;ADDRESS($O$2+$A38-2023,2)&amp;":"&amp;ADDRESS($O$2+$A38-2023,52))))&lt;0.0001,10000*ABS(MAX(INDIRECT("'[All data.xlsx]Sheet2_Mul_"&amp;$B38&amp;"_"&amp;S$1&amp;"'!"&amp;ADDRESS($O$2+$A38-2023,2)&amp;":"&amp;ADDRESS($O$2+$A38-2023,52)))),IF(ABS(MAX(INDIRECT("'[All data.xlsx]Sheet2_Mul_"&amp;$B38&amp;"_"&amp;S$1&amp;"'!"&amp;ADDRESS($O$2+$A38-2023,2)&amp;":"&amp;ADDRESS($O$2+$A38-2023,52))))&lt;0.001,ABS(MAX(INDIRECT("'[All data.xlsx]Sheet2_Mul_"&amp;$B38&amp;"_"&amp;S$1&amp;"'!"&amp;ADDRESS($O$2+$A38-2023,2)&amp;":"&amp;ADDRESS($O$2+$A38-2023,52))))*1000,IF(ABS(MAX(INDIRECT("'[All data.xlsx]Sheet2_Mul_"&amp;$B38&amp;"_"&amp;S$1&amp;"'!"&amp;ADDRESS($O$2+$A38-2023,2)&amp;":"&amp;ADDRESS($O$2+$A38-2023,52))))&lt;0.01,ABS(MAX(INDIRECT("'[All data.xlsx]Sheet2_Mul_"&amp;$B38&amp;"_"&amp;S$1&amp;"'!"&amp;ADDRESS($O$2+$A38-2023,2)&amp;":"&amp;ADDRESS($O$2+$A38-2023,52))))*100,IF(ABS(MAX(INDIRECT("'[All data.xlsx]Sheet2_Mul_"&amp;$B38&amp;"_"&amp;S$1&amp;"'!"&amp;ADDRESS($O$2+$A38-2023,2)&amp;":"&amp;ADDRESS($O$2+$A38-2023,52))))&lt;0.1,ABS(MAX(INDIRECT("'[All data.xlsx]Sheet2_Mul_"&amp;$B38&amp;"_"&amp;S$1&amp;"'!"&amp;ADDRESS($O$2+$A38-2023,2)&amp;":"&amp;ADDRESS($O$2+$A38-2023,52))))*10,ABS(MAX(INDIRECT("'[All data.xlsx]Sheet2_Mul_"&amp;$B38&amp;"_"&amp;S$1&amp;"'!"&amp;ADDRESS($O$2+$A38-2023,2)&amp;":"&amp;ADDRESS($O$2+$A38-2023,52))))))))</f>
        <v>0.4696713491156545</v>
      </c>
      <c r="T38">
        <f t="shared" ca="1" si="32"/>
        <v>0.59663686198983412</v>
      </c>
      <c r="U38">
        <f t="shared" ca="1" si="32"/>
        <v>0.55972411944510714</v>
      </c>
      <c r="V38">
        <f t="shared" ca="1" si="32"/>
        <v>0.13306945959406297</v>
      </c>
      <c r="W38">
        <f t="shared" ca="1" si="32"/>
        <v>0.24177506218085848</v>
      </c>
      <c r="X38">
        <f t="shared" ca="1" si="32"/>
        <v>0.3556846678520133</v>
      </c>
      <c r="Y38">
        <f t="shared" ca="1" si="32"/>
        <v>0.48646243578001774</v>
      </c>
      <c r="Z38">
        <f t="shared" ca="1" si="32"/>
        <v>0.58608272479592327</v>
      </c>
      <c r="AA38">
        <f t="shared" ca="1" si="32"/>
        <v>0.74465034237517824</v>
      </c>
      <c r="AB38">
        <f t="shared" ca="1" si="32"/>
        <v>0.12545886236973322</v>
      </c>
      <c r="AD38">
        <v>2059</v>
      </c>
      <c r="AE38">
        <v>86780445852.390778</v>
      </c>
      <c r="AF38">
        <f t="shared" si="14"/>
        <v>2.4321873837553469</v>
      </c>
    </row>
    <row r="39" spans="1:32" x14ac:dyDescent="0.25">
      <c r="A39" s="1">
        <f t="shared" si="19"/>
        <v>2029</v>
      </c>
      <c r="B39">
        <f t="shared" si="20"/>
        <v>1.2</v>
      </c>
      <c r="C39">
        <f t="shared" ca="1" si="2"/>
        <v>-0.11002853967122743</v>
      </c>
      <c r="D39">
        <f t="shared" ca="1" si="3"/>
        <v>-0.11778903547975871</v>
      </c>
      <c r="E39">
        <f t="shared" ca="1" si="4"/>
        <v>-0.32114026538103507</v>
      </c>
      <c r="F39">
        <f t="shared" ca="1" si="5"/>
        <v>-0.1094857148307561</v>
      </c>
      <c r="G39">
        <f t="shared" ca="1" si="6"/>
        <v>-0.1293832691362044</v>
      </c>
      <c r="H39">
        <f t="shared" ca="1" si="7"/>
        <v>-0.10714876289361099</v>
      </c>
      <c r="I39">
        <f t="shared" ca="1" si="8"/>
        <v>-0.1125522123552123</v>
      </c>
      <c r="J39">
        <f t="shared" ca="1" si="9"/>
        <v>-0.33115177278419189</v>
      </c>
      <c r="K39">
        <f t="shared" ca="1" si="10"/>
        <v>-0.32953596021089426</v>
      </c>
      <c r="L39">
        <f t="shared" ca="1" si="11"/>
        <v>-0.3102448143647944</v>
      </c>
      <c r="M39">
        <f t="shared" ca="1" si="12"/>
        <v>-0.22034570849125645</v>
      </c>
      <c r="Q39">
        <f t="shared" si="21"/>
        <v>1.2</v>
      </c>
      <c r="R39">
        <f t="shared" ca="1" si="13"/>
        <v>0.73948046974531367</v>
      </c>
      <c r="S39">
        <f t="shared" ca="1" si="32"/>
        <v>0.10872433970726873</v>
      </c>
      <c r="T39">
        <f t="shared" ca="1" si="32"/>
        <v>0.3350492420082532</v>
      </c>
      <c r="U39">
        <f t="shared" ca="1" si="32"/>
        <v>0.3723751577874288</v>
      </c>
      <c r="V39">
        <f t="shared" ca="1" si="32"/>
        <v>0.12413115595435753</v>
      </c>
      <c r="W39">
        <f t="shared" ca="1" si="32"/>
        <v>0.20944606494408985</v>
      </c>
      <c r="X39">
        <f t="shared" ca="1" si="32"/>
        <v>0.35036005980018825</v>
      </c>
      <c r="Y39">
        <f t="shared" ca="1" si="32"/>
        <v>0.45518192451476497</v>
      </c>
      <c r="Z39">
        <f t="shared" ca="1" si="32"/>
        <v>0.5900819228003038</v>
      </c>
      <c r="AA39">
        <f t="shared" ca="1" si="32"/>
        <v>0.72264671861873153</v>
      </c>
      <c r="AB39">
        <f t="shared" ca="1" si="32"/>
        <v>0.1208378284997442</v>
      </c>
      <c r="AD39">
        <v>2060</v>
      </c>
      <c r="AE39">
        <v>88825038820.456451</v>
      </c>
      <c r="AF39">
        <f t="shared" si="14"/>
        <v>2.4894909983311786</v>
      </c>
    </row>
    <row r="40" spans="1:32" x14ac:dyDescent="0.25">
      <c r="A40" s="1">
        <f t="shared" si="19"/>
        <v>2029</v>
      </c>
      <c r="B40">
        <f t="shared" si="20"/>
        <v>1.4</v>
      </c>
      <c r="C40">
        <f t="shared" ca="1" si="2"/>
        <v>-0.11406160043765334</v>
      </c>
      <c r="D40">
        <f t="shared" ca="1" si="3"/>
        <v>-7.7399849646451274E-2</v>
      </c>
      <c r="E40">
        <f t="shared" ca="1" si="4"/>
        <v>-0.11281675308656762</v>
      </c>
      <c r="F40">
        <f t="shared" ca="1" si="5"/>
        <v>-0.10882972354426894</v>
      </c>
      <c r="G40">
        <f t="shared" ca="1" si="6"/>
        <v>-0.13027524793409667</v>
      </c>
      <c r="H40">
        <f t="shared" ca="1" si="7"/>
        <v>-0.12027844052570914</v>
      </c>
      <c r="I40">
        <f t="shared" ca="1" si="8"/>
        <v>-0.3489888292089513</v>
      </c>
      <c r="J40">
        <f t="shared" ca="1" si="9"/>
        <v>-0.10176626556315178</v>
      </c>
      <c r="K40">
        <f t="shared" ca="1" si="10"/>
        <v>-9.316585195706667E-2</v>
      </c>
      <c r="L40">
        <f t="shared" ca="1" si="11"/>
        <v>-8.2953798351695349E-2</v>
      </c>
      <c r="M40">
        <f t="shared" ca="1" si="12"/>
        <v>-0.21333955676929181</v>
      </c>
      <c r="Q40">
        <f t="shared" si="21"/>
        <v>1.4</v>
      </c>
      <c r="R40">
        <f t="shared" ca="1" si="13"/>
        <v>0.35040221974377417</v>
      </c>
      <c r="S40">
        <f t="shared" ca="1" si="32"/>
        <v>0.12467408550519055</v>
      </c>
      <c r="T40">
        <f t="shared" ca="1" si="32"/>
        <v>0.52283297898319347</v>
      </c>
      <c r="U40">
        <f t="shared" ca="1" si="32"/>
        <v>0.2078445875393764</v>
      </c>
      <c r="V40">
        <f t="shared" ca="1" si="32"/>
        <v>0.13791498856166784</v>
      </c>
      <c r="W40">
        <f t="shared" ca="1" si="32"/>
        <v>0.23303743101663649</v>
      </c>
      <c r="X40">
        <f t="shared" ca="1" si="32"/>
        <v>0.34509829676696541</v>
      </c>
      <c r="Y40">
        <f t="shared" ca="1" si="32"/>
        <v>0.4735771322418727</v>
      </c>
      <c r="Z40">
        <f t="shared" ca="1" si="32"/>
        <v>0.61797458979067577</v>
      </c>
      <c r="AA40">
        <f t="shared" ca="1" si="32"/>
        <v>0.19168773369548131</v>
      </c>
      <c r="AB40">
        <f t="shared" ca="1" si="32"/>
        <v>0.11588317585634322</v>
      </c>
    </row>
    <row r="41" spans="1:32" x14ac:dyDescent="0.25">
      <c r="A41" s="1">
        <f t="shared" si="19"/>
        <v>2029</v>
      </c>
      <c r="B41">
        <f t="shared" si="20"/>
        <v>1.6</v>
      </c>
      <c r="C41">
        <f t="shared" ca="1" si="2"/>
        <v>-6.1324676684532758E-2</v>
      </c>
      <c r="D41">
        <f t="shared" ca="1" si="3"/>
        <v>-0.16730728046256441</v>
      </c>
      <c r="E41">
        <f t="shared" ca="1" si="4"/>
        <v>-0.11234224265069266</v>
      </c>
      <c r="F41">
        <f t="shared" ca="1" si="5"/>
        <v>-0.10798675180859489</v>
      </c>
      <c r="G41">
        <f t="shared" ca="1" si="6"/>
        <v>-0.34976914930655023</v>
      </c>
      <c r="H41">
        <f t="shared" ca="1" si="7"/>
        <v>-8.5338754550008125E-2</v>
      </c>
      <c r="I41">
        <f t="shared" ca="1" si="8"/>
        <v>-0.40661703060197413</v>
      </c>
      <c r="J41">
        <f t="shared" ca="1" si="9"/>
        <v>-9.9696861677035023E-2</v>
      </c>
      <c r="K41">
        <f t="shared" ca="1" si="10"/>
        <v>-0.40311508655258677</v>
      </c>
      <c r="L41">
        <f t="shared" ca="1" si="11"/>
        <v>-0.29567100383207434</v>
      </c>
      <c r="M41">
        <f t="shared" ca="1" si="12"/>
        <v>-0.20578293747084042</v>
      </c>
      <c r="Q41">
        <f t="shared" si="21"/>
        <v>1.6</v>
      </c>
      <c r="R41">
        <f t="shared" ca="1" si="13"/>
        <v>0.62429725898083199</v>
      </c>
      <c r="S41">
        <f t="shared" ca="1" si="32"/>
        <v>0.4134019375061832</v>
      </c>
      <c r="T41">
        <f t="shared" ca="1" si="32"/>
        <v>0.51953169428999424</v>
      </c>
      <c r="U41">
        <f t="shared" ca="1" si="32"/>
        <v>0.2071621659871381</v>
      </c>
      <c r="V41">
        <f t="shared" ca="1" si="32"/>
        <v>0.24880287811926491</v>
      </c>
      <c r="W41">
        <f t="shared" ca="1" si="32"/>
        <v>0.13474490933614114</v>
      </c>
      <c r="X41">
        <f t="shared" ca="1" si="32"/>
        <v>0.32363897398195157</v>
      </c>
      <c r="Y41">
        <f t="shared" ca="1" si="32"/>
        <v>0.46699389122113083</v>
      </c>
      <c r="Z41">
        <f t="shared" ca="1" si="32"/>
        <v>0.59007724064649425</v>
      </c>
      <c r="AA41">
        <f t="shared" ca="1" si="32"/>
        <v>0.67362709078249672</v>
      </c>
      <c r="AB41">
        <f t="shared" ca="1" si="32"/>
        <v>0.11068994924903881</v>
      </c>
    </row>
    <row r="42" spans="1:32" x14ac:dyDescent="0.25">
      <c r="A42" s="1">
        <f t="shared" si="19"/>
        <v>2029</v>
      </c>
      <c r="B42">
        <f t="shared" si="20"/>
        <v>1.8</v>
      </c>
      <c r="C42">
        <f t="shared" ca="1" si="2"/>
        <v>-0.12172986710999299</v>
      </c>
      <c r="D42">
        <f t="shared" ca="1" si="3"/>
        <v>-0.55344863348281803</v>
      </c>
      <c r="E42">
        <f t="shared" ca="1" si="4"/>
        <v>-0.23178943981545611</v>
      </c>
      <c r="F42">
        <f t="shared" ca="1" si="5"/>
        <v>-0.10710997246565394</v>
      </c>
      <c r="G42">
        <f t="shared" ca="1" si="6"/>
        <v>-0.1268408826777436</v>
      </c>
      <c r="H42">
        <f t="shared" ca="1" si="7"/>
        <v>-0.11641901897872993</v>
      </c>
      <c r="I42">
        <f t="shared" ca="1" si="8"/>
        <v>-0.31860910625761996</v>
      </c>
      <c r="J42">
        <f t="shared" ca="1" si="9"/>
        <v>-9.7442903044374404E-2</v>
      </c>
      <c r="K42">
        <f t="shared" ca="1" si="10"/>
        <v>-9.5715084560769395E-2</v>
      </c>
      <c r="L42">
        <f t="shared" ca="1" si="11"/>
        <v>-0.28747024559041384</v>
      </c>
      <c r="M42">
        <f t="shared" ca="1" si="12"/>
        <v>-0.19783689395481274</v>
      </c>
      <c r="Q42">
        <f t="shared" si="21"/>
        <v>1.8</v>
      </c>
      <c r="R42">
        <f t="shared" ca="1" si="13"/>
        <v>0.76724634131504454</v>
      </c>
      <c r="S42">
        <f t="shared" ca="1" si="32"/>
        <v>0.93824405067686489</v>
      </c>
      <c r="T42">
        <f t="shared" ca="1" si="32"/>
        <v>0.11639621217200853</v>
      </c>
      <c r="U42">
        <f t="shared" ca="1" si="32"/>
        <v>0.83096045496386983</v>
      </c>
      <c r="V42">
        <f t="shared" ca="1" si="32"/>
        <v>0.95150962264131556</v>
      </c>
      <c r="W42">
        <f t="shared" ca="1" si="32"/>
        <v>0.22504727609697356</v>
      </c>
      <c r="X42">
        <f t="shared" ca="1" si="32"/>
        <v>0.86191632298259235</v>
      </c>
      <c r="Y42">
        <f t="shared" ca="1" si="32"/>
        <v>0.46028136636661265</v>
      </c>
      <c r="Z42">
        <f t="shared" ca="1" si="32"/>
        <v>0.60140930253347369</v>
      </c>
      <c r="AA42">
        <f t="shared" ca="1" si="32"/>
        <v>0.6472176439089572</v>
      </c>
      <c r="AB42">
        <f t="shared" ca="1" si="32"/>
        <v>0.10534859639605337</v>
      </c>
    </row>
    <row r="43" spans="1:32" x14ac:dyDescent="0.25">
      <c r="A43" s="1">
        <f t="shared" si="19"/>
        <v>2029</v>
      </c>
      <c r="B43">
        <f t="shared" si="20"/>
        <v>2</v>
      </c>
      <c r="C43">
        <f t="shared" ca="1" si="2"/>
        <v>-6.8440515238602381E-2</v>
      </c>
      <c r="D43">
        <f t="shared" ca="1" si="3"/>
        <v>-0.55610219938112759</v>
      </c>
      <c r="E43">
        <f t="shared" ca="1" si="4"/>
        <v>-0.54728981886468675</v>
      </c>
      <c r="F43">
        <f t="shared" ca="1" si="5"/>
        <v>-0.39380646429748151</v>
      </c>
      <c r="G43">
        <f t="shared" ca="1" si="6"/>
        <v>-0.13827382752977974</v>
      </c>
      <c r="H43">
        <f t="shared" ca="1" si="7"/>
        <v>-0.77343994579079212</v>
      </c>
      <c r="I43">
        <f t="shared" ca="1" si="8"/>
        <v>6.8812148263116227E-2</v>
      </c>
      <c r="J43">
        <f ca="1">-IF(ABS(MIN(INDIRECT("'[All data.xlsx]Sheet2_Mul_"&amp;$B43&amp;"_"&amp;Y$1&amp;"'!"&amp;ADDRESS($O$2+$A43-2023,2)&amp;":"&amp;ADDRESS($O$2+$A43-2023,52))))&lt;0.0001,10000*(MIN(INDIRECT("'[All data.xlsx]Sheet2_Mul_"&amp;$B43&amp;"_"&amp;Y$1&amp;"'!"&amp;ADDRESS($O$2+$A43-2023,2)&amp;":"&amp;ADDRESS($O$2+$A43-2023,52)))),IF(ABS(MIN(INDIRECT("'[All data.xlsx]Sheet2_Mul_"&amp;$B43&amp;"_"&amp;Y$1&amp;"'!"&amp;ADDRESS($O$2+$A43-2023,2)&amp;":"&amp;ADDRESS($O$2+$A43-2023,52))))&lt;0.001,(MIN(INDIRECT("'[All data.xlsx]Sheet2_Mul_"&amp;$B43&amp;"_"&amp;Y$1&amp;"'!"&amp;ADDRESS($O$2+$A43-2023,2)&amp;":"&amp;ADDRESS($O$2+$A43-2023,52))))*1000,IF(ABS(MIN(INDIRECT("'[All data.xlsx]Sheet2_Mul_"&amp;$B43&amp;"_"&amp;Y$1&amp;"'!"&amp;ADDRESS($O$2+$A43-2023,2)&amp;":"&amp;ADDRESS($O$2+$A43-2023,52))))&lt;0.01,(MIN(INDIRECT("'[All data.xlsx]Sheet2_Mul_"&amp;$B43&amp;"_"&amp;Y$1&amp;"'!"&amp;ADDRESS($O$2+$A43-2023,2)&amp;":"&amp;ADDRESS($O$2+$A43-2023,52))))*100,IF(ABS(MIN(INDIRECT("'[All data.xlsx]Sheet2_Mul_"&amp;$B43&amp;"_"&amp;Y$1&amp;"'!"&amp;ADDRESS($O$2+$A43-2023,2)&amp;":"&amp;ADDRESS($O$2+$A43-2023,52))))&lt;0.1,(MIN(INDIRECT("'[All data.xlsx]Sheet2_Mul_"&amp;$B43&amp;"_"&amp;Y$1&amp;"'!"&amp;ADDRESS($O$2+$A43-2023,2)&amp;":"&amp;ADDRESS($O$2+$A43-2023,52))))*10,(MIN(INDIRECT("'[All data.xlsx]Sheet2_Mul_"&amp;$B43&amp;"_"&amp;Y$1&amp;"'!"&amp;ADDRESS($O$2+$A43-2023,2)&amp;":"&amp;ADDRESS($O$2+$A43-2023,52))))))))*VLOOKUP($A43,$AD$2:$AF$39,3,0)/3</f>
        <v>-0.25955033722799697</v>
      </c>
      <c r="K43">
        <f t="shared" ref="K43" ca="1" si="33">-IF(ABS(MIN(INDIRECT("'[All data.xlsx]Sheet2_Mul_"&amp;$B43&amp;"_"&amp;Z$1&amp;"'!"&amp;ADDRESS($O$2+$A43-2023,2)&amp;":"&amp;ADDRESS($O$2+$A43-2023,52))))&lt;0.0001,10000*(MIN(INDIRECT("'[All data.xlsx]Sheet2_Mul_"&amp;$B43&amp;"_"&amp;Z$1&amp;"'!"&amp;ADDRESS($O$2+$A43-2023,2)&amp;":"&amp;ADDRESS($O$2+$A43-2023,52)))),IF(ABS(MIN(INDIRECT("'[All data.xlsx]Sheet2_Mul_"&amp;$B43&amp;"_"&amp;Z$1&amp;"'!"&amp;ADDRESS($O$2+$A43-2023,2)&amp;":"&amp;ADDRESS($O$2+$A43-2023,52))))&lt;0.001,(MIN(INDIRECT("'[All data.xlsx]Sheet2_Mul_"&amp;$B43&amp;"_"&amp;Z$1&amp;"'!"&amp;ADDRESS($O$2+$A43-2023,2)&amp;":"&amp;ADDRESS($O$2+$A43-2023,52))))*1000,IF(ABS(MIN(INDIRECT("'[All data.xlsx]Sheet2_Mul_"&amp;$B43&amp;"_"&amp;Z$1&amp;"'!"&amp;ADDRESS($O$2+$A43-2023,2)&amp;":"&amp;ADDRESS($O$2+$A43-2023,52))))&lt;0.01,(MIN(INDIRECT("'[All data.xlsx]Sheet2_Mul_"&amp;$B43&amp;"_"&amp;Z$1&amp;"'!"&amp;ADDRESS($O$2+$A43-2023,2)&amp;":"&amp;ADDRESS($O$2+$A43-2023,52))))*100,IF(ABS(MIN(INDIRECT("'[All data.xlsx]Sheet2_Mul_"&amp;$B43&amp;"_"&amp;Z$1&amp;"'!"&amp;ADDRESS($O$2+$A43-2023,2)&amp;":"&amp;ADDRESS($O$2+$A43-2023,52))))&lt;0.1,(MIN(INDIRECT("'[All data.xlsx]Sheet2_Mul_"&amp;$B43&amp;"_"&amp;Z$1&amp;"'!"&amp;ADDRESS($O$2+$A43-2023,2)&amp;":"&amp;ADDRESS($O$2+$A43-2023,52))))*10,(MIN(INDIRECT("'[All data.xlsx]Sheet2_Mul_"&amp;$B43&amp;"_"&amp;Z$1&amp;"'!"&amp;ADDRESS($O$2+$A43-2023,2)&amp;":"&amp;ADDRESS($O$2+$A43-2023,52))))))))*VLOOKUP($A43,$AD$2:$AF$39,3,0)/3</f>
        <v>-0.24492410675240353</v>
      </c>
      <c r="L43">
        <f t="shared" ref="L43" ca="1" si="34">-IF(ABS(MIN(INDIRECT("'[All data.xlsx]Sheet2_Mul_"&amp;$B43&amp;"_"&amp;AA$1&amp;"'!"&amp;ADDRESS($O$2+$A43-2023,2)&amp;":"&amp;ADDRESS($O$2+$A43-2023,52))))&lt;0.0001,10000*(MIN(INDIRECT("'[All data.xlsx]Sheet2_Mul_"&amp;$B43&amp;"_"&amp;AA$1&amp;"'!"&amp;ADDRESS($O$2+$A43-2023,2)&amp;":"&amp;ADDRESS($O$2+$A43-2023,52)))),IF(ABS(MIN(INDIRECT("'[All data.xlsx]Sheet2_Mul_"&amp;$B43&amp;"_"&amp;AA$1&amp;"'!"&amp;ADDRESS($O$2+$A43-2023,2)&amp;":"&amp;ADDRESS($O$2+$A43-2023,52))))&lt;0.001,(MIN(INDIRECT("'[All data.xlsx]Sheet2_Mul_"&amp;$B43&amp;"_"&amp;AA$1&amp;"'!"&amp;ADDRESS($O$2+$A43-2023,2)&amp;":"&amp;ADDRESS($O$2+$A43-2023,52))))*1000,IF(ABS(MIN(INDIRECT("'[All data.xlsx]Sheet2_Mul_"&amp;$B43&amp;"_"&amp;AA$1&amp;"'!"&amp;ADDRESS($O$2+$A43-2023,2)&amp;":"&amp;ADDRESS($O$2+$A43-2023,52))))&lt;0.01,(MIN(INDIRECT("'[All data.xlsx]Sheet2_Mul_"&amp;$B43&amp;"_"&amp;AA$1&amp;"'!"&amp;ADDRESS($O$2+$A43-2023,2)&amp;":"&amp;ADDRESS($O$2+$A43-2023,52))))*100,IF(ABS(MIN(INDIRECT("'[All data.xlsx]Sheet2_Mul_"&amp;$B43&amp;"_"&amp;AA$1&amp;"'!"&amp;ADDRESS($O$2+$A43-2023,2)&amp;":"&amp;ADDRESS($O$2+$A43-2023,52))))&lt;0.1,(MIN(INDIRECT("'[All data.xlsx]Sheet2_Mul_"&amp;$B43&amp;"_"&amp;AA$1&amp;"'!"&amp;ADDRESS($O$2+$A43-2023,2)&amp;":"&amp;ADDRESS($O$2+$A43-2023,52))))*10,(MIN(INDIRECT("'[All data.xlsx]Sheet2_Mul_"&amp;$B43&amp;"_"&amp;AA$1&amp;"'!"&amp;ADDRESS($O$2+$A43-2023,2)&amp;":"&amp;ADDRESS($O$2+$A43-2023,52))))))))*VLOOKUP($A43,$AD$2:$AF$39,3,0)/3</f>
        <v>-0.22882017102315913</v>
      </c>
      <c r="M43">
        <f t="shared" ca="1" si="12"/>
        <v>-0.38672598946639586</v>
      </c>
      <c r="Q43">
        <f t="shared" si="21"/>
        <v>2</v>
      </c>
      <c r="R43">
        <f t="shared" ca="1" si="13"/>
        <v>0.80714963970447096</v>
      </c>
      <c r="S43">
        <f t="shared" ca="1" si="32"/>
        <v>0.95001232405369251</v>
      </c>
      <c r="T43">
        <f t="shared" ca="1" si="32"/>
        <v>0.91909683882743176</v>
      </c>
      <c r="U43">
        <f t="shared" ca="1" si="32"/>
        <v>0.60970071436712325</v>
      </c>
      <c r="V43">
        <f t="shared" ca="1" si="32"/>
        <v>0.29427730782711309</v>
      </c>
      <c r="W43">
        <f t="shared" ca="1" si="32"/>
        <v>0.32760662487236214</v>
      </c>
      <c r="X43">
        <f t="shared" ca="1" si="32"/>
        <v>0.12595815474601657</v>
      </c>
      <c r="Y43">
        <f t="shared" ca="1" si="32"/>
        <v>0.18733808223682075</v>
      </c>
      <c r="Z43">
        <f t="shared" ca="1" si="32"/>
        <v>0.6595318988409371</v>
      </c>
      <c r="AA43">
        <f t="shared" ca="1" si="32"/>
        <v>0.64834026434379477</v>
      </c>
      <c r="AB43">
        <f t="shared" ca="1" si="32"/>
        <v>0.22400183958422692</v>
      </c>
    </row>
    <row r="44" spans="1:32" x14ac:dyDescent="0.25">
      <c r="A44" s="1">
        <f t="shared" si="19"/>
        <v>2030</v>
      </c>
      <c r="B44">
        <f t="shared" si="20"/>
        <v>1</v>
      </c>
      <c r="C44">
        <f t="shared" ca="1" si="2"/>
        <v>-0.10782383665306337</v>
      </c>
      <c r="D44">
        <f t="shared" ca="1" si="3"/>
        <v>-0.12333416030629585</v>
      </c>
      <c r="E44">
        <f t="shared" ca="1" si="4"/>
        <v>-0.32185649992024695</v>
      </c>
      <c r="F44">
        <f t="shared" ca="1" si="5"/>
        <v>-0.11146633426867464</v>
      </c>
      <c r="G44">
        <f t="shared" ca="1" si="6"/>
        <v>-0.13182734124844001</v>
      </c>
      <c r="H44">
        <f t="shared" ca="1" si="7"/>
        <v>-0.12402527748507146</v>
      </c>
      <c r="I44">
        <f t="shared" ca="1" si="8"/>
        <v>-0.10443888792240136</v>
      </c>
      <c r="J44">
        <f t="shared" ca="1" si="9"/>
        <v>-0.10679962901499625</v>
      </c>
      <c r="K44">
        <f t="shared" ca="1" si="10"/>
        <v>-0.32002935404139393</v>
      </c>
      <c r="L44">
        <f t="shared" ca="1" si="11"/>
        <v>-9.0057792941193551E-2</v>
      </c>
      <c r="M44">
        <f t="shared" ca="1" si="12"/>
        <v>-0.22716454114586992</v>
      </c>
      <c r="Q44">
        <f t="shared" si="21"/>
        <v>1</v>
      </c>
      <c r="R44">
        <f t="shared" ca="1" si="13"/>
        <v>0.34774248644813188</v>
      </c>
      <c r="S44">
        <f t="shared" ca="1" si="32"/>
        <v>0.47121737312693507</v>
      </c>
      <c r="T44">
        <f t="shared" ca="1" si="32"/>
        <v>0.18083533428138046</v>
      </c>
      <c r="U44">
        <f t="shared" ca="1" si="32"/>
        <v>0.4141606950857587</v>
      </c>
      <c r="V44">
        <f t="shared" ca="1" si="32"/>
        <v>0.3424529344673819</v>
      </c>
      <c r="W44">
        <f t="shared" ca="1" si="32"/>
        <v>0.26525704604777056</v>
      </c>
      <c r="X44">
        <f t="shared" ca="1" si="32"/>
        <v>0.32111756689488402</v>
      </c>
      <c r="Y44">
        <f t="shared" ca="1" si="32"/>
        <v>0.4312082862592283</v>
      </c>
      <c r="Z44">
        <f t="shared" ca="1" si="32"/>
        <v>0.5795888959026062</v>
      </c>
      <c r="AA44">
        <f t="shared" ca="1" si="32"/>
        <v>0.75705330896882517</v>
      </c>
      <c r="AB44">
        <f t="shared" ca="1" si="32"/>
        <v>0.12549255447479946</v>
      </c>
    </row>
    <row r="45" spans="1:32" x14ac:dyDescent="0.25">
      <c r="A45" s="1">
        <f t="shared" si="19"/>
        <v>2030</v>
      </c>
      <c r="B45">
        <f t="shared" si="20"/>
        <v>1.2</v>
      </c>
      <c r="C45">
        <f t="shared" ca="1" si="2"/>
        <v>-0.36138182289239157</v>
      </c>
      <c r="D45">
        <f t="shared" ca="1" si="3"/>
        <v>-8.1166162568462416E-2</v>
      </c>
      <c r="E45">
        <f t="shared" ca="1" si="4"/>
        <v>-0.11464198334249508</v>
      </c>
      <c r="F45">
        <f t="shared" ca="1" si="5"/>
        <v>-0.1108714421256225</v>
      </c>
      <c r="G45">
        <f t="shared" ca="1" si="6"/>
        <v>-0.13195933992065681</v>
      </c>
      <c r="H45">
        <f t="shared" ca="1" si="7"/>
        <v>-0.36998446524627421</v>
      </c>
      <c r="I45">
        <f t="shared" ca="1" si="8"/>
        <v>-0.10319186094935033</v>
      </c>
      <c r="J45">
        <f t="shared" ca="1" si="9"/>
        <v>-0.35973553498156557</v>
      </c>
      <c r="K45">
        <f t="shared" ca="1" si="10"/>
        <v>-0.31448654598543158</v>
      </c>
      <c r="L45">
        <f t="shared" ca="1" si="11"/>
        <v>-0.3189763428775208</v>
      </c>
      <c r="M45">
        <f t="shared" ca="1" si="12"/>
        <v>-0.22085966747264452</v>
      </c>
      <c r="Q45">
        <f t="shared" si="21"/>
        <v>1.2</v>
      </c>
      <c r="R45">
        <f t="shared" ca="1" si="13"/>
        <v>0.10381168727874225</v>
      </c>
      <c r="S45">
        <f t="shared" ca="1" si="32"/>
        <v>0.12202847910776356</v>
      </c>
      <c r="T45">
        <f t="shared" ca="1" si="32"/>
        <v>0.71724709736385173</v>
      </c>
      <c r="U45">
        <f t="shared" ca="1" si="32"/>
        <v>0.47443904079996224</v>
      </c>
      <c r="V45">
        <f t="shared" ca="1" si="32"/>
        <v>0.34267471697688445</v>
      </c>
      <c r="W45">
        <f t="shared" ca="1" si="32"/>
        <v>0.24101672196350871</v>
      </c>
      <c r="X45">
        <f t="shared" ca="1" si="32"/>
        <v>0.31636236548722946</v>
      </c>
      <c r="Y45">
        <f t="shared" ca="1" si="32"/>
        <v>0.70020361719756941</v>
      </c>
      <c r="Z45">
        <f t="shared" ca="1" si="32"/>
        <v>0.5626693646372285</v>
      </c>
      <c r="AA45">
        <f t="shared" ca="1" si="32"/>
        <v>0.74056244212878575</v>
      </c>
      <c r="AB45">
        <f t="shared" ca="1" si="32"/>
        <v>0.12087573264327206</v>
      </c>
    </row>
    <row r="46" spans="1:32" x14ac:dyDescent="0.25">
      <c r="A46" s="1">
        <f t="shared" si="19"/>
        <v>2030</v>
      </c>
      <c r="B46">
        <f t="shared" si="20"/>
        <v>1.4</v>
      </c>
      <c r="C46">
        <f t="shared" ca="1" si="2"/>
        <v>-5.9096918810730779E-2</v>
      </c>
      <c r="D46">
        <f t="shared" ca="1" si="3"/>
        <v>-0.12361319852633255</v>
      </c>
      <c r="E46">
        <f t="shared" ca="1" si="4"/>
        <v>-0.11424188488383452</v>
      </c>
      <c r="F46">
        <f t="shared" ca="1" si="5"/>
        <v>-0.11019681161569296</v>
      </c>
      <c r="G46">
        <f t="shared" ca="1" si="6"/>
        <v>-0.38024089911319997</v>
      </c>
      <c r="H46">
        <f t="shared" ca="1" si="7"/>
        <v>-0.11691955490062084</v>
      </c>
      <c r="I46">
        <f t="shared" ca="1" si="8"/>
        <v>-0.11243187550650387</v>
      </c>
      <c r="J46">
        <f t="shared" ca="1" si="9"/>
        <v>-0.10334434516960843</v>
      </c>
      <c r="K46">
        <f t="shared" ca="1" si="10"/>
        <v>-0.30817620172668442</v>
      </c>
      <c r="L46">
        <f t="shared" ca="1" si="11"/>
        <v>-0.36100247061111362</v>
      </c>
      <c r="M46">
        <f t="shared" ca="1" si="12"/>
        <v>-0.21383495555383084</v>
      </c>
      <c r="Q46">
        <f t="shared" si="21"/>
        <v>1.4</v>
      </c>
      <c r="R46">
        <f t="shared" ca="1" si="13"/>
        <v>0.55667015829006394</v>
      </c>
      <c r="S46">
        <f t="shared" ca="1" si="32"/>
        <v>0.13154530467359604</v>
      </c>
      <c r="T46">
        <f t="shared" ca="1" si="32"/>
        <v>0.71362240347107453</v>
      </c>
      <c r="U46">
        <f t="shared" ca="1" si="32"/>
        <v>0.74374898740768636</v>
      </c>
      <c r="V46">
        <f t="shared" ca="1" si="32"/>
        <v>0.13673623866126206</v>
      </c>
      <c r="W46">
        <f t="shared" ca="1" si="32"/>
        <v>0.1807517444086221</v>
      </c>
      <c r="X46">
        <f t="shared" ca="1" si="32"/>
        <v>0.3443894161616749</v>
      </c>
      <c r="Y46">
        <f t="shared" ca="1" si="32"/>
        <v>0.4731996180321037</v>
      </c>
      <c r="Z46">
        <f t="shared" ca="1" si="32"/>
        <v>0.54438982744266684</v>
      </c>
      <c r="AA46">
        <f t="shared" ca="1" si="32"/>
        <v>0.71584204273945751</v>
      </c>
      <c r="AB46">
        <f t="shared" ca="1" si="32"/>
        <v>0.11592384036464239</v>
      </c>
    </row>
    <row r="47" spans="1:32" x14ac:dyDescent="0.25">
      <c r="A47" s="1">
        <f t="shared" si="19"/>
        <v>2030</v>
      </c>
      <c r="B47">
        <f t="shared" si="20"/>
        <v>1.6</v>
      </c>
      <c r="C47">
        <f t="shared" ca="1" si="2"/>
        <v>-6.2876379388127415E-2</v>
      </c>
      <c r="D47">
        <f t="shared" ca="1" si="3"/>
        <v>-0.12045242561857372</v>
      </c>
      <c r="E47">
        <f t="shared" ca="1" si="4"/>
        <v>-7.7633604301564102E-2</v>
      </c>
      <c r="F47">
        <f t="shared" ca="1" si="5"/>
        <v>-0.10939855904748387</v>
      </c>
      <c r="G47">
        <f t="shared" ca="1" si="6"/>
        <v>-0.13037901174993874</v>
      </c>
      <c r="H47">
        <f t="shared" ca="1" si="7"/>
        <v>-8.6748423337335234E-2</v>
      </c>
      <c r="I47">
        <f t="shared" ca="1" si="8"/>
        <v>-9.3489186283178205E-2</v>
      </c>
      <c r="J47">
        <f t="shared" ca="1" si="9"/>
        <v>-0.10124131186899001</v>
      </c>
      <c r="K47">
        <f t="shared" ca="1" si="10"/>
        <v>-0.10325533255511941</v>
      </c>
      <c r="L47">
        <f t="shared" ca="1" si="11"/>
        <v>-8.8761448934179019E-2</v>
      </c>
      <c r="M47">
        <f t="shared" ca="1" si="12"/>
        <v>-0.2062584170000118</v>
      </c>
      <c r="Q47">
        <f t="shared" si="21"/>
        <v>1.6</v>
      </c>
      <c r="R47">
        <f t="shared" ca="1" si="13"/>
        <v>0.58224019106595959</v>
      </c>
      <c r="S47">
        <f t="shared" ca="1" si="32"/>
        <v>0.12919431697652164</v>
      </c>
      <c r="T47">
        <f t="shared" ca="1" si="32"/>
        <v>0.1203942193936384</v>
      </c>
      <c r="U47">
        <f t="shared" ca="1" si="32"/>
        <v>0.77999434287684055</v>
      </c>
      <c r="V47">
        <f t="shared" ca="1" si="32"/>
        <v>0.13362142487823633</v>
      </c>
      <c r="W47">
        <f t="shared" ca="1" si="32"/>
        <v>0.13397189970681656</v>
      </c>
      <c r="X47">
        <f t="shared" ca="1" si="32"/>
        <v>0.13570624942034121</v>
      </c>
      <c r="Y47">
        <f t="shared" ca="1" si="32"/>
        <v>0.4944448349827113</v>
      </c>
      <c r="Z47">
        <f t="shared" ca="1" si="32"/>
        <v>0.60420275787337852</v>
      </c>
      <c r="AA47">
        <f t="shared" ca="1" si="32"/>
        <v>0.6495474846305539</v>
      </c>
      <c r="AB47">
        <f t="shared" ca="1" si="32"/>
        <v>0.11073219927044632</v>
      </c>
    </row>
    <row r="48" spans="1:32" x14ac:dyDescent="0.25">
      <c r="A48" s="1">
        <f t="shared" si="19"/>
        <v>2030</v>
      </c>
      <c r="B48">
        <f t="shared" si="20"/>
        <v>1.8</v>
      </c>
      <c r="C48">
        <f t="shared" ca="1" si="2"/>
        <v>-0.12369149611593323</v>
      </c>
      <c r="D48">
        <f t="shared" ca="1" si="3"/>
        <v>-0.3527073640707945</v>
      </c>
      <c r="E48">
        <f t="shared" ca="1" si="4"/>
        <v>-0.55784666872877786</v>
      </c>
      <c r="F48">
        <f t="shared" ca="1" si="5"/>
        <v>-0.10850321009440998</v>
      </c>
      <c r="G48">
        <f t="shared" ca="1" si="6"/>
        <v>-0.12778049033891567</v>
      </c>
      <c r="H48">
        <f t="shared" ca="1" si="7"/>
        <v>-0.35181963011370815</v>
      </c>
      <c r="I48">
        <f t="shared" ca="1" si="8"/>
        <v>-0.31938106686067019</v>
      </c>
      <c r="J48">
        <f t="shared" ca="1" si="9"/>
        <v>-9.8950908237916343E-2</v>
      </c>
      <c r="K48">
        <f t="shared" ca="1" si="10"/>
        <v>-0.2936677112508298</v>
      </c>
      <c r="L48">
        <f t="shared" ca="1" si="11"/>
        <v>-8.1914599613162095E-2</v>
      </c>
      <c r="M48">
        <f t="shared" ca="1" si="12"/>
        <v>-0.19829158693190349</v>
      </c>
      <c r="Q48">
        <f t="shared" si="21"/>
        <v>1.8</v>
      </c>
      <c r="R48">
        <f t="shared" ca="1" si="13"/>
        <v>0.75605536126574258</v>
      </c>
      <c r="S48">
        <f t="shared" ca="1" si="32"/>
        <v>0.36462325704411142</v>
      </c>
      <c r="T48">
        <f t="shared" ca="1" si="32"/>
        <v>0.85575810805564601</v>
      </c>
      <c r="U48">
        <f t="shared" ca="1" si="32"/>
        <v>0.82521980854081767</v>
      </c>
      <c r="V48">
        <f t="shared" ca="1" si="32"/>
        <v>0.1092774046491309</v>
      </c>
      <c r="W48">
        <f t="shared" ca="1" si="32"/>
        <v>0.36460105094979672</v>
      </c>
      <c r="X48">
        <f t="shared" ca="1" si="32"/>
        <v>0.87446715174921297</v>
      </c>
      <c r="Y48">
        <f t="shared" ca="1" si="32"/>
        <v>0.28037602528910827</v>
      </c>
      <c r="Z48">
        <f t="shared" ca="1" si="32"/>
        <v>0.57220192261387126</v>
      </c>
      <c r="AA48">
        <f t="shared" ca="1" si="32"/>
        <v>0.19649777011193259</v>
      </c>
      <c r="AB48">
        <f t="shared" ca="1" si="32"/>
        <v>0.10539150111475541</v>
      </c>
    </row>
    <row r="49" spans="1:28" x14ac:dyDescent="0.25">
      <c r="A49" s="1">
        <f t="shared" si="19"/>
        <v>2030</v>
      </c>
      <c r="B49">
        <f t="shared" si="20"/>
        <v>2</v>
      </c>
      <c r="C49">
        <f t="shared" ca="1" si="2"/>
        <v>-0.12733626356184907</v>
      </c>
      <c r="D49">
        <f t="shared" ca="1" si="3"/>
        <v>-0.56243539305676726</v>
      </c>
      <c r="E49">
        <f t="shared" ca="1" si="4"/>
        <v>-0.53933155681162159</v>
      </c>
      <c r="F49">
        <f t="shared" ca="1" si="5"/>
        <v>-0.16863962547270361</v>
      </c>
      <c r="G49">
        <f t="shared" ca="1" si="6"/>
        <v>-0.13466603773022448</v>
      </c>
      <c r="H49">
        <f t="shared" ca="1" si="7"/>
        <v>-0.20820418361910251</v>
      </c>
      <c r="I49">
        <f t="shared" ca="1" si="8"/>
        <v>-8.9811277337637774E-2</v>
      </c>
      <c r="J49">
        <f t="shared" ca="1" si="9"/>
        <v>-0.22086678208175381</v>
      </c>
      <c r="K49">
        <f ca="1">-IF(ABS(MIN(INDIRECT("'[All data.xlsx]Sheet2_Mul_"&amp;$B49&amp;"_"&amp;Z$1&amp;"'!"&amp;ADDRESS($O$2+$A49-2023,2)&amp;":"&amp;ADDRESS($O$2+$A49-2023,52))))&lt;0.0001,10000*(MIN(INDIRECT("'[All data.xlsx]Sheet2_Mul_"&amp;$B49&amp;"_"&amp;Z$1&amp;"'!"&amp;ADDRESS($O$2+$A49-2023,2)&amp;":"&amp;ADDRESS($O$2+$A49-2023,52)))),IF(ABS(MIN(INDIRECT("'[All data.xlsx]Sheet2_Mul_"&amp;$B49&amp;"_"&amp;Z$1&amp;"'!"&amp;ADDRESS($O$2+$A49-2023,2)&amp;":"&amp;ADDRESS($O$2+$A49-2023,52))))&lt;0.001,(MIN(INDIRECT("'[All data.xlsx]Sheet2_Mul_"&amp;$B49&amp;"_"&amp;Z$1&amp;"'!"&amp;ADDRESS($O$2+$A49-2023,2)&amp;":"&amp;ADDRESS($O$2+$A49-2023,52))))*1000,IF(ABS(MIN(INDIRECT("'[All data.xlsx]Sheet2_Mul_"&amp;$B49&amp;"_"&amp;Z$1&amp;"'!"&amp;ADDRESS($O$2+$A49-2023,2)&amp;":"&amp;ADDRESS($O$2+$A49-2023,52))))&lt;0.01,(MIN(INDIRECT("'[All data.xlsx]Sheet2_Mul_"&amp;$B49&amp;"_"&amp;Z$1&amp;"'!"&amp;ADDRESS($O$2+$A49-2023,2)&amp;":"&amp;ADDRESS($O$2+$A49-2023,52))))*100,IF(ABS(MIN(INDIRECT("'[All data.xlsx]Sheet2_Mul_"&amp;$B49&amp;"_"&amp;Z$1&amp;"'!"&amp;ADDRESS($O$2+$A49-2023,2)&amp;":"&amp;ADDRESS($O$2+$A49-2023,52))))&lt;0.1,(MIN(INDIRECT("'[All data.xlsx]Sheet2_Mul_"&amp;$B49&amp;"_"&amp;Z$1&amp;"'!"&amp;ADDRESS($O$2+$A49-2023,2)&amp;":"&amp;ADDRESS($O$2+$A49-2023,52))))*10,(MIN(INDIRECT("'[All data.xlsx]Sheet2_Mul_"&amp;$B49&amp;"_"&amp;Z$1&amp;"'!"&amp;ADDRESS($O$2+$A49-2023,2)&amp;":"&amp;ADDRESS($O$2+$A49-2023,52))))))))*VLOOKUP($A49,$AD$2:$AF$39,3,0)/3</f>
        <v>-0.29551604256309338</v>
      </c>
      <c r="L49">
        <f ca="1">-IF(ABS(MIN(INDIRECT("'[All data.xlsx]Sheet2_Mul_"&amp;$B49&amp;"_"&amp;AA$1&amp;"'!"&amp;ADDRESS($O$2+$A49-2023,2)&amp;":"&amp;ADDRESS($O$2+$A49-2023,52))))&lt;0.0001,10000*(MIN(INDIRECT("'[All data.xlsx]Sheet2_Mul_"&amp;$B49&amp;"_"&amp;AA$1&amp;"'!"&amp;ADDRESS($O$2+$A49-2023,2)&amp;":"&amp;ADDRESS($O$2+$A49-2023,52)))),IF(ABS(MIN(INDIRECT("'[All data.xlsx]Sheet2_Mul_"&amp;$B49&amp;"_"&amp;AA$1&amp;"'!"&amp;ADDRESS($O$2+$A49-2023,2)&amp;":"&amp;ADDRESS($O$2+$A49-2023,52))))&lt;0.001,(MIN(INDIRECT("'[All data.xlsx]Sheet2_Mul_"&amp;$B49&amp;"_"&amp;AA$1&amp;"'!"&amp;ADDRESS($O$2+$A49-2023,2)&amp;":"&amp;ADDRESS($O$2+$A49-2023,52))))*1000,IF(ABS(MIN(INDIRECT("'[All data.xlsx]Sheet2_Mul_"&amp;$B49&amp;"_"&amp;AA$1&amp;"'!"&amp;ADDRESS($O$2+$A49-2023,2)&amp;":"&amp;ADDRESS($O$2+$A49-2023,52))))&lt;0.01,(MIN(INDIRECT("'[All data.xlsx]Sheet2_Mul_"&amp;$B49&amp;"_"&amp;AA$1&amp;"'!"&amp;ADDRESS($O$2+$A49-2023,2)&amp;":"&amp;ADDRESS($O$2+$A49-2023,52))))*100,IF(ABS(MIN(INDIRECT("'[All data.xlsx]Sheet2_Mul_"&amp;$B49&amp;"_"&amp;AA$1&amp;"'!"&amp;ADDRESS($O$2+$A49-2023,2)&amp;":"&amp;ADDRESS($O$2+$A49-2023,52))))&lt;0.1,(MIN(INDIRECT("'[All data.xlsx]Sheet2_Mul_"&amp;$B49&amp;"_"&amp;AA$1&amp;"'!"&amp;ADDRESS($O$2+$A49-2023,2)&amp;":"&amp;ADDRESS($O$2+$A49-2023,52))))*10,(MIN(INDIRECT("'[All data.xlsx]Sheet2_Mul_"&amp;$B49&amp;"_"&amp;AA$1&amp;"'!"&amp;ADDRESS($O$2+$A49-2023,2)&amp;":"&amp;ADDRESS($O$2+$A49-2023,52))))))))*VLOOKUP($A49,$AD$2:$AF$39,3,0)/3</f>
        <v>-0.58640411682496463</v>
      </c>
      <c r="M49">
        <f t="shared" ca="1" si="12"/>
        <v>-0.38673176770500978</v>
      </c>
      <c r="Q49">
        <f t="shared" si="21"/>
        <v>2</v>
      </c>
      <c r="R49">
        <f t="shared" ca="1" si="13"/>
        <v>0.34958642971929688</v>
      </c>
      <c r="S49">
        <f t="shared" ca="1" si="32"/>
        <v>0.71586203514108349</v>
      </c>
      <c r="T49">
        <f t="shared" ca="1" si="32"/>
        <v>0.82113513726994403</v>
      </c>
      <c r="U49">
        <f t="shared" ca="1" si="32"/>
        <v>0.56125214831672099</v>
      </c>
      <c r="V49">
        <f t="shared" ca="1" si="32"/>
        <v>0.15160061358285745</v>
      </c>
      <c r="W49">
        <f t="shared" ca="1" si="32"/>
        <v>0.83064183599616248</v>
      </c>
      <c r="X49">
        <f t="shared" ca="1" si="32"/>
        <v>0.40943387425574052</v>
      </c>
      <c r="Y49">
        <f t="shared" ca="1" si="32"/>
        <v>0.3909232595706727</v>
      </c>
      <c r="Z49">
        <f t="shared" ca="1" si="32"/>
        <v>0.8746165254746936</v>
      </c>
      <c r="AA49">
        <f t="shared" ca="1" si="32"/>
        <v>1.6490149043312903</v>
      </c>
      <c r="AB49">
        <f t="shared" ca="1" si="32"/>
        <v>0.22366525502555518</v>
      </c>
    </row>
    <row r="50" spans="1:28" x14ac:dyDescent="0.25">
      <c r="A50" s="1">
        <f t="shared" si="19"/>
        <v>2031</v>
      </c>
      <c r="B50">
        <f t="shared" si="20"/>
        <v>1</v>
      </c>
      <c r="C50">
        <f t="shared" ca="1" si="2"/>
        <v>-0.10895699072129793</v>
      </c>
      <c r="D50">
        <f t="shared" ca="1" si="3"/>
        <v>-0.32126104873434397</v>
      </c>
      <c r="E50">
        <f t="shared" ca="1" si="4"/>
        <v>-0.11584413921411561</v>
      </c>
      <c r="F50">
        <f t="shared" ca="1" si="5"/>
        <v>-0.14171658930177786</v>
      </c>
      <c r="G50">
        <f t="shared" ca="1" si="6"/>
        <v>-0.13200773693724319</v>
      </c>
      <c r="H50">
        <f t="shared" ca="1" si="7"/>
        <v>-0.12405932972771817</v>
      </c>
      <c r="I50">
        <f t="shared" ca="1" si="8"/>
        <v>-0.3261630519581899</v>
      </c>
      <c r="J50">
        <f t="shared" ca="1" si="9"/>
        <v>-5.6358321205612023E-2</v>
      </c>
      <c r="K50">
        <f t="shared" ca="1" si="10"/>
        <v>-0.11032992639648313</v>
      </c>
      <c r="L50">
        <f t="shared" ca="1" si="11"/>
        <v>-0.10597970343859707</v>
      </c>
      <c r="M50">
        <f t="shared" ca="1" si="12"/>
        <v>-0.22762243442149721</v>
      </c>
      <c r="Q50">
        <f t="shared" si="21"/>
        <v>1</v>
      </c>
      <c r="R50">
        <f t="shared" ca="1" si="13"/>
        <v>0.9087349927718178</v>
      </c>
      <c r="S50">
        <f t="shared" ca="1" si="32"/>
        <v>0.7832095335810263</v>
      </c>
      <c r="T50">
        <f t="shared" ca="1" si="32"/>
        <v>0.87219754978328135</v>
      </c>
      <c r="U50">
        <f t="shared" ca="1" si="32"/>
        <v>0.19215733136838206</v>
      </c>
      <c r="V50">
        <f t="shared" ca="1" si="32"/>
        <v>0.34939310249126049</v>
      </c>
      <c r="W50">
        <f t="shared" ca="1" si="32"/>
        <v>0.27108526551041251</v>
      </c>
      <c r="X50">
        <f t="shared" ca="1" si="32"/>
        <v>0.34461523789804305</v>
      </c>
      <c r="Y50">
        <f t="shared" ca="1" si="32"/>
        <v>0.45700689166221986</v>
      </c>
      <c r="Z50">
        <f t="shared" ca="1" si="32"/>
        <v>0.70596133626783941</v>
      </c>
      <c r="AA50">
        <f t="shared" ca="1" si="32"/>
        <v>0.2770358802597534</v>
      </c>
      <c r="AB50">
        <f t="shared" ca="1" si="32"/>
        <v>0.12576903892639738</v>
      </c>
    </row>
    <row r="51" spans="1:28" x14ac:dyDescent="0.25">
      <c r="A51" s="1">
        <f t="shared" si="19"/>
        <v>2031</v>
      </c>
      <c r="B51">
        <f t="shared" si="20"/>
        <v>1.2</v>
      </c>
      <c r="C51">
        <f t="shared" ca="1" si="2"/>
        <v>-0.11312853516611508</v>
      </c>
      <c r="D51">
        <f t="shared" ca="1" si="3"/>
        <v>-8.2364027604853354E-2</v>
      </c>
      <c r="E51">
        <f t="shared" ca="1" si="4"/>
        <v>-0.11551944245088919</v>
      </c>
      <c r="F51">
        <f t="shared" ca="1" si="5"/>
        <v>-0.11176021691901357</v>
      </c>
      <c r="G51">
        <f t="shared" ca="1" si="6"/>
        <v>-0.13213918090892604</v>
      </c>
      <c r="H51">
        <f t="shared" ca="1" si="7"/>
        <v>-0.1032417924689395</v>
      </c>
      <c r="I51">
        <f t="shared" ca="1" si="8"/>
        <v>-0.10894506261548194</v>
      </c>
      <c r="J51">
        <f t="shared" ca="1" si="9"/>
        <v>-0.10622060785156963</v>
      </c>
      <c r="K51">
        <f t="shared" ca="1" si="10"/>
        <v>-9.7564458944012153E-2</v>
      </c>
      <c r="L51">
        <f t="shared" ca="1" si="11"/>
        <v>-8.7104177667802249E-2</v>
      </c>
      <c r="M51">
        <f t="shared" ca="1" si="12"/>
        <v>-0.2213024680746446</v>
      </c>
      <c r="Q51">
        <f t="shared" si="21"/>
        <v>1.2</v>
      </c>
      <c r="R51">
        <f t="shared" ca="1" si="13"/>
        <v>0.57325867113700579</v>
      </c>
      <c r="S51">
        <f t="shared" ca="1" si="32"/>
        <v>0.12154683192364335</v>
      </c>
      <c r="T51">
        <f t="shared" ca="1" si="32"/>
        <v>0.21140509136935323</v>
      </c>
      <c r="U51">
        <f t="shared" ca="1" si="32"/>
        <v>0.56318028841924261</v>
      </c>
      <c r="V51">
        <f t="shared" ca="1" si="32"/>
        <v>0.35313489800921027</v>
      </c>
      <c r="W51">
        <f t="shared" ca="1" si="32"/>
        <v>0.20811119037112052</v>
      </c>
      <c r="X51">
        <f t="shared" ca="1" si="32"/>
        <v>0.33724592806778925</v>
      </c>
      <c r="Y51">
        <f t="shared" ca="1" si="32"/>
        <v>0.48048972610685792</v>
      </c>
      <c r="Z51">
        <f t="shared" ca="1" si="32"/>
        <v>0.55421198741834787</v>
      </c>
      <c r="AA51">
        <f t="shared" ca="1" si="32"/>
        <v>0.70893830282357562</v>
      </c>
      <c r="AB51">
        <f t="shared" ca="1" si="32"/>
        <v>0.12114578120700785</v>
      </c>
    </row>
    <row r="52" spans="1:28" x14ac:dyDescent="0.25">
      <c r="A52" s="1">
        <f t="shared" si="19"/>
        <v>2031</v>
      </c>
      <c r="B52">
        <f t="shared" si="20"/>
        <v>1.4</v>
      </c>
      <c r="C52">
        <f t="shared" ca="1" si="2"/>
        <v>-0.1171585853717778</v>
      </c>
      <c r="D52">
        <f t="shared" ca="1" si="3"/>
        <v>-7.8461806208861853E-2</v>
      </c>
      <c r="E52">
        <f t="shared" ca="1" si="4"/>
        <v>-0.32246134024857026</v>
      </c>
      <c r="F52">
        <f t="shared" ca="1" si="5"/>
        <v>-0.11106750109549625</v>
      </c>
      <c r="G52">
        <f t="shared" ca="1" si="6"/>
        <v>-0.13308629132489561</v>
      </c>
      <c r="H52">
        <f t="shared" ca="1" si="7"/>
        <v>-0.12301652902413651</v>
      </c>
      <c r="I52">
        <f t="shared" ca="1" si="8"/>
        <v>-0.11344121439603781</v>
      </c>
      <c r="J52">
        <f t="shared" ca="1" si="9"/>
        <v>-0.35337404384241228</v>
      </c>
      <c r="K52">
        <f t="shared" ca="1" si="10"/>
        <v>-0.10579971089807166</v>
      </c>
      <c r="L52">
        <f t="shared" ca="1" si="11"/>
        <v>-0.10095746569244661</v>
      </c>
      <c r="M52">
        <f t="shared" ca="1" si="12"/>
        <v>-0.21426092221658433</v>
      </c>
      <c r="Q52">
        <f t="shared" si="21"/>
        <v>1.4</v>
      </c>
      <c r="R52">
        <f t="shared" ca="1" si="13"/>
        <v>0.24775521519620894</v>
      </c>
      <c r="S52">
        <f t="shared" ca="1" si="32"/>
        <v>0.11983466034586873</v>
      </c>
      <c r="T52">
        <f t="shared" ca="1" si="32"/>
        <v>0.15178255645995115</v>
      </c>
      <c r="U52">
        <f t="shared" ca="1" si="32"/>
        <v>0.13606181477678711</v>
      </c>
      <c r="V52">
        <f t="shared" ca="1" si="32"/>
        <v>0.1363602495816334</v>
      </c>
      <c r="W52">
        <f t="shared" ca="1" si="32"/>
        <v>0.11228930381251348</v>
      </c>
      <c r="X52">
        <f t="shared" ca="1" si="32"/>
        <v>0.34472146016197214</v>
      </c>
      <c r="Y52">
        <f t="shared" ca="1" si="32"/>
        <v>0.47942599027750521</v>
      </c>
      <c r="Z52">
        <f t="shared" ca="1" si="32"/>
        <v>0.61949138580473884</v>
      </c>
      <c r="AA52">
        <f t="shared" ca="1" si="32"/>
        <v>0.20130787225067157</v>
      </c>
      <c r="AB52">
        <f t="shared" ca="1" si="32"/>
        <v>0.1161858160005244</v>
      </c>
    </row>
    <row r="53" spans="1:28" x14ac:dyDescent="0.25">
      <c r="A53" s="1">
        <f t="shared" si="19"/>
        <v>2031</v>
      </c>
      <c r="B53">
        <f t="shared" si="20"/>
        <v>1.6</v>
      </c>
      <c r="C53">
        <f t="shared" ca="1" si="2"/>
        <v>-0.12105368054360895</v>
      </c>
      <c r="D53">
        <f t="shared" ca="1" si="3"/>
        <v>-0.12121975026872654</v>
      </c>
      <c r="E53">
        <f t="shared" ca="1" si="4"/>
        <v>-0.11462434555018292</v>
      </c>
      <c r="F53">
        <f t="shared" ca="1" si="5"/>
        <v>-0.11027243990471426</v>
      </c>
      <c r="G53">
        <f t="shared" ca="1" si="6"/>
        <v>-0.12148166247945492</v>
      </c>
      <c r="H53">
        <f t="shared" ca="1" si="7"/>
        <v>-0.12113886432797218</v>
      </c>
      <c r="I53">
        <f t="shared" ca="1" si="8"/>
        <v>-0.11733669007972693</v>
      </c>
      <c r="J53">
        <f t="shared" ca="1" si="9"/>
        <v>-0.10793046780647945</v>
      </c>
      <c r="K53">
        <f t="shared" ca="1" si="10"/>
        <v>-0.10477457111426171</v>
      </c>
      <c r="L53">
        <f t="shared" ca="1" si="11"/>
        <v>-9.8038858705049525E-2</v>
      </c>
      <c r="M53">
        <f t="shared" ca="1" si="12"/>
        <v>-0.20666631968099503</v>
      </c>
      <c r="Q53">
        <f t="shared" si="21"/>
        <v>1.6</v>
      </c>
      <c r="R53">
        <f t="shared" ca="1" si="13"/>
        <v>0.35140947975464182</v>
      </c>
      <c r="S53">
        <f t="shared" ca="1" si="32"/>
        <v>0.12532443761084253</v>
      </c>
      <c r="T53">
        <f t="shared" ca="1" si="32"/>
        <v>0.8569102913037393</v>
      </c>
      <c r="U53">
        <f t="shared" ca="1" si="32"/>
        <v>0.55180759905121801</v>
      </c>
      <c r="V53">
        <f t="shared" ca="1" si="32"/>
        <v>0.28400065019107446</v>
      </c>
      <c r="W53">
        <f t="shared" ca="1" si="32"/>
        <v>0.2279395757272368</v>
      </c>
      <c r="X53">
        <f t="shared" ca="1" si="32"/>
        <v>0.19404406076572417</v>
      </c>
      <c r="Y53">
        <f t="shared" ca="1" si="32"/>
        <v>0.46748810673608421</v>
      </c>
      <c r="Z53">
        <f t="shared" ca="1" si="32"/>
        <v>0.6462266903531505</v>
      </c>
      <c r="AA53">
        <f t="shared" ca="1" si="32"/>
        <v>0.65135171684553717</v>
      </c>
      <c r="AB53">
        <f t="shared" ca="1" si="32"/>
        <v>0.11098486531952662</v>
      </c>
    </row>
    <row r="54" spans="1:28" x14ac:dyDescent="0.25">
      <c r="A54" s="1">
        <f t="shared" si="19"/>
        <v>2031</v>
      </c>
      <c r="B54">
        <f t="shared" si="20"/>
        <v>1.8</v>
      </c>
      <c r="C54">
        <f t="shared" ca="1" si="2"/>
        <v>-0.12481994921948168</v>
      </c>
      <c r="D54">
        <f t="shared" ca="1" si="3"/>
        <v>-0.58698225252032432</v>
      </c>
      <c r="E54">
        <f t="shared" ca="1" si="4"/>
        <v>-0.58820505451733518</v>
      </c>
      <c r="F54">
        <f t="shared" ca="1" si="5"/>
        <v>-0.10936882440223455</v>
      </c>
      <c r="G54">
        <f t="shared" ca="1" si="6"/>
        <v>-9.5876358909115708E-2</v>
      </c>
      <c r="H54">
        <f t="shared" ca="1" si="7"/>
        <v>-0.11906596024961867</v>
      </c>
      <c r="I54">
        <f t="shared" ca="1" si="8"/>
        <v>-0.33680051641794928</v>
      </c>
      <c r="J54">
        <f t="shared" ca="1" si="9"/>
        <v>-9.9820328536505118E-2</v>
      </c>
      <c r="K54">
        <f t="shared" ca="1" si="10"/>
        <v>-9.6881723923356325E-2</v>
      </c>
      <c r="L54">
        <f t="shared" ca="1" si="11"/>
        <v>-0.33965524668707481</v>
      </c>
      <c r="M54">
        <f t="shared" ca="1" si="12"/>
        <v>-0.19868067021411318</v>
      </c>
      <c r="Q54">
        <f t="shared" si="21"/>
        <v>1.8</v>
      </c>
      <c r="R54">
        <f t="shared" ca="1" si="13"/>
        <v>0.35082607272082061</v>
      </c>
      <c r="S54">
        <f t="shared" ref="S54:AB66" ca="1" si="35">IF(ABS(MAX(INDIRECT("'[All data.xlsx]Sheet2_Mul_"&amp;$B54&amp;"_"&amp;S$1&amp;"'!"&amp;ADDRESS($O$2+$A54-2023,2)&amp;":"&amp;ADDRESS($O$2+$A54-2023,52))))&lt;0.0001,10000*ABS(MAX(INDIRECT("'[All data.xlsx]Sheet2_Mul_"&amp;$B54&amp;"_"&amp;S$1&amp;"'!"&amp;ADDRESS($O$2+$A54-2023,2)&amp;":"&amp;ADDRESS($O$2+$A54-2023,52)))),IF(ABS(MAX(INDIRECT("'[All data.xlsx]Sheet2_Mul_"&amp;$B54&amp;"_"&amp;S$1&amp;"'!"&amp;ADDRESS($O$2+$A54-2023,2)&amp;":"&amp;ADDRESS($O$2+$A54-2023,52))))&lt;0.001,ABS(MAX(INDIRECT("'[All data.xlsx]Sheet2_Mul_"&amp;$B54&amp;"_"&amp;S$1&amp;"'!"&amp;ADDRESS($O$2+$A54-2023,2)&amp;":"&amp;ADDRESS($O$2+$A54-2023,52))))*1000,IF(ABS(MAX(INDIRECT("'[All data.xlsx]Sheet2_Mul_"&amp;$B54&amp;"_"&amp;S$1&amp;"'!"&amp;ADDRESS($O$2+$A54-2023,2)&amp;":"&amp;ADDRESS($O$2+$A54-2023,52))))&lt;0.01,ABS(MAX(INDIRECT("'[All data.xlsx]Sheet2_Mul_"&amp;$B54&amp;"_"&amp;S$1&amp;"'!"&amp;ADDRESS($O$2+$A54-2023,2)&amp;":"&amp;ADDRESS($O$2+$A54-2023,52))))*100,IF(ABS(MAX(INDIRECT("'[All data.xlsx]Sheet2_Mul_"&amp;$B54&amp;"_"&amp;S$1&amp;"'!"&amp;ADDRESS($O$2+$A54-2023,2)&amp;":"&amp;ADDRESS($O$2+$A54-2023,52))))&lt;0.1,ABS(MAX(INDIRECT("'[All data.xlsx]Sheet2_Mul_"&amp;$B54&amp;"_"&amp;S$1&amp;"'!"&amp;ADDRESS($O$2+$A54-2023,2)&amp;":"&amp;ADDRESS($O$2+$A54-2023,52))))*10,ABS(MAX(INDIRECT("'[All data.xlsx]Sheet2_Mul_"&amp;$B54&amp;"_"&amp;S$1&amp;"'!"&amp;ADDRESS($O$2+$A54-2023,2)&amp;":"&amp;ADDRESS($O$2+$A54-2023,52))))))))</f>
        <v>0.92233775968330978</v>
      </c>
      <c r="T54">
        <f t="shared" ca="1" si="35"/>
        <v>0.75322122175910733</v>
      </c>
      <c r="U54">
        <f t="shared" ca="1" si="35"/>
        <v>0.54638650710768866</v>
      </c>
      <c r="V54">
        <f t="shared" ca="1" si="35"/>
        <v>0.14497820163533584</v>
      </c>
      <c r="W54">
        <f t="shared" ca="1" si="35"/>
        <v>0.22404545625025266</v>
      </c>
      <c r="X54">
        <f t="shared" ca="1" si="35"/>
        <v>0.33432466304745162</v>
      </c>
      <c r="Y54">
        <f t="shared" ca="1" si="35"/>
        <v>0.46079945056546256</v>
      </c>
      <c r="Z54">
        <f t="shared" ca="1" si="35"/>
        <v>0.52971652726859364</v>
      </c>
      <c r="AA54">
        <f t="shared" ca="1" si="35"/>
        <v>0.66405450297724278</v>
      </c>
      <c r="AB54">
        <f t="shared" ca="1" si="35"/>
        <v>0.10563398590376294</v>
      </c>
    </row>
    <row r="55" spans="1:28" x14ac:dyDescent="0.25">
      <c r="A55" s="1">
        <f t="shared" si="19"/>
        <v>2031</v>
      </c>
      <c r="B55">
        <f t="shared" si="20"/>
        <v>2</v>
      </c>
      <c r="C55">
        <f t="shared" ca="1" si="2"/>
        <v>-0.12846314090106153</v>
      </c>
      <c r="D55">
        <f t="shared" ca="1" si="3"/>
        <v>-0.35186251109636962</v>
      </c>
      <c r="E55">
        <f t="shared" ca="1" si="4"/>
        <v>-0.62096321473092686</v>
      </c>
      <c r="F55">
        <f t="shared" ca="1" si="5"/>
        <v>-0.39893444891507907</v>
      </c>
      <c r="G55">
        <f t="shared" ca="1" si="6"/>
        <v>-0.82326304505802306</v>
      </c>
      <c r="H55">
        <f t="shared" ca="1" si="7"/>
        <v>-0.2076440956694682</v>
      </c>
      <c r="I55">
        <f t="shared" ca="1" si="8"/>
        <v>7.8630519334747573E-2</v>
      </c>
      <c r="J55">
        <f ca="1">-IF(ABS(MIN(INDIRECT("'[All data.xlsx]Sheet2_Mul_"&amp;$B55&amp;"_"&amp;Y$1&amp;"'!"&amp;ADDRESS($O$2+$A55-2023,2)&amp;":"&amp;ADDRESS($O$2+$A55-2023,52))))&lt;0.0001,10000*(MIN(INDIRECT("'[All data.xlsx]Sheet2_Mul_"&amp;$B55&amp;"_"&amp;Y$1&amp;"'!"&amp;ADDRESS($O$2+$A55-2023,2)&amp;":"&amp;ADDRESS($O$2+$A55-2023,52)))),IF(ABS(MIN(INDIRECT("'[All data.xlsx]Sheet2_Mul_"&amp;$B55&amp;"_"&amp;Y$1&amp;"'!"&amp;ADDRESS($O$2+$A55-2023,2)&amp;":"&amp;ADDRESS($O$2+$A55-2023,52))))&lt;0.001,(MIN(INDIRECT("'[All data.xlsx]Sheet2_Mul_"&amp;$B55&amp;"_"&amp;Y$1&amp;"'!"&amp;ADDRESS($O$2+$A55-2023,2)&amp;":"&amp;ADDRESS($O$2+$A55-2023,52))))*1000,IF(ABS(MIN(INDIRECT("'[All data.xlsx]Sheet2_Mul_"&amp;$B55&amp;"_"&amp;Y$1&amp;"'!"&amp;ADDRESS($O$2+$A55-2023,2)&amp;":"&amp;ADDRESS($O$2+$A55-2023,52))))&lt;0.01,(MIN(INDIRECT("'[All data.xlsx]Sheet2_Mul_"&amp;$B55&amp;"_"&amp;Y$1&amp;"'!"&amp;ADDRESS($O$2+$A55-2023,2)&amp;":"&amp;ADDRESS($O$2+$A55-2023,52))))*100,IF(ABS(MIN(INDIRECT("'[All data.xlsx]Sheet2_Mul_"&amp;$B55&amp;"_"&amp;Y$1&amp;"'!"&amp;ADDRESS($O$2+$A55-2023,2)&amp;":"&amp;ADDRESS($O$2+$A55-2023,52))))&lt;0.1,(MIN(INDIRECT("'[All data.xlsx]Sheet2_Mul_"&amp;$B55&amp;"_"&amp;Y$1&amp;"'!"&amp;ADDRESS($O$2+$A55-2023,2)&amp;":"&amp;ADDRESS($O$2+$A55-2023,52))))*10,(MIN(INDIRECT("'[All data.xlsx]Sheet2_Mul_"&amp;$B55&amp;"_"&amp;Y$1&amp;"'!"&amp;ADDRESS($O$2+$A55-2023,2)&amp;":"&amp;ADDRESS($O$2+$A55-2023,52))))))))*VLOOKUP($A55,$AD$2:$AF$39,3,0)/3</f>
        <v>-4.1057236408407617E-2</v>
      </c>
      <c r="K55">
        <f t="shared" ref="K55" ca="1" si="36">-IF(ABS(MIN(INDIRECT("'[All data.xlsx]Sheet2_Mul_"&amp;$B55&amp;"_"&amp;Z$1&amp;"'!"&amp;ADDRESS($O$2+$A55-2023,2)&amp;":"&amp;ADDRESS($O$2+$A55-2023,52))))&lt;0.0001,10000*(MIN(INDIRECT("'[All data.xlsx]Sheet2_Mul_"&amp;$B55&amp;"_"&amp;Z$1&amp;"'!"&amp;ADDRESS($O$2+$A55-2023,2)&amp;":"&amp;ADDRESS($O$2+$A55-2023,52)))),IF(ABS(MIN(INDIRECT("'[All data.xlsx]Sheet2_Mul_"&amp;$B55&amp;"_"&amp;Z$1&amp;"'!"&amp;ADDRESS($O$2+$A55-2023,2)&amp;":"&amp;ADDRESS($O$2+$A55-2023,52))))&lt;0.001,(MIN(INDIRECT("'[All data.xlsx]Sheet2_Mul_"&amp;$B55&amp;"_"&amp;Z$1&amp;"'!"&amp;ADDRESS($O$2+$A55-2023,2)&amp;":"&amp;ADDRESS($O$2+$A55-2023,52))))*1000,IF(ABS(MIN(INDIRECT("'[All data.xlsx]Sheet2_Mul_"&amp;$B55&amp;"_"&amp;Z$1&amp;"'!"&amp;ADDRESS($O$2+$A55-2023,2)&amp;":"&amp;ADDRESS($O$2+$A55-2023,52))))&lt;0.01,(MIN(INDIRECT("'[All data.xlsx]Sheet2_Mul_"&amp;$B55&amp;"_"&amp;Z$1&amp;"'!"&amp;ADDRESS($O$2+$A55-2023,2)&amp;":"&amp;ADDRESS($O$2+$A55-2023,52))))*100,IF(ABS(MIN(INDIRECT("'[All data.xlsx]Sheet2_Mul_"&amp;$B55&amp;"_"&amp;Z$1&amp;"'!"&amp;ADDRESS($O$2+$A55-2023,2)&amp;":"&amp;ADDRESS($O$2+$A55-2023,52))))&lt;0.1,(MIN(INDIRECT("'[All data.xlsx]Sheet2_Mul_"&amp;$B55&amp;"_"&amp;Z$1&amp;"'!"&amp;ADDRESS($O$2+$A55-2023,2)&amp;":"&amp;ADDRESS($O$2+$A55-2023,52))))*10,(MIN(INDIRECT("'[All data.xlsx]Sheet2_Mul_"&amp;$B55&amp;"_"&amp;Z$1&amp;"'!"&amp;ADDRESS($O$2+$A55-2023,2)&amp;":"&amp;ADDRESS($O$2+$A55-2023,52))))))))*VLOOKUP($A55,$AD$2:$AF$39,3,0)/3</f>
        <v>-0.30401412581108217</v>
      </c>
      <c r="L55">
        <f t="shared" ref="L55" ca="1" si="37">-IF(ABS(MIN(INDIRECT("'[All data.xlsx]Sheet2_Mul_"&amp;$B55&amp;"_"&amp;AA$1&amp;"'!"&amp;ADDRESS($O$2+$A55-2023,2)&amp;":"&amp;ADDRESS($O$2+$A55-2023,52))))&lt;0.0001,10000*(MIN(INDIRECT("'[All data.xlsx]Sheet2_Mul_"&amp;$B55&amp;"_"&amp;AA$1&amp;"'!"&amp;ADDRESS($O$2+$A55-2023,2)&amp;":"&amp;ADDRESS($O$2+$A55-2023,52)))),IF(ABS(MIN(INDIRECT("'[All data.xlsx]Sheet2_Mul_"&amp;$B55&amp;"_"&amp;AA$1&amp;"'!"&amp;ADDRESS($O$2+$A55-2023,2)&amp;":"&amp;ADDRESS($O$2+$A55-2023,52))))&lt;0.001,(MIN(INDIRECT("'[All data.xlsx]Sheet2_Mul_"&amp;$B55&amp;"_"&amp;AA$1&amp;"'!"&amp;ADDRESS($O$2+$A55-2023,2)&amp;":"&amp;ADDRESS($O$2+$A55-2023,52))))*1000,IF(ABS(MIN(INDIRECT("'[All data.xlsx]Sheet2_Mul_"&amp;$B55&amp;"_"&amp;AA$1&amp;"'!"&amp;ADDRESS($O$2+$A55-2023,2)&amp;":"&amp;ADDRESS($O$2+$A55-2023,52))))&lt;0.01,(MIN(INDIRECT("'[All data.xlsx]Sheet2_Mul_"&amp;$B55&amp;"_"&amp;AA$1&amp;"'!"&amp;ADDRESS($O$2+$A55-2023,2)&amp;":"&amp;ADDRESS($O$2+$A55-2023,52))))*100,IF(ABS(MIN(INDIRECT("'[All data.xlsx]Sheet2_Mul_"&amp;$B55&amp;"_"&amp;AA$1&amp;"'!"&amp;ADDRESS($O$2+$A55-2023,2)&amp;":"&amp;ADDRESS($O$2+$A55-2023,52))))&lt;0.1,(MIN(INDIRECT("'[All data.xlsx]Sheet2_Mul_"&amp;$B55&amp;"_"&amp;AA$1&amp;"'!"&amp;ADDRESS($O$2+$A55-2023,2)&amp;":"&amp;ADDRESS($O$2+$A55-2023,52))))*10,(MIN(INDIRECT("'[All data.xlsx]Sheet2_Mul_"&amp;$B55&amp;"_"&amp;AA$1&amp;"'!"&amp;ADDRESS($O$2+$A55-2023,2)&amp;":"&amp;ADDRESS($O$2+$A55-2023,52))))))))*VLOOKUP($A55,$AD$2:$AF$39,3,0)/3</f>
        <v>-0.60841739048566612</v>
      </c>
      <c r="M55">
        <f t="shared" ca="1" si="12"/>
        <v>-0.38664798964350533</v>
      </c>
      <c r="Q55">
        <f t="shared" si="21"/>
        <v>2</v>
      </c>
      <c r="R55">
        <f t="shared" ca="1" si="13"/>
        <v>0.10614931404914769</v>
      </c>
      <c r="S55">
        <f t="shared" ca="1" si="35"/>
        <v>0.32765313462073425</v>
      </c>
      <c r="T55">
        <f t="shared" ca="1" si="35"/>
        <v>0.68429122652029706</v>
      </c>
      <c r="U55">
        <f t="shared" ca="1" si="35"/>
        <v>0.5098361289340263</v>
      </c>
      <c r="V55">
        <f t="shared" ca="1" si="35"/>
        <v>0.29294141176129285</v>
      </c>
      <c r="W55">
        <f t="shared" ca="1" si="35"/>
        <v>0.68069143474467642</v>
      </c>
      <c r="X55">
        <f t="shared" ca="1" si="35"/>
        <v>0.13055432418786708</v>
      </c>
      <c r="Y55">
        <f t="shared" ca="1" si="35"/>
        <v>0.1523807680092181</v>
      </c>
      <c r="Z55">
        <f t="shared" ca="1" si="35"/>
        <v>0.77485178362099683</v>
      </c>
      <c r="AA55">
        <f t="shared" ca="1" si="35"/>
        <v>1.7496262645224263</v>
      </c>
      <c r="AB55">
        <f t="shared" ca="1" si="35"/>
        <v>0.223736552360044</v>
      </c>
    </row>
    <row r="56" spans="1:28" x14ac:dyDescent="0.25">
      <c r="A56" s="1">
        <f t="shared" si="19"/>
        <v>2032</v>
      </c>
      <c r="B56">
        <f t="shared" si="20"/>
        <v>1</v>
      </c>
      <c r="C56">
        <f t="shared" ca="1" si="2"/>
        <v>-0.1097834523822826</v>
      </c>
      <c r="D56">
        <f t="shared" ca="1" si="3"/>
        <v>-0.12482252960731255</v>
      </c>
      <c r="E56">
        <f t="shared" ca="1" si="4"/>
        <v>-0.10112727872717314</v>
      </c>
      <c r="F56">
        <f t="shared" ca="1" si="5"/>
        <v>-0.11297848997195098</v>
      </c>
      <c r="G56">
        <f t="shared" ca="1" si="6"/>
        <v>-6.1722835238519382E-2</v>
      </c>
      <c r="H56">
        <f t="shared" ca="1" si="7"/>
        <v>-0.12584653801623727</v>
      </c>
      <c r="I56">
        <f t="shared" ca="1" si="8"/>
        <v>-5.320810540346136E-2</v>
      </c>
      <c r="J56">
        <f t="shared" ca="1" si="9"/>
        <v>-0.10066428933287892</v>
      </c>
      <c r="K56">
        <f t="shared" ca="1" si="10"/>
        <v>-0.10696011904750601</v>
      </c>
      <c r="L56">
        <f t="shared" ca="1" si="11"/>
        <v>-9.1668917863403976E-2</v>
      </c>
      <c r="M56">
        <f t="shared" ca="1" si="12"/>
        <v>-0.228061007968232</v>
      </c>
      <c r="Q56">
        <f t="shared" si="21"/>
        <v>1</v>
      </c>
      <c r="R56">
        <f t="shared" ca="1" si="13"/>
        <v>0.94344685451350629</v>
      </c>
      <c r="S56">
        <f t="shared" ca="1" si="35"/>
        <v>0.47323107363091149</v>
      </c>
      <c r="T56">
        <f t="shared" ca="1" si="35"/>
        <v>0.15094188749186799</v>
      </c>
      <c r="U56">
        <f t="shared" ca="1" si="35"/>
        <v>0.91455508137631447</v>
      </c>
      <c r="V56">
        <f t="shared" ca="1" si="35"/>
        <v>0.14355860602192247</v>
      </c>
      <c r="W56">
        <f t="shared" ca="1" si="35"/>
        <v>0.25742996272303226</v>
      </c>
      <c r="X56">
        <f t="shared" ca="1" si="35"/>
        <v>0.32208004893042058</v>
      </c>
      <c r="Y56">
        <f t="shared" ca="1" si="35"/>
        <v>0.40231198596828843</v>
      </c>
      <c r="Z56">
        <f t="shared" ca="1" si="35"/>
        <v>0.61202989372253669</v>
      </c>
      <c r="AA56">
        <f t="shared" ca="1" si="35"/>
        <v>0.7616860664247046</v>
      </c>
      <c r="AB56">
        <f t="shared" ca="1" si="35"/>
        <v>0.12614071983730016</v>
      </c>
    </row>
    <row r="57" spans="1:28" x14ac:dyDescent="0.25">
      <c r="A57" s="1">
        <f t="shared" si="19"/>
        <v>2032</v>
      </c>
      <c r="B57">
        <f t="shared" si="20"/>
        <v>1.2</v>
      </c>
      <c r="C57">
        <f t="shared" ca="1" si="2"/>
        <v>-0.11395442010024903</v>
      </c>
      <c r="D57">
        <f t="shared" ca="1" si="3"/>
        <v>-8.2443094740747139E-2</v>
      </c>
      <c r="E57">
        <f t="shared" ca="1" si="4"/>
        <v>-0.11617887397183363</v>
      </c>
      <c r="F57">
        <f t="shared" ca="1" si="5"/>
        <v>-0.11242498654727129</v>
      </c>
      <c r="G57">
        <f t="shared" ca="1" si="6"/>
        <v>-0.13290307276484772</v>
      </c>
      <c r="H57">
        <f t="shared" ca="1" si="7"/>
        <v>-0.12546247119538426</v>
      </c>
      <c r="I57">
        <f t="shared" ca="1" si="8"/>
        <v>-0.11601559320115901</v>
      </c>
      <c r="J57">
        <f t="shared" ca="1" si="9"/>
        <v>-9.9241128084365152E-2</v>
      </c>
      <c r="K57">
        <f t="shared" ca="1" si="10"/>
        <v>-0.33245588085506844</v>
      </c>
      <c r="L57">
        <f t="shared" ca="1" si="11"/>
        <v>-8.7761441722676706E-2</v>
      </c>
      <c r="M57">
        <f t="shared" ca="1" si="12"/>
        <v>-0.22172643904130976</v>
      </c>
      <c r="Q57">
        <f t="shared" si="21"/>
        <v>1.2</v>
      </c>
      <c r="R57">
        <f t="shared" ca="1" si="13"/>
        <v>0.53951337858294457</v>
      </c>
      <c r="S57">
        <f t="shared" ca="1" si="35"/>
        <v>0.11825640760600184</v>
      </c>
      <c r="T57">
        <f t="shared" ca="1" si="35"/>
        <v>0.97674599558325059</v>
      </c>
      <c r="U57">
        <f t="shared" ca="1" si="35"/>
        <v>0.95114789973869185</v>
      </c>
      <c r="V57">
        <f t="shared" ca="1" si="35"/>
        <v>0.35395201565835255</v>
      </c>
      <c r="W57">
        <f t="shared" ca="1" si="35"/>
        <v>0.2364661019226599</v>
      </c>
      <c r="X57">
        <f t="shared" ca="1" si="35"/>
        <v>0.19592293470138389</v>
      </c>
      <c r="Y57">
        <f t="shared" ca="1" si="35"/>
        <v>0.37115222234201672</v>
      </c>
      <c r="Z57">
        <f t="shared" ca="1" si="35"/>
        <v>0.59342652089396819</v>
      </c>
      <c r="AA57">
        <f t="shared" ca="1" si="35"/>
        <v>0.71132811697133658</v>
      </c>
      <c r="AB57">
        <f t="shared" ca="1" si="35"/>
        <v>0.12150700563421421</v>
      </c>
    </row>
    <row r="58" spans="1:28" x14ac:dyDescent="0.25">
      <c r="A58" s="1">
        <f t="shared" si="19"/>
        <v>2032</v>
      </c>
      <c r="B58">
        <f t="shared" si="20"/>
        <v>1.4</v>
      </c>
      <c r="C58">
        <f t="shared" ca="1" si="2"/>
        <v>-0.1179837149159934</v>
      </c>
      <c r="D58">
        <f t="shared" ca="1" si="3"/>
        <v>-7.9002634952358874E-2</v>
      </c>
      <c r="E58">
        <f t="shared" ca="1" si="4"/>
        <v>-0.11576671769548247</v>
      </c>
      <c r="F58">
        <f t="shared" ca="1" si="5"/>
        <v>-0.11172668149040726</v>
      </c>
      <c r="G58">
        <f t="shared" ca="1" si="6"/>
        <v>-0.13302935022076162</v>
      </c>
      <c r="H58">
        <f t="shared" ca="1" si="7"/>
        <v>-0.12379214095259407</v>
      </c>
      <c r="I58">
        <f t="shared" ca="1" si="8"/>
        <v>-0.31773956684504079</v>
      </c>
      <c r="J58">
        <f t="shared" ca="1" si="9"/>
        <v>-8.2804416096293063E-2</v>
      </c>
      <c r="K58">
        <f t="shared" ca="1" si="10"/>
        <v>-0.36035156623532821</v>
      </c>
      <c r="L58">
        <f t="shared" ca="1" si="11"/>
        <v>-0.36274693935912156</v>
      </c>
      <c r="M58">
        <f t="shared" ca="1" si="12"/>
        <v>-0.21466858107513673</v>
      </c>
      <c r="Q58">
        <f t="shared" si="21"/>
        <v>1.4</v>
      </c>
      <c r="R58">
        <f t="shared" ca="1" si="13"/>
        <v>0.24449756831569949</v>
      </c>
      <c r="S58">
        <f t="shared" ca="1" si="35"/>
        <v>0.1170681727754475</v>
      </c>
      <c r="T58">
        <f t="shared" ca="1" si="35"/>
        <v>0.97069868607071397</v>
      </c>
      <c r="U58">
        <f t="shared" ca="1" si="35"/>
        <v>0.66381487238348069</v>
      </c>
      <c r="V58">
        <f t="shared" ca="1" si="35"/>
        <v>0.12317871042438039</v>
      </c>
      <c r="W58">
        <f t="shared" ca="1" si="35"/>
        <v>0.23222797955155691</v>
      </c>
      <c r="X58">
        <f t="shared" ca="1" si="35"/>
        <v>0.1121739546421705</v>
      </c>
      <c r="Y58">
        <f t="shared" ca="1" si="35"/>
        <v>0.12139077155021204</v>
      </c>
      <c r="Z58">
        <f t="shared" ca="1" si="35"/>
        <v>0.62136472491898764</v>
      </c>
      <c r="AA58">
        <f t="shared" ca="1" si="35"/>
        <v>0.72030761841536217</v>
      </c>
      <c r="AB58">
        <f t="shared" ca="1" si="35"/>
        <v>0.11653486059044127</v>
      </c>
    </row>
    <row r="59" spans="1:28" x14ac:dyDescent="0.25">
      <c r="A59" s="1">
        <f t="shared" si="19"/>
        <v>2032</v>
      </c>
      <c r="B59">
        <f t="shared" si="20"/>
        <v>1.6</v>
      </c>
      <c r="C59">
        <f t="shared" ca="1" si="2"/>
        <v>-6.4836803452715128E-2</v>
      </c>
      <c r="D59">
        <f t="shared" ca="1" si="3"/>
        <v>-0.14893571120725477</v>
      </c>
      <c r="E59">
        <f t="shared" ca="1" si="4"/>
        <v>-0.11527210156470803</v>
      </c>
      <c r="F59">
        <f t="shared" ca="1" si="5"/>
        <v>-0.110926116697248</v>
      </c>
      <c r="G59">
        <f t="shared" ca="1" si="6"/>
        <v>-0.13220187522018237</v>
      </c>
      <c r="H59">
        <f t="shared" ca="1" si="7"/>
        <v>-8.8240018806533593E-2</v>
      </c>
      <c r="I59">
        <f t="shared" ca="1" si="8"/>
        <v>-0.11732620831921838</v>
      </c>
      <c r="J59">
        <f t="shared" ca="1" si="9"/>
        <v>-9.2005318541029404E-2</v>
      </c>
      <c r="K59">
        <f t="shared" ca="1" si="10"/>
        <v>-0.3503456279587942</v>
      </c>
      <c r="L59">
        <f t="shared" ca="1" si="11"/>
        <v>-9.8729482429922535E-2</v>
      </c>
      <c r="M59">
        <f t="shared" ca="1" si="12"/>
        <v>-0.20705646458290716</v>
      </c>
      <c r="Q59">
        <f t="shared" si="21"/>
        <v>1.6</v>
      </c>
      <c r="R59">
        <f t="shared" ca="1" si="13"/>
        <v>0.6565283870563865</v>
      </c>
      <c r="S59">
        <f t="shared" ca="1" si="35"/>
        <v>0.32911282034103062</v>
      </c>
      <c r="T59">
        <f t="shared" ca="1" si="35"/>
        <v>0.96361430185202723</v>
      </c>
      <c r="U59">
        <f t="shared" ca="1" si="35"/>
        <v>0.65828324146267148</v>
      </c>
      <c r="V59">
        <f t="shared" ca="1" si="35"/>
        <v>0.36058035361891977</v>
      </c>
      <c r="W59">
        <f t="shared" ca="1" si="35"/>
        <v>0.13014073024941458</v>
      </c>
      <c r="X59">
        <f t="shared" ca="1" si="35"/>
        <v>0.20557115085600813</v>
      </c>
      <c r="Y59">
        <f t="shared" ca="1" si="35"/>
        <v>0.3986805348797276</v>
      </c>
      <c r="Z59">
        <f t="shared" ca="1" si="35"/>
        <v>0.64346587078100359</v>
      </c>
      <c r="AA59">
        <f t="shared" ca="1" si="35"/>
        <v>0.65357087354907695</v>
      </c>
      <c r="AB59">
        <f t="shared" ca="1" si="35"/>
        <v>0.11132045482361012</v>
      </c>
    </row>
    <row r="60" spans="1:28" x14ac:dyDescent="0.25">
      <c r="A60" s="1">
        <f t="shared" si="19"/>
        <v>2032</v>
      </c>
      <c r="B60">
        <f t="shared" si="20"/>
        <v>1.8</v>
      </c>
      <c r="C60">
        <f t="shared" ca="1" si="2"/>
        <v>-6.8455035638231729E-2</v>
      </c>
      <c r="D60">
        <f t="shared" ca="1" si="3"/>
        <v>-0.21797241545896159</v>
      </c>
      <c r="E60">
        <f t="shared" ca="1" si="4"/>
        <v>-0.60174213805515775</v>
      </c>
      <c r="F60">
        <f t="shared" ca="1" si="5"/>
        <v>-0.11002803680114621</v>
      </c>
      <c r="G60">
        <f t="shared" ca="1" si="6"/>
        <v>-0.12957115823261464</v>
      </c>
      <c r="H60">
        <f t="shared" ca="1" si="7"/>
        <v>-9.2573950796994542E-2</v>
      </c>
      <c r="I60">
        <f t="shared" ca="1" si="8"/>
        <v>-0.33761556692026068</v>
      </c>
      <c r="J60">
        <f t="shared" ca="1" si="9"/>
        <v>-0.10057637748770305</v>
      </c>
      <c r="K60">
        <f t="shared" ca="1" si="10"/>
        <v>-0.34073419019859713</v>
      </c>
      <c r="L60">
        <f t="shared" ca="1" si="11"/>
        <v>-8.5421520215429661E-2</v>
      </c>
      <c r="M60">
        <f t="shared" ca="1" si="12"/>
        <v>-0.19905256948831571</v>
      </c>
      <c r="Q60">
        <f t="shared" si="21"/>
        <v>1.8</v>
      </c>
      <c r="R60">
        <f t="shared" ca="1" si="13"/>
        <v>0.74240537816116703</v>
      </c>
      <c r="S60">
        <f t="shared" ca="1" si="35"/>
        <v>0.12084695578054556</v>
      </c>
      <c r="T60">
        <f t="shared" ca="1" si="35"/>
        <v>0.6215111039567468</v>
      </c>
      <c r="U60">
        <f t="shared" ca="1" si="35"/>
        <v>0.90219016092717363</v>
      </c>
      <c r="V60">
        <f t="shared" ca="1" si="35"/>
        <v>0.33337732575387891</v>
      </c>
      <c r="W60">
        <f t="shared" ca="1" si="35"/>
        <v>0.13646270844399477</v>
      </c>
      <c r="X60">
        <f t="shared" ca="1" si="35"/>
        <v>0.33499121900252965</v>
      </c>
      <c r="Y60">
        <f t="shared" ca="1" si="35"/>
        <v>0.8524287407304697</v>
      </c>
      <c r="Z60">
        <f t="shared" ca="1" si="35"/>
        <v>0.6048525046762746</v>
      </c>
      <c r="AA60">
        <f t="shared" ca="1" si="35"/>
        <v>0.19739876144843818</v>
      </c>
      <c r="AB60">
        <f t="shared" ca="1" si="35"/>
        <v>0.10595525702395232</v>
      </c>
    </row>
    <row r="61" spans="1:28" x14ac:dyDescent="0.25">
      <c r="A61" s="1">
        <f t="shared" si="19"/>
        <v>2032</v>
      </c>
      <c r="B61">
        <f t="shared" si="20"/>
        <v>2</v>
      </c>
      <c r="C61">
        <f t="shared" ca="1" si="2"/>
        <v>-0.12928495383505009</v>
      </c>
      <c r="D61">
        <f t="shared" ca="1" si="3"/>
        <v>-0.46410508862495337</v>
      </c>
      <c r="E61">
        <f t="shared" ca="1" si="4"/>
        <v>-0.29938398027545887</v>
      </c>
      <c r="F61">
        <f t="shared" ca="1" si="5"/>
        <v>-0.15872871963058813</v>
      </c>
      <c r="G61">
        <f t="shared" ca="1" si="6"/>
        <v>-0.12125374759602155</v>
      </c>
      <c r="H61">
        <f t="shared" ca="1" si="7"/>
        <v>-5.0322269139026238E-2</v>
      </c>
      <c r="I61">
        <f t="shared" ca="1" si="8"/>
        <v>-0.11125850774143341</v>
      </c>
      <c r="J61">
        <f ca="1">-IF(ABS(MIN(INDIRECT("'[All data.xlsx]Sheet2_Mul_"&amp;$B61&amp;"_"&amp;Y$1&amp;"'!"&amp;ADDRESS($O$2+$A61-2023,2)&amp;":"&amp;ADDRESS($O$2+$A61-2023,52))))&lt;0.0001,10000*(MIN(INDIRECT("'[All data.xlsx]Sheet2_Mul_"&amp;$B61&amp;"_"&amp;Y$1&amp;"'!"&amp;ADDRESS($O$2+$A61-2023,2)&amp;":"&amp;ADDRESS($O$2+$A61-2023,52)))),IF(ABS(MIN(INDIRECT("'[All data.xlsx]Sheet2_Mul_"&amp;$B61&amp;"_"&amp;Y$1&amp;"'!"&amp;ADDRESS($O$2+$A61-2023,2)&amp;":"&amp;ADDRESS($O$2+$A61-2023,52))))&lt;0.001,(MIN(INDIRECT("'[All data.xlsx]Sheet2_Mul_"&amp;$B61&amp;"_"&amp;Y$1&amp;"'!"&amp;ADDRESS($O$2+$A61-2023,2)&amp;":"&amp;ADDRESS($O$2+$A61-2023,52))))*1000,IF(ABS(MIN(INDIRECT("'[All data.xlsx]Sheet2_Mul_"&amp;$B61&amp;"_"&amp;Y$1&amp;"'!"&amp;ADDRESS($O$2+$A61-2023,2)&amp;":"&amp;ADDRESS($O$2+$A61-2023,52))))&lt;0.01,(MIN(INDIRECT("'[All data.xlsx]Sheet2_Mul_"&amp;$B61&amp;"_"&amp;Y$1&amp;"'!"&amp;ADDRESS($O$2+$A61-2023,2)&amp;":"&amp;ADDRESS($O$2+$A61-2023,52))))*100,IF(ABS(MIN(INDIRECT("'[All data.xlsx]Sheet2_Mul_"&amp;$B61&amp;"_"&amp;Y$1&amp;"'!"&amp;ADDRESS($O$2+$A61-2023,2)&amp;":"&amp;ADDRESS($O$2+$A61-2023,52))))&lt;0.1,(MIN(INDIRECT("'[All data.xlsx]Sheet2_Mul_"&amp;$B61&amp;"_"&amp;Y$1&amp;"'!"&amp;ADDRESS($O$2+$A61-2023,2)&amp;":"&amp;ADDRESS($O$2+$A61-2023,52))))*10,(MIN(INDIRECT("'[All data.xlsx]Sheet2_Mul_"&amp;$B61&amp;"_"&amp;Y$1&amp;"'!"&amp;ADDRESS($O$2+$A61-2023,2)&amp;":"&amp;ADDRESS($O$2+$A61-2023,52))))))))*VLOOKUP($A61,$AD$2:$AF$39,3,0)/3</f>
        <v>-0.37766637000449016</v>
      </c>
      <c r="K61">
        <f t="shared" ref="K61" ca="1" si="38">-IF(ABS(MIN(INDIRECT("'[All data.xlsx]Sheet2_Mul_"&amp;$B61&amp;"_"&amp;Z$1&amp;"'!"&amp;ADDRESS($O$2+$A61-2023,2)&amp;":"&amp;ADDRESS($O$2+$A61-2023,52))))&lt;0.0001,10000*(MIN(INDIRECT("'[All data.xlsx]Sheet2_Mul_"&amp;$B61&amp;"_"&amp;Z$1&amp;"'!"&amp;ADDRESS($O$2+$A61-2023,2)&amp;":"&amp;ADDRESS($O$2+$A61-2023,52)))),IF(ABS(MIN(INDIRECT("'[All data.xlsx]Sheet2_Mul_"&amp;$B61&amp;"_"&amp;Z$1&amp;"'!"&amp;ADDRESS($O$2+$A61-2023,2)&amp;":"&amp;ADDRESS($O$2+$A61-2023,52))))&lt;0.001,(MIN(INDIRECT("'[All data.xlsx]Sheet2_Mul_"&amp;$B61&amp;"_"&amp;Z$1&amp;"'!"&amp;ADDRESS($O$2+$A61-2023,2)&amp;":"&amp;ADDRESS($O$2+$A61-2023,52))))*1000,IF(ABS(MIN(INDIRECT("'[All data.xlsx]Sheet2_Mul_"&amp;$B61&amp;"_"&amp;Z$1&amp;"'!"&amp;ADDRESS($O$2+$A61-2023,2)&amp;":"&amp;ADDRESS($O$2+$A61-2023,52))))&lt;0.01,(MIN(INDIRECT("'[All data.xlsx]Sheet2_Mul_"&amp;$B61&amp;"_"&amp;Z$1&amp;"'!"&amp;ADDRESS($O$2+$A61-2023,2)&amp;":"&amp;ADDRESS($O$2+$A61-2023,52))))*100,IF(ABS(MIN(INDIRECT("'[All data.xlsx]Sheet2_Mul_"&amp;$B61&amp;"_"&amp;Z$1&amp;"'!"&amp;ADDRESS($O$2+$A61-2023,2)&amp;":"&amp;ADDRESS($O$2+$A61-2023,52))))&lt;0.1,(MIN(INDIRECT("'[All data.xlsx]Sheet2_Mul_"&amp;$B61&amp;"_"&amp;Z$1&amp;"'!"&amp;ADDRESS($O$2+$A61-2023,2)&amp;":"&amp;ADDRESS($O$2+$A61-2023,52))))*10,(MIN(INDIRECT("'[All data.xlsx]Sheet2_Mul_"&amp;$B61&amp;"_"&amp;Z$1&amp;"'!"&amp;ADDRESS($O$2+$A61-2023,2)&amp;":"&amp;ADDRESS($O$2+$A61-2023,52))))))))*VLOOKUP($A61,$AD$2:$AF$39,3,0)/3</f>
        <v>-0.40139325105662044</v>
      </c>
      <c r="L61">
        <f t="shared" ref="L61" ca="1" si="39">-IF(ABS(MIN(INDIRECT("'[All data.xlsx]Sheet2_Mul_"&amp;$B61&amp;"_"&amp;AA$1&amp;"'!"&amp;ADDRESS($O$2+$A61-2023,2)&amp;":"&amp;ADDRESS($O$2+$A61-2023,52))))&lt;0.0001,10000*(MIN(INDIRECT("'[All data.xlsx]Sheet2_Mul_"&amp;$B61&amp;"_"&amp;AA$1&amp;"'!"&amp;ADDRESS($O$2+$A61-2023,2)&amp;":"&amp;ADDRESS($O$2+$A61-2023,52)))),IF(ABS(MIN(INDIRECT("'[All data.xlsx]Sheet2_Mul_"&amp;$B61&amp;"_"&amp;AA$1&amp;"'!"&amp;ADDRESS($O$2+$A61-2023,2)&amp;":"&amp;ADDRESS($O$2+$A61-2023,52))))&lt;0.001,(MIN(INDIRECT("'[All data.xlsx]Sheet2_Mul_"&amp;$B61&amp;"_"&amp;AA$1&amp;"'!"&amp;ADDRESS($O$2+$A61-2023,2)&amp;":"&amp;ADDRESS($O$2+$A61-2023,52))))*1000,IF(ABS(MIN(INDIRECT("'[All data.xlsx]Sheet2_Mul_"&amp;$B61&amp;"_"&amp;AA$1&amp;"'!"&amp;ADDRESS($O$2+$A61-2023,2)&amp;":"&amp;ADDRESS($O$2+$A61-2023,52))))&lt;0.01,(MIN(INDIRECT("'[All data.xlsx]Sheet2_Mul_"&amp;$B61&amp;"_"&amp;AA$1&amp;"'!"&amp;ADDRESS($O$2+$A61-2023,2)&amp;":"&amp;ADDRESS($O$2+$A61-2023,52))))*100,IF(ABS(MIN(INDIRECT("'[All data.xlsx]Sheet2_Mul_"&amp;$B61&amp;"_"&amp;AA$1&amp;"'!"&amp;ADDRESS($O$2+$A61-2023,2)&amp;":"&amp;ADDRESS($O$2+$A61-2023,52))))&lt;0.1,(MIN(INDIRECT("'[All data.xlsx]Sheet2_Mul_"&amp;$B61&amp;"_"&amp;AA$1&amp;"'!"&amp;ADDRESS($O$2+$A61-2023,2)&amp;":"&amp;ADDRESS($O$2+$A61-2023,52))))*10,(MIN(INDIRECT("'[All data.xlsx]Sheet2_Mul_"&amp;$B61&amp;"_"&amp;AA$1&amp;"'!"&amp;ADDRESS($O$2+$A61-2023,2)&amp;":"&amp;ADDRESS($O$2+$A61-2023,52))))))))*VLOOKUP($A61,$AD$2:$AF$39,3,0)/3</f>
        <v>-5.292891898401389E-2</v>
      </c>
      <c r="M61">
        <f t="shared" ca="1" si="12"/>
        <v>-0.38653990220788675</v>
      </c>
      <c r="Q61">
        <f t="shared" si="21"/>
        <v>2</v>
      </c>
      <c r="R61">
        <f t="shared" ca="1" si="13"/>
        <v>0.10587011211373497</v>
      </c>
      <c r="S61">
        <f t="shared" ca="1" si="35"/>
        <v>0.72312385609803287</v>
      </c>
      <c r="T61">
        <f t="shared" ca="1" si="35"/>
        <v>0.67155739235541456</v>
      </c>
      <c r="U61">
        <f t="shared" ca="1" si="35"/>
        <v>0.75264388489457623</v>
      </c>
      <c r="V61">
        <f t="shared" ca="1" si="35"/>
        <v>0.18805638713325643</v>
      </c>
      <c r="W61">
        <f t="shared" ca="1" si="35"/>
        <v>0.5040525595133204</v>
      </c>
      <c r="X61">
        <f t="shared" ca="1" si="35"/>
        <v>0.54425430856405876</v>
      </c>
      <c r="Y61">
        <f t="shared" ca="1" si="35"/>
        <v>0.25047955198876254</v>
      </c>
      <c r="Z61">
        <f t="shared" ca="1" si="35"/>
        <v>1.2211181516263236</v>
      </c>
      <c r="AA61">
        <f t="shared" ca="1" si="35"/>
        <v>1.7578508097064658</v>
      </c>
      <c r="AB61">
        <f t="shared" ca="1" si="35"/>
        <v>0.22396465188770379</v>
      </c>
    </row>
    <row r="62" spans="1:28" x14ac:dyDescent="0.25">
      <c r="A62" s="1">
        <f t="shared" si="19"/>
        <v>2033</v>
      </c>
      <c r="B62">
        <f t="shared" si="20"/>
        <v>1</v>
      </c>
      <c r="C62">
        <f t="shared" ca="1" si="2"/>
        <v>-0.11012174975223803</v>
      </c>
      <c r="D62">
        <f t="shared" ca="1" si="3"/>
        <v>-0.13615057529417393</v>
      </c>
      <c r="E62">
        <f t="shared" ca="1" si="4"/>
        <v>-0.12810255156594105</v>
      </c>
      <c r="F62">
        <f t="shared" ca="1" si="5"/>
        <v>-0.12543525698865352</v>
      </c>
      <c r="G62">
        <f t="shared" ca="1" si="6"/>
        <v>-0.14397057133816091</v>
      </c>
      <c r="H62">
        <f t="shared" ca="1" si="7"/>
        <v>-0.13397781452386689</v>
      </c>
      <c r="I62">
        <f t="shared" ca="1" si="8"/>
        <v>-0.12106628120426831</v>
      </c>
      <c r="J62">
        <f t="shared" ca="1" si="9"/>
        <v>-0.12258293578415207</v>
      </c>
      <c r="K62">
        <f t="shared" ca="1" si="10"/>
        <v>-0.11477313449196468</v>
      </c>
      <c r="L62">
        <f t="shared" ca="1" si="11"/>
        <v>-0.4001424932571504</v>
      </c>
      <c r="M62">
        <f t="shared" ca="1" si="12"/>
        <v>-0.22842488771878511</v>
      </c>
      <c r="Q62">
        <f t="shared" si="21"/>
        <v>1</v>
      </c>
      <c r="R62">
        <f t="shared" ca="1" si="13"/>
        <v>0.10019108683592083</v>
      </c>
      <c r="S62">
        <f t="shared" ca="1" si="35"/>
        <v>0.51685078350910207</v>
      </c>
      <c r="T62">
        <f t="shared" ca="1" si="35"/>
        <v>0.11265250588092166</v>
      </c>
      <c r="U62">
        <f t="shared" ca="1" si="35"/>
        <v>0.15367895595330844</v>
      </c>
      <c r="V62">
        <f t="shared" ca="1" si="35"/>
        <v>0.33129133631244762</v>
      </c>
      <c r="W62">
        <f t="shared" ca="1" si="35"/>
        <v>0.26712913915158892</v>
      </c>
      <c r="X62">
        <f t="shared" ca="1" si="35"/>
        <v>0.2882856256668721</v>
      </c>
      <c r="Y62">
        <f t="shared" ca="1" si="35"/>
        <v>0.52708704843752219</v>
      </c>
      <c r="Z62">
        <f t="shared" ca="1" si="35"/>
        <v>0.65730543035631128</v>
      </c>
      <c r="AA62">
        <f t="shared" ca="1" si="35"/>
        <v>0.93456821333884854</v>
      </c>
      <c r="AB62">
        <f t="shared" ca="1" si="35"/>
        <v>0.12663035660899316</v>
      </c>
    </row>
    <row r="63" spans="1:28" x14ac:dyDescent="0.25">
      <c r="A63" s="1">
        <f t="shared" si="19"/>
        <v>2033</v>
      </c>
      <c r="B63">
        <f t="shared" si="20"/>
        <v>1.2</v>
      </c>
      <c r="C63">
        <f t="shared" ca="1" si="2"/>
        <v>-0.11429290897339524</v>
      </c>
      <c r="D63">
        <f t="shared" ca="1" si="3"/>
        <v>-0.13039906397315768</v>
      </c>
      <c r="E63">
        <f t="shared" ca="1" si="4"/>
        <v>-0.13978578211724579</v>
      </c>
      <c r="F63">
        <f t="shared" ca="1" si="5"/>
        <v>-0.13503619242016321</v>
      </c>
      <c r="G63">
        <f t="shared" ca="1" si="6"/>
        <v>-9.8057414157009304E-2</v>
      </c>
      <c r="H63">
        <f t="shared" ca="1" si="7"/>
        <v>-0.14210757442093097</v>
      </c>
      <c r="I63">
        <f t="shared" ca="1" si="8"/>
        <v>-0.13457831976212339</v>
      </c>
      <c r="J63">
        <f t="shared" ca="1" si="9"/>
        <v>-0.12697658027934763</v>
      </c>
      <c r="K63">
        <f t="shared" ca="1" si="10"/>
        <v>-0.40403143272643782</v>
      </c>
      <c r="L63">
        <f t="shared" ca="1" si="11"/>
        <v>-0.39814005936496599</v>
      </c>
      <c r="M63">
        <f t="shared" ca="1" si="12"/>
        <v>-0.22207709446150478</v>
      </c>
      <c r="Q63">
        <f t="shared" si="21"/>
        <v>1.2</v>
      </c>
      <c r="R63">
        <f t="shared" ca="1" si="13"/>
        <v>0.53895684016103962</v>
      </c>
      <c r="S63">
        <f t="shared" ca="1" si="35"/>
        <v>0.1435503277175002</v>
      </c>
      <c r="T63">
        <f t="shared" ca="1" si="35"/>
        <v>0.11219090006619614</v>
      </c>
      <c r="U63">
        <f t="shared" ca="1" si="35"/>
        <v>0.15162997214421281</v>
      </c>
      <c r="V63">
        <f t="shared" ca="1" si="35"/>
        <v>0.13808788011487499</v>
      </c>
      <c r="W63">
        <f t="shared" ca="1" si="35"/>
        <v>0.85911545127283873</v>
      </c>
      <c r="X63">
        <f t="shared" ca="1" si="35"/>
        <v>0.21039743769480673</v>
      </c>
      <c r="Y63">
        <f t="shared" ca="1" si="35"/>
        <v>0.42698049334938448</v>
      </c>
      <c r="Z63">
        <f t="shared" ca="1" si="35"/>
        <v>0.17607324355511467</v>
      </c>
      <c r="AA63">
        <f t="shared" ca="1" si="35"/>
        <v>0.90291507640439073</v>
      </c>
      <c r="AB63">
        <f t="shared" ca="1" si="35"/>
        <v>0.12198022128093128</v>
      </c>
    </row>
    <row r="64" spans="1:28" x14ac:dyDescent="0.25">
      <c r="A64" s="1">
        <f t="shared" si="19"/>
        <v>2033</v>
      </c>
      <c r="B64">
        <f t="shared" si="20"/>
        <v>1.4</v>
      </c>
      <c r="C64">
        <f t="shared" ca="1" si="2"/>
        <v>-6.1206849079108477E-2</v>
      </c>
      <c r="D64">
        <f t="shared" ca="1" si="3"/>
        <v>-0.1302140943607393</v>
      </c>
      <c r="E64">
        <f t="shared" ca="1" si="4"/>
        <v>-0.13915266295344778</v>
      </c>
      <c r="F64">
        <f t="shared" ca="1" si="5"/>
        <v>-0.12388512512968312</v>
      </c>
      <c r="G64">
        <f t="shared" ca="1" si="6"/>
        <v>-0.13856224750185811</v>
      </c>
      <c r="H64">
        <f t="shared" ca="1" si="7"/>
        <v>-0.10831388916167868</v>
      </c>
      <c r="I64">
        <f t="shared" ca="1" si="8"/>
        <v>-0.13212382887854848</v>
      </c>
      <c r="J64">
        <f t="shared" ca="1" si="9"/>
        <v>-0.11802762638153429</v>
      </c>
      <c r="K64">
        <f t="shared" ca="1" si="10"/>
        <v>-0.37158330182108346</v>
      </c>
      <c r="L64">
        <f t="shared" ca="1" si="11"/>
        <v>-0.38685214488010367</v>
      </c>
      <c r="M64">
        <f t="shared" ca="1" si="12"/>
        <v>-0.21500446122464925</v>
      </c>
      <c r="Q64">
        <f t="shared" si="21"/>
        <v>1.4</v>
      </c>
      <c r="R64">
        <f t="shared" ca="1" si="13"/>
        <v>0.54849465946762155</v>
      </c>
      <c r="S64">
        <f t="shared" ca="1" si="35"/>
        <v>0.14287081562041645</v>
      </c>
      <c r="T64">
        <f t="shared" ca="1" si="35"/>
        <v>0.12178792600395393</v>
      </c>
      <c r="U64">
        <f t="shared" ca="1" si="35"/>
        <v>0.15627036400865091</v>
      </c>
      <c r="V64">
        <f t="shared" ca="1" si="35"/>
        <v>0.34593180346173313</v>
      </c>
      <c r="W64">
        <f t="shared" ca="1" si="35"/>
        <v>0.13745775806425717</v>
      </c>
      <c r="X64">
        <f t="shared" ca="1" si="35"/>
        <v>0.39967450320262637</v>
      </c>
      <c r="Y64">
        <f t="shared" ca="1" si="35"/>
        <v>0.49320788799317239</v>
      </c>
      <c r="Z64">
        <f t="shared" ca="1" si="35"/>
        <v>0.69503419373853115</v>
      </c>
      <c r="AA64">
        <f t="shared" ca="1" si="35"/>
        <v>0.86879344791219948</v>
      </c>
      <c r="AB64">
        <f t="shared" ca="1" si="35"/>
        <v>0.11698990387997439</v>
      </c>
    </row>
    <row r="65" spans="1:28" x14ac:dyDescent="0.25">
      <c r="A65" s="1">
        <f t="shared" si="19"/>
        <v>2033</v>
      </c>
      <c r="B65">
        <f t="shared" si="20"/>
        <v>1.6</v>
      </c>
      <c r="C65">
        <f t="shared" ca="1" si="2"/>
        <v>-0.12221613456248159</v>
      </c>
      <c r="D65">
        <f t="shared" ca="1" si="3"/>
        <v>-0.15843692834803078</v>
      </c>
      <c r="E65">
        <f t="shared" ca="1" si="4"/>
        <v>-0.12658002219533729</v>
      </c>
      <c r="F65">
        <f t="shared" ca="1" si="5"/>
        <v>-0.12287796118721973</v>
      </c>
      <c r="G65">
        <f t="shared" ca="1" si="6"/>
        <v>-0.41611275932303032</v>
      </c>
      <c r="H65">
        <f t="shared" ca="1" si="7"/>
        <v>-0.38433871080738641</v>
      </c>
      <c r="I65">
        <f t="shared" ca="1" si="8"/>
        <v>-0.12914244180468482</v>
      </c>
      <c r="J65">
        <f t="shared" ca="1" si="9"/>
        <v>-0.11533059285334944</v>
      </c>
      <c r="K65">
        <f t="shared" ca="1" si="10"/>
        <v>-0.11520476479601656</v>
      </c>
      <c r="L65">
        <f t="shared" ca="1" si="11"/>
        <v>-0.37459591144140852</v>
      </c>
      <c r="M65">
        <f t="shared" ca="1" si="12"/>
        <v>-0.20737651607932372</v>
      </c>
      <c r="Q65">
        <f t="shared" si="21"/>
        <v>1.6</v>
      </c>
      <c r="R65">
        <f t="shared" ca="1" si="13"/>
        <v>0.47650844110579815</v>
      </c>
      <c r="S65">
        <f t="shared" ca="1" si="35"/>
        <v>0.30327430370693581</v>
      </c>
      <c r="T65">
        <f t="shared" ca="1" si="35"/>
        <v>0.11059219445259963</v>
      </c>
      <c r="U65">
        <f t="shared" ca="1" si="35"/>
        <v>0.1486096775085991</v>
      </c>
      <c r="V65">
        <f t="shared" ca="1" si="35"/>
        <v>0.25322900126594189</v>
      </c>
      <c r="W65">
        <f t="shared" ca="1" si="35"/>
        <v>0.23547713946748677</v>
      </c>
      <c r="X65">
        <f t="shared" ca="1" si="35"/>
        <v>0.26429887480072939</v>
      </c>
      <c r="Y65">
        <f t="shared" ca="1" si="35"/>
        <v>0.50002511480206457</v>
      </c>
      <c r="Z65">
        <f t="shared" ca="1" si="35"/>
        <v>0.6210632048621586</v>
      </c>
      <c r="AA65">
        <f t="shared" ca="1" si="35"/>
        <v>0.83275243406741029</v>
      </c>
      <c r="AB65">
        <f t="shared" ca="1" si="35"/>
        <v>0.1117560890470609</v>
      </c>
    </row>
    <row r="66" spans="1:28" x14ac:dyDescent="0.25">
      <c r="A66" s="1">
        <f t="shared" si="19"/>
        <v>2033</v>
      </c>
      <c r="B66">
        <f t="shared" si="20"/>
        <v>1.8</v>
      </c>
      <c r="C66">
        <f t="shared" ca="1" si="2"/>
        <v>-0.12598087943248534</v>
      </c>
      <c r="D66">
        <f t="shared" ca="1" si="3"/>
        <v>-0.47983863340339949</v>
      </c>
      <c r="E66">
        <f t="shared" ca="1" si="4"/>
        <v>-0.17382908511668815</v>
      </c>
      <c r="F66">
        <f t="shared" ca="1" si="5"/>
        <v>-0.13153007178267218</v>
      </c>
      <c r="G66">
        <f t="shared" ca="1" si="6"/>
        <v>-0.14252769778044092</v>
      </c>
      <c r="H66">
        <f t="shared" ca="1" si="7"/>
        <v>-0.39883257574954101</v>
      </c>
      <c r="I66">
        <f t="shared" ca="1" si="8"/>
        <v>-0.11965498154717689</v>
      </c>
      <c r="J66">
        <f t="shared" ca="1" si="9"/>
        <v>-9.529571244090862E-2</v>
      </c>
      <c r="K66">
        <f t="shared" ca="1" si="10"/>
        <v>-0.10400810508763431</v>
      </c>
      <c r="L66">
        <f t="shared" ca="1" si="11"/>
        <v>-9.6311182092259529E-2</v>
      </c>
      <c r="M66">
        <f t="shared" ca="1" si="12"/>
        <v>-0.19935619467246871</v>
      </c>
      <c r="Q66">
        <f t="shared" si="21"/>
        <v>1.8</v>
      </c>
      <c r="R66">
        <f t="shared" ca="1" si="13"/>
        <v>0.74848584417377573</v>
      </c>
      <c r="S66">
        <f t="shared" ca="1" si="35"/>
        <v>0.42520756675901922</v>
      </c>
      <c r="T66">
        <f t="shared" ca="1" si="35"/>
        <v>0.7150713468381874</v>
      </c>
      <c r="U66">
        <f t="shared" ca="1" si="35"/>
        <v>0.15676476229622557</v>
      </c>
      <c r="V66">
        <f t="shared" ca="1" si="35"/>
        <v>0.32135008061678116</v>
      </c>
      <c r="W66">
        <f t="shared" ca="1" si="35"/>
        <v>0.23244470074610205</v>
      </c>
      <c r="X66">
        <f t="shared" ca="1" si="35"/>
        <v>0.20314210529036802</v>
      </c>
      <c r="Y66">
        <f t="shared" ca="1" si="35"/>
        <v>0.12450455591887</v>
      </c>
      <c r="Z66">
        <f t="shared" ca="1" si="35"/>
        <v>0.67234268991562085</v>
      </c>
      <c r="AA66">
        <f t="shared" ca="1" si="35"/>
        <v>0.26053753245839872</v>
      </c>
      <c r="AB66">
        <f t="shared" ca="1" si="35"/>
        <v>0.10637072078070464</v>
      </c>
    </row>
    <row r="67" spans="1:28" x14ac:dyDescent="0.25">
      <c r="A67" s="1">
        <f t="shared" si="19"/>
        <v>2033</v>
      </c>
      <c r="B67">
        <f t="shared" si="20"/>
        <v>2</v>
      </c>
      <c r="C67">
        <f t="shared" ref="C67:C130" ca="1" si="40">IF(ABS(MIN(INDIRECT("'[All data.xlsx]Sheet2_Mul_"&amp;$B67&amp;"_"&amp;R$1&amp;"'!"&amp;ADDRESS($O$2+$A67-2023,2)&amp;":"&amp;ADDRESS($O$2+$A67-2023,52))))&lt;0.0001,10000*(MIN(INDIRECT("'[All data.xlsx]Sheet2_Mul_"&amp;$B67&amp;"_"&amp;R$1&amp;"'!"&amp;ADDRESS($O$2+$A67-2023,2)&amp;":"&amp;ADDRESS($O$2+$A67-2023,52)))),IF(ABS(MIN(INDIRECT("'[All data.xlsx]Sheet2_Mul_"&amp;$B67&amp;"_"&amp;R$1&amp;"'!"&amp;ADDRESS($O$2+$A67-2023,2)&amp;":"&amp;ADDRESS($O$2+$A67-2023,52))))&lt;0.001,(MIN(INDIRECT("'[All data.xlsx]Sheet2_Mul_"&amp;$B67&amp;"_"&amp;R$1&amp;"'!"&amp;ADDRESS($O$2+$A67-2023,2)&amp;":"&amp;ADDRESS($O$2+$A67-2023,52))))*1000,IF(ABS(MIN(INDIRECT("'[All data.xlsx]Sheet2_Mul_"&amp;$B67&amp;"_"&amp;R$1&amp;"'!"&amp;ADDRESS($O$2+$A67-2023,2)&amp;":"&amp;ADDRESS($O$2+$A67-2023,52))))&lt;0.01,(MIN(INDIRECT("'[All data.xlsx]Sheet2_Mul_"&amp;$B67&amp;"_"&amp;R$1&amp;"'!"&amp;ADDRESS($O$2+$A67-2023,2)&amp;":"&amp;ADDRESS($O$2+$A67-2023,52))))*100,IF(ABS(MIN(INDIRECT("'[All data.xlsx]Sheet2_Mul_"&amp;$B67&amp;"_"&amp;R$1&amp;"'!"&amp;ADDRESS($O$2+$A67-2023,2)&amp;":"&amp;ADDRESS($O$2+$A67-2023,52))))&lt;0.1,(MIN(INDIRECT("'[All data.xlsx]Sheet2_Mul_"&amp;$B67&amp;"_"&amp;R$1&amp;"'!"&amp;ADDRESS($O$2+$A67-2023,2)&amp;":"&amp;ADDRESS($O$2+$A67-2023,52))))*10,(MIN(INDIRECT("'[All data.xlsx]Sheet2_Mul_"&amp;$B67&amp;"_"&amp;R$1&amp;"'!"&amp;ADDRESS($O$2+$A67-2023,2)&amp;":"&amp;ADDRESS($O$2+$A67-2023,52))))))))*VLOOKUP($A67,$AD$2:$AF$39,3,0)/3</f>
        <v>-0.12962217808246385</v>
      </c>
      <c r="D67">
        <f t="shared" ref="D67:D130" ca="1" si="41">IF(ABS(MIN(INDIRECT("'[All data.xlsx]Sheet2_Mul_"&amp;$B67&amp;"_"&amp;S$1&amp;"'!"&amp;ADDRESS($O$2+$A67-2023,2)&amp;":"&amp;ADDRESS($O$2+$A67-2023,52))))&lt;0.0001,10000*(MIN(INDIRECT("'[All data.xlsx]Sheet2_Mul_"&amp;$B67&amp;"_"&amp;S$1&amp;"'!"&amp;ADDRESS($O$2+$A67-2023,2)&amp;":"&amp;ADDRESS($O$2+$A67-2023,52)))),IF(ABS(MIN(INDIRECT("'[All data.xlsx]Sheet2_Mul_"&amp;$B67&amp;"_"&amp;S$1&amp;"'!"&amp;ADDRESS($O$2+$A67-2023,2)&amp;":"&amp;ADDRESS($O$2+$A67-2023,52))))&lt;0.001,(MIN(INDIRECT("'[All data.xlsx]Sheet2_Mul_"&amp;$B67&amp;"_"&amp;S$1&amp;"'!"&amp;ADDRESS($O$2+$A67-2023,2)&amp;":"&amp;ADDRESS($O$2+$A67-2023,52))))*1000,IF(ABS(MIN(INDIRECT("'[All data.xlsx]Sheet2_Mul_"&amp;$B67&amp;"_"&amp;S$1&amp;"'!"&amp;ADDRESS($O$2+$A67-2023,2)&amp;":"&amp;ADDRESS($O$2+$A67-2023,52))))&lt;0.01,(MIN(INDIRECT("'[All data.xlsx]Sheet2_Mul_"&amp;$B67&amp;"_"&amp;S$1&amp;"'!"&amp;ADDRESS($O$2+$A67-2023,2)&amp;":"&amp;ADDRESS($O$2+$A67-2023,52))))*100,IF(ABS(MIN(INDIRECT("'[All data.xlsx]Sheet2_Mul_"&amp;$B67&amp;"_"&amp;S$1&amp;"'!"&amp;ADDRESS($O$2+$A67-2023,2)&amp;":"&amp;ADDRESS($O$2+$A67-2023,52))))&lt;0.1,(MIN(INDIRECT("'[All data.xlsx]Sheet2_Mul_"&amp;$B67&amp;"_"&amp;S$1&amp;"'!"&amp;ADDRESS($O$2+$A67-2023,2)&amp;":"&amp;ADDRESS($O$2+$A67-2023,52))))*10,(MIN(INDIRECT("'[All data.xlsx]Sheet2_Mul_"&amp;$B67&amp;"_"&amp;S$1&amp;"'!"&amp;ADDRESS($O$2+$A67-2023,2)&amp;":"&amp;ADDRESS($O$2+$A67-2023,52))))))))*VLOOKUP($A67,$AD$2:$AF$39,3,0)/3</f>
        <v>-0.2311960476023408</v>
      </c>
      <c r="E67">
        <f t="shared" ref="E67:E130" ca="1" si="42">IF(ABS(MIN(INDIRECT("'[All data.xlsx]Sheet2_Mul_"&amp;$B67&amp;"_"&amp;T$1&amp;"'!"&amp;ADDRESS($O$2+$A67-2023,2)&amp;":"&amp;ADDRESS($O$2+$A67-2023,52))))&lt;0.0001,10000*(MIN(INDIRECT("'[All data.xlsx]Sheet2_Mul_"&amp;$B67&amp;"_"&amp;T$1&amp;"'!"&amp;ADDRESS($O$2+$A67-2023,2)&amp;":"&amp;ADDRESS($O$2+$A67-2023,52)))),IF(ABS(MIN(INDIRECT("'[All data.xlsx]Sheet2_Mul_"&amp;$B67&amp;"_"&amp;T$1&amp;"'!"&amp;ADDRESS($O$2+$A67-2023,2)&amp;":"&amp;ADDRESS($O$2+$A67-2023,52))))&lt;0.001,(MIN(INDIRECT("'[All data.xlsx]Sheet2_Mul_"&amp;$B67&amp;"_"&amp;T$1&amp;"'!"&amp;ADDRESS($O$2+$A67-2023,2)&amp;":"&amp;ADDRESS($O$2+$A67-2023,52))))*1000,IF(ABS(MIN(INDIRECT("'[All data.xlsx]Sheet2_Mul_"&amp;$B67&amp;"_"&amp;T$1&amp;"'!"&amp;ADDRESS($O$2+$A67-2023,2)&amp;":"&amp;ADDRESS($O$2+$A67-2023,52))))&lt;0.01,(MIN(INDIRECT("'[All data.xlsx]Sheet2_Mul_"&amp;$B67&amp;"_"&amp;T$1&amp;"'!"&amp;ADDRESS($O$2+$A67-2023,2)&amp;":"&amp;ADDRESS($O$2+$A67-2023,52))))*100,IF(ABS(MIN(INDIRECT("'[All data.xlsx]Sheet2_Mul_"&amp;$B67&amp;"_"&amp;T$1&amp;"'!"&amp;ADDRESS($O$2+$A67-2023,2)&amp;":"&amp;ADDRESS($O$2+$A67-2023,52))))&lt;0.1,(MIN(INDIRECT("'[All data.xlsx]Sheet2_Mul_"&amp;$B67&amp;"_"&amp;T$1&amp;"'!"&amp;ADDRESS($O$2+$A67-2023,2)&amp;":"&amp;ADDRESS($O$2+$A67-2023,52))))*10,(MIN(INDIRECT("'[All data.xlsx]Sheet2_Mul_"&amp;$B67&amp;"_"&amp;T$1&amp;"'!"&amp;ADDRESS($O$2+$A67-2023,2)&amp;":"&amp;ADDRESS($O$2+$A67-2023,52))))))))*VLOOKUP($A67,$AD$2:$AF$39,3,0)/3</f>
        <v>-0.50819408086707052</v>
      </c>
      <c r="F67">
        <f t="shared" ref="F67:F130" ca="1" si="43">IF(ABS(MIN(INDIRECT("'[All data.xlsx]Sheet2_Mul_"&amp;$B67&amp;"_"&amp;U$1&amp;"'!"&amp;ADDRESS($O$2+$A67-2023,2)&amp;":"&amp;ADDRESS($O$2+$A67-2023,52))))&lt;0.0001,10000*(MIN(INDIRECT("'[All data.xlsx]Sheet2_Mul_"&amp;$B67&amp;"_"&amp;U$1&amp;"'!"&amp;ADDRESS($O$2+$A67-2023,2)&amp;":"&amp;ADDRESS($O$2+$A67-2023,52)))),IF(ABS(MIN(INDIRECT("'[All data.xlsx]Sheet2_Mul_"&amp;$B67&amp;"_"&amp;U$1&amp;"'!"&amp;ADDRESS($O$2+$A67-2023,2)&amp;":"&amp;ADDRESS($O$2+$A67-2023,52))))&lt;0.001,(MIN(INDIRECT("'[All data.xlsx]Sheet2_Mul_"&amp;$B67&amp;"_"&amp;U$1&amp;"'!"&amp;ADDRESS($O$2+$A67-2023,2)&amp;":"&amp;ADDRESS($O$2+$A67-2023,52))))*1000,IF(ABS(MIN(INDIRECT("'[All data.xlsx]Sheet2_Mul_"&amp;$B67&amp;"_"&amp;U$1&amp;"'!"&amp;ADDRESS($O$2+$A67-2023,2)&amp;":"&amp;ADDRESS($O$2+$A67-2023,52))))&lt;0.01,(MIN(INDIRECT("'[All data.xlsx]Sheet2_Mul_"&amp;$B67&amp;"_"&amp;U$1&amp;"'!"&amp;ADDRESS($O$2+$A67-2023,2)&amp;":"&amp;ADDRESS($O$2+$A67-2023,52))))*100,IF(ABS(MIN(INDIRECT("'[All data.xlsx]Sheet2_Mul_"&amp;$B67&amp;"_"&amp;U$1&amp;"'!"&amp;ADDRESS($O$2+$A67-2023,2)&amp;":"&amp;ADDRESS($O$2+$A67-2023,52))))&lt;0.1,(MIN(INDIRECT("'[All data.xlsx]Sheet2_Mul_"&amp;$B67&amp;"_"&amp;U$1&amp;"'!"&amp;ADDRESS($O$2+$A67-2023,2)&amp;":"&amp;ADDRESS($O$2+$A67-2023,52))))*10,(MIN(INDIRECT("'[All data.xlsx]Sheet2_Mul_"&amp;$B67&amp;"_"&amp;U$1&amp;"'!"&amp;ADDRESS($O$2+$A67-2023,2)&amp;":"&amp;ADDRESS($O$2+$A67-2023,52))))))))*VLOOKUP($A67,$AD$2:$AF$39,3,0)/3</f>
        <v>-0.40810038797637865</v>
      </c>
      <c r="G67">
        <f t="shared" ref="G67:G130" ca="1" si="44">IF(ABS(MIN(INDIRECT("'[All data.xlsx]Sheet2_Mul_"&amp;$B67&amp;"_"&amp;V$1&amp;"'!"&amp;ADDRESS($O$2+$A67-2023,2)&amp;":"&amp;ADDRESS($O$2+$A67-2023,52))))&lt;0.0001,10000*(MIN(INDIRECT("'[All data.xlsx]Sheet2_Mul_"&amp;$B67&amp;"_"&amp;V$1&amp;"'!"&amp;ADDRESS($O$2+$A67-2023,2)&amp;":"&amp;ADDRESS($O$2+$A67-2023,52)))),IF(ABS(MIN(INDIRECT("'[All data.xlsx]Sheet2_Mul_"&amp;$B67&amp;"_"&amp;V$1&amp;"'!"&amp;ADDRESS($O$2+$A67-2023,2)&amp;":"&amp;ADDRESS($O$2+$A67-2023,52))))&lt;0.001,(MIN(INDIRECT("'[All data.xlsx]Sheet2_Mul_"&amp;$B67&amp;"_"&amp;V$1&amp;"'!"&amp;ADDRESS($O$2+$A67-2023,2)&amp;":"&amp;ADDRESS($O$2+$A67-2023,52))))*1000,IF(ABS(MIN(INDIRECT("'[All data.xlsx]Sheet2_Mul_"&amp;$B67&amp;"_"&amp;V$1&amp;"'!"&amp;ADDRESS($O$2+$A67-2023,2)&amp;":"&amp;ADDRESS($O$2+$A67-2023,52))))&lt;0.01,(MIN(INDIRECT("'[All data.xlsx]Sheet2_Mul_"&amp;$B67&amp;"_"&amp;V$1&amp;"'!"&amp;ADDRESS($O$2+$A67-2023,2)&amp;":"&amp;ADDRESS($O$2+$A67-2023,52))))*100,IF(ABS(MIN(INDIRECT("'[All data.xlsx]Sheet2_Mul_"&amp;$B67&amp;"_"&amp;V$1&amp;"'!"&amp;ADDRESS($O$2+$A67-2023,2)&amp;":"&amp;ADDRESS($O$2+$A67-2023,52))))&lt;0.1,(MIN(INDIRECT("'[All data.xlsx]Sheet2_Mul_"&amp;$B67&amp;"_"&amp;V$1&amp;"'!"&amp;ADDRESS($O$2+$A67-2023,2)&amp;":"&amp;ADDRESS($O$2+$A67-2023,52))))*10,(MIN(INDIRECT("'[All data.xlsx]Sheet2_Mul_"&amp;$B67&amp;"_"&amp;V$1&amp;"'!"&amp;ADDRESS($O$2+$A67-2023,2)&amp;":"&amp;ADDRESS($O$2+$A67-2023,52))))))))*VLOOKUP($A67,$AD$2:$AF$39,3,0)/3</f>
        <v>-0.31139155585901246</v>
      </c>
      <c r="H67">
        <f t="shared" ref="H67:H130" ca="1" si="45">IF(ABS(MIN(INDIRECT("'[All data.xlsx]Sheet2_Mul_"&amp;$B67&amp;"_"&amp;W$1&amp;"'!"&amp;ADDRESS($O$2+$A67-2023,2)&amp;":"&amp;ADDRESS($O$2+$A67-2023,52))))&lt;0.0001,10000*(MIN(INDIRECT("'[All data.xlsx]Sheet2_Mul_"&amp;$B67&amp;"_"&amp;W$1&amp;"'!"&amp;ADDRESS($O$2+$A67-2023,2)&amp;":"&amp;ADDRESS($O$2+$A67-2023,52)))),IF(ABS(MIN(INDIRECT("'[All data.xlsx]Sheet2_Mul_"&amp;$B67&amp;"_"&amp;W$1&amp;"'!"&amp;ADDRESS($O$2+$A67-2023,2)&amp;":"&amp;ADDRESS($O$2+$A67-2023,52))))&lt;0.001,(MIN(INDIRECT("'[All data.xlsx]Sheet2_Mul_"&amp;$B67&amp;"_"&amp;W$1&amp;"'!"&amp;ADDRESS($O$2+$A67-2023,2)&amp;":"&amp;ADDRESS($O$2+$A67-2023,52))))*1000,IF(ABS(MIN(INDIRECT("'[All data.xlsx]Sheet2_Mul_"&amp;$B67&amp;"_"&amp;W$1&amp;"'!"&amp;ADDRESS($O$2+$A67-2023,2)&amp;":"&amp;ADDRESS($O$2+$A67-2023,52))))&lt;0.01,(MIN(INDIRECT("'[All data.xlsx]Sheet2_Mul_"&amp;$B67&amp;"_"&amp;W$1&amp;"'!"&amp;ADDRESS($O$2+$A67-2023,2)&amp;":"&amp;ADDRESS($O$2+$A67-2023,52))))*100,IF(ABS(MIN(INDIRECT("'[All data.xlsx]Sheet2_Mul_"&amp;$B67&amp;"_"&amp;W$1&amp;"'!"&amp;ADDRESS($O$2+$A67-2023,2)&amp;":"&amp;ADDRESS($O$2+$A67-2023,52))))&lt;0.1,(MIN(INDIRECT("'[All data.xlsx]Sheet2_Mul_"&amp;$B67&amp;"_"&amp;W$1&amp;"'!"&amp;ADDRESS($O$2+$A67-2023,2)&amp;":"&amp;ADDRESS($O$2+$A67-2023,52))))*10,(MIN(INDIRECT("'[All data.xlsx]Sheet2_Mul_"&amp;$B67&amp;"_"&amp;W$1&amp;"'!"&amp;ADDRESS($O$2+$A67-2023,2)&amp;":"&amp;ADDRESS($O$2+$A67-2023,52))))))))*VLOOKUP($A67,$AD$2:$AF$39,3,0)/3</f>
        <v>-0.20634594449452759</v>
      </c>
      <c r="I67">
        <f ca="1">-IF(ABS(MIN(INDIRECT("'[All data.xlsx]Sheet2_Mul_"&amp;$B67&amp;"_"&amp;X$1&amp;"'!"&amp;ADDRESS($O$2+$A67-2023,2)&amp;":"&amp;ADDRESS($O$2+$A67-2023,52))))&lt;0.0001,10000*(MIN(INDIRECT("'[All data.xlsx]Sheet2_Mul_"&amp;$B67&amp;"_"&amp;X$1&amp;"'!"&amp;ADDRESS($O$2+$A67-2023,2)&amp;":"&amp;ADDRESS($O$2+$A67-2023,52)))),IF(ABS(MIN(INDIRECT("'[All data.xlsx]Sheet2_Mul_"&amp;$B67&amp;"_"&amp;X$1&amp;"'!"&amp;ADDRESS($O$2+$A67-2023,2)&amp;":"&amp;ADDRESS($O$2+$A67-2023,52))))&lt;0.001,(MIN(INDIRECT("'[All data.xlsx]Sheet2_Mul_"&amp;$B67&amp;"_"&amp;X$1&amp;"'!"&amp;ADDRESS($O$2+$A67-2023,2)&amp;":"&amp;ADDRESS($O$2+$A67-2023,52))))*1000,IF(ABS(MIN(INDIRECT("'[All data.xlsx]Sheet2_Mul_"&amp;$B67&amp;"_"&amp;X$1&amp;"'!"&amp;ADDRESS($O$2+$A67-2023,2)&amp;":"&amp;ADDRESS($O$2+$A67-2023,52))))&lt;0.01,(MIN(INDIRECT("'[All data.xlsx]Sheet2_Mul_"&amp;$B67&amp;"_"&amp;X$1&amp;"'!"&amp;ADDRESS($O$2+$A67-2023,2)&amp;":"&amp;ADDRESS($O$2+$A67-2023,52))))*100,IF(ABS(MIN(INDIRECT("'[All data.xlsx]Sheet2_Mul_"&amp;$B67&amp;"_"&amp;X$1&amp;"'!"&amp;ADDRESS($O$2+$A67-2023,2)&amp;":"&amp;ADDRESS($O$2+$A67-2023,52))))&lt;0.1,(MIN(INDIRECT("'[All data.xlsx]Sheet2_Mul_"&amp;$B67&amp;"_"&amp;X$1&amp;"'!"&amp;ADDRESS($O$2+$A67-2023,2)&amp;":"&amp;ADDRESS($O$2+$A67-2023,52))))*10,(MIN(INDIRECT("'[All data.xlsx]Sheet2_Mul_"&amp;$B67&amp;"_"&amp;X$1&amp;"'!"&amp;ADDRESS($O$2+$A67-2023,2)&amp;":"&amp;ADDRESS($O$2+$A67-2023,52))))))))*VLOOKUP($A67,$AD$2:$AF$39,3,0)/3</f>
        <v>-0.15389063842210093</v>
      </c>
      <c r="J67">
        <f ca="1">-IF(ABS(MIN(INDIRECT("'[All data.xlsx]Sheet2_Mul_"&amp;$B67&amp;"_"&amp;Y$1&amp;"'!"&amp;ADDRESS($O$2+$A67-2023,2)&amp;":"&amp;ADDRESS($O$2+$A67-2023,52))))&lt;0.0001,10000*(MIN(INDIRECT("'[All data.xlsx]Sheet2_Mul_"&amp;$B67&amp;"_"&amp;Y$1&amp;"'!"&amp;ADDRESS($O$2+$A67-2023,2)&amp;":"&amp;ADDRESS($O$2+$A67-2023,52)))),IF(ABS(MIN(INDIRECT("'[All data.xlsx]Sheet2_Mul_"&amp;$B67&amp;"_"&amp;Y$1&amp;"'!"&amp;ADDRESS($O$2+$A67-2023,2)&amp;":"&amp;ADDRESS($O$2+$A67-2023,52))))&lt;0.001,(MIN(INDIRECT("'[All data.xlsx]Sheet2_Mul_"&amp;$B67&amp;"_"&amp;Y$1&amp;"'!"&amp;ADDRESS($O$2+$A67-2023,2)&amp;":"&amp;ADDRESS($O$2+$A67-2023,52))))*1000,IF(ABS(MIN(INDIRECT("'[All data.xlsx]Sheet2_Mul_"&amp;$B67&amp;"_"&amp;Y$1&amp;"'!"&amp;ADDRESS($O$2+$A67-2023,2)&amp;":"&amp;ADDRESS($O$2+$A67-2023,52))))&lt;0.01,(MIN(INDIRECT("'[All data.xlsx]Sheet2_Mul_"&amp;$B67&amp;"_"&amp;Y$1&amp;"'!"&amp;ADDRESS($O$2+$A67-2023,2)&amp;":"&amp;ADDRESS($O$2+$A67-2023,52))))*100,IF(ABS(MIN(INDIRECT("'[All data.xlsx]Sheet2_Mul_"&amp;$B67&amp;"_"&amp;Y$1&amp;"'!"&amp;ADDRESS($O$2+$A67-2023,2)&amp;":"&amp;ADDRESS($O$2+$A67-2023,52))))&lt;0.1,(MIN(INDIRECT("'[All data.xlsx]Sheet2_Mul_"&amp;$B67&amp;"_"&amp;Y$1&amp;"'!"&amp;ADDRESS($O$2+$A67-2023,2)&amp;":"&amp;ADDRESS($O$2+$A67-2023,52))))*10,(MIN(INDIRECT("'[All data.xlsx]Sheet2_Mul_"&amp;$B67&amp;"_"&amp;Y$1&amp;"'!"&amp;ADDRESS($O$2+$A67-2023,2)&amp;":"&amp;ADDRESS($O$2+$A67-2023,52))))))))*VLOOKUP($A67,$AD$2:$AF$39,3,0)/3</f>
        <v>-0.11786401649541921</v>
      </c>
      <c r="K67">
        <f t="shared" ref="K67" ca="1" si="46">-IF(ABS(MIN(INDIRECT("'[All data.xlsx]Sheet2_Mul_"&amp;$B67&amp;"_"&amp;Z$1&amp;"'!"&amp;ADDRESS($O$2+$A67-2023,2)&amp;":"&amp;ADDRESS($O$2+$A67-2023,52))))&lt;0.0001,10000*(MIN(INDIRECT("'[All data.xlsx]Sheet2_Mul_"&amp;$B67&amp;"_"&amp;Z$1&amp;"'!"&amp;ADDRESS($O$2+$A67-2023,2)&amp;":"&amp;ADDRESS($O$2+$A67-2023,52)))),IF(ABS(MIN(INDIRECT("'[All data.xlsx]Sheet2_Mul_"&amp;$B67&amp;"_"&amp;Z$1&amp;"'!"&amp;ADDRESS($O$2+$A67-2023,2)&amp;":"&amp;ADDRESS($O$2+$A67-2023,52))))&lt;0.001,(MIN(INDIRECT("'[All data.xlsx]Sheet2_Mul_"&amp;$B67&amp;"_"&amp;Z$1&amp;"'!"&amp;ADDRESS($O$2+$A67-2023,2)&amp;":"&amp;ADDRESS($O$2+$A67-2023,52))))*1000,IF(ABS(MIN(INDIRECT("'[All data.xlsx]Sheet2_Mul_"&amp;$B67&amp;"_"&amp;Z$1&amp;"'!"&amp;ADDRESS($O$2+$A67-2023,2)&amp;":"&amp;ADDRESS($O$2+$A67-2023,52))))&lt;0.01,(MIN(INDIRECT("'[All data.xlsx]Sheet2_Mul_"&amp;$B67&amp;"_"&amp;Z$1&amp;"'!"&amp;ADDRESS($O$2+$A67-2023,2)&amp;":"&amp;ADDRESS($O$2+$A67-2023,52))))*100,IF(ABS(MIN(INDIRECT("'[All data.xlsx]Sheet2_Mul_"&amp;$B67&amp;"_"&amp;Z$1&amp;"'!"&amp;ADDRESS($O$2+$A67-2023,2)&amp;":"&amp;ADDRESS($O$2+$A67-2023,52))))&lt;0.1,(MIN(INDIRECT("'[All data.xlsx]Sheet2_Mul_"&amp;$B67&amp;"_"&amp;Z$1&amp;"'!"&amp;ADDRESS($O$2+$A67-2023,2)&amp;":"&amp;ADDRESS($O$2+$A67-2023,52))))*10,(MIN(INDIRECT("'[All data.xlsx]Sheet2_Mul_"&amp;$B67&amp;"_"&amp;Z$1&amp;"'!"&amp;ADDRESS($O$2+$A67-2023,2)&amp;":"&amp;ADDRESS($O$2+$A67-2023,52))))))))*VLOOKUP($A67,$AD$2:$AF$39,3,0)/3</f>
        <v>-0.46465172438203511</v>
      </c>
      <c r="L67">
        <f t="shared" ref="L67" ca="1" si="47">-IF(ABS(MIN(INDIRECT("'[All data.xlsx]Sheet2_Mul_"&amp;$B67&amp;"_"&amp;AA$1&amp;"'!"&amp;ADDRESS($O$2+$A67-2023,2)&amp;":"&amp;ADDRESS($O$2+$A67-2023,52))))&lt;0.0001,10000*(MIN(INDIRECT("'[All data.xlsx]Sheet2_Mul_"&amp;$B67&amp;"_"&amp;AA$1&amp;"'!"&amp;ADDRESS($O$2+$A67-2023,2)&amp;":"&amp;ADDRESS($O$2+$A67-2023,52)))),IF(ABS(MIN(INDIRECT("'[All data.xlsx]Sheet2_Mul_"&amp;$B67&amp;"_"&amp;AA$1&amp;"'!"&amp;ADDRESS($O$2+$A67-2023,2)&amp;":"&amp;ADDRESS($O$2+$A67-2023,52))))&lt;0.001,(MIN(INDIRECT("'[All data.xlsx]Sheet2_Mul_"&amp;$B67&amp;"_"&amp;AA$1&amp;"'!"&amp;ADDRESS($O$2+$A67-2023,2)&amp;":"&amp;ADDRESS($O$2+$A67-2023,52))))*1000,IF(ABS(MIN(INDIRECT("'[All data.xlsx]Sheet2_Mul_"&amp;$B67&amp;"_"&amp;AA$1&amp;"'!"&amp;ADDRESS($O$2+$A67-2023,2)&amp;":"&amp;ADDRESS($O$2+$A67-2023,52))))&lt;0.01,(MIN(INDIRECT("'[All data.xlsx]Sheet2_Mul_"&amp;$B67&amp;"_"&amp;AA$1&amp;"'!"&amp;ADDRESS($O$2+$A67-2023,2)&amp;":"&amp;ADDRESS($O$2+$A67-2023,52))))*100,IF(ABS(MIN(INDIRECT("'[All data.xlsx]Sheet2_Mul_"&amp;$B67&amp;"_"&amp;AA$1&amp;"'!"&amp;ADDRESS($O$2+$A67-2023,2)&amp;":"&amp;ADDRESS($O$2+$A67-2023,52))))&lt;0.1,(MIN(INDIRECT("'[All data.xlsx]Sheet2_Mul_"&amp;$B67&amp;"_"&amp;AA$1&amp;"'!"&amp;ADDRESS($O$2+$A67-2023,2)&amp;":"&amp;ADDRESS($O$2+$A67-2023,52))))*10,(MIN(INDIRECT("'[All data.xlsx]Sheet2_Mul_"&amp;$B67&amp;"_"&amp;AA$1&amp;"'!"&amp;ADDRESS($O$2+$A67-2023,2)&amp;":"&amp;ADDRESS($O$2+$A67-2023,52))))))))*VLOOKUP($A67,$AD$2:$AF$39,3,0)/3</f>
        <v>-0.13333762708759322</v>
      </c>
      <c r="M67">
        <f t="shared" ref="M67:M130" ca="1" si="48">IF(ABS(MIN(INDIRECT("'[All data.xlsx]Sheet2_Mul_"&amp;$B67&amp;"_"&amp;AB$1&amp;"'!"&amp;ADDRESS($O$2+$A67-2023,2)&amp;":"&amp;ADDRESS($O$2+$A67-2023,52))))&lt;0.0001,10000*(MIN(INDIRECT("'[All data.xlsx]Sheet2_Mul_"&amp;$B67&amp;"_"&amp;AB$1&amp;"'!"&amp;ADDRESS($O$2+$A67-2023,2)&amp;":"&amp;ADDRESS($O$2+$A67-2023,52)))),IF(ABS(MIN(INDIRECT("'[All data.xlsx]Sheet2_Mul_"&amp;$B67&amp;"_"&amp;AB$1&amp;"'!"&amp;ADDRESS($O$2+$A67-2023,2)&amp;":"&amp;ADDRESS($O$2+$A67-2023,52))))&lt;0.001,(MIN(INDIRECT("'[All data.xlsx]Sheet2_Mul_"&amp;$B67&amp;"_"&amp;AB$1&amp;"'!"&amp;ADDRESS($O$2+$A67-2023,2)&amp;":"&amp;ADDRESS($O$2+$A67-2023,52))))*1000,IF(ABS(MIN(INDIRECT("'[All data.xlsx]Sheet2_Mul_"&amp;$B67&amp;"_"&amp;AB$1&amp;"'!"&amp;ADDRESS($O$2+$A67-2023,2)&amp;":"&amp;ADDRESS($O$2+$A67-2023,52))))&lt;0.01,(MIN(INDIRECT("'[All data.xlsx]Sheet2_Mul_"&amp;$B67&amp;"_"&amp;AB$1&amp;"'!"&amp;ADDRESS($O$2+$A67-2023,2)&amp;":"&amp;ADDRESS($O$2+$A67-2023,52))))*100,IF(ABS(MIN(INDIRECT("'[All data.xlsx]Sheet2_Mul_"&amp;$B67&amp;"_"&amp;AB$1&amp;"'!"&amp;ADDRESS($O$2+$A67-2023,2)&amp;":"&amp;ADDRESS($O$2+$A67-2023,52))))&lt;0.1,(MIN(INDIRECT("'[All data.xlsx]Sheet2_Mul_"&amp;$B67&amp;"_"&amp;AB$1&amp;"'!"&amp;ADDRESS($O$2+$A67-2023,2)&amp;":"&amp;ADDRESS($O$2+$A67-2023,52))))*10,(MIN(INDIRECT("'[All data.xlsx]Sheet2_Mul_"&amp;$B67&amp;"_"&amp;AB$1&amp;"'!"&amp;ADDRESS($O$2+$A67-2023,2)&amp;":"&amp;ADDRESS($O$2+$A67-2023,52))))))))*VLOOKUP($A67,$AD$2:$AF$39,3,0)/3</f>
        <v>-0.3863431083346282</v>
      </c>
      <c r="Q67">
        <f t="shared" si="21"/>
        <v>2</v>
      </c>
      <c r="R67">
        <f t="shared" ref="R67:AB130" ca="1" si="49">IF(ABS(MAX(INDIRECT("'[All data.xlsx]Sheet2_Mul_"&amp;$B67&amp;"_"&amp;R$1&amp;"'!"&amp;ADDRESS($O$2+$A67-2023,2)&amp;":"&amp;ADDRESS($O$2+$A67-2023,52))))&lt;0.0001,10000*ABS(MAX(INDIRECT("'[All data.xlsx]Sheet2_Mul_"&amp;$B67&amp;"_"&amp;R$1&amp;"'!"&amp;ADDRESS($O$2+$A67-2023,2)&amp;":"&amp;ADDRESS($O$2+$A67-2023,52)))),IF(ABS(MAX(INDIRECT("'[All data.xlsx]Sheet2_Mul_"&amp;$B67&amp;"_"&amp;R$1&amp;"'!"&amp;ADDRESS($O$2+$A67-2023,2)&amp;":"&amp;ADDRESS($O$2+$A67-2023,52))))&lt;0.001,ABS(MAX(INDIRECT("'[All data.xlsx]Sheet2_Mul_"&amp;$B67&amp;"_"&amp;R$1&amp;"'!"&amp;ADDRESS($O$2+$A67-2023,2)&amp;":"&amp;ADDRESS($O$2+$A67-2023,52))))*1000,IF(ABS(MAX(INDIRECT("'[All data.xlsx]Sheet2_Mul_"&amp;$B67&amp;"_"&amp;R$1&amp;"'!"&amp;ADDRESS($O$2+$A67-2023,2)&amp;":"&amp;ADDRESS($O$2+$A67-2023,52))))&lt;0.01,ABS(MAX(INDIRECT("'[All data.xlsx]Sheet2_Mul_"&amp;$B67&amp;"_"&amp;R$1&amp;"'!"&amp;ADDRESS($O$2+$A67-2023,2)&amp;":"&amp;ADDRESS($O$2+$A67-2023,52))))*100,IF(ABS(MAX(INDIRECT("'[All data.xlsx]Sheet2_Mul_"&amp;$B67&amp;"_"&amp;R$1&amp;"'!"&amp;ADDRESS($O$2+$A67-2023,2)&amp;":"&amp;ADDRESS($O$2+$A67-2023,52))))&lt;0.1,ABS(MAX(INDIRECT("'[All data.xlsx]Sheet2_Mul_"&amp;$B67&amp;"_"&amp;R$1&amp;"'!"&amp;ADDRESS($O$2+$A67-2023,2)&amp;":"&amp;ADDRESS($O$2+$A67-2023,52))))*10,ABS(MAX(INDIRECT("'[All data.xlsx]Sheet2_Mul_"&amp;$B67&amp;"_"&amp;R$1&amp;"'!"&amp;ADDRESS($O$2+$A67-2023,2)&amp;":"&amp;ADDRESS($O$2+$A67-2023,52))))))))</f>
        <v>0.10595454391723784</v>
      </c>
      <c r="S67">
        <f t="shared" ca="1" si="49"/>
        <v>0.15949549383234035</v>
      </c>
      <c r="T67">
        <f t="shared" ca="1" si="49"/>
        <v>0.8236424730887244</v>
      </c>
      <c r="U67">
        <f t="shared" ca="1" si="49"/>
        <v>0.49007834597342464</v>
      </c>
      <c r="V67">
        <f t="shared" ca="1" si="49"/>
        <v>0.28508752046552321</v>
      </c>
      <c r="W67">
        <f t="shared" ca="1" si="49"/>
        <v>0.1464462759071313</v>
      </c>
      <c r="X67">
        <f t="shared" ca="1" si="49"/>
        <v>0.24300318725480197</v>
      </c>
      <c r="Y67">
        <f t="shared" ca="1" si="49"/>
        <v>0.30066973813570597</v>
      </c>
      <c r="Z67">
        <f t="shared" ca="1" si="49"/>
        <v>1.4180799587610304</v>
      </c>
      <c r="AA67">
        <f t="shared" ca="1" si="49"/>
        <v>1.3234814333569798</v>
      </c>
      <c r="AB67">
        <f t="shared" ca="1" si="49"/>
        <v>0.22439550816546505</v>
      </c>
    </row>
    <row r="68" spans="1:28" x14ac:dyDescent="0.25">
      <c r="A68" s="1">
        <f t="shared" si="19"/>
        <v>2034</v>
      </c>
      <c r="B68">
        <f t="shared" si="20"/>
        <v>1</v>
      </c>
      <c r="C68">
        <f t="shared" ca="1" si="40"/>
        <v>-0.11078549427129208</v>
      </c>
      <c r="D68">
        <f t="shared" ca="1" si="41"/>
        <v>-8.6898642991507194E-2</v>
      </c>
      <c r="E68">
        <f t="shared" ca="1" si="42"/>
        <v>-0.12862155119227314</v>
      </c>
      <c r="F68">
        <f t="shared" ca="1" si="43"/>
        <v>-0.12764493704066052</v>
      </c>
      <c r="G68">
        <f t="shared" ca="1" si="44"/>
        <v>-0.13980846717548973</v>
      </c>
      <c r="H68">
        <f t="shared" ca="1" si="45"/>
        <v>-0.13717837355214202</v>
      </c>
      <c r="I68">
        <f t="shared" ref="I68:I130" ca="1" si="50">IF(ABS(MIN(INDIRECT("'[All data.xlsx]Sheet2_Mul_"&amp;$B68&amp;"_"&amp;X$1&amp;"'!"&amp;ADDRESS($O$2+$A68-2023,2)&amp;":"&amp;ADDRESS($O$2+$A68-2023,52))))&lt;0.0001,10000*(MIN(INDIRECT("'[All data.xlsx]Sheet2_Mul_"&amp;$B68&amp;"_"&amp;X$1&amp;"'!"&amp;ADDRESS($O$2+$A68-2023,2)&amp;":"&amp;ADDRESS($O$2+$A68-2023,52)))),IF(ABS(MIN(INDIRECT("'[All data.xlsx]Sheet2_Mul_"&amp;$B68&amp;"_"&amp;X$1&amp;"'!"&amp;ADDRESS($O$2+$A68-2023,2)&amp;":"&amp;ADDRESS($O$2+$A68-2023,52))))&lt;0.001,(MIN(INDIRECT("'[All data.xlsx]Sheet2_Mul_"&amp;$B68&amp;"_"&amp;X$1&amp;"'!"&amp;ADDRESS($O$2+$A68-2023,2)&amp;":"&amp;ADDRESS($O$2+$A68-2023,52))))*1000,IF(ABS(MIN(INDIRECT("'[All data.xlsx]Sheet2_Mul_"&amp;$B68&amp;"_"&amp;X$1&amp;"'!"&amp;ADDRESS($O$2+$A68-2023,2)&amp;":"&amp;ADDRESS($O$2+$A68-2023,52))))&lt;0.01,(MIN(INDIRECT("'[All data.xlsx]Sheet2_Mul_"&amp;$B68&amp;"_"&amp;X$1&amp;"'!"&amp;ADDRESS($O$2+$A68-2023,2)&amp;":"&amp;ADDRESS($O$2+$A68-2023,52))))*100,IF(ABS(MIN(INDIRECT("'[All data.xlsx]Sheet2_Mul_"&amp;$B68&amp;"_"&amp;X$1&amp;"'!"&amp;ADDRESS($O$2+$A68-2023,2)&amp;":"&amp;ADDRESS($O$2+$A68-2023,52))))&lt;0.1,(MIN(INDIRECT("'[All data.xlsx]Sheet2_Mul_"&amp;$B68&amp;"_"&amp;X$1&amp;"'!"&amp;ADDRESS($O$2+$A68-2023,2)&amp;":"&amp;ADDRESS($O$2+$A68-2023,52))))*10,(MIN(INDIRECT("'[All data.xlsx]Sheet2_Mul_"&amp;$B68&amp;"_"&amp;X$1&amp;"'!"&amp;ADDRESS($O$2+$A68-2023,2)&amp;":"&amp;ADDRESS($O$2+$A68-2023,52))))))))*VLOOKUP($A68,$AD$2:$AF$39,3,0)/3</f>
        <v>-0.37659007687189111</v>
      </c>
      <c r="J68">
        <f t="shared" ref="J68:J130" ca="1" si="51">IF(ABS(MIN(INDIRECT("'[All data.xlsx]Sheet2_Mul_"&amp;$B68&amp;"_"&amp;Y$1&amp;"'!"&amp;ADDRESS($O$2+$A68-2023,2)&amp;":"&amp;ADDRESS($O$2+$A68-2023,52))))&lt;0.0001,10000*(MIN(INDIRECT("'[All data.xlsx]Sheet2_Mul_"&amp;$B68&amp;"_"&amp;Y$1&amp;"'!"&amp;ADDRESS($O$2+$A68-2023,2)&amp;":"&amp;ADDRESS($O$2+$A68-2023,52)))),IF(ABS(MIN(INDIRECT("'[All data.xlsx]Sheet2_Mul_"&amp;$B68&amp;"_"&amp;Y$1&amp;"'!"&amp;ADDRESS($O$2+$A68-2023,2)&amp;":"&amp;ADDRESS($O$2+$A68-2023,52))))&lt;0.001,(MIN(INDIRECT("'[All data.xlsx]Sheet2_Mul_"&amp;$B68&amp;"_"&amp;Y$1&amp;"'!"&amp;ADDRESS($O$2+$A68-2023,2)&amp;":"&amp;ADDRESS($O$2+$A68-2023,52))))*1000,IF(ABS(MIN(INDIRECT("'[All data.xlsx]Sheet2_Mul_"&amp;$B68&amp;"_"&amp;Y$1&amp;"'!"&amp;ADDRESS($O$2+$A68-2023,2)&amp;":"&amp;ADDRESS($O$2+$A68-2023,52))))&lt;0.01,(MIN(INDIRECT("'[All data.xlsx]Sheet2_Mul_"&amp;$B68&amp;"_"&amp;Y$1&amp;"'!"&amp;ADDRESS($O$2+$A68-2023,2)&amp;":"&amp;ADDRESS($O$2+$A68-2023,52))))*100,IF(ABS(MIN(INDIRECT("'[All data.xlsx]Sheet2_Mul_"&amp;$B68&amp;"_"&amp;Y$1&amp;"'!"&amp;ADDRESS($O$2+$A68-2023,2)&amp;":"&amp;ADDRESS($O$2+$A68-2023,52))))&lt;0.1,(MIN(INDIRECT("'[All data.xlsx]Sheet2_Mul_"&amp;$B68&amp;"_"&amp;Y$1&amp;"'!"&amp;ADDRESS($O$2+$A68-2023,2)&amp;":"&amp;ADDRESS($O$2+$A68-2023,52))))*10,(MIN(INDIRECT("'[All data.xlsx]Sheet2_Mul_"&amp;$B68&amp;"_"&amp;Y$1&amp;"'!"&amp;ADDRESS($O$2+$A68-2023,2)&amp;":"&amp;ADDRESS($O$2+$A68-2023,52))))))))*VLOOKUP($A68,$AD$2:$AF$39,3,0)/3</f>
        <v>-0.12453652992066976</v>
      </c>
      <c r="K68">
        <f t="shared" ref="K68:K130" ca="1" si="52">IF(ABS(MIN(INDIRECT("'[All data.xlsx]Sheet2_Mul_"&amp;$B68&amp;"_"&amp;Z$1&amp;"'!"&amp;ADDRESS($O$2+$A68-2023,2)&amp;":"&amp;ADDRESS($O$2+$A68-2023,52))))&lt;0.0001,10000*(MIN(INDIRECT("'[All data.xlsx]Sheet2_Mul_"&amp;$B68&amp;"_"&amp;Z$1&amp;"'!"&amp;ADDRESS($O$2+$A68-2023,2)&amp;":"&amp;ADDRESS($O$2+$A68-2023,52)))),IF(ABS(MIN(INDIRECT("'[All data.xlsx]Sheet2_Mul_"&amp;$B68&amp;"_"&amp;Z$1&amp;"'!"&amp;ADDRESS($O$2+$A68-2023,2)&amp;":"&amp;ADDRESS($O$2+$A68-2023,52))))&lt;0.001,(MIN(INDIRECT("'[All data.xlsx]Sheet2_Mul_"&amp;$B68&amp;"_"&amp;Z$1&amp;"'!"&amp;ADDRESS($O$2+$A68-2023,2)&amp;":"&amp;ADDRESS($O$2+$A68-2023,52))))*1000,IF(ABS(MIN(INDIRECT("'[All data.xlsx]Sheet2_Mul_"&amp;$B68&amp;"_"&amp;Z$1&amp;"'!"&amp;ADDRESS($O$2+$A68-2023,2)&amp;":"&amp;ADDRESS($O$2+$A68-2023,52))))&lt;0.01,(MIN(INDIRECT("'[All data.xlsx]Sheet2_Mul_"&amp;$B68&amp;"_"&amp;Z$1&amp;"'!"&amp;ADDRESS($O$2+$A68-2023,2)&amp;":"&amp;ADDRESS($O$2+$A68-2023,52))))*100,IF(ABS(MIN(INDIRECT("'[All data.xlsx]Sheet2_Mul_"&amp;$B68&amp;"_"&amp;Z$1&amp;"'!"&amp;ADDRESS($O$2+$A68-2023,2)&amp;":"&amp;ADDRESS($O$2+$A68-2023,52))))&lt;0.1,(MIN(INDIRECT("'[All data.xlsx]Sheet2_Mul_"&amp;$B68&amp;"_"&amp;Z$1&amp;"'!"&amp;ADDRESS($O$2+$A68-2023,2)&amp;":"&amp;ADDRESS($O$2+$A68-2023,52))))*10,(MIN(INDIRECT("'[All data.xlsx]Sheet2_Mul_"&amp;$B68&amp;"_"&amp;Z$1&amp;"'!"&amp;ADDRESS($O$2+$A68-2023,2)&amp;":"&amp;ADDRESS($O$2+$A68-2023,52))))))))*VLOOKUP($A68,$AD$2:$AF$39,3,0)/3</f>
        <v>-0.11467442094864112</v>
      </c>
      <c r="L68">
        <f t="shared" ref="L68:L130" ca="1" si="53">IF(ABS(MIN(INDIRECT("'[All data.xlsx]Sheet2_Mul_"&amp;$B68&amp;"_"&amp;AA$1&amp;"'!"&amp;ADDRESS($O$2+$A68-2023,2)&amp;":"&amp;ADDRESS($O$2+$A68-2023,52))))&lt;0.0001,10000*(MIN(INDIRECT("'[All data.xlsx]Sheet2_Mul_"&amp;$B68&amp;"_"&amp;AA$1&amp;"'!"&amp;ADDRESS($O$2+$A68-2023,2)&amp;":"&amp;ADDRESS($O$2+$A68-2023,52)))),IF(ABS(MIN(INDIRECT("'[All data.xlsx]Sheet2_Mul_"&amp;$B68&amp;"_"&amp;AA$1&amp;"'!"&amp;ADDRESS($O$2+$A68-2023,2)&amp;":"&amp;ADDRESS($O$2+$A68-2023,52))))&lt;0.001,(MIN(INDIRECT("'[All data.xlsx]Sheet2_Mul_"&amp;$B68&amp;"_"&amp;AA$1&amp;"'!"&amp;ADDRESS($O$2+$A68-2023,2)&amp;":"&amp;ADDRESS($O$2+$A68-2023,52))))*1000,IF(ABS(MIN(INDIRECT("'[All data.xlsx]Sheet2_Mul_"&amp;$B68&amp;"_"&amp;AA$1&amp;"'!"&amp;ADDRESS($O$2+$A68-2023,2)&amp;":"&amp;ADDRESS($O$2+$A68-2023,52))))&lt;0.01,(MIN(INDIRECT("'[All data.xlsx]Sheet2_Mul_"&amp;$B68&amp;"_"&amp;AA$1&amp;"'!"&amp;ADDRESS($O$2+$A68-2023,2)&amp;":"&amp;ADDRESS($O$2+$A68-2023,52))))*100,IF(ABS(MIN(INDIRECT("'[All data.xlsx]Sheet2_Mul_"&amp;$B68&amp;"_"&amp;AA$1&amp;"'!"&amp;ADDRESS($O$2+$A68-2023,2)&amp;":"&amp;ADDRESS($O$2+$A68-2023,52))))&lt;0.1,(MIN(INDIRECT("'[All data.xlsx]Sheet2_Mul_"&amp;$B68&amp;"_"&amp;AA$1&amp;"'!"&amp;ADDRESS($O$2+$A68-2023,2)&amp;":"&amp;ADDRESS($O$2+$A68-2023,52))))*10,(MIN(INDIRECT("'[All data.xlsx]Sheet2_Mul_"&amp;$B68&amp;"_"&amp;AA$1&amp;"'!"&amp;ADDRESS($O$2+$A68-2023,2)&amp;":"&amp;ADDRESS($O$2+$A68-2023,52))))))))*VLOOKUP($A68,$AD$2:$AF$39,3,0)/3</f>
        <v>-0.10876015593375248</v>
      </c>
      <c r="M68">
        <f t="shared" ca="1" si="48"/>
        <v>-0.22876498553582214</v>
      </c>
      <c r="Q68">
        <f t="shared" si="21"/>
        <v>1</v>
      </c>
      <c r="R68">
        <f t="shared" ca="1" si="49"/>
        <v>0.97026217966056338</v>
      </c>
      <c r="S68">
        <f t="shared" ca="1" si="49"/>
        <v>0.12365446436162397</v>
      </c>
      <c r="T68">
        <f t="shared" ca="1" si="49"/>
        <v>0.12143636909170322</v>
      </c>
      <c r="U68">
        <f t="shared" ca="1" si="49"/>
        <v>0.88531085919512453</v>
      </c>
      <c r="V68">
        <f t="shared" ca="1" si="49"/>
        <v>0.33180875844168128</v>
      </c>
      <c r="W68">
        <f t="shared" ca="1" si="49"/>
        <v>0.28021024555407026</v>
      </c>
      <c r="X68">
        <f t="shared" ca="1" si="49"/>
        <v>0.25477088109992263</v>
      </c>
      <c r="Y68">
        <f t="shared" ca="1" si="49"/>
        <v>0.46470345575337019</v>
      </c>
      <c r="Z68">
        <f t="shared" ca="1" si="49"/>
        <v>0.67201787878299823</v>
      </c>
      <c r="AA68">
        <f t="shared" ca="1" si="49"/>
        <v>0.8837280936766907</v>
      </c>
      <c r="AB68">
        <f t="shared" ca="1" si="49"/>
        <v>0.1269763822948122</v>
      </c>
    </row>
    <row r="69" spans="1:28" x14ac:dyDescent="0.25">
      <c r="A69" s="1">
        <f t="shared" si="19"/>
        <v>2034</v>
      </c>
      <c r="B69">
        <f t="shared" si="20"/>
        <v>1.2</v>
      </c>
      <c r="C69">
        <f t="shared" ca="1" si="40"/>
        <v>-5.6081342930178663E-2</v>
      </c>
      <c r="D69">
        <f t="shared" ca="1" si="41"/>
        <v>-0.13089990536127655</v>
      </c>
      <c r="E69">
        <f t="shared" ca="1" si="42"/>
        <v>-0.14643488704438654</v>
      </c>
      <c r="F69">
        <f t="shared" ca="1" si="43"/>
        <v>-8.946303410076907E-2</v>
      </c>
      <c r="G69">
        <f t="shared" ca="1" si="44"/>
        <v>-0.13259610148266859</v>
      </c>
      <c r="H69">
        <f t="shared" ca="1" si="45"/>
        <v>-9.7102056717677632E-2</v>
      </c>
      <c r="I69">
        <f t="shared" ca="1" si="50"/>
        <v>-0.1206583375718084</v>
      </c>
      <c r="J69">
        <f t="shared" ca="1" si="51"/>
        <v>-0.11633843060215225</v>
      </c>
      <c r="K69">
        <f t="shared" ca="1" si="52"/>
        <v>-0.38066650074080832</v>
      </c>
      <c r="L69">
        <f t="shared" ca="1" si="53"/>
        <v>-0.3852544966122276</v>
      </c>
      <c r="M69">
        <f t="shared" ca="1" si="48"/>
        <v>-0.53874690392318592</v>
      </c>
      <c r="Q69">
        <f t="shared" si="21"/>
        <v>1.2</v>
      </c>
      <c r="R69">
        <f t="shared" ca="1" si="49"/>
        <v>0.42952558068358693</v>
      </c>
      <c r="S69">
        <f t="shared" ca="1" si="49"/>
        <v>0.1521692425566202</v>
      </c>
      <c r="T69">
        <f t="shared" ca="1" si="49"/>
        <v>0.48215392763744769</v>
      </c>
      <c r="U69">
        <f t="shared" ca="1" si="49"/>
        <v>0.12592849102604892</v>
      </c>
      <c r="V69">
        <f t="shared" ca="1" si="49"/>
        <v>0.33291350452381324</v>
      </c>
      <c r="W69">
        <f t="shared" ca="1" si="49"/>
        <v>0.12793219915420587</v>
      </c>
      <c r="X69">
        <f t="shared" ca="1" si="49"/>
        <v>0.20302660566697747</v>
      </c>
      <c r="Y69">
        <f t="shared" ca="1" si="49"/>
        <v>0.49057541002798571</v>
      </c>
      <c r="Z69">
        <f t="shared" ca="1" si="49"/>
        <v>0.1936256899975547</v>
      </c>
      <c r="AA69">
        <f t="shared" ca="1" si="49"/>
        <v>0.25977486153836249</v>
      </c>
      <c r="AB69">
        <f t="shared" ca="1" si="49"/>
        <v>0.32884145551587651</v>
      </c>
    </row>
    <row r="70" spans="1:28" x14ac:dyDescent="0.25">
      <c r="A70" s="1">
        <f t="shared" si="19"/>
        <v>2034</v>
      </c>
      <c r="B70">
        <f t="shared" si="20"/>
        <v>1.4</v>
      </c>
      <c r="C70">
        <f t="shared" ca="1" si="40"/>
        <v>-0.11717050687495729</v>
      </c>
      <c r="D70">
        <f t="shared" ca="1" si="41"/>
        <v>-0.15146490891084022</v>
      </c>
      <c r="E70">
        <f t="shared" ca="1" si="42"/>
        <v>-0.41509910744078643</v>
      </c>
      <c r="F70">
        <f t="shared" ca="1" si="43"/>
        <v>-0.12440993456793902</v>
      </c>
      <c r="G70">
        <f t="shared" ca="1" si="44"/>
        <v>-0.14484220079763088</v>
      </c>
      <c r="H70">
        <f t="shared" ca="1" si="45"/>
        <v>-0.13644616924908801</v>
      </c>
      <c r="I70">
        <f t="shared" ca="1" si="50"/>
        <v>-0.11870402349444935</v>
      </c>
      <c r="J70">
        <f t="shared" ca="1" si="51"/>
        <v>-0.38500777266191494</v>
      </c>
      <c r="K70">
        <f t="shared" ca="1" si="52"/>
        <v>-0.37225453032941141</v>
      </c>
      <c r="L70">
        <f t="shared" ca="1" si="53"/>
        <v>-0.10299957331515813</v>
      </c>
      <c r="M70">
        <f t="shared" ca="1" si="48"/>
        <v>-0.21531849830056296</v>
      </c>
      <c r="Q70">
        <f t="shared" si="21"/>
        <v>1.4</v>
      </c>
      <c r="R70">
        <f t="shared" ca="1" si="49"/>
        <v>0.24241760799576237</v>
      </c>
      <c r="S70">
        <f t="shared" ca="1" si="49"/>
        <v>0.15134170744210657</v>
      </c>
      <c r="T70">
        <f t="shared" ca="1" si="49"/>
        <v>0.80611325749580121</v>
      </c>
      <c r="U70">
        <f t="shared" ca="1" si="49"/>
        <v>0.88840772385787758</v>
      </c>
      <c r="V70">
        <f t="shared" ca="1" si="49"/>
        <v>0.33221203856303871</v>
      </c>
      <c r="W70">
        <f t="shared" ca="1" si="49"/>
        <v>0.9454867645517997</v>
      </c>
      <c r="X70">
        <f t="shared" ca="1" si="49"/>
        <v>0.35800099641648087</v>
      </c>
      <c r="Y70">
        <f t="shared" ca="1" si="49"/>
        <v>0.51072798298603062</v>
      </c>
      <c r="Z70">
        <f t="shared" ca="1" si="49"/>
        <v>0.63479505824905591</v>
      </c>
      <c r="AA70">
        <f t="shared" ca="1" si="49"/>
        <v>0.79347323566032768</v>
      </c>
      <c r="AB70">
        <f t="shared" ca="1" si="49"/>
        <v>0.11731256641747066</v>
      </c>
    </row>
    <row r="71" spans="1:28" x14ac:dyDescent="0.25">
      <c r="A71" s="1">
        <f t="shared" si="19"/>
        <v>2034</v>
      </c>
      <c r="B71">
        <f t="shared" si="20"/>
        <v>1.6</v>
      </c>
      <c r="C71">
        <f t="shared" ca="1" si="40"/>
        <v>-0.12106399775295897</v>
      </c>
      <c r="D71">
        <f t="shared" ca="1" si="41"/>
        <v>-0.18558821105582568</v>
      </c>
      <c r="E71">
        <f t="shared" ca="1" si="42"/>
        <v>-0.14477145181529844</v>
      </c>
      <c r="F71">
        <f t="shared" ca="1" si="43"/>
        <v>-0.12341171597560376</v>
      </c>
      <c r="G71">
        <f t="shared" ca="1" si="44"/>
        <v>-0.36284210695321617</v>
      </c>
      <c r="H71">
        <f t="shared" ca="1" si="45"/>
        <v>-0.12486177969667316</v>
      </c>
      <c r="I71">
        <f t="shared" ca="1" si="50"/>
        <v>-0.11368318981803875</v>
      </c>
      <c r="J71">
        <f t="shared" ca="1" si="51"/>
        <v>-0.11524092561408156</v>
      </c>
      <c r="K71">
        <f t="shared" ca="1" si="52"/>
        <v>-0.10148470620397393</v>
      </c>
      <c r="L71">
        <f t="shared" ca="1" si="53"/>
        <v>-0.37317731004930388</v>
      </c>
      <c r="M71">
        <f t="shared" ca="1" si="48"/>
        <v>-0.20767581977629035</v>
      </c>
      <c r="Q71">
        <f t="shared" si="21"/>
        <v>1.6</v>
      </c>
      <c r="R71">
        <f t="shared" ca="1" si="49"/>
        <v>0.47447335467605617</v>
      </c>
      <c r="S71">
        <f t="shared" ca="1" si="49"/>
        <v>0.32476643445001085</v>
      </c>
      <c r="T71">
        <f t="shared" ca="1" si="49"/>
        <v>0.11910090641843696</v>
      </c>
      <c r="U71">
        <f t="shared" ca="1" si="49"/>
        <v>0.23734305852556092</v>
      </c>
      <c r="V71">
        <f t="shared" ca="1" si="49"/>
        <v>0.207981165000857</v>
      </c>
      <c r="W71">
        <f t="shared" ca="1" si="49"/>
        <v>0.1854259432093773</v>
      </c>
      <c r="X71">
        <f t="shared" ca="1" si="49"/>
        <v>0.3383306634382553</v>
      </c>
      <c r="Y71">
        <f t="shared" ca="1" si="49"/>
        <v>0.34211466168603982</v>
      </c>
      <c r="Z71">
        <f t="shared" ca="1" si="49"/>
        <v>0.6219877276674366</v>
      </c>
      <c r="AA71">
        <f t="shared" ca="1" si="49"/>
        <v>0.83482278874495874</v>
      </c>
      <c r="AB71">
        <f t="shared" ca="1" si="49"/>
        <v>0.11206522088478144</v>
      </c>
    </row>
    <row r="72" spans="1:28" x14ac:dyDescent="0.25">
      <c r="A72" s="1">
        <f t="shared" si="19"/>
        <v>2034</v>
      </c>
      <c r="B72">
        <f t="shared" si="20"/>
        <v>1.8</v>
      </c>
      <c r="C72">
        <f t="shared" ca="1" si="40"/>
        <v>-0.12482808987136972</v>
      </c>
      <c r="D72">
        <f t="shared" ca="1" si="41"/>
        <v>-0.36544748565845292</v>
      </c>
      <c r="E72">
        <f t="shared" ca="1" si="42"/>
        <v>-0.92336238660881065</v>
      </c>
      <c r="F72">
        <f t="shared" ca="1" si="43"/>
        <v>-0.12228201671180222</v>
      </c>
      <c r="G72">
        <f t="shared" ca="1" si="44"/>
        <v>-0.12555918725048526</v>
      </c>
      <c r="H72">
        <f t="shared" ca="1" si="45"/>
        <v>-0.11968365371860669</v>
      </c>
      <c r="I72">
        <f t="shared" ca="1" si="50"/>
        <v>-0.37640000554884029</v>
      </c>
      <c r="J72">
        <f t="shared" ca="1" si="51"/>
        <v>-0.36548166667378018</v>
      </c>
      <c r="K72">
        <f t="shared" ca="1" si="52"/>
        <v>-0.10560148556862324</v>
      </c>
      <c r="L72">
        <f t="shared" ca="1" si="53"/>
        <v>-9.6810463902704438E-2</v>
      </c>
      <c r="M72">
        <f t="shared" ca="1" si="48"/>
        <v>-0.42159377354203081</v>
      </c>
      <c r="Q72">
        <f t="shared" si="21"/>
        <v>1.8</v>
      </c>
      <c r="R72">
        <f t="shared" ca="1" si="49"/>
        <v>0.74664493950477318</v>
      </c>
      <c r="S72">
        <f t="shared" ca="1" si="49"/>
        <v>0.16287349321470698</v>
      </c>
      <c r="T72">
        <f t="shared" ca="1" si="49"/>
        <v>1.5836244485102697</v>
      </c>
      <c r="U72">
        <f t="shared" ca="1" si="49"/>
        <v>0.8591002897810075</v>
      </c>
      <c r="V72">
        <f t="shared" ca="1" si="49"/>
        <v>0.32189223852608501</v>
      </c>
      <c r="W72">
        <f t="shared" ca="1" si="49"/>
        <v>0.18582738734242876</v>
      </c>
      <c r="X72">
        <f t="shared" ca="1" si="49"/>
        <v>0.3569599793985615</v>
      </c>
      <c r="Y72">
        <f t="shared" ca="1" si="49"/>
        <v>0.49641481611504767</v>
      </c>
      <c r="Z72">
        <f t="shared" ca="1" si="49"/>
        <v>0.67397325170510858</v>
      </c>
      <c r="AA72">
        <f t="shared" ca="1" si="49"/>
        <v>0.25723803995616734</v>
      </c>
      <c r="AB72">
        <f t="shared" ca="1" si="49"/>
        <v>0.24822729862628873</v>
      </c>
    </row>
    <row r="73" spans="1:28" x14ac:dyDescent="0.25">
      <c r="A73" s="1">
        <f t="shared" si="19"/>
        <v>2034</v>
      </c>
      <c r="B73">
        <f t="shared" si="20"/>
        <v>2</v>
      </c>
      <c r="C73">
        <f t="shared" ca="1" si="40"/>
        <v>-7.0706687369996288E-2</v>
      </c>
      <c r="D73">
        <f t="shared" ca="1" si="41"/>
        <v>-0.59700260423157592</v>
      </c>
      <c r="E73">
        <f t="shared" ca="1" si="42"/>
        <v>-0.32659083407938477</v>
      </c>
      <c r="F73">
        <f t="shared" ca="1" si="43"/>
        <v>-0.16446808937472726</v>
      </c>
      <c r="G73">
        <f t="shared" ca="1" si="44"/>
        <v>-0.10610188159218059</v>
      </c>
      <c r="H73">
        <f t="shared" ca="1" si="45"/>
        <v>-0.70812146348614213</v>
      </c>
      <c r="I73">
        <f t="shared" ca="1" si="50"/>
        <v>-0.26189114506907185</v>
      </c>
      <c r="J73">
        <f t="shared" ca="1" si="51"/>
        <v>-0.25726019360486535</v>
      </c>
      <c r="K73">
        <f t="shared" ca="1" si="52"/>
        <v>-0.13727403590534021</v>
      </c>
      <c r="L73">
        <f ca="1">-IF(ABS(MIN(INDIRECT("'[All data.xlsx]Sheet2_Mul_"&amp;$B73&amp;"_"&amp;AA$1&amp;"'!"&amp;ADDRESS($O$2+$A73-2023,2)&amp;":"&amp;ADDRESS($O$2+$A73-2023,52))))&lt;0.0001,10000*(MIN(INDIRECT("'[All data.xlsx]Sheet2_Mul_"&amp;$B73&amp;"_"&amp;AA$1&amp;"'!"&amp;ADDRESS($O$2+$A73-2023,2)&amp;":"&amp;ADDRESS($O$2+$A73-2023,52)))),IF(ABS(MIN(INDIRECT("'[All data.xlsx]Sheet2_Mul_"&amp;$B73&amp;"_"&amp;AA$1&amp;"'!"&amp;ADDRESS($O$2+$A73-2023,2)&amp;":"&amp;ADDRESS($O$2+$A73-2023,52))))&lt;0.001,(MIN(INDIRECT("'[All data.xlsx]Sheet2_Mul_"&amp;$B73&amp;"_"&amp;AA$1&amp;"'!"&amp;ADDRESS($O$2+$A73-2023,2)&amp;":"&amp;ADDRESS($O$2+$A73-2023,52))))*1000,IF(ABS(MIN(INDIRECT("'[All data.xlsx]Sheet2_Mul_"&amp;$B73&amp;"_"&amp;AA$1&amp;"'!"&amp;ADDRESS($O$2+$A73-2023,2)&amp;":"&amp;ADDRESS($O$2+$A73-2023,52))))&lt;0.01,(MIN(INDIRECT("'[All data.xlsx]Sheet2_Mul_"&amp;$B73&amp;"_"&amp;AA$1&amp;"'!"&amp;ADDRESS($O$2+$A73-2023,2)&amp;":"&amp;ADDRESS($O$2+$A73-2023,52))))*100,IF(ABS(MIN(INDIRECT("'[All data.xlsx]Sheet2_Mul_"&amp;$B73&amp;"_"&amp;AA$1&amp;"'!"&amp;ADDRESS($O$2+$A73-2023,2)&amp;":"&amp;ADDRESS($O$2+$A73-2023,52))))&lt;0.1,(MIN(INDIRECT("'[All data.xlsx]Sheet2_Mul_"&amp;$B73&amp;"_"&amp;AA$1&amp;"'!"&amp;ADDRESS($O$2+$A73-2023,2)&amp;":"&amp;ADDRESS($O$2+$A73-2023,52))))*10,(MIN(INDIRECT("'[All data.xlsx]Sheet2_Mul_"&amp;$B73&amp;"_"&amp;AA$1&amp;"'!"&amp;ADDRESS($O$2+$A73-2023,2)&amp;":"&amp;ADDRESS($O$2+$A73-2023,52))))))))*VLOOKUP($A73,$AD$2:$AF$39,3,0)/3</f>
        <v>-0.18849997219217743</v>
      </c>
      <c r="M73">
        <f t="shared" ca="1" si="48"/>
        <v>-0.38615262225812291</v>
      </c>
      <c r="Q73">
        <f t="shared" si="21"/>
        <v>2</v>
      </c>
      <c r="R73">
        <f t="shared" ca="1" si="49"/>
        <v>0.76151738062130048</v>
      </c>
      <c r="S73">
        <f t="shared" ca="1" si="49"/>
        <v>0.50190995780370595</v>
      </c>
      <c r="T73">
        <f t="shared" ca="1" si="49"/>
        <v>0.10083332627471021</v>
      </c>
      <c r="U73">
        <f t="shared" ca="1" si="49"/>
        <v>0.67270021427708615</v>
      </c>
      <c r="V73">
        <f t="shared" ca="1" si="49"/>
        <v>0.22834329053088925</v>
      </c>
      <c r="W73">
        <f t="shared" ca="1" si="49"/>
        <v>0.24005382019035401</v>
      </c>
      <c r="X73">
        <f t="shared" ca="1" si="49"/>
        <v>0.59041919835399148</v>
      </c>
      <c r="Y73">
        <f t="shared" ca="1" si="49"/>
        <v>0.57953703699375125</v>
      </c>
      <c r="Z73">
        <f t="shared" ca="1" si="49"/>
        <v>0.77187895587937949</v>
      </c>
      <c r="AA73">
        <f t="shared" ca="1" si="49"/>
        <v>1.9047262348760363</v>
      </c>
      <c r="AB73">
        <f t="shared" ca="1" si="49"/>
        <v>0.22461322959487118</v>
      </c>
    </row>
    <row r="74" spans="1:28" x14ac:dyDescent="0.25">
      <c r="A74" s="1">
        <f t="shared" si="19"/>
        <v>2035</v>
      </c>
      <c r="B74">
        <f t="shared" si="20"/>
        <v>1</v>
      </c>
      <c r="C74">
        <f t="shared" ca="1" si="40"/>
        <v>-5.2631857709290374E-2</v>
      </c>
      <c r="D74">
        <f t="shared" ca="1" si="41"/>
        <v>-0.13126714901463979</v>
      </c>
      <c r="E74">
        <f t="shared" ca="1" si="42"/>
        <v>-0.35884710879206394</v>
      </c>
      <c r="F74">
        <f t="shared" ca="1" si="43"/>
        <v>-0.12632140611368167</v>
      </c>
      <c r="G74">
        <f t="shared" ca="1" si="44"/>
        <v>-0.14491962067716985</v>
      </c>
      <c r="H74">
        <f t="shared" ca="1" si="45"/>
        <v>-6.309543742172373E-2</v>
      </c>
      <c r="I74">
        <f t="shared" ca="1" si="50"/>
        <v>-0.37717572914614822</v>
      </c>
      <c r="J74">
        <f t="shared" ca="1" si="51"/>
        <v>-0.39394306287446373</v>
      </c>
      <c r="K74">
        <f t="shared" ca="1" si="52"/>
        <v>-0.11701357689938724</v>
      </c>
      <c r="L74">
        <f t="shared" ca="1" si="53"/>
        <v>-0.40141657266363606</v>
      </c>
      <c r="M74">
        <f t="shared" ca="1" si="48"/>
        <v>-0.22904621130611502</v>
      </c>
      <c r="Q74">
        <f t="shared" si="21"/>
        <v>1</v>
      </c>
      <c r="R74">
        <f t="shared" ca="1" si="49"/>
        <v>0.33683838964023965</v>
      </c>
      <c r="S74">
        <f t="shared" ca="1" si="49"/>
        <v>0.15780756150518671</v>
      </c>
      <c r="T74">
        <f t="shared" ca="1" si="49"/>
        <v>0.28147698926611919</v>
      </c>
      <c r="U74">
        <f t="shared" ca="1" si="49"/>
        <v>0.95476593612837612</v>
      </c>
      <c r="V74">
        <f t="shared" ca="1" si="49"/>
        <v>0.33220047006063802</v>
      </c>
      <c r="W74">
        <f t="shared" ca="1" si="49"/>
        <v>0.2421716075370309</v>
      </c>
      <c r="X74">
        <f t="shared" ca="1" si="49"/>
        <v>0.249024356535296</v>
      </c>
      <c r="Y74">
        <f t="shared" ca="1" si="49"/>
        <v>0.53665949752427466</v>
      </c>
      <c r="Z74">
        <f t="shared" ca="1" si="49"/>
        <v>0.66068311737018626</v>
      </c>
      <c r="AA74">
        <f t="shared" ca="1" si="49"/>
        <v>0.89220245117816477</v>
      </c>
      <c r="AB74">
        <f t="shared" ca="1" si="49"/>
        <v>0.12736957112715341</v>
      </c>
    </row>
    <row r="75" spans="1:28" x14ac:dyDescent="0.25">
      <c r="A75" s="1">
        <f t="shared" si="19"/>
        <v>2035</v>
      </c>
      <c r="B75">
        <f t="shared" si="20"/>
        <v>1.2</v>
      </c>
      <c r="C75">
        <f t="shared" ca="1" si="40"/>
        <v>-0.11350531689062315</v>
      </c>
      <c r="D75">
        <f t="shared" ca="1" si="41"/>
        <v>-0.15210353052602371</v>
      </c>
      <c r="E75">
        <f t="shared" ca="1" si="42"/>
        <v>-8.8388704818404773E-2</v>
      </c>
      <c r="F75">
        <f t="shared" ca="1" si="43"/>
        <v>-9.1095957414635179E-2</v>
      </c>
      <c r="G75">
        <f t="shared" ca="1" si="44"/>
        <v>-0.14362416027893929</v>
      </c>
      <c r="H75">
        <f t="shared" ca="1" si="45"/>
        <v>-0.41044878605363094</v>
      </c>
      <c r="I75">
        <f t="shared" ca="1" si="50"/>
        <v>-9.8057615249328822E-2</v>
      </c>
      <c r="J75">
        <f t="shared" ca="1" si="51"/>
        <v>-0.11556458952280863</v>
      </c>
      <c r="K75">
        <f t="shared" ca="1" si="52"/>
        <v>-0.38207560602210794</v>
      </c>
      <c r="L75">
        <f t="shared" ca="1" si="53"/>
        <v>-0.37872307862517879</v>
      </c>
      <c r="M75">
        <f t="shared" ca="1" si="48"/>
        <v>-0.22267471369439254</v>
      </c>
      <c r="Q75">
        <f t="shared" si="21"/>
        <v>1.2</v>
      </c>
      <c r="R75">
        <f t="shared" ca="1" si="49"/>
        <v>0.68902781300069926</v>
      </c>
      <c r="S75">
        <f t="shared" ca="1" si="49"/>
        <v>0.7637356766397565</v>
      </c>
      <c r="T75">
        <f t="shared" ca="1" si="49"/>
        <v>0.11805339410421785</v>
      </c>
      <c r="U75">
        <f t="shared" ca="1" si="49"/>
        <v>0.58827950546787677</v>
      </c>
      <c r="V75">
        <f t="shared" ca="1" si="49"/>
        <v>0.34174221497535762</v>
      </c>
      <c r="W75">
        <f t="shared" ca="1" si="49"/>
        <v>0.30855395208660946</v>
      </c>
      <c r="X75">
        <f t="shared" ca="1" si="49"/>
        <v>0.13372853223384343</v>
      </c>
      <c r="Y75">
        <f t="shared" ca="1" si="49"/>
        <v>0.42895992880272055</v>
      </c>
      <c r="Z75">
        <f t="shared" ca="1" si="49"/>
        <v>0.7235168547474583</v>
      </c>
      <c r="AA75">
        <f t="shared" ca="1" si="49"/>
        <v>0.86304587049489934</v>
      </c>
      <c r="AB75">
        <f t="shared" ca="1" si="49"/>
        <v>0.1226945673862358</v>
      </c>
    </row>
    <row r="76" spans="1:28" x14ac:dyDescent="0.25">
      <c r="A76" s="1">
        <f t="shared" si="19"/>
        <v>2035</v>
      </c>
      <c r="B76">
        <f t="shared" si="20"/>
        <v>1.4</v>
      </c>
      <c r="C76">
        <f t="shared" ca="1" si="40"/>
        <v>-6.052105285514605E-2</v>
      </c>
      <c r="D76">
        <f t="shared" ca="1" si="41"/>
        <v>-0.1309484826164303</v>
      </c>
      <c r="E76">
        <f t="shared" ca="1" si="42"/>
        <v>-0.14599131612836017</v>
      </c>
      <c r="F76">
        <f t="shared" ca="1" si="43"/>
        <v>-0.1247432590436104</v>
      </c>
      <c r="G76">
        <f t="shared" ca="1" si="44"/>
        <v>-0.12986584734147993</v>
      </c>
      <c r="H76">
        <f t="shared" ca="1" si="45"/>
        <v>-0.1059939835629725</v>
      </c>
      <c r="I76">
        <f t="shared" ca="1" si="50"/>
        <v>-0.11904278109277577</v>
      </c>
      <c r="J76">
        <f t="shared" ca="1" si="51"/>
        <v>-0.36324289738924587</v>
      </c>
      <c r="K76">
        <f t="shared" ca="1" si="52"/>
        <v>-0.37694512753379433</v>
      </c>
      <c r="L76">
        <f t="shared" ca="1" si="53"/>
        <v>-0.36654925105049024</v>
      </c>
      <c r="M76">
        <f t="shared" ca="1" si="48"/>
        <v>-0.21557561427764968</v>
      </c>
      <c r="Q76">
        <f t="shared" si="21"/>
        <v>1.4</v>
      </c>
      <c r="R76">
        <f t="shared" ca="1" si="49"/>
        <v>0.50999038949027287</v>
      </c>
      <c r="S76">
        <f t="shared" ca="1" si="49"/>
        <v>0.75843959006753414</v>
      </c>
      <c r="T76">
        <f t="shared" ca="1" si="49"/>
        <v>0.12522755949986847</v>
      </c>
      <c r="U76">
        <f t="shared" ca="1" si="49"/>
        <v>0.9291160775927334</v>
      </c>
      <c r="V76">
        <f t="shared" ca="1" si="49"/>
        <v>0.3326028557434782</v>
      </c>
      <c r="W76">
        <f t="shared" ca="1" si="49"/>
        <v>0.13194533331497418</v>
      </c>
      <c r="X76">
        <f t="shared" ca="1" si="49"/>
        <v>0.35885124765705806</v>
      </c>
      <c r="Y76">
        <f t="shared" ca="1" si="49"/>
        <v>0.51208260244054671</v>
      </c>
      <c r="Z76">
        <f t="shared" ca="1" si="49"/>
        <v>0.63663901956339763</v>
      </c>
      <c r="AA76">
        <f t="shared" ca="1" si="49"/>
        <v>0.82654278858491059</v>
      </c>
      <c r="AB76">
        <f t="shared" ca="1" si="49"/>
        <v>0.11767637733958858</v>
      </c>
    </row>
    <row r="77" spans="1:28" x14ac:dyDescent="0.25">
      <c r="A77" s="1">
        <f t="shared" si="19"/>
        <v>2035</v>
      </c>
      <c r="B77">
        <f t="shared" si="20"/>
        <v>1.6</v>
      </c>
      <c r="C77">
        <f t="shared" ca="1" si="40"/>
        <v>-0.12142821656714535</v>
      </c>
      <c r="D77">
        <f t="shared" ca="1" si="41"/>
        <v>-0.1534348099116114</v>
      </c>
      <c r="E77">
        <f t="shared" ca="1" si="42"/>
        <v>-0.14512687251742565</v>
      </c>
      <c r="F77">
        <f t="shared" ca="1" si="43"/>
        <v>-0.12374170162856453</v>
      </c>
      <c r="G77">
        <f t="shared" ca="1" si="44"/>
        <v>-0.14326564537450603</v>
      </c>
      <c r="H77">
        <f t="shared" ca="1" si="45"/>
        <v>-0.39645270860269627</v>
      </c>
      <c r="I77">
        <f t="shared" ca="1" si="50"/>
        <v>-0.35093391500297483</v>
      </c>
      <c r="J77">
        <f t="shared" ca="1" si="51"/>
        <v>-0.36936976206955685</v>
      </c>
      <c r="K77">
        <f t="shared" ca="1" si="52"/>
        <v>-0.34737682933442393</v>
      </c>
      <c r="L77">
        <f t="shared" ca="1" si="53"/>
        <v>-0.35555359217357801</v>
      </c>
      <c r="M77">
        <f t="shared" ca="1" si="48"/>
        <v>-0.20791936479346487</v>
      </c>
      <c r="Q77">
        <f t="shared" si="21"/>
        <v>1.6</v>
      </c>
      <c r="R77">
        <f t="shared" ca="1" si="49"/>
        <v>0.47413685522265708</v>
      </c>
      <c r="S77">
        <f t="shared" ca="1" si="49"/>
        <v>0.1440168518104831</v>
      </c>
      <c r="T77">
        <f t="shared" ca="1" si="49"/>
        <v>0.52290182188076506</v>
      </c>
      <c r="U77">
        <f t="shared" ca="1" si="49"/>
        <v>0.92056938118848464</v>
      </c>
      <c r="V77">
        <f t="shared" ca="1" si="49"/>
        <v>0.34837368074969599</v>
      </c>
      <c r="W77">
        <f t="shared" ca="1" si="49"/>
        <v>0.36160927453244646</v>
      </c>
      <c r="X77">
        <f t="shared" ca="1" si="49"/>
        <v>0.23645344442866115</v>
      </c>
      <c r="Y77">
        <f t="shared" ca="1" si="49"/>
        <v>0.47420278611618261</v>
      </c>
      <c r="Z77">
        <f t="shared" ca="1" si="49"/>
        <v>0.64023257807020661</v>
      </c>
      <c r="AA77">
        <f t="shared" ca="1" si="49"/>
        <v>0.79357570382029585</v>
      </c>
      <c r="AB77">
        <f t="shared" ca="1" si="49"/>
        <v>0.1124125775186203</v>
      </c>
    </row>
    <row r="78" spans="1:28" x14ac:dyDescent="0.25">
      <c r="A78" s="1">
        <f t="shared" si="19"/>
        <v>2035</v>
      </c>
      <c r="B78">
        <f t="shared" si="20"/>
        <v>1.8</v>
      </c>
      <c r="C78">
        <f t="shared" ca="1" si="40"/>
        <v>-0.12519217224655102</v>
      </c>
      <c r="D78">
        <f t="shared" ca="1" si="41"/>
        <v>-0.31023752931323673</v>
      </c>
      <c r="E78">
        <f t="shared" ca="1" si="42"/>
        <v>-0.24374723089806058</v>
      </c>
      <c r="F78">
        <f t="shared" ca="1" si="43"/>
        <v>-0.12260830142334113</v>
      </c>
      <c r="G78">
        <f t="shared" ca="1" si="44"/>
        <v>-0.12659657412790662</v>
      </c>
      <c r="H78">
        <f t="shared" ca="1" si="45"/>
        <v>-0.35389403568010619</v>
      </c>
      <c r="I78">
        <f t="shared" ca="1" si="50"/>
        <v>-0.36180125506100219</v>
      </c>
      <c r="J78">
        <f t="shared" ca="1" si="51"/>
        <v>-9.7049183517529156E-2</v>
      </c>
      <c r="K78">
        <f t="shared" ca="1" si="52"/>
        <v>-0.10592029324439245</v>
      </c>
      <c r="L78">
        <f t="shared" ca="1" si="53"/>
        <v>-0.35635654405646572</v>
      </c>
      <c r="M78">
        <f t="shared" ca="1" si="48"/>
        <v>-0.42124853652640121</v>
      </c>
      <c r="Q78">
        <f t="shared" si="21"/>
        <v>1.8</v>
      </c>
      <c r="R78">
        <f t="shared" ca="1" si="49"/>
        <v>0.74654848252043049</v>
      </c>
      <c r="S78">
        <f t="shared" ca="1" si="49"/>
        <v>0.1430131643800131</v>
      </c>
      <c r="T78">
        <f t="shared" ca="1" si="49"/>
        <v>0.22615173749958714</v>
      </c>
      <c r="U78">
        <f t="shared" ca="1" si="49"/>
        <v>0.9108207590430567</v>
      </c>
      <c r="V78">
        <f t="shared" ca="1" si="49"/>
        <v>0.34872309435449395</v>
      </c>
      <c r="W78">
        <f t="shared" ca="1" si="49"/>
        <v>0.31772473947259483</v>
      </c>
      <c r="X78">
        <f t="shared" ca="1" si="49"/>
        <v>0.37035501574806218</v>
      </c>
      <c r="Y78">
        <f t="shared" ca="1" si="49"/>
        <v>0.12485806009246227</v>
      </c>
      <c r="Z78">
        <f t="shared" ca="1" si="49"/>
        <v>0.93078523480434194</v>
      </c>
      <c r="AA78">
        <f t="shared" ca="1" si="49"/>
        <v>0.79965262619134236</v>
      </c>
      <c r="AB78">
        <f t="shared" ca="1" si="49"/>
        <v>0.24852319852551602</v>
      </c>
    </row>
    <row r="79" spans="1:28" x14ac:dyDescent="0.25">
      <c r="A79" s="1">
        <f t="shared" ref="A79:A142" si="54">A73+1</f>
        <v>2035</v>
      </c>
      <c r="B79">
        <f t="shared" ref="B79:B142" si="55">B67</f>
        <v>2</v>
      </c>
      <c r="C79">
        <f t="shared" ca="1" si="40"/>
        <v>-0.12883227276146744</v>
      </c>
      <c r="D79">
        <f t="shared" ca="1" si="41"/>
        <v>-0.35243345179926466</v>
      </c>
      <c r="E79">
        <f t="shared" ca="1" si="42"/>
        <v>-0.32773454690181569</v>
      </c>
      <c r="F79">
        <f t="shared" ca="1" si="43"/>
        <v>-0.47632309823192981</v>
      </c>
      <c r="G79">
        <f t="shared" ca="1" si="44"/>
        <v>-0.77673078630301573</v>
      </c>
      <c r="H79">
        <f t="shared" ca="1" si="45"/>
        <v>-0.29893985520146288</v>
      </c>
      <c r="I79">
        <f t="shared" ca="1" si="50"/>
        <v>0.19493181092143416</v>
      </c>
      <c r="J79">
        <f t="shared" ref="J79:L79" ca="1" si="56">-IF(ABS(MIN(INDIRECT("'[All data.xlsx]Sheet2_Mul_"&amp;$B79&amp;"_"&amp;Y$1&amp;"'!"&amp;ADDRESS($O$2+$A79-2023,2)&amp;":"&amp;ADDRESS($O$2+$A79-2023,52))))&lt;0.0001,10000*(MIN(INDIRECT("'[All data.xlsx]Sheet2_Mul_"&amp;$B79&amp;"_"&amp;Y$1&amp;"'!"&amp;ADDRESS($O$2+$A79-2023,2)&amp;":"&amp;ADDRESS($O$2+$A79-2023,52)))),IF(ABS(MIN(INDIRECT("'[All data.xlsx]Sheet2_Mul_"&amp;$B79&amp;"_"&amp;Y$1&amp;"'!"&amp;ADDRESS($O$2+$A79-2023,2)&amp;":"&amp;ADDRESS($O$2+$A79-2023,52))))&lt;0.001,(MIN(INDIRECT("'[All data.xlsx]Sheet2_Mul_"&amp;$B79&amp;"_"&amp;Y$1&amp;"'!"&amp;ADDRESS($O$2+$A79-2023,2)&amp;":"&amp;ADDRESS($O$2+$A79-2023,52))))*1000,IF(ABS(MIN(INDIRECT("'[All data.xlsx]Sheet2_Mul_"&amp;$B79&amp;"_"&amp;Y$1&amp;"'!"&amp;ADDRESS($O$2+$A79-2023,2)&amp;":"&amp;ADDRESS($O$2+$A79-2023,52))))&lt;0.01,(MIN(INDIRECT("'[All data.xlsx]Sheet2_Mul_"&amp;$B79&amp;"_"&amp;Y$1&amp;"'!"&amp;ADDRESS($O$2+$A79-2023,2)&amp;":"&amp;ADDRESS($O$2+$A79-2023,52))))*100,IF(ABS(MIN(INDIRECT("'[All data.xlsx]Sheet2_Mul_"&amp;$B79&amp;"_"&amp;Y$1&amp;"'!"&amp;ADDRESS($O$2+$A79-2023,2)&amp;":"&amp;ADDRESS($O$2+$A79-2023,52))))&lt;0.1,(MIN(INDIRECT("'[All data.xlsx]Sheet2_Mul_"&amp;$B79&amp;"_"&amp;Y$1&amp;"'!"&amp;ADDRESS($O$2+$A79-2023,2)&amp;":"&amp;ADDRESS($O$2+$A79-2023,52))))*10,(MIN(INDIRECT("'[All data.xlsx]Sheet2_Mul_"&amp;$B79&amp;"_"&amp;Y$1&amp;"'!"&amp;ADDRESS($O$2+$A79-2023,2)&amp;":"&amp;ADDRESS($O$2+$A79-2023,52))))))))*VLOOKUP($A79,$AD$2:$AF$39,3,0)/3</f>
        <v>-0.10608827941370473</v>
      </c>
      <c r="K79">
        <f t="shared" ca="1" si="56"/>
        <v>-0.42782097092497912</v>
      </c>
      <c r="L79">
        <f t="shared" ca="1" si="56"/>
        <v>-0.1252967432286389</v>
      </c>
      <c r="M79">
        <f t="shared" ca="1" si="48"/>
        <v>-0.38587758085311602</v>
      </c>
      <c r="Q79">
        <f t="shared" ref="Q79:Q142" si="57">Q67</f>
        <v>2</v>
      </c>
      <c r="R79">
        <f t="shared" ca="1" si="49"/>
        <v>0.10580932706463582</v>
      </c>
      <c r="S79">
        <f t="shared" ca="1" si="49"/>
        <v>0.12554484800638802</v>
      </c>
      <c r="T79">
        <f t="shared" ca="1" si="49"/>
        <v>0.79350785368289722</v>
      </c>
      <c r="U79">
        <f t="shared" ca="1" si="49"/>
        <v>0.46913521535397523</v>
      </c>
      <c r="V79">
        <f t="shared" ca="1" si="49"/>
        <v>1.705107174944348</v>
      </c>
      <c r="W79">
        <f t="shared" ca="1" si="49"/>
        <v>0.37018633584868754</v>
      </c>
      <c r="X79">
        <f t="shared" ca="1" si="49"/>
        <v>0.17182537676738791</v>
      </c>
      <c r="Y79">
        <f t="shared" ca="1" si="49"/>
        <v>0.2966483681388094</v>
      </c>
      <c r="Z79">
        <f t="shared" ca="1" si="49"/>
        <v>1.0462179215947409</v>
      </c>
      <c r="AA79">
        <f t="shared" ca="1" si="49"/>
        <v>1.4418497302909814</v>
      </c>
      <c r="AB79">
        <f t="shared" ca="1" si="49"/>
        <v>0.2249091088451951</v>
      </c>
    </row>
    <row r="80" spans="1:28" x14ac:dyDescent="0.25">
      <c r="A80" s="1">
        <f t="shared" si="54"/>
        <v>2036</v>
      </c>
      <c r="B80">
        <f t="shared" si="55"/>
        <v>1</v>
      </c>
      <c r="C80">
        <f t="shared" ca="1" si="40"/>
        <v>-5.2668550803597891E-2</v>
      </c>
      <c r="D80">
        <f t="shared" ca="1" si="41"/>
        <v>-0.35399543501654857</v>
      </c>
      <c r="E80">
        <f t="shared" ca="1" si="42"/>
        <v>-0.1476145602892788</v>
      </c>
      <c r="F80">
        <f t="shared" ca="1" si="43"/>
        <v>-0.13739540934314673</v>
      </c>
      <c r="G80">
        <f t="shared" ca="1" si="44"/>
        <v>-0.15770814022578974</v>
      </c>
      <c r="H80">
        <f t="shared" ca="1" si="45"/>
        <v>-0.41112499220752691</v>
      </c>
      <c r="I80">
        <f t="shared" ca="1" si="50"/>
        <v>-0.13304328500845433</v>
      </c>
      <c r="J80">
        <f t="shared" ca="1" si="51"/>
        <v>-0.11774165242081321</v>
      </c>
      <c r="K80">
        <f t="shared" ca="1" si="52"/>
        <v>-0.11726028770477286</v>
      </c>
      <c r="L80">
        <f t="shared" ca="1" si="53"/>
        <v>-0.40187621795611972</v>
      </c>
      <c r="M80">
        <f t="shared" ca="1" si="48"/>
        <v>-0.22923473697566785</v>
      </c>
      <c r="Q80">
        <f t="shared" si="57"/>
        <v>1</v>
      </c>
      <c r="R80">
        <f t="shared" ca="1" si="49"/>
        <v>0.38598271079262336</v>
      </c>
      <c r="S80">
        <f t="shared" ca="1" si="49"/>
        <v>0.2556318645703185</v>
      </c>
      <c r="T80">
        <f t="shared" ca="1" si="49"/>
        <v>0.57643886190292937</v>
      </c>
      <c r="U80">
        <f t="shared" ca="1" si="49"/>
        <v>0.33059110105552003</v>
      </c>
      <c r="V80">
        <f t="shared" ca="1" si="49"/>
        <v>0.37811484083802516</v>
      </c>
      <c r="W80">
        <f t="shared" ca="1" si="49"/>
        <v>0.25184845165887004</v>
      </c>
      <c r="X80">
        <f t="shared" ca="1" si="49"/>
        <v>0.20337390247599538</v>
      </c>
      <c r="Y80">
        <f t="shared" ca="1" si="49"/>
        <v>0.13276752096234881</v>
      </c>
      <c r="Z80">
        <f t="shared" ca="1" si="49"/>
        <v>0.66238670231105734</v>
      </c>
      <c r="AA80">
        <f t="shared" ca="1" si="49"/>
        <v>0.8946275549391387</v>
      </c>
      <c r="AB80">
        <f t="shared" ca="1" si="49"/>
        <v>0.12771441451519799</v>
      </c>
    </row>
    <row r="81" spans="1:28" x14ac:dyDescent="0.25">
      <c r="A81" s="1">
        <f t="shared" si="54"/>
        <v>2036</v>
      </c>
      <c r="B81">
        <f t="shared" si="55"/>
        <v>1.2</v>
      </c>
      <c r="C81">
        <f t="shared" ca="1" si="40"/>
        <v>-0.11380549919423361</v>
      </c>
      <c r="D81">
        <f t="shared" ca="1" si="41"/>
        <v>-0.35415942627477542</v>
      </c>
      <c r="E81">
        <f t="shared" ca="1" si="42"/>
        <v>-0.12871794665498287</v>
      </c>
      <c r="F81">
        <f t="shared" ca="1" si="43"/>
        <v>-0.12585782054632888</v>
      </c>
      <c r="G81">
        <f t="shared" ca="1" si="44"/>
        <v>-0.14388119272090447</v>
      </c>
      <c r="H81">
        <f t="shared" ca="1" si="45"/>
        <v>-0.13528008727919283</v>
      </c>
      <c r="I81">
        <f t="shared" ca="1" si="50"/>
        <v>-0.13104851672607157</v>
      </c>
      <c r="J81">
        <f t="shared" ca="1" si="51"/>
        <v>-6.094849972665347E-2</v>
      </c>
      <c r="K81">
        <f t="shared" ca="1" si="52"/>
        <v>-0.11299894802095721</v>
      </c>
      <c r="L81">
        <f t="shared" ca="1" si="53"/>
        <v>-0.37923114867751778</v>
      </c>
      <c r="M81">
        <f t="shared" ca="1" si="48"/>
        <v>-0.22285350521598424</v>
      </c>
      <c r="Q81">
        <f t="shared" si="57"/>
        <v>1.2</v>
      </c>
      <c r="R81">
        <f t="shared" ca="1" si="49"/>
        <v>0.18712335851160528</v>
      </c>
      <c r="S81">
        <f t="shared" ca="1" si="49"/>
        <v>0.757823425375032</v>
      </c>
      <c r="T81">
        <f t="shared" ca="1" si="49"/>
        <v>0.13009423206570811</v>
      </c>
      <c r="U81">
        <f t="shared" ca="1" si="49"/>
        <v>0.97390105464504551</v>
      </c>
      <c r="V81">
        <f t="shared" ca="1" si="49"/>
        <v>0.34207613428723499</v>
      </c>
      <c r="W81">
        <f t="shared" ca="1" si="49"/>
        <v>0.27682629548020282</v>
      </c>
      <c r="X81">
        <f t="shared" ca="1" si="49"/>
        <v>0.20359933517595785</v>
      </c>
      <c r="Y81">
        <f t="shared" ca="1" si="49"/>
        <v>0.55259247851050064</v>
      </c>
      <c r="Z81">
        <f t="shared" ca="1" si="49"/>
        <v>0.62043536878098449</v>
      </c>
      <c r="AA81">
        <f t="shared" ca="1" si="49"/>
        <v>0.86539214530483322</v>
      </c>
      <c r="AB81">
        <f t="shared" ca="1" si="49"/>
        <v>0.12302568857026153</v>
      </c>
    </row>
    <row r="82" spans="1:28" x14ac:dyDescent="0.25">
      <c r="A82" s="1">
        <f t="shared" si="54"/>
        <v>2036</v>
      </c>
      <c r="B82">
        <f t="shared" si="55"/>
        <v>1.4</v>
      </c>
      <c r="C82">
        <f t="shared" ca="1" si="40"/>
        <v>-0.11782821806334459</v>
      </c>
      <c r="D82">
        <f t="shared" ca="1" si="41"/>
        <v>-0.13120848655687395</v>
      </c>
      <c r="E82">
        <f t="shared" ca="1" si="42"/>
        <v>-0.14041712682027355</v>
      </c>
      <c r="F82">
        <f t="shared" ca="1" si="43"/>
        <v>-0.36438308929709451</v>
      </c>
      <c r="G82">
        <f t="shared" ca="1" si="44"/>
        <v>-0.14444370509558049</v>
      </c>
      <c r="H82">
        <f t="shared" ca="1" si="45"/>
        <v>-0.12480037788960396</v>
      </c>
      <c r="I82">
        <f t="shared" ca="1" si="50"/>
        <v>-0.36544163236038435</v>
      </c>
      <c r="J82">
        <f t="shared" ca="1" si="51"/>
        <v>-0.11823322889964212</v>
      </c>
      <c r="K82">
        <f t="shared" ca="1" si="52"/>
        <v>-6.2390967115560164E-2</v>
      </c>
      <c r="L82">
        <f t="shared" ca="1" si="53"/>
        <v>-0.36188873493795032</v>
      </c>
      <c r="M82">
        <f t="shared" ca="1" si="48"/>
        <v>-0.21574359022317494</v>
      </c>
      <c r="Q82">
        <f t="shared" si="57"/>
        <v>1.4</v>
      </c>
      <c r="R82">
        <f t="shared" ca="1" si="49"/>
        <v>0.24176299395841672</v>
      </c>
      <c r="S82">
        <f t="shared" ca="1" si="49"/>
        <v>0.16053401619803237</v>
      </c>
      <c r="T82">
        <f t="shared" ca="1" si="49"/>
        <v>0.56795205574108831</v>
      </c>
      <c r="U82">
        <f t="shared" ca="1" si="49"/>
        <v>0.88841407768920233</v>
      </c>
      <c r="V82">
        <f t="shared" ca="1" si="49"/>
        <v>0.38692106886502975</v>
      </c>
      <c r="W82">
        <f t="shared" ca="1" si="49"/>
        <v>0.27690058438329562</v>
      </c>
      <c r="X82">
        <f t="shared" ca="1" si="49"/>
        <v>0.34471271476144594</v>
      </c>
      <c r="Y82">
        <f t="shared" ca="1" si="49"/>
        <v>0.38879245638355148</v>
      </c>
      <c r="Z82">
        <f t="shared" ca="1" si="49"/>
        <v>0.71917810200977228</v>
      </c>
      <c r="AA82">
        <f t="shared" ca="1" si="49"/>
        <v>0.22025471833448609</v>
      </c>
      <c r="AB82">
        <f t="shared" ca="1" si="49"/>
        <v>0.11799250338081969</v>
      </c>
    </row>
    <row r="83" spans="1:28" x14ac:dyDescent="0.25">
      <c r="A83" s="1">
        <f t="shared" si="54"/>
        <v>2036</v>
      </c>
      <c r="B83">
        <f t="shared" si="55"/>
        <v>1.6</v>
      </c>
      <c r="C83">
        <f t="shared" ca="1" si="40"/>
        <v>-0.12172235882797655</v>
      </c>
      <c r="D83">
        <f t="shared" ca="1" si="41"/>
        <v>-0.13641899409278582</v>
      </c>
      <c r="E83">
        <f t="shared" ca="1" si="42"/>
        <v>-0.14542207995111536</v>
      </c>
      <c r="F83">
        <f t="shared" ca="1" si="43"/>
        <v>-8.8537211316503675E-2</v>
      </c>
      <c r="G83">
        <f t="shared" ca="1" si="44"/>
        <v>-0.12856932157494991</v>
      </c>
      <c r="H83">
        <f t="shared" ca="1" si="45"/>
        <v>-0.36102119389340931</v>
      </c>
      <c r="I83">
        <f t="shared" ca="1" si="50"/>
        <v>-0.12798280442364304</v>
      </c>
      <c r="J83">
        <f t="shared" ca="1" si="51"/>
        <v>-0.11767966816595736</v>
      </c>
      <c r="K83">
        <f t="shared" ca="1" si="52"/>
        <v>-0.11419254502096794</v>
      </c>
      <c r="L83">
        <f t="shared" ca="1" si="53"/>
        <v>-0.35786730737229777</v>
      </c>
      <c r="M83">
        <f t="shared" ca="1" si="48"/>
        <v>-0.20807588125600618</v>
      </c>
      <c r="Q83">
        <f t="shared" si="57"/>
        <v>1.6</v>
      </c>
      <c r="R83">
        <f t="shared" ca="1" si="49"/>
        <v>0.47426575167812768</v>
      </c>
      <c r="S83">
        <f t="shared" ca="1" si="49"/>
        <v>0.10674267230337216</v>
      </c>
      <c r="T83">
        <f t="shared" ca="1" si="49"/>
        <v>0.56166415853950902</v>
      </c>
      <c r="U83">
        <f t="shared" ca="1" si="49"/>
        <v>0.11560712054723282</v>
      </c>
      <c r="V83">
        <f t="shared" ca="1" si="49"/>
        <v>0.34874407955131531</v>
      </c>
      <c r="W83">
        <f t="shared" ca="1" si="49"/>
        <v>0.31210294876603067</v>
      </c>
      <c r="X83">
        <f t="shared" ca="1" si="49"/>
        <v>0.18828962326883794</v>
      </c>
      <c r="Y83">
        <f t="shared" ca="1" si="49"/>
        <v>0.34549149932188067</v>
      </c>
      <c r="Z83">
        <f t="shared" ca="1" si="49"/>
        <v>0.53274331768175365</v>
      </c>
      <c r="AA83">
        <f t="shared" ca="1" si="49"/>
        <v>0.80043054053677587</v>
      </c>
      <c r="AB83">
        <f t="shared" ca="1" si="49"/>
        <v>0.11271288066970016</v>
      </c>
    </row>
    <row r="84" spans="1:28" x14ac:dyDescent="0.25">
      <c r="A84" s="1">
        <f t="shared" si="54"/>
        <v>2036</v>
      </c>
      <c r="B84">
        <f t="shared" si="55"/>
        <v>1.8</v>
      </c>
      <c r="C84">
        <f t="shared" ca="1" si="40"/>
        <v>-6.781777942673374E-2</v>
      </c>
      <c r="D84">
        <f t="shared" ca="1" si="41"/>
        <v>-0.33389586241723213</v>
      </c>
      <c r="E84">
        <f t="shared" ca="1" si="42"/>
        <v>-0.17970846081214562</v>
      </c>
      <c r="F84">
        <f t="shared" ca="1" si="43"/>
        <v>-0.12285208726122944</v>
      </c>
      <c r="G84">
        <f t="shared" ca="1" si="44"/>
        <v>-0.14135491967544725</v>
      </c>
      <c r="H84">
        <f t="shared" ca="1" si="45"/>
        <v>-0.10235496367460444</v>
      </c>
      <c r="I84">
        <f t="shared" ca="1" si="50"/>
        <v>-0.37747242329201319</v>
      </c>
      <c r="J84">
        <f t="shared" ca="1" si="51"/>
        <v>-0.11290458643978336</v>
      </c>
      <c r="K84">
        <f t="shared" ca="1" si="52"/>
        <v>-0.10614024683661803</v>
      </c>
      <c r="L84">
        <f t="shared" ca="1" si="53"/>
        <v>-0.35673430926222172</v>
      </c>
      <c r="M84">
        <f t="shared" ca="1" si="48"/>
        <v>-0.4208032585316171</v>
      </c>
      <c r="Q84">
        <f t="shared" si="57"/>
        <v>1.8</v>
      </c>
      <c r="R84">
        <f t="shared" ca="1" si="49"/>
        <v>0.65957210820428169</v>
      </c>
      <c r="S84">
        <f t="shared" ca="1" si="49"/>
        <v>0.140097180604628</v>
      </c>
      <c r="T84">
        <f t="shared" ca="1" si="49"/>
        <v>0.15758779471876191</v>
      </c>
      <c r="U84">
        <f t="shared" ca="1" si="49"/>
        <v>0.31872026009888255</v>
      </c>
      <c r="V84">
        <f t="shared" ca="1" si="49"/>
        <v>0.34909699534517991</v>
      </c>
      <c r="W84">
        <f t="shared" ca="1" si="49"/>
        <v>0.12472007779889553</v>
      </c>
      <c r="X84">
        <f t="shared" ca="1" si="49"/>
        <v>0.74958409473222887</v>
      </c>
      <c r="Y84">
        <f t="shared" ca="1" si="49"/>
        <v>0.49901238681577242</v>
      </c>
      <c r="Z84">
        <f t="shared" ca="1" si="49"/>
        <v>0.67778013317712626</v>
      </c>
      <c r="AA84">
        <f t="shared" ca="1" si="49"/>
        <v>0.80167252678894652</v>
      </c>
      <c r="AB84">
        <f t="shared" ca="1" si="49"/>
        <v>0.24876220662020551</v>
      </c>
    </row>
    <row r="85" spans="1:28" x14ac:dyDescent="0.25">
      <c r="A85" s="1">
        <f t="shared" si="54"/>
        <v>2036</v>
      </c>
      <c r="B85">
        <f t="shared" si="55"/>
        <v>2</v>
      </c>
      <c r="C85">
        <f t="shared" ca="1" si="40"/>
        <v>-0.12913426789140373</v>
      </c>
      <c r="D85">
        <f t="shared" ca="1" si="41"/>
        <v>-0.29279762825840594</v>
      </c>
      <c r="E85">
        <f t="shared" ca="1" si="42"/>
        <v>-0.18189736652238864</v>
      </c>
      <c r="F85">
        <f t="shared" ca="1" si="43"/>
        <v>-0.13322294163449613</v>
      </c>
      <c r="G85">
        <f t="shared" ca="1" si="44"/>
        <v>-8.8330764452605751E-2</v>
      </c>
      <c r="H85">
        <f t="shared" ca="1" si="45"/>
        <v>-0.21347590739891265</v>
      </c>
      <c r="I85">
        <f t="shared" ca="1" si="50"/>
        <v>0.21458332281025219</v>
      </c>
      <c r="J85">
        <f t="shared" ca="1" si="51"/>
        <v>-0.17877071245191736</v>
      </c>
      <c r="K85">
        <f t="shared" ca="1" si="52"/>
        <v>-0.10549430072141856</v>
      </c>
      <c r="L85">
        <f t="shared" ca="1" si="53"/>
        <v>0.17841397217489252</v>
      </c>
      <c r="M85">
        <f t="shared" ca="1" si="48"/>
        <v>-0.38550040782710093</v>
      </c>
      <c r="Q85">
        <f t="shared" si="57"/>
        <v>2</v>
      </c>
      <c r="R85">
        <f t="shared" ca="1" si="49"/>
        <v>0.10587913786255575</v>
      </c>
      <c r="S85">
        <f t="shared" ca="1" si="49"/>
        <v>0.12223128944391262</v>
      </c>
      <c r="T85">
        <f t="shared" ca="1" si="49"/>
        <v>0.65845346315757824</v>
      </c>
      <c r="U85">
        <f t="shared" ca="1" si="49"/>
        <v>0.11527801640326066</v>
      </c>
      <c r="V85">
        <f t="shared" ca="1" si="49"/>
        <v>0.39877873202167896</v>
      </c>
      <c r="W85">
        <f t="shared" ca="1" si="49"/>
        <v>0.39878761953944564</v>
      </c>
      <c r="X85">
        <f t="shared" ca="1" si="49"/>
        <v>0.17580904793542906</v>
      </c>
      <c r="Y85">
        <f t="shared" ca="1" si="49"/>
        <v>0.38253008000396138</v>
      </c>
      <c r="Z85">
        <f t="shared" ca="1" si="49"/>
        <v>0.22354610309686307</v>
      </c>
      <c r="AA85">
        <f t="shared" ca="1" si="49"/>
        <v>1.1017891235319828</v>
      </c>
      <c r="AB85">
        <f t="shared" ca="1" si="49"/>
        <v>0.22514563303215582</v>
      </c>
    </row>
    <row r="86" spans="1:28" x14ac:dyDescent="0.25">
      <c r="A86" s="1">
        <f t="shared" si="54"/>
        <v>2037</v>
      </c>
      <c r="B86">
        <f t="shared" si="55"/>
        <v>1</v>
      </c>
      <c r="C86">
        <f t="shared" ca="1" si="40"/>
        <v>-0.10989677782328766</v>
      </c>
      <c r="D86">
        <f t="shared" ca="1" si="41"/>
        <v>-0.14591551190449945</v>
      </c>
      <c r="E86">
        <f t="shared" ca="1" si="42"/>
        <v>-0.14789856820485284</v>
      </c>
      <c r="F86">
        <f t="shared" ca="1" si="43"/>
        <v>-0.12685262685566737</v>
      </c>
      <c r="G86">
        <f t="shared" ca="1" si="44"/>
        <v>-0.12925481907328717</v>
      </c>
      <c r="H86">
        <f t="shared" ca="1" si="45"/>
        <v>-0.13925345847046305</v>
      </c>
      <c r="I86">
        <f t="shared" ca="1" si="50"/>
        <v>-0.37815302427246794</v>
      </c>
      <c r="J86">
        <f t="shared" ca="1" si="51"/>
        <v>-0.11795466553280411</v>
      </c>
      <c r="K86">
        <f t="shared" ca="1" si="52"/>
        <v>-0.11113928776889974</v>
      </c>
      <c r="L86">
        <f t="shared" ca="1" si="53"/>
        <v>-0.38403955237101894</v>
      </c>
      <c r="M86">
        <f t="shared" ca="1" si="48"/>
        <v>-0.22934569296925511</v>
      </c>
      <c r="Q86">
        <f t="shared" si="57"/>
        <v>1</v>
      </c>
      <c r="R86">
        <f t="shared" ca="1" si="49"/>
        <v>0.98790731701129397</v>
      </c>
      <c r="S86">
        <f t="shared" ca="1" si="49"/>
        <v>0.16556606109475416</v>
      </c>
      <c r="T86">
        <f t="shared" ref="S86:AB101" ca="1" si="58">IF(ABS(MAX(INDIRECT("'[All data.xlsx]Sheet2_Mul_"&amp;$B86&amp;"_"&amp;T$1&amp;"'!"&amp;ADDRESS($O$2+$A86-2023,2)&amp;":"&amp;ADDRESS($O$2+$A86-2023,52))))&lt;0.0001,10000*ABS(MAX(INDIRECT("'[All data.xlsx]Sheet2_Mul_"&amp;$B86&amp;"_"&amp;T$1&amp;"'!"&amp;ADDRESS($O$2+$A86-2023,2)&amp;":"&amp;ADDRESS($O$2+$A86-2023,52)))),IF(ABS(MAX(INDIRECT("'[All data.xlsx]Sheet2_Mul_"&amp;$B86&amp;"_"&amp;T$1&amp;"'!"&amp;ADDRESS($O$2+$A86-2023,2)&amp;":"&amp;ADDRESS($O$2+$A86-2023,52))))&lt;0.001,ABS(MAX(INDIRECT("'[All data.xlsx]Sheet2_Mul_"&amp;$B86&amp;"_"&amp;T$1&amp;"'!"&amp;ADDRESS($O$2+$A86-2023,2)&amp;":"&amp;ADDRESS($O$2+$A86-2023,52))))*1000,IF(ABS(MAX(INDIRECT("'[All data.xlsx]Sheet2_Mul_"&amp;$B86&amp;"_"&amp;T$1&amp;"'!"&amp;ADDRESS($O$2+$A86-2023,2)&amp;":"&amp;ADDRESS($O$2+$A86-2023,52))))&lt;0.01,ABS(MAX(INDIRECT("'[All data.xlsx]Sheet2_Mul_"&amp;$B86&amp;"_"&amp;T$1&amp;"'!"&amp;ADDRESS($O$2+$A86-2023,2)&amp;":"&amp;ADDRESS($O$2+$A86-2023,52))))*100,IF(ABS(MAX(INDIRECT("'[All data.xlsx]Sheet2_Mul_"&amp;$B86&amp;"_"&amp;T$1&amp;"'!"&amp;ADDRESS($O$2+$A86-2023,2)&amp;":"&amp;ADDRESS($O$2+$A86-2023,52))))&lt;0.1,ABS(MAX(INDIRECT("'[All data.xlsx]Sheet2_Mul_"&amp;$B86&amp;"_"&amp;T$1&amp;"'!"&amp;ADDRESS($O$2+$A86-2023,2)&amp;":"&amp;ADDRESS($O$2+$A86-2023,52))))*10,ABS(MAX(INDIRECT("'[All data.xlsx]Sheet2_Mul_"&amp;$B86&amp;"_"&amp;T$1&amp;"'!"&amp;ADDRESS($O$2+$A86-2023,2)&amp;":"&amp;ADDRESS($O$2+$A86-2023,52))))))))</f>
        <v>0.13442484183629891</v>
      </c>
      <c r="U86">
        <f t="shared" ca="1" si="58"/>
        <v>0.37045449020871074</v>
      </c>
      <c r="V86">
        <f t="shared" ca="1" si="58"/>
        <v>0.37843023678740739</v>
      </c>
      <c r="W86">
        <f t="shared" ca="1" si="58"/>
        <v>0.26759726318613963</v>
      </c>
      <c r="X86">
        <f t="shared" ca="1" si="58"/>
        <v>0.23762021176387418</v>
      </c>
      <c r="Y86">
        <f t="shared" ca="1" si="58"/>
        <v>0.13588775807731601</v>
      </c>
      <c r="Z86">
        <f t="shared" ca="1" si="58"/>
        <v>0.68505947144041213</v>
      </c>
      <c r="AA86">
        <f t="shared" ca="1" si="58"/>
        <v>0.89104953053540448</v>
      </c>
      <c r="AB86">
        <f t="shared" ca="1" si="58"/>
        <v>0.12799309626239319</v>
      </c>
    </row>
    <row r="87" spans="1:28" x14ac:dyDescent="0.25">
      <c r="A87" s="1">
        <f t="shared" si="54"/>
        <v>2037</v>
      </c>
      <c r="B87">
        <f t="shared" si="55"/>
        <v>1.2</v>
      </c>
      <c r="C87">
        <f t="shared" ca="1" si="40"/>
        <v>-5.6886783889083768E-2</v>
      </c>
      <c r="D87">
        <f t="shared" ca="1" si="41"/>
        <v>-0.13173348653159364</v>
      </c>
      <c r="E87">
        <f t="shared" ca="1" si="42"/>
        <v>-0.14729282762595899</v>
      </c>
      <c r="F87">
        <f t="shared" ca="1" si="43"/>
        <v>-0.13681159967259518</v>
      </c>
      <c r="G87">
        <f t="shared" ca="1" si="44"/>
        <v>-0.14410490065842976</v>
      </c>
      <c r="H87">
        <f t="shared" ca="1" si="45"/>
        <v>-0.12187499080295765</v>
      </c>
      <c r="I87">
        <f t="shared" ca="1" si="50"/>
        <v>-0.13127820116641017</v>
      </c>
      <c r="J87">
        <f t="shared" ca="1" si="51"/>
        <v>-0.1166803669003878</v>
      </c>
      <c r="K87">
        <f t="shared" ca="1" si="52"/>
        <v>-0.3873324959759073</v>
      </c>
      <c r="L87">
        <f t="shared" ca="1" si="53"/>
        <v>-0.39248057703847888</v>
      </c>
      <c r="M87">
        <f t="shared" ca="1" si="48"/>
        <v>-0.22295702184673927</v>
      </c>
      <c r="Q87">
        <f t="shared" si="57"/>
        <v>1.2</v>
      </c>
      <c r="R87">
        <f t="shared" ca="1" si="49"/>
        <v>0.41237359959412107</v>
      </c>
      <c r="S87">
        <f t="shared" ca="1" si="58"/>
        <v>0.16495546332590275</v>
      </c>
      <c r="T87">
        <f t="shared" ca="1" si="58"/>
        <v>0.13372829873591213</v>
      </c>
      <c r="U87">
        <f t="shared" ca="1" si="58"/>
        <v>0.10086709480351952</v>
      </c>
      <c r="V87">
        <f t="shared" ca="1" si="58"/>
        <v>0.34240233308003221</v>
      </c>
      <c r="W87">
        <f t="shared" ca="1" si="58"/>
        <v>0.15875235204633564</v>
      </c>
      <c r="X87">
        <f t="shared" ca="1" si="58"/>
        <v>0.26983417122602099</v>
      </c>
      <c r="Y87">
        <f t="shared" ca="1" si="58"/>
        <v>0.43254555016724744</v>
      </c>
      <c r="Z87">
        <f t="shared" ca="1" si="58"/>
        <v>0.66668832399488531</v>
      </c>
      <c r="AA87">
        <f t="shared" ca="1" si="58"/>
        <v>0.911892600968226</v>
      </c>
      <c r="AB87">
        <f t="shared" ca="1" si="58"/>
        <v>0.12329238338580117</v>
      </c>
    </row>
    <row r="88" spans="1:28" x14ac:dyDescent="0.25">
      <c r="A88" s="1">
        <f t="shared" si="54"/>
        <v>2037</v>
      </c>
      <c r="B88">
        <f t="shared" si="55"/>
        <v>1.4</v>
      </c>
      <c r="C88">
        <f t="shared" ca="1" si="40"/>
        <v>-0.11810940950756445</v>
      </c>
      <c r="D88">
        <f t="shared" ca="1" si="41"/>
        <v>-0.15240239018817314</v>
      </c>
      <c r="E88">
        <f t="shared" ca="1" si="42"/>
        <v>-0.12842686456850824</v>
      </c>
      <c r="F88">
        <f t="shared" ca="1" si="43"/>
        <v>-0.13578023572590731</v>
      </c>
      <c r="G88">
        <f t="shared" ca="1" si="44"/>
        <v>-0.17079028853685652</v>
      </c>
      <c r="H88">
        <f t="shared" ca="1" si="45"/>
        <v>-0.4048391672694977</v>
      </c>
      <c r="I88">
        <f t="shared" ca="1" si="50"/>
        <v>-0.12897158440103529</v>
      </c>
      <c r="J88">
        <f t="shared" ca="1" si="51"/>
        <v>-0.11492286397322005</v>
      </c>
      <c r="K88">
        <f t="shared" ca="1" si="52"/>
        <v>-0.10845623339991999</v>
      </c>
      <c r="L88">
        <f t="shared" ca="1" si="53"/>
        <v>-0.3759890964847456</v>
      </c>
      <c r="M88">
        <f t="shared" ca="1" si="48"/>
        <v>-0.21583882227028184</v>
      </c>
      <c r="Q88">
        <f t="shared" si="57"/>
        <v>1.4</v>
      </c>
      <c r="R88">
        <f t="shared" ca="1" si="49"/>
        <v>0.24174078699938056</v>
      </c>
      <c r="S88">
        <f t="shared" ca="1" si="58"/>
        <v>0.16412283448672216</v>
      </c>
      <c r="T88">
        <f t="shared" ca="1" si="58"/>
        <v>0.13288068833960689</v>
      </c>
      <c r="U88">
        <f t="shared" ca="1" si="58"/>
        <v>0.10027308217354267</v>
      </c>
      <c r="V88">
        <f t="shared" ca="1" si="58"/>
        <v>0.34665672679226239</v>
      </c>
      <c r="W88">
        <f t="shared" ca="1" si="58"/>
        <v>0.76651557911031143</v>
      </c>
      <c r="X88">
        <f t="shared" ca="1" si="58"/>
        <v>0.22862085240507762</v>
      </c>
      <c r="Y88">
        <f t="shared" ca="1" si="58"/>
        <v>0.69478141647535874</v>
      </c>
      <c r="Z88">
        <f t="shared" ca="1" si="58"/>
        <v>0.72082606770322377</v>
      </c>
      <c r="AA88">
        <f t="shared" ca="1" si="58"/>
        <v>0.24473882794915641</v>
      </c>
      <c r="AB88">
        <f t="shared" ca="1" si="58"/>
        <v>0.11824616813814769</v>
      </c>
    </row>
    <row r="89" spans="1:28" x14ac:dyDescent="0.25">
      <c r="A89" s="1">
        <f t="shared" si="54"/>
        <v>2037</v>
      </c>
      <c r="B89">
        <f t="shared" si="55"/>
        <v>1.6</v>
      </c>
      <c r="C89">
        <f t="shared" ca="1" si="40"/>
        <v>-0.12200425692279172</v>
      </c>
      <c r="D89">
        <f t="shared" ca="1" si="41"/>
        <v>-0.14947461651815519</v>
      </c>
      <c r="E89">
        <f t="shared" ca="1" si="42"/>
        <v>-0.12778271761644619</v>
      </c>
      <c r="F89">
        <f t="shared" ca="1" si="43"/>
        <v>-0.13460369432167876</v>
      </c>
      <c r="G89">
        <f t="shared" ca="1" si="44"/>
        <v>-0.40818112841693366</v>
      </c>
      <c r="H89">
        <f t="shared" ca="1" si="45"/>
        <v>-0.13502041971425868</v>
      </c>
      <c r="I89">
        <f t="shared" ca="1" si="50"/>
        <v>-0.37140098088875922</v>
      </c>
      <c r="J89">
        <f t="shared" ca="1" si="51"/>
        <v>-0.12060648005841755</v>
      </c>
      <c r="K89">
        <f t="shared" ca="1" si="52"/>
        <v>-0.36743403048762752</v>
      </c>
      <c r="L89">
        <f t="shared" ca="1" si="53"/>
        <v>-0.35825451158439353</v>
      </c>
      <c r="M89">
        <f t="shared" ca="1" si="48"/>
        <v>-0.20816236329613147</v>
      </c>
      <c r="Q89">
        <f t="shared" si="57"/>
        <v>1.6</v>
      </c>
      <c r="R89">
        <f t="shared" ca="1" si="49"/>
        <v>0.47448814090945163</v>
      </c>
      <c r="S89">
        <f t="shared" ca="1" si="58"/>
        <v>0.89733321272683064</v>
      </c>
      <c r="T89">
        <f t="shared" ca="1" si="58"/>
        <v>0.13204015495995244</v>
      </c>
      <c r="U89">
        <f t="shared" ca="1" si="58"/>
        <v>0.99690737248814054</v>
      </c>
      <c r="V89">
        <f t="shared" ca="1" si="58"/>
        <v>0.75964435016420495</v>
      </c>
      <c r="W89">
        <f t="shared" ca="1" si="58"/>
        <v>0.27726283695492659</v>
      </c>
      <c r="X89">
        <f t="shared" ca="1" si="58"/>
        <v>0.23045048327627513</v>
      </c>
      <c r="Y89">
        <f t="shared" ca="1" si="58"/>
        <v>0.35888789868271798</v>
      </c>
      <c r="Z89">
        <f t="shared" ca="1" si="58"/>
        <v>0.63577639559512855</v>
      </c>
      <c r="AA89">
        <f t="shared" ca="1" si="58"/>
        <v>0.80227049532268879</v>
      </c>
      <c r="AB89">
        <f t="shared" ca="1" si="58"/>
        <v>0.11295286595854118</v>
      </c>
    </row>
    <row r="90" spans="1:28" x14ac:dyDescent="0.25">
      <c r="A90" s="1">
        <f t="shared" si="54"/>
        <v>2037</v>
      </c>
      <c r="B90">
        <f t="shared" si="55"/>
        <v>1.8</v>
      </c>
      <c r="C90">
        <f t="shared" ca="1" si="40"/>
        <v>-0.12580998592418552</v>
      </c>
      <c r="D90">
        <f t="shared" ca="1" si="41"/>
        <v>-0.27432435949349593</v>
      </c>
      <c r="E90">
        <f t="shared" ca="1" si="42"/>
        <v>-0.19074492083523362</v>
      </c>
      <c r="F90">
        <f t="shared" ca="1" si="43"/>
        <v>-0.12311393274575556</v>
      </c>
      <c r="G90">
        <f t="shared" ca="1" si="44"/>
        <v>-0.13706355298504438</v>
      </c>
      <c r="H90">
        <f t="shared" ca="1" si="45"/>
        <v>-0.12370476191889318</v>
      </c>
      <c r="I90">
        <f t="shared" ca="1" si="50"/>
        <v>-0.36255735890814106</v>
      </c>
      <c r="J90">
        <f t="shared" ca="1" si="51"/>
        <v>-0.10804593597474656</v>
      </c>
      <c r="K90">
        <f t="shared" ca="1" si="52"/>
        <v>-0.10524581680381007</v>
      </c>
      <c r="L90">
        <f t="shared" ca="1" si="53"/>
        <v>-0.35702583979112879</v>
      </c>
      <c r="M90">
        <f t="shared" ca="1" si="48"/>
        <v>-0.42033412186744146</v>
      </c>
      <c r="Q90">
        <f t="shared" si="57"/>
        <v>1.8</v>
      </c>
      <c r="R90">
        <f t="shared" ca="1" si="49"/>
        <v>0.74744663981992454</v>
      </c>
      <c r="S90">
        <f t="shared" ca="1" si="58"/>
        <v>0.24498402302386507</v>
      </c>
      <c r="T90">
        <f t="shared" ca="1" si="58"/>
        <v>0.90098275861930999</v>
      </c>
      <c r="U90">
        <f t="shared" ca="1" si="58"/>
        <v>0.35641480352799693</v>
      </c>
      <c r="V90">
        <f t="shared" ca="1" si="58"/>
        <v>0.34945706298885515</v>
      </c>
      <c r="W90">
        <f t="shared" ca="1" si="58"/>
        <v>0.26177497645846232</v>
      </c>
      <c r="X90">
        <f t="shared" ca="1" si="58"/>
        <v>0.73136601530067535</v>
      </c>
      <c r="Y90">
        <f t="shared" ca="1" si="58"/>
        <v>0.44174308927916339</v>
      </c>
      <c r="Z90">
        <f t="shared" ca="1" si="58"/>
        <v>0.67936272128618513</v>
      </c>
      <c r="AA90">
        <f t="shared" ca="1" si="58"/>
        <v>0.80331899040690502</v>
      </c>
      <c r="AB90">
        <f t="shared" ca="1" si="58"/>
        <v>0.24893648453270117</v>
      </c>
    </row>
    <row r="91" spans="1:28" x14ac:dyDescent="0.25">
      <c r="A91" s="1">
        <f t="shared" si="54"/>
        <v>2037</v>
      </c>
      <c r="B91">
        <f t="shared" si="55"/>
        <v>2</v>
      </c>
      <c r="C91">
        <f t="shared" ca="1" si="40"/>
        <v>-0.1294017960957721</v>
      </c>
      <c r="D91">
        <f t="shared" ca="1" si="41"/>
        <v>-0.25299397941233909</v>
      </c>
      <c r="E91">
        <f t="shared" ca="1" si="42"/>
        <v>-0.32882551458611547</v>
      </c>
      <c r="F91">
        <f t="shared" ca="1" si="43"/>
        <v>-0.12167341354340984</v>
      </c>
      <c r="G91">
        <f t="shared" ca="1" si="44"/>
        <v>-7.894000790826608E-2</v>
      </c>
      <c r="H91">
        <f t="shared" ca="1" si="45"/>
        <v>-0.19549544062227123</v>
      </c>
      <c r="I91">
        <f t="shared" ca="1" si="50"/>
        <v>-6.2864796014002092E-2</v>
      </c>
      <c r="J91">
        <f t="shared" ca="1" si="51"/>
        <v>0.11687140898941782</v>
      </c>
      <c r="K91">
        <f t="shared" ca="1" si="52"/>
        <v>0.6089211603312924</v>
      </c>
      <c r="L91">
        <f t="shared" ca="1" si="53"/>
        <v>0.22981228167178777</v>
      </c>
      <c r="M91">
        <f t="shared" ca="1" si="48"/>
        <v>-0.38509261302883807</v>
      </c>
      <c r="Q91">
        <f t="shared" si="57"/>
        <v>2</v>
      </c>
      <c r="R91">
        <f t="shared" ca="1" si="49"/>
        <v>0.16724206321713164</v>
      </c>
      <c r="S91">
        <f t="shared" ca="1" si="58"/>
        <v>0.63302320130321421</v>
      </c>
      <c r="T91">
        <f t="shared" ca="1" si="58"/>
        <v>0.72617981781439422</v>
      </c>
      <c r="U91">
        <f t="shared" ca="1" si="58"/>
        <v>0.91017181844121309</v>
      </c>
      <c r="V91">
        <f t="shared" ca="1" si="58"/>
        <v>0.39882375091709799</v>
      </c>
      <c r="W91">
        <f t="shared" ca="1" si="58"/>
        <v>0.31772745425794835</v>
      </c>
      <c r="X91">
        <f t="shared" ca="1" si="58"/>
        <v>0.11248541770853451</v>
      </c>
      <c r="Y91">
        <f t="shared" ca="1" si="58"/>
        <v>0.40702424700551287</v>
      </c>
      <c r="Z91">
        <f t="shared" ca="1" si="58"/>
        <v>1.6385227946598264</v>
      </c>
      <c r="AA91">
        <f t="shared" ca="1" si="58"/>
        <v>1.7105762758148195</v>
      </c>
      <c r="AB91">
        <f t="shared" ca="1" si="58"/>
        <v>0.22531709539111824</v>
      </c>
    </row>
    <row r="92" spans="1:28" x14ac:dyDescent="0.25">
      <c r="A92" s="1">
        <f t="shared" si="54"/>
        <v>2038</v>
      </c>
      <c r="B92">
        <f t="shared" si="55"/>
        <v>1</v>
      </c>
      <c r="C92">
        <f t="shared" ca="1" si="40"/>
        <v>-0.11161077452194988</v>
      </c>
      <c r="D92">
        <f t="shared" ca="1" si="41"/>
        <v>-0.13197553194499118</v>
      </c>
      <c r="E92">
        <f t="shared" ca="1" si="42"/>
        <v>-0.14811025646319861</v>
      </c>
      <c r="F92">
        <f t="shared" ca="1" si="43"/>
        <v>-0.12703321337158038</v>
      </c>
      <c r="G92">
        <f t="shared" ca="1" si="44"/>
        <v>-0.14453238014474543</v>
      </c>
      <c r="H92">
        <f t="shared" ca="1" si="45"/>
        <v>-0.1268826782588624</v>
      </c>
      <c r="I92">
        <f t="shared" ca="1" si="50"/>
        <v>-0.13342422163910042</v>
      </c>
      <c r="J92">
        <f t="shared" ca="1" si="51"/>
        <v>-0.12345099775566822</v>
      </c>
      <c r="K92">
        <f t="shared" ca="1" si="52"/>
        <v>-0.38621245077344524</v>
      </c>
      <c r="L92">
        <f t="shared" ca="1" si="53"/>
        <v>-0.38696279984865778</v>
      </c>
      <c r="M92">
        <f t="shared" ca="1" si="48"/>
        <v>-0.22942694120926868</v>
      </c>
      <c r="Q92">
        <f t="shared" si="57"/>
        <v>1</v>
      </c>
      <c r="R92">
        <f t="shared" ca="1" si="49"/>
        <v>0.27751812113352098</v>
      </c>
      <c r="S92">
        <f t="shared" ca="1" si="58"/>
        <v>0.16821085564329719</v>
      </c>
      <c r="T92">
        <f t="shared" ca="1" si="58"/>
        <v>0.13856423305583615</v>
      </c>
      <c r="U92">
        <f t="shared" ca="1" si="58"/>
        <v>0.10473826400830211</v>
      </c>
      <c r="V92">
        <f t="shared" ca="1" si="58"/>
        <v>0.33898823834599767</v>
      </c>
      <c r="W92">
        <f t="shared" ca="1" si="58"/>
        <v>0.30228961898925938</v>
      </c>
      <c r="X92">
        <f t="shared" ca="1" si="58"/>
        <v>0.20378955490238948</v>
      </c>
      <c r="Y92">
        <f t="shared" ca="1" si="58"/>
        <v>0.12793423458766343</v>
      </c>
      <c r="Z92">
        <f t="shared" ca="1" si="58"/>
        <v>0.76859679298680339</v>
      </c>
      <c r="AA92">
        <f t="shared" ca="1" si="58"/>
        <v>0.89299825782669651</v>
      </c>
      <c r="AB92">
        <f t="shared" ca="1" si="58"/>
        <v>0.12826649125923281</v>
      </c>
    </row>
    <row r="93" spans="1:28" x14ac:dyDescent="0.25">
      <c r="A93" s="1">
        <f t="shared" si="54"/>
        <v>2038</v>
      </c>
      <c r="B93">
        <f t="shared" si="55"/>
        <v>1.2</v>
      </c>
      <c r="C93">
        <f t="shared" ca="1" si="40"/>
        <v>-0.11578587262289076</v>
      </c>
      <c r="D93">
        <f t="shared" ca="1" si="41"/>
        <v>-5.3064589771561331E-2</v>
      </c>
      <c r="E93">
        <f t="shared" ca="1" si="42"/>
        <v>-0.14751047497444689</v>
      </c>
      <c r="F93">
        <f t="shared" ca="1" si="43"/>
        <v>-0.12630995191313646</v>
      </c>
      <c r="G93">
        <f t="shared" ca="1" si="44"/>
        <v>-0.32880925654386667</v>
      </c>
      <c r="H93">
        <f t="shared" ca="1" si="45"/>
        <v>-0.40837867966734592</v>
      </c>
      <c r="I93">
        <f t="shared" ca="1" si="50"/>
        <v>-0.11488168858990018</v>
      </c>
      <c r="J93">
        <f t="shared" ca="1" si="51"/>
        <v>-7.7500313305959634E-2</v>
      </c>
      <c r="K93">
        <f t="shared" ca="1" si="52"/>
        <v>-0.38770784154348287</v>
      </c>
      <c r="L93">
        <f t="shared" ca="1" si="53"/>
        <v>-0.38001359451392541</v>
      </c>
      <c r="M93">
        <f t="shared" ca="1" si="48"/>
        <v>-0.53602174429150673</v>
      </c>
      <c r="Q93">
        <f t="shared" si="57"/>
        <v>1.2</v>
      </c>
      <c r="R93">
        <f t="shared" ca="1" si="49"/>
        <v>0.18677062774297523</v>
      </c>
      <c r="S93">
        <f t="shared" ca="1" si="58"/>
        <v>0.27447679508824258</v>
      </c>
      <c r="T93">
        <f t="shared" ca="1" si="58"/>
        <v>0.13783269357521719</v>
      </c>
      <c r="U93">
        <f t="shared" ca="1" si="58"/>
        <v>0.10547668016571858</v>
      </c>
      <c r="V93">
        <f t="shared" ca="1" si="58"/>
        <v>0.55156963940800108</v>
      </c>
      <c r="W93">
        <f t="shared" ca="1" si="58"/>
        <v>0.12220505786694562</v>
      </c>
      <c r="X93">
        <f t="shared" ca="1" si="58"/>
        <v>0.27150140125441491</v>
      </c>
      <c r="Y93">
        <f t="shared" ca="1" si="58"/>
        <v>0.55997457432887232</v>
      </c>
      <c r="Z93">
        <f t="shared" ca="1" si="58"/>
        <v>0.66449138733910618</v>
      </c>
      <c r="AA93">
        <f t="shared" ca="1" si="58"/>
        <v>0.86928918001345723</v>
      </c>
      <c r="AB93">
        <f t="shared" ca="1" si="58"/>
        <v>0.32968147625698596</v>
      </c>
    </row>
    <row r="94" spans="1:28" x14ac:dyDescent="0.25">
      <c r="A94" s="1">
        <f t="shared" si="54"/>
        <v>2038</v>
      </c>
      <c r="B94">
        <f t="shared" si="55"/>
        <v>1.4</v>
      </c>
      <c r="C94">
        <f t="shared" ca="1" si="40"/>
        <v>-0.11829862167270561</v>
      </c>
      <c r="D94">
        <f t="shared" ca="1" si="41"/>
        <v>-0.13157446887227223</v>
      </c>
      <c r="E94">
        <f t="shared" ca="1" si="42"/>
        <v>-0.14676608162051455</v>
      </c>
      <c r="F94">
        <f t="shared" ca="1" si="43"/>
        <v>-0.1254223947863275</v>
      </c>
      <c r="G94">
        <f t="shared" ca="1" si="44"/>
        <v>-0.12962978653802917</v>
      </c>
      <c r="H94">
        <f t="shared" ca="1" si="45"/>
        <v>-0.40526863373127314</v>
      </c>
      <c r="I94">
        <f t="shared" ca="1" si="50"/>
        <v>-0.11963251364452049</v>
      </c>
      <c r="J94">
        <f t="shared" ca="1" si="51"/>
        <v>-0.38697843110032487</v>
      </c>
      <c r="K94">
        <f t="shared" ca="1" si="52"/>
        <v>-0.3782369589354162</v>
      </c>
      <c r="L94">
        <f t="shared" ca="1" si="53"/>
        <v>-0.38181076143899745</v>
      </c>
      <c r="M94">
        <f t="shared" ca="1" si="48"/>
        <v>-0.21590706622522074</v>
      </c>
      <c r="Q94">
        <f t="shared" si="57"/>
        <v>1.4</v>
      </c>
      <c r="R94">
        <f t="shared" ca="1" si="49"/>
        <v>0.2421275380099332</v>
      </c>
      <c r="S94">
        <f t="shared" ca="1" si="58"/>
        <v>0.16683649865666683</v>
      </c>
      <c r="T94">
        <f t="shared" ca="1" si="58"/>
        <v>0.13680035713763739</v>
      </c>
      <c r="U94">
        <f t="shared" ca="1" si="58"/>
        <v>0.10291803301204681</v>
      </c>
      <c r="V94">
        <f t="shared" ca="1" si="58"/>
        <v>0.34689612157927074</v>
      </c>
      <c r="W94">
        <f t="shared" ca="1" si="58"/>
        <v>0.19081391498408773</v>
      </c>
      <c r="X94">
        <f t="shared" ca="1" si="58"/>
        <v>0.2042170995416932</v>
      </c>
      <c r="Y94">
        <f t="shared" ca="1" si="58"/>
        <v>0.56033449071153762</v>
      </c>
      <c r="Z94">
        <f t="shared" ca="1" si="58"/>
        <v>0.64107357859312541</v>
      </c>
      <c r="AA94">
        <f t="shared" ca="1" si="58"/>
        <v>0.83253026604529179</v>
      </c>
      <c r="AB94">
        <f t="shared" ca="1" si="58"/>
        <v>0.11849489001726055</v>
      </c>
    </row>
    <row r="95" spans="1:28" x14ac:dyDescent="0.25">
      <c r="A95" s="1">
        <f t="shared" si="54"/>
        <v>2038</v>
      </c>
      <c r="B95">
        <f t="shared" si="55"/>
        <v>1.6</v>
      </c>
      <c r="C95">
        <f t="shared" ca="1" si="40"/>
        <v>-6.6154377938873271E-2</v>
      </c>
      <c r="D95">
        <f t="shared" ca="1" si="41"/>
        <v>-0.16690708728583195</v>
      </c>
      <c r="E95">
        <f t="shared" ca="1" si="42"/>
        <v>-0.12794990726881983</v>
      </c>
      <c r="F95">
        <f t="shared" ca="1" si="43"/>
        <v>-0.12441169243404314</v>
      </c>
      <c r="G95">
        <f t="shared" ca="1" si="44"/>
        <v>-0.14390827152133182</v>
      </c>
      <c r="H95">
        <f t="shared" ca="1" si="45"/>
        <v>-0.10515028647436901</v>
      </c>
      <c r="I95">
        <f t="shared" ca="1" si="50"/>
        <v>-0.12827634987208317</v>
      </c>
      <c r="J95">
        <f t="shared" ca="1" si="51"/>
        <v>-0.37750035049459546</v>
      </c>
      <c r="K95">
        <f t="shared" ca="1" si="52"/>
        <v>-0.37969509058441014</v>
      </c>
      <c r="L95">
        <f t="shared" ca="1" si="53"/>
        <v>-0.35670617079079087</v>
      </c>
      <c r="M95">
        <f t="shared" ca="1" si="48"/>
        <v>-0.20822333366753146</v>
      </c>
      <c r="Q95">
        <f t="shared" si="57"/>
        <v>1.6</v>
      </c>
      <c r="R95">
        <f t="shared" ca="1" si="49"/>
        <v>0.64156277742963219</v>
      </c>
      <c r="S95">
        <f t="shared" ca="1" si="58"/>
        <v>0.19051829780444313</v>
      </c>
      <c r="T95">
        <f t="shared" ca="1" si="58"/>
        <v>0.13451020687094012</v>
      </c>
      <c r="U95">
        <f t="shared" ca="1" si="58"/>
        <v>0.10197655170845804</v>
      </c>
      <c r="V95">
        <f t="shared" ca="1" si="58"/>
        <v>0.34936296481305146</v>
      </c>
      <c r="W95">
        <f t="shared" ca="1" si="58"/>
        <v>0.1213285539642748</v>
      </c>
      <c r="X95">
        <f t="shared" ca="1" si="58"/>
        <v>0.18885401606039828</v>
      </c>
      <c r="Y95">
        <f t="shared" ca="1" si="58"/>
        <v>0.4597726854982217</v>
      </c>
      <c r="Z95">
        <f t="shared" ca="1" si="58"/>
        <v>0.63692983576125139</v>
      </c>
      <c r="AA95">
        <f t="shared" ca="1" si="58"/>
        <v>0.79929837952971061</v>
      </c>
      <c r="AB95">
        <f t="shared" ca="1" si="58"/>
        <v>0.1131881660117838</v>
      </c>
    </row>
    <row r="96" spans="1:28" x14ac:dyDescent="0.25">
      <c r="A96" s="1">
        <f t="shared" si="54"/>
        <v>2038</v>
      </c>
      <c r="B96">
        <f t="shared" si="55"/>
        <v>1.8</v>
      </c>
      <c r="C96">
        <f t="shared" ca="1" si="40"/>
        <v>-6.8229391926502986E-2</v>
      </c>
      <c r="D96">
        <f t="shared" ca="1" si="41"/>
        <v>-0.25450224204908151</v>
      </c>
      <c r="E96">
        <f t="shared" ca="1" si="42"/>
        <v>-0.22212146226485993</v>
      </c>
      <c r="F96">
        <f t="shared" ca="1" si="43"/>
        <v>-0.12304689461505196</v>
      </c>
      <c r="G96">
        <f t="shared" ca="1" si="44"/>
        <v>-0.14172468719914155</v>
      </c>
      <c r="H96">
        <f t="shared" ca="1" si="45"/>
        <v>-0.10332215693876941</v>
      </c>
      <c r="I96">
        <f t="shared" ca="1" si="50"/>
        <v>-0.37828925378290362</v>
      </c>
      <c r="J96">
        <f t="shared" ca="1" si="51"/>
        <v>-0.11498598840612451</v>
      </c>
      <c r="K96">
        <f t="shared" ca="1" si="52"/>
        <v>-0.35248669750883482</v>
      </c>
      <c r="L96">
        <f t="shared" ca="1" si="53"/>
        <v>0.12880745010979261</v>
      </c>
      <c r="M96">
        <f t="shared" ca="1" si="48"/>
        <v>-0.41986662451723394</v>
      </c>
      <c r="Q96">
        <f t="shared" si="57"/>
        <v>1.8</v>
      </c>
      <c r="R96">
        <f t="shared" ca="1" si="49"/>
        <v>0.68374571303032061</v>
      </c>
      <c r="S96">
        <f t="shared" ca="1" si="58"/>
        <v>0.1374774808031268</v>
      </c>
      <c r="T96">
        <f t="shared" ca="1" si="58"/>
        <v>0.76291505466062504</v>
      </c>
      <c r="U96">
        <f t="shared" ca="1" si="58"/>
        <v>0.1007228650450724</v>
      </c>
      <c r="V96">
        <f t="shared" ca="1" si="58"/>
        <v>0.34972105489851568</v>
      </c>
      <c r="W96">
        <f t="shared" ca="1" si="58"/>
        <v>0.11959565961931014</v>
      </c>
      <c r="X96">
        <f t="shared" ca="1" si="58"/>
        <v>0.71360259431464801</v>
      </c>
      <c r="Y96">
        <f t="shared" ca="1" si="58"/>
        <v>0.50115803703818873</v>
      </c>
      <c r="Z96">
        <f t="shared" ca="1" si="58"/>
        <v>0.21629338051897751</v>
      </c>
      <c r="AA96">
        <f t="shared" ca="1" si="58"/>
        <v>0.29228424865581748</v>
      </c>
      <c r="AB96">
        <f t="shared" ca="1" si="58"/>
        <v>0.24912571364758729</v>
      </c>
    </row>
    <row r="97" spans="1:28" x14ac:dyDescent="0.25">
      <c r="A97" s="1">
        <f t="shared" si="54"/>
        <v>2038</v>
      </c>
      <c r="B97">
        <f t="shared" si="55"/>
        <v>2</v>
      </c>
      <c r="C97">
        <f t="shared" ca="1" si="40"/>
        <v>-0.12959989710924721</v>
      </c>
      <c r="D97">
        <f t="shared" ca="1" si="41"/>
        <v>-0.24968879550293252</v>
      </c>
      <c r="E97">
        <f t="shared" ca="1" si="42"/>
        <v>-0.21584243278031112</v>
      </c>
      <c r="F97">
        <f t="shared" ca="1" si="43"/>
        <v>-0.41083794232150844</v>
      </c>
      <c r="G97">
        <f t="shared" ca="1" si="44"/>
        <v>-0.31330880266805822</v>
      </c>
      <c r="H97">
        <f t="shared" ca="1" si="45"/>
        <v>9.0072921296959055E-2</v>
      </c>
      <c r="I97">
        <f t="shared" ca="1" si="50"/>
        <v>0.26232512810706882</v>
      </c>
      <c r="J97">
        <f t="shared" ca="1" si="51"/>
        <v>8.70741575610776E-2</v>
      </c>
      <c r="K97">
        <f t="shared" ca="1" si="52"/>
        <v>0.61049185806612893</v>
      </c>
      <c r="L97">
        <f t="shared" ca="1" si="53"/>
        <v>0.23079353236532393</v>
      </c>
      <c r="M97">
        <f t="shared" ca="1" si="48"/>
        <v>-0.38468433799635976</v>
      </c>
      <c r="Q97">
        <f t="shared" si="57"/>
        <v>2</v>
      </c>
      <c r="R97">
        <f t="shared" ca="1" si="49"/>
        <v>0.10608140632013313</v>
      </c>
      <c r="S97">
        <f t="shared" ca="1" si="58"/>
        <v>0.11972061842113287</v>
      </c>
      <c r="T97">
        <f t="shared" ca="1" si="58"/>
        <v>0.10993712305800224</v>
      </c>
      <c r="U97">
        <f t="shared" ca="1" si="58"/>
        <v>0.46882964726245396</v>
      </c>
      <c r="V97">
        <f t="shared" ca="1" si="58"/>
        <v>0.78371457599505789</v>
      </c>
      <c r="W97">
        <f t="shared" ca="1" si="58"/>
        <v>0.43612599417264725</v>
      </c>
      <c r="X97">
        <f t="shared" ca="1" si="58"/>
        <v>0.33501425735358259</v>
      </c>
      <c r="Y97">
        <f t="shared" ca="1" si="58"/>
        <v>0.31725005372245535</v>
      </c>
      <c r="Z97">
        <f t="shared" ca="1" si="58"/>
        <v>1.6302082703568692</v>
      </c>
      <c r="AA97">
        <f t="shared" ca="1" si="58"/>
        <v>1.9740748948621094</v>
      </c>
      <c r="AB97">
        <f t="shared" ca="1" si="58"/>
        <v>0.22550067127893145</v>
      </c>
    </row>
    <row r="98" spans="1:28" x14ac:dyDescent="0.25">
      <c r="A98" s="1">
        <f t="shared" si="54"/>
        <v>2039</v>
      </c>
      <c r="B98">
        <f t="shared" si="55"/>
        <v>1</v>
      </c>
      <c r="C98">
        <f t="shared" ca="1" si="40"/>
        <v>-0.11032573846261516</v>
      </c>
      <c r="D98">
        <f t="shared" ca="1" si="41"/>
        <v>-0.1532502515663513</v>
      </c>
      <c r="E98">
        <f t="shared" ca="1" si="42"/>
        <v>-0.13103228308450468</v>
      </c>
      <c r="F98">
        <f t="shared" ca="1" si="43"/>
        <v>-0.12908226105695017</v>
      </c>
      <c r="G98">
        <f t="shared" ca="1" si="44"/>
        <v>-0.41392409685142217</v>
      </c>
      <c r="H98">
        <f t="shared" ca="1" si="45"/>
        <v>-0.13836357266018712</v>
      </c>
      <c r="I98">
        <f t="shared" ca="1" si="50"/>
        <v>-0.12555305238260392</v>
      </c>
      <c r="J98">
        <f t="shared" ca="1" si="51"/>
        <v>-5.9427994600055295E-2</v>
      </c>
      <c r="K98">
        <f t="shared" ca="1" si="52"/>
        <v>-0.11771859743608547</v>
      </c>
      <c r="L98">
        <f t="shared" ca="1" si="53"/>
        <v>-0.38729924253448639</v>
      </c>
      <c r="M98">
        <f t="shared" ca="1" si="48"/>
        <v>-0.2294928429625652</v>
      </c>
      <c r="Q98">
        <f t="shared" si="57"/>
        <v>1</v>
      </c>
      <c r="R98">
        <f t="shared" ca="1" si="49"/>
        <v>0.99049904171959646</v>
      </c>
      <c r="S98">
        <f t="shared" ca="1" si="58"/>
        <v>0.19840722375813935</v>
      </c>
      <c r="T98">
        <f t="shared" ca="1" si="58"/>
        <v>0.14752531292203275</v>
      </c>
      <c r="U98">
        <f t="shared" ca="1" si="58"/>
        <v>0.10715970456665412</v>
      </c>
      <c r="V98">
        <f t="shared" ca="1" si="58"/>
        <v>0.10489269499705246</v>
      </c>
      <c r="W98">
        <f t="shared" ca="1" si="58"/>
        <v>0.27307434308464767</v>
      </c>
      <c r="X98">
        <f t="shared" ca="1" si="58"/>
        <v>0.3420302448030868</v>
      </c>
      <c r="Y98">
        <f t="shared" ca="1" si="58"/>
        <v>0.12193958070487929</v>
      </c>
      <c r="Z98">
        <f t="shared" ca="1" si="58"/>
        <v>0.66645420182965809</v>
      </c>
      <c r="AA98">
        <f t="shared" ca="1" si="58"/>
        <v>0.89470395782476919</v>
      </c>
      <c r="AB98">
        <f t="shared" ca="1" si="58"/>
        <v>0.12850781563542604</v>
      </c>
    </row>
    <row r="99" spans="1:28" x14ac:dyDescent="0.25">
      <c r="A99" s="1">
        <f t="shared" si="54"/>
        <v>2039</v>
      </c>
      <c r="B99">
        <f t="shared" si="55"/>
        <v>1.2</v>
      </c>
      <c r="C99">
        <f t="shared" ca="1" si="40"/>
        <v>-0.11449369494486573</v>
      </c>
      <c r="D99">
        <f t="shared" ca="1" si="41"/>
        <v>-0.13199310574548739</v>
      </c>
      <c r="E99">
        <f t="shared" ca="1" si="42"/>
        <v>-0.14178838346384137</v>
      </c>
      <c r="F99">
        <f t="shared" ca="1" si="43"/>
        <v>-0.36558413839999787</v>
      </c>
      <c r="G99">
        <f t="shared" ca="1" si="44"/>
        <v>-0.14441538911299093</v>
      </c>
      <c r="H99">
        <f t="shared" ca="1" si="45"/>
        <v>-0.12990014943951408</v>
      </c>
      <c r="I99">
        <f t="shared" ca="1" si="50"/>
        <v>-0.12378961412604932</v>
      </c>
      <c r="J99">
        <f t="shared" ca="1" si="51"/>
        <v>-0.12145567631586413</v>
      </c>
      <c r="K99">
        <f t="shared" ca="1" si="52"/>
        <v>-0.39119435740228581</v>
      </c>
      <c r="L99">
        <f t="shared" ca="1" si="53"/>
        <v>-0.39303158097509133</v>
      </c>
      <c r="M99">
        <f t="shared" ca="1" si="48"/>
        <v>-0.22309303792383997</v>
      </c>
      <c r="Q99">
        <f t="shared" si="57"/>
        <v>1.2</v>
      </c>
      <c r="R99">
        <f t="shared" ca="1" si="49"/>
        <v>0.50345735083181176</v>
      </c>
      <c r="S99">
        <f t="shared" ca="1" si="58"/>
        <v>0.17048185458963919</v>
      </c>
      <c r="T99">
        <f t="shared" ca="1" si="58"/>
        <v>0.13946527579349807</v>
      </c>
      <c r="U99">
        <f t="shared" ca="1" si="58"/>
        <v>0.49247149741396357</v>
      </c>
      <c r="V99">
        <f t="shared" ca="1" si="58"/>
        <v>0.34286261125993084</v>
      </c>
      <c r="W99">
        <f t="shared" ca="1" si="58"/>
        <v>0.37134109600341503</v>
      </c>
      <c r="X99">
        <f t="shared" ca="1" si="58"/>
        <v>0.35369997984427148</v>
      </c>
      <c r="Y99">
        <f t="shared" ca="1" si="58"/>
        <v>0.70419573094895027</v>
      </c>
      <c r="Z99">
        <f t="shared" ca="1" si="58"/>
        <v>0.26835236963429543</v>
      </c>
      <c r="AA99">
        <f t="shared" ca="1" si="58"/>
        <v>0.86556958434474474</v>
      </c>
      <c r="AB99">
        <f t="shared" ca="1" si="58"/>
        <v>0.12378493659991545</v>
      </c>
    </row>
    <row r="100" spans="1:28" x14ac:dyDescent="0.25">
      <c r="A100" s="1">
        <f t="shared" si="54"/>
        <v>2039</v>
      </c>
      <c r="B100">
        <f t="shared" si="55"/>
        <v>1.4</v>
      </c>
      <c r="C100">
        <f t="shared" ca="1" si="40"/>
        <v>-0.11853440630019775</v>
      </c>
      <c r="D100">
        <f t="shared" ca="1" si="41"/>
        <v>-0.28106926318160891</v>
      </c>
      <c r="E100">
        <f t="shared" ca="1" si="42"/>
        <v>-0.12879349212477695</v>
      </c>
      <c r="F100">
        <f t="shared" ca="1" si="43"/>
        <v>-0.12561201542184042</v>
      </c>
      <c r="G100">
        <f t="shared" ca="1" si="44"/>
        <v>-0.14497585033161967</v>
      </c>
      <c r="H100">
        <f t="shared" ca="1" si="45"/>
        <v>-0.12813983965544493</v>
      </c>
      <c r="I100">
        <f t="shared" ca="1" si="50"/>
        <v>-0.12647977822807796</v>
      </c>
      <c r="J100">
        <f t="shared" ca="1" si="51"/>
        <v>-0.10271818893388673</v>
      </c>
      <c r="K100">
        <f t="shared" ca="1" si="52"/>
        <v>-0.37857515927169172</v>
      </c>
      <c r="L100">
        <f t="shared" ca="1" si="53"/>
        <v>-0.38205630170569899</v>
      </c>
      <c r="M100">
        <f t="shared" ca="1" si="48"/>
        <v>-0.21596229917802715</v>
      </c>
      <c r="Q100">
        <f t="shared" si="57"/>
        <v>1.4</v>
      </c>
      <c r="R100">
        <f t="shared" ca="1" si="49"/>
        <v>0.24221253620733285</v>
      </c>
      <c r="S100">
        <f t="shared" ca="1" si="58"/>
        <v>0.11403508113036982</v>
      </c>
      <c r="T100">
        <f t="shared" ca="1" si="58"/>
        <v>0.13843258943304806</v>
      </c>
      <c r="U100">
        <f t="shared" ca="1" si="58"/>
        <v>0.10585693813248459</v>
      </c>
      <c r="V100">
        <f t="shared" ca="1" si="58"/>
        <v>0.34712913173880561</v>
      </c>
      <c r="W100">
        <f t="shared" ca="1" si="58"/>
        <v>0.90640833909451735</v>
      </c>
      <c r="X100">
        <f t="shared" ca="1" si="58"/>
        <v>0.20439850109225002</v>
      </c>
      <c r="Y100">
        <f t="shared" ca="1" si="58"/>
        <v>0.11896558205920357</v>
      </c>
      <c r="Z100">
        <f t="shared" ca="1" si="58"/>
        <v>0.64223833783181794</v>
      </c>
      <c r="AA100">
        <f t="shared" ca="1" si="58"/>
        <v>0.88073493710115092</v>
      </c>
      <c r="AB100">
        <f t="shared" ca="1" si="58"/>
        <v>0.1187146873877943</v>
      </c>
    </row>
    <row r="101" spans="1:28" x14ac:dyDescent="0.25">
      <c r="A101" s="1">
        <f t="shared" si="54"/>
        <v>2039</v>
      </c>
      <c r="B101">
        <f t="shared" si="55"/>
        <v>1.6</v>
      </c>
      <c r="C101">
        <f t="shared" ca="1" si="40"/>
        <v>-6.5162823760848657E-2</v>
      </c>
      <c r="D101">
        <f t="shared" ca="1" si="41"/>
        <v>-0.1642844223034178</v>
      </c>
      <c r="E101">
        <f t="shared" ca="1" si="42"/>
        <v>-8.8216814636346744E-2</v>
      </c>
      <c r="F101">
        <f t="shared" ca="1" si="43"/>
        <v>-0.12461578158264541</v>
      </c>
      <c r="G101">
        <f t="shared" ca="1" si="44"/>
        <v>-0.14477922688932651</v>
      </c>
      <c r="H101">
        <f t="shared" ca="1" si="45"/>
        <v>-8.9693189310240395E-2</v>
      </c>
      <c r="I101">
        <f t="shared" ca="1" si="50"/>
        <v>-0.10398469415061125</v>
      </c>
      <c r="J101">
        <f t="shared" ca="1" si="51"/>
        <v>-0.1002895974747267</v>
      </c>
      <c r="K101">
        <f t="shared" ca="1" si="52"/>
        <v>-0.11446052956611058</v>
      </c>
      <c r="L101">
        <f t="shared" ca="1" si="53"/>
        <v>-0.35699444121169116</v>
      </c>
      <c r="M101">
        <f t="shared" ca="1" si="48"/>
        <v>-0.20827253649641067</v>
      </c>
      <c r="Q101">
        <f t="shared" si="57"/>
        <v>1.6</v>
      </c>
      <c r="R101">
        <f t="shared" ca="1" si="49"/>
        <v>0.54925271648371488</v>
      </c>
      <c r="S101">
        <f t="shared" ca="1" si="58"/>
        <v>0.16539230636871888</v>
      </c>
      <c r="T101">
        <f t="shared" ca="1" si="58"/>
        <v>0.11070100974622699</v>
      </c>
      <c r="U101">
        <f t="shared" ca="1" si="58"/>
        <v>0.10522752297902843</v>
      </c>
      <c r="V101">
        <f t="shared" ca="1" si="58"/>
        <v>0.39215893699840026</v>
      </c>
      <c r="W101">
        <f t="shared" ca="1" si="58"/>
        <v>0.1109639223920221</v>
      </c>
      <c r="X101">
        <f t="shared" ca="1" si="58"/>
        <v>0.11503052288046456</v>
      </c>
      <c r="Y101">
        <f t="shared" ca="1" si="58"/>
        <v>0.11634934841918845</v>
      </c>
      <c r="Z101">
        <f t="shared" ca="1" si="58"/>
        <v>0.63079638290406481</v>
      </c>
      <c r="AA101">
        <f t="shared" ca="1" si="58"/>
        <v>0.80080715587146045</v>
      </c>
      <c r="AB101">
        <f t="shared" ca="1" si="58"/>
        <v>0.11339619364417715</v>
      </c>
    </row>
    <row r="102" spans="1:28" x14ac:dyDescent="0.25">
      <c r="A102" s="1">
        <f t="shared" si="54"/>
        <v>2039</v>
      </c>
      <c r="B102">
        <f t="shared" si="55"/>
        <v>1.8</v>
      </c>
      <c r="C102">
        <f t="shared" ca="1" si="40"/>
        <v>-6.8801232797588166E-2</v>
      </c>
      <c r="D102">
        <f t="shared" ca="1" si="41"/>
        <v>-0.26810057340496402</v>
      </c>
      <c r="E102">
        <f t="shared" ca="1" si="42"/>
        <v>-0.32734745636023821</v>
      </c>
      <c r="F102">
        <f t="shared" ca="1" si="43"/>
        <v>-0.12345216422689291</v>
      </c>
      <c r="G102">
        <f t="shared" ca="1" si="44"/>
        <v>-0.14189606106333114</v>
      </c>
      <c r="H102">
        <f t="shared" ca="1" si="45"/>
        <v>-0.10288385146353891</v>
      </c>
      <c r="I102">
        <f t="shared" ca="1" si="50"/>
        <v>-0.12122162632212291</v>
      </c>
      <c r="J102">
        <f t="shared" ca="1" si="51"/>
        <v>-0.11513001201201839</v>
      </c>
      <c r="K102">
        <f t="shared" ca="1" si="52"/>
        <v>-0.35279039012089203</v>
      </c>
      <c r="L102">
        <f t="shared" ca="1" si="53"/>
        <v>-0.34068395423339171</v>
      </c>
      <c r="M102">
        <f t="shared" ca="1" si="48"/>
        <v>-0.41942375823090566</v>
      </c>
      <c r="Q102">
        <f t="shared" si="57"/>
        <v>1.8</v>
      </c>
      <c r="R102">
        <f t="shared" ca="1" si="49"/>
        <v>0.62132220769656543</v>
      </c>
      <c r="S102">
        <f t="shared" ref="S102:AB117" ca="1" si="59">IF(ABS(MAX(INDIRECT("'[All data.xlsx]Sheet2_Mul_"&amp;$B102&amp;"_"&amp;S$1&amp;"'!"&amp;ADDRESS($O$2+$A102-2023,2)&amp;":"&amp;ADDRESS($O$2+$A102-2023,52))))&lt;0.0001,10000*ABS(MAX(INDIRECT("'[All data.xlsx]Sheet2_Mul_"&amp;$B102&amp;"_"&amp;S$1&amp;"'!"&amp;ADDRESS($O$2+$A102-2023,2)&amp;":"&amp;ADDRESS($O$2+$A102-2023,52)))),IF(ABS(MAX(INDIRECT("'[All data.xlsx]Sheet2_Mul_"&amp;$B102&amp;"_"&amp;S$1&amp;"'!"&amp;ADDRESS($O$2+$A102-2023,2)&amp;":"&amp;ADDRESS($O$2+$A102-2023,52))))&lt;0.001,ABS(MAX(INDIRECT("'[All data.xlsx]Sheet2_Mul_"&amp;$B102&amp;"_"&amp;S$1&amp;"'!"&amp;ADDRESS($O$2+$A102-2023,2)&amp;":"&amp;ADDRESS($O$2+$A102-2023,52))))*1000,IF(ABS(MAX(INDIRECT("'[All data.xlsx]Sheet2_Mul_"&amp;$B102&amp;"_"&amp;S$1&amp;"'!"&amp;ADDRESS($O$2+$A102-2023,2)&amp;":"&amp;ADDRESS($O$2+$A102-2023,52))))&lt;0.01,ABS(MAX(INDIRECT("'[All data.xlsx]Sheet2_Mul_"&amp;$B102&amp;"_"&amp;S$1&amp;"'!"&amp;ADDRESS($O$2+$A102-2023,2)&amp;":"&amp;ADDRESS($O$2+$A102-2023,52))))*100,IF(ABS(MAX(INDIRECT("'[All data.xlsx]Sheet2_Mul_"&amp;$B102&amp;"_"&amp;S$1&amp;"'!"&amp;ADDRESS($O$2+$A102-2023,2)&amp;":"&amp;ADDRESS($O$2+$A102-2023,52))))&lt;0.1,ABS(MAX(INDIRECT("'[All data.xlsx]Sheet2_Mul_"&amp;$B102&amp;"_"&amp;S$1&amp;"'!"&amp;ADDRESS($O$2+$A102-2023,2)&amp;":"&amp;ADDRESS($O$2+$A102-2023,52))))*10,ABS(MAX(INDIRECT("'[All data.xlsx]Sheet2_Mul_"&amp;$B102&amp;"_"&amp;S$1&amp;"'!"&amp;ADDRESS($O$2+$A102-2023,2)&amp;":"&amp;ADDRESS($O$2+$A102-2023,52))))))))</f>
        <v>0.13553968255826213</v>
      </c>
      <c r="T102">
        <f t="shared" ca="1" si="59"/>
        <v>0.27229832609619892</v>
      </c>
      <c r="U102">
        <f t="shared" ca="1" si="59"/>
        <v>0.40585548621064044</v>
      </c>
      <c r="V102">
        <f t="shared" ca="1" si="59"/>
        <v>0.34997870037141521</v>
      </c>
      <c r="W102">
        <f t="shared" ca="1" si="59"/>
        <v>0.11623330715822947</v>
      </c>
      <c r="X102">
        <f t="shared" ca="1" si="59"/>
        <v>0.13968363321232918</v>
      </c>
      <c r="Y102">
        <f t="shared" ca="1" si="59"/>
        <v>0.29778670372718657</v>
      </c>
      <c r="Z102">
        <f t="shared" ca="1" si="59"/>
        <v>0.21097548619956824</v>
      </c>
      <c r="AA102">
        <f t="shared" ca="1" si="59"/>
        <v>0.76614302341501017</v>
      </c>
      <c r="AB102">
        <f t="shared" ca="1" si="59"/>
        <v>0.24928192693697632</v>
      </c>
    </row>
    <row r="103" spans="1:28" x14ac:dyDescent="0.25">
      <c r="A103" s="1">
        <f t="shared" si="54"/>
        <v>2039</v>
      </c>
      <c r="B103">
        <f t="shared" si="55"/>
        <v>2</v>
      </c>
      <c r="C103">
        <f t="shared" ca="1" si="40"/>
        <v>-0.12982808671960697</v>
      </c>
      <c r="D103">
        <f t="shared" ca="1" si="41"/>
        <v>-0.24281940467273355</v>
      </c>
      <c r="E103">
        <f t="shared" ca="1" si="42"/>
        <v>-0.32684990290160398</v>
      </c>
      <c r="F103">
        <f t="shared" ca="1" si="43"/>
        <v>-0.27032043873278422</v>
      </c>
      <c r="G103">
        <f t="shared" ca="1" si="44"/>
        <v>-0.31141955750086997</v>
      </c>
      <c r="H103">
        <f t="shared" ca="1" si="45"/>
        <v>9.9821981559020223E-2</v>
      </c>
      <c r="I103">
        <f t="shared" ca="1" si="50"/>
        <v>0.29383782568467465</v>
      </c>
      <c r="J103">
        <f t="shared" ca="1" si="51"/>
        <v>9.9737628354153826E-2</v>
      </c>
      <c r="K103">
        <f t="shared" ca="1" si="52"/>
        <v>0.53222767663674919</v>
      </c>
      <c r="L103">
        <f t="shared" ca="1" si="53"/>
        <v>0.23220506291341958</v>
      </c>
      <c r="M103">
        <f t="shared" ca="1" si="48"/>
        <v>-0.38429806141817807</v>
      </c>
      <c r="Q103">
        <f t="shared" si="57"/>
        <v>2</v>
      </c>
      <c r="R103">
        <f t="shared" ca="1" si="49"/>
        <v>0.10616495660706335</v>
      </c>
      <c r="S103">
        <f t="shared" ca="1" si="59"/>
        <v>0.1177894148757643</v>
      </c>
      <c r="T103">
        <f t="shared" ca="1" si="59"/>
        <v>0.11974692705048572</v>
      </c>
      <c r="U103">
        <f t="shared" ca="1" si="59"/>
        <v>0.461440615527551</v>
      </c>
      <c r="V103">
        <f t="shared" ca="1" si="59"/>
        <v>0.18737291876699741</v>
      </c>
      <c r="W103">
        <f t="shared" ca="1" si="59"/>
        <v>0.5872642259198505</v>
      </c>
      <c r="X103">
        <f t="shared" ca="1" si="59"/>
        <v>0.24905856959164804</v>
      </c>
      <c r="Y103">
        <f t="shared" ca="1" si="59"/>
        <v>0.35811055155504556</v>
      </c>
      <c r="Z103">
        <f t="shared" ca="1" si="59"/>
        <v>1.3810265114713225</v>
      </c>
      <c r="AA103">
        <f t="shared" ca="1" si="59"/>
        <v>1.7259912639346109</v>
      </c>
      <c r="AB103">
        <f t="shared" ca="1" si="59"/>
        <v>0.2256539067202914</v>
      </c>
    </row>
    <row r="104" spans="1:28" x14ac:dyDescent="0.25">
      <c r="A104" s="1">
        <f t="shared" si="54"/>
        <v>2040</v>
      </c>
      <c r="B104">
        <f t="shared" si="55"/>
        <v>1</v>
      </c>
      <c r="C104">
        <f t="shared" ca="1" si="40"/>
        <v>-0.11040211913520824</v>
      </c>
      <c r="D104">
        <f t="shared" ca="1" si="41"/>
        <v>-0.41885490981170742</v>
      </c>
      <c r="E104">
        <f t="shared" ca="1" si="42"/>
        <v>-0.14244253549879834</v>
      </c>
      <c r="F104">
        <f t="shared" ca="1" si="43"/>
        <v>-0.12729018374170317</v>
      </c>
      <c r="G104">
        <f t="shared" ca="1" si="44"/>
        <v>-0.1447346671292441</v>
      </c>
      <c r="H104">
        <f t="shared" ca="1" si="45"/>
        <v>-0.1401548703845234</v>
      </c>
      <c r="I104">
        <f t="shared" ca="1" si="50"/>
        <v>-0.12561955191426596</v>
      </c>
      <c r="J104">
        <f t="shared" ca="1" si="51"/>
        <v>-0.11955024791945422</v>
      </c>
      <c r="K104">
        <f t="shared" ca="1" si="52"/>
        <v>-0.39995698191728396</v>
      </c>
      <c r="L104">
        <f t="shared" ca="1" si="53"/>
        <v>-0.38976597410518671</v>
      </c>
      <c r="M104">
        <f t="shared" ca="1" si="48"/>
        <v>-0.22950471998239388</v>
      </c>
      <c r="Q104">
        <f t="shared" si="57"/>
        <v>1</v>
      </c>
      <c r="R104">
        <f t="shared" ca="1" si="49"/>
        <v>0.98495813674724986</v>
      </c>
      <c r="S104">
        <f t="shared" ca="1" si="59"/>
        <v>0.85438181422248438</v>
      </c>
      <c r="T104">
        <f t="shared" ca="1" si="59"/>
        <v>0.15522294354049609</v>
      </c>
      <c r="U104">
        <f t="shared" ca="1" si="59"/>
        <v>0.10870500805258798</v>
      </c>
      <c r="V104">
        <f t="shared" ca="1" si="59"/>
        <v>0.37910979589111882</v>
      </c>
      <c r="W104">
        <f t="shared" ca="1" si="59"/>
        <v>0.29503488445667575</v>
      </c>
      <c r="X104">
        <f t="shared" ca="1" si="59"/>
        <v>0.37489526600762857</v>
      </c>
      <c r="Y104">
        <f t="shared" ca="1" si="59"/>
        <v>0.42863000049263517</v>
      </c>
      <c r="Z104">
        <f t="shared" ca="1" si="59"/>
        <v>0.10553706441463516</v>
      </c>
      <c r="AA104">
        <f t="shared" ca="1" si="59"/>
        <v>0.30056022279651856</v>
      </c>
      <c r="AB104">
        <f t="shared" ca="1" si="59"/>
        <v>0.12874918067966429</v>
      </c>
    </row>
    <row r="105" spans="1:28" x14ac:dyDescent="0.25">
      <c r="A105" s="1">
        <f t="shared" si="54"/>
        <v>2040</v>
      </c>
      <c r="B105">
        <f t="shared" si="55"/>
        <v>1.2</v>
      </c>
      <c r="C105">
        <f t="shared" ca="1" si="40"/>
        <v>-0.11457922585989139</v>
      </c>
      <c r="D105">
        <f t="shared" ca="1" si="41"/>
        <v>-0.41876674990235507</v>
      </c>
      <c r="E105">
        <f t="shared" ca="1" si="42"/>
        <v>-0.12943630243489745</v>
      </c>
      <c r="F105">
        <f t="shared" ca="1" si="43"/>
        <v>-0.12656398370880903</v>
      </c>
      <c r="G105">
        <f t="shared" ca="1" si="44"/>
        <v>-0.14487512119196908</v>
      </c>
      <c r="H105">
        <f t="shared" ca="1" si="45"/>
        <v>-0.13092124998700894</v>
      </c>
      <c r="I105">
        <f t="shared" ca="1" si="50"/>
        <v>-0.13162483825561808</v>
      </c>
      <c r="J105">
        <f t="shared" ca="1" si="51"/>
        <v>-0.12085302509542965</v>
      </c>
      <c r="K105">
        <f t="shared" ca="1" si="52"/>
        <v>-0.21088434074835335</v>
      </c>
      <c r="L105">
        <f t="shared" ca="1" si="53"/>
        <v>-0.37305790762339108</v>
      </c>
      <c r="M105">
        <f t="shared" ca="1" si="48"/>
        <v>-0.22310147608424361</v>
      </c>
      <c r="Q105">
        <f t="shared" si="57"/>
        <v>1.2</v>
      </c>
      <c r="R105">
        <f t="shared" ca="1" si="49"/>
        <v>0.51068953653236937</v>
      </c>
      <c r="S105">
        <f t="shared" ca="1" si="59"/>
        <v>0.80915547096725182</v>
      </c>
      <c r="T105">
        <f t="shared" ca="1" si="59"/>
        <v>0.14079934210838924</v>
      </c>
      <c r="U105">
        <f t="shared" ca="1" si="59"/>
        <v>0.1080197788217209</v>
      </c>
      <c r="V105">
        <f t="shared" ca="1" si="59"/>
        <v>0.90644591826339849</v>
      </c>
      <c r="W105">
        <f t="shared" ca="1" si="59"/>
        <v>0.27867110319320054</v>
      </c>
      <c r="X105">
        <f t="shared" ca="1" si="59"/>
        <v>0.77956492900611885</v>
      </c>
      <c r="Y105">
        <f t="shared" ca="1" si="59"/>
        <v>0.71729430046268128</v>
      </c>
      <c r="Z105">
        <f t="shared" ca="1" si="59"/>
        <v>0.11768087058026845</v>
      </c>
      <c r="AA105">
        <f t="shared" ca="1" si="59"/>
        <v>0.26042371615022863</v>
      </c>
      <c r="AB105">
        <f t="shared" ca="1" si="59"/>
        <v>0.12401535277776021</v>
      </c>
    </row>
    <row r="106" spans="1:28" x14ac:dyDescent="0.25">
      <c r="A106" s="1">
        <f t="shared" si="54"/>
        <v>2040</v>
      </c>
      <c r="B106">
        <f t="shared" si="55"/>
        <v>1.4</v>
      </c>
      <c r="C106">
        <f t="shared" ca="1" si="40"/>
        <v>-0.11914184577209104</v>
      </c>
      <c r="D106">
        <f t="shared" ca="1" si="41"/>
        <v>-0.15278328754734863</v>
      </c>
      <c r="E106">
        <f t="shared" ca="1" si="42"/>
        <v>-8.8793460660138587E-2</v>
      </c>
      <c r="F106">
        <f t="shared" ca="1" si="43"/>
        <v>-0.12570777215697659</v>
      </c>
      <c r="G106">
        <f t="shared" ca="1" si="44"/>
        <v>-0.14122955114247759</v>
      </c>
      <c r="H106">
        <f t="shared" ca="1" si="45"/>
        <v>-0.1288826284617812</v>
      </c>
      <c r="I106">
        <f t="shared" ca="1" si="50"/>
        <v>-9.871939014503768E-2</v>
      </c>
      <c r="J106">
        <f t="shared" ca="1" si="51"/>
        <v>-0.3876560649133049</v>
      </c>
      <c r="K106">
        <f t="shared" ca="1" si="52"/>
        <v>-0.37474772537309531</v>
      </c>
      <c r="L106">
        <f t="shared" ca="1" si="53"/>
        <v>-0.36831439471001354</v>
      </c>
      <c r="M106">
        <f t="shared" ca="1" si="48"/>
        <v>-0.21596678758764323</v>
      </c>
      <c r="Q106">
        <f t="shared" si="57"/>
        <v>1.4</v>
      </c>
      <c r="R106">
        <f t="shared" ca="1" si="49"/>
        <v>0.21080974830012369</v>
      </c>
      <c r="S106">
        <f t="shared" ca="1" si="59"/>
        <v>0.17184208752257202</v>
      </c>
      <c r="T106">
        <f t="shared" ca="1" si="59"/>
        <v>0.10761842619870761</v>
      </c>
      <c r="U106">
        <f t="shared" ca="1" si="59"/>
        <v>0.43271345338116551</v>
      </c>
      <c r="V106">
        <f t="shared" ca="1" si="59"/>
        <v>0.33377347822622194</v>
      </c>
      <c r="W106">
        <f t="shared" ca="1" si="59"/>
        <v>0.28620392401032824</v>
      </c>
      <c r="X106">
        <f t="shared" ca="1" si="59"/>
        <v>0.11043911627594043</v>
      </c>
      <c r="Y106">
        <f t="shared" ca="1" si="59"/>
        <v>0.7055071501048511</v>
      </c>
      <c r="Z106">
        <f t="shared" ca="1" si="59"/>
        <v>0.70196763087319791</v>
      </c>
      <c r="AA106">
        <f t="shared" ca="1" si="59"/>
        <v>0.69833657132278915</v>
      </c>
      <c r="AB106">
        <f t="shared" ca="1" si="59"/>
        <v>0.11893335977804793</v>
      </c>
    </row>
    <row r="107" spans="1:28" x14ac:dyDescent="0.25">
      <c r="A107" s="1">
        <f t="shared" si="54"/>
        <v>2040</v>
      </c>
      <c r="B107">
        <f t="shared" si="55"/>
        <v>1.6</v>
      </c>
      <c r="C107">
        <f t="shared" ca="1" si="40"/>
        <v>-0.12250923199986881</v>
      </c>
      <c r="D107">
        <f t="shared" ca="1" si="41"/>
        <v>-0.17249732978054697</v>
      </c>
      <c r="E107">
        <f t="shared" ca="1" si="42"/>
        <v>-0.12822294786124808</v>
      </c>
      <c r="F107">
        <f t="shared" ca="1" si="43"/>
        <v>-0.41613917725889044</v>
      </c>
      <c r="G107">
        <f t="shared" ca="1" si="44"/>
        <v>-0.14320817948222661</v>
      </c>
      <c r="H107">
        <f t="shared" ca="1" si="45"/>
        <v>-0.11578856567163988</v>
      </c>
      <c r="I107">
        <f t="shared" ca="1" si="50"/>
        <v>-0.12734077220104664</v>
      </c>
      <c r="J107">
        <f t="shared" ca="1" si="51"/>
        <v>-0.37814997735116629</v>
      </c>
      <c r="K107">
        <f t="shared" ca="1" si="52"/>
        <v>-0.3764073185164491</v>
      </c>
      <c r="L107">
        <f t="shared" ca="1" si="53"/>
        <v>-0.35908467039254061</v>
      </c>
      <c r="M107">
        <f t="shared" ca="1" si="48"/>
        <v>-0.20827282837953118</v>
      </c>
      <c r="Q107">
        <f t="shared" si="57"/>
        <v>1.6</v>
      </c>
      <c r="R107">
        <f t="shared" ca="1" si="49"/>
        <v>0.47658199364025888</v>
      </c>
      <c r="S107">
        <f t="shared" ca="1" si="59"/>
        <v>0.20123731176840992</v>
      </c>
      <c r="T107">
        <f t="shared" ca="1" si="59"/>
        <v>0.13887779466265129</v>
      </c>
      <c r="U107">
        <f t="shared" ca="1" si="59"/>
        <v>0.96883037156098306</v>
      </c>
      <c r="V107">
        <f t="shared" ca="1" si="59"/>
        <v>0.32805191291212632</v>
      </c>
      <c r="W107">
        <f t="shared" ca="1" si="59"/>
        <v>0.38098432605269067</v>
      </c>
      <c r="X107">
        <f t="shared" ca="1" si="59"/>
        <v>0.32919683009691392</v>
      </c>
      <c r="Y107">
        <f t="shared" ca="1" si="59"/>
        <v>0.38116009562945136</v>
      </c>
      <c r="Z107">
        <f t="shared" ca="1" si="59"/>
        <v>0.65658211799338728</v>
      </c>
      <c r="AA107">
        <f t="shared" ca="1" si="59"/>
        <v>0.6817777309951587</v>
      </c>
      <c r="AB107">
        <f t="shared" ca="1" si="59"/>
        <v>0.11360265342850036</v>
      </c>
    </row>
    <row r="108" spans="1:28" x14ac:dyDescent="0.25">
      <c r="A108" s="1">
        <f t="shared" si="54"/>
        <v>2040</v>
      </c>
      <c r="B108">
        <f t="shared" si="55"/>
        <v>1.8</v>
      </c>
      <c r="C108">
        <f t="shared" ca="1" si="40"/>
        <v>-0.12627487258571743</v>
      </c>
      <c r="D108">
        <f t="shared" ca="1" si="41"/>
        <v>-0.26505311744522481</v>
      </c>
      <c r="E108">
        <f t="shared" ca="1" si="42"/>
        <v>-0.25141980268196634</v>
      </c>
      <c r="F108">
        <f t="shared" ca="1" si="43"/>
        <v>-0.12352605436594889</v>
      </c>
      <c r="G108">
        <f t="shared" ca="1" si="44"/>
        <v>-0.1406467771047035</v>
      </c>
      <c r="H108">
        <f t="shared" ca="1" si="45"/>
        <v>-0.12934470761724776</v>
      </c>
      <c r="I108">
        <f t="shared" ca="1" si="50"/>
        <v>-0.11283599164459536</v>
      </c>
      <c r="J108">
        <f t="shared" ca="1" si="51"/>
        <v>-0.36792442646849866</v>
      </c>
      <c r="K108">
        <f t="shared" ca="1" si="52"/>
        <v>-0.34947018474607394</v>
      </c>
      <c r="L108">
        <f t="shared" ca="1" si="53"/>
        <v>-0.35277290579763143</v>
      </c>
      <c r="M108">
        <f t="shared" ca="1" si="48"/>
        <v>-0.41894745167522429</v>
      </c>
      <c r="Q108">
        <f t="shared" si="57"/>
        <v>1.8</v>
      </c>
      <c r="R108">
        <f t="shared" ca="1" si="49"/>
        <v>0.75033151950234533</v>
      </c>
      <c r="S108">
        <f t="shared" ca="1" si="59"/>
        <v>0.13356806140991342</v>
      </c>
      <c r="T108">
        <f t="shared" ca="1" si="59"/>
        <v>0.14291116069108031</v>
      </c>
      <c r="U108">
        <f t="shared" ca="1" si="59"/>
        <v>0.41805093946596683</v>
      </c>
      <c r="V108">
        <f t="shared" ca="1" si="59"/>
        <v>0.324358079672181</v>
      </c>
      <c r="W108">
        <f t="shared" ca="1" si="59"/>
        <v>0.29627385237774284</v>
      </c>
      <c r="X108">
        <f t="shared" ca="1" si="59"/>
        <v>0.73317910838109956</v>
      </c>
      <c r="Y108">
        <f t="shared" ca="1" si="59"/>
        <v>0.6746769270705768</v>
      </c>
      <c r="Z108">
        <f t="shared" ca="1" si="59"/>
        <v>0.20548049820206749</v>
      </c>
      <c r="AA108">
        <f t="shared" ca="1" si="59"/>
        <v>0.14469269949832289</v>
      </c>
      <c r="AB108">
        <f t="shared" ca="1" si="59"/>
        <v>0.24946628188497844</v>
      </c>
    </row>
    <row r="109" spans="1:28" x14ac:dyDescent="0.25">
      <c r="A109" s="1">
        <f t="shared" si="54"/>
        <v>2040</v>
      </c>
      <c r="B109">
        <f t="shared" si="55"/>
        <v>2</v>
      </c>
      <c r="C109">
        <f t="shared" ca="1" si="40"/>
        <v>-0.12991544262818125</v>
      </c>
      <c r="D109">
        <f t="shared" ca="1" si="41"/>
        <v>-0.20995070421885131</v>
      </c>
      <c r="E109">
        <f t="shared" ca="1" si="42"/>
        <v>-0.238641059112044</v>
      </c>
      <c r="F109">
        <f t="shared" ca="1" si="43"/>
        <v>-0.22767340101936728</v>
      </c>
      <c r="G109">
        <f t="shared" ca="1" si="44"/>
        <v>-7.8353442082646538E-2</v>
      </c>
      <c r="H109">
        <f t="shared" ref="H109:L109" ca="1" si="60">-IF(ABS(MIN(INDIRECT("'[All data.xlsx]Sheet2_Mul_"&amp;$B109&amp;"_"&amp;W$1&amp;"'!"&amp;ADDRESS($O$2+$A109-2023,2)&amp;":"&amp;ADDRESS($O$2+$A109-2023,52))))&lt;0.0001,10000*(MIN(INDIRECT("'[All data.xlsx]Sheet2_Mul_"&amp;$B109&amp;"_"&amp;W$1&amp;"'!"&amp;ADDRESS($O$2+$A109-2023,2)&amp;":"&amp;ADDRESS($O$2+$A109-2023,52)))),IF(ABS(MIN(INDIRECT("'[All data.xlsx]Sheet2_Mul_"&amp;$B109&amp;"_"&amp;W$1&amp;"'!"&amp;ADDRESS($O$2+$A109-2023,2)&amp;":"&amp;ADDRESS($O$2+$A109-2023,52))))&lt;0.001,(MIN(INDIRECT("'[All data.xlsx]Sheet2_Mul_"&amp;$B109&amp;"_"&amp;W$1&amp;"'!"&amp;ADDRESS($O$2+$A109-2023,2)&amp;":"&amp;ADDRESS($O$2+$A109-2023,52))))*1000,IF(ABS(MIN(INDIRECT("'[All data.xlsx]Sheet2_Mul_"&amp;$B109&amp;"_"&amp;W$1&amp;"'!"&amp;ADDRESS($O$2+$A109-2023,2)&amp;":"&amp;ADDRESS($O$2+$A109-2023,52))))&lt;0.01,(MIN(INDIRECT("'[All data.xlsx]Sheet2_Mul_"&amp;$B109&amp;"_"&amp;W$1&amp;"'!"&amp;ADDRESS($O$2+$A109-2023,2)&amp;":"&amp;ADDRESS($O$2+$A109-2023,52))))*100,IF(ABS(MIN(INDIRECT("'[All data.xlsx]Sheet2_Mul_"&amp;$B109&amp;"_"&amp;W$1&amp;"'!"&amp;ADDRESS($O$2+$A109-2023,2)&amp;":"&amp;ADDRESS($O$2+$A109-2023,52))))&lt;0.1,(MIN(INDIRECT("'[All data.xlsx]Sheet2_Mul_"&amp;$B109&amp;"_"&amp;W$1&amp;"'!"&amp;ADDRESS($O$2+$A109-2023,2)&amp;":"&amp;ADDRESS($O$2+$A109-2023,52))))*10,(MIN(INDIRECT("'[All data.xlsx]Sheet2_Mul_"&amp;$B109&amp;"_"&amp;W$1&amp;"'!"&amp;ADDRESS($O$2+$A109-2023,2)&amp;":"&amp;ADDRESS($O$2+$A109-2023,52))))))))*VLOOKUP($A109,$AD$2:$AF$39,3,0)/3</f>
        <v>-0.21964081633771226</v>
      </c>
      <c r="I109">
        <f t="shared" ca="1" si="60"/>
        <v>-0.30513199478750269</v>
      </c>
      <c r="J109">
        <f t="shared" ca="1" si="60"/>
        <v>-0.11055936242169119</v>
      </c>
      <c r="K109">
        <f t="shared" ca="1" si="60"/>
        <v>-0.58211180145612584</v>
      </c>
      <c r="L109">
        <f t="shared" ca="1" si="60"/>
        <v>-0.96843853813786129</v>
      </c>
      <c r="M109">
        <f t="shared" ca="1" si="48"/>
        <v>-0.38387619504395576</v>
      </c>
      <c r="Q109">
        <f t="shared" si="57"/>
        <v>2</v>
      </c>
      <c r="R109">
        <f t="shared" ca="1" si="49"/>
        <v>0.67235748643368465</v>
      </c>
      <c r="S109">
        <f t="shared" ca="1" si="59"/>
        <v>0.93152631948117726</v>
      </c>
      <c r="T109">
        <f t="shared" ca="1" si="59"/>
        <v>0.17745709668183096</v>
      </c>
      <c r="U109">
        <f t="shared" ca="1" si="59"/>
        <v>0.14723457475787063</v>
      </c>
      <c r="V109">
        <f t="shared" ca="1" si="59"/>
        <v>0.27712318437138184</v>
      </c>
      <c r="W109">
        <f t="shared" ca="1" si="59"/>
        <v>0.47167708407273079</v>
      </c>
      <c r="X109">
        <f t="shared" ca="1" si="59"/>
        <v>0.18557539904222878</v>
      </c>
      <c r="Y109">
        <f t="shared" ca="1" si="59"/>
        <v>0.42299850765291525</v>
      </c>
      <c r="Z109">
        <f t="shared" ca="1" si="59"/>
        <v>1.3434646427192571</v>
      </c>
      <c r="AA109">
        <f t="shared" ca="1" si="59"/>
        <v>2.0600127604640663</v>
      </c>
      <c r="AB109">
        <f t="shared" ca="1" si="59"/>
        <v>0.2258290119011096</v>
      </c>
    </row>
    <row r="110" spans="1:28" x14ac:dyDescent="0.25">
      <c r="A110" s="1">
        <f t="shared" si="54"/>
        <v>2041</v>
      </c>
      <c r="B110">
        <f t="shared" si="55"/>
        <v>1</v>
      </c>
      <c r="C110">
        <f t="shared" ca="1" si="40"/>
        <v>-0.11048173375782357</v>
      </c>
      <c r="D110">
        <f t="shared" ca="1" si="41"/>
        <v>-9.7574451869165094E-2</v>
      </c>
      <c r="E110">
        <f t="shared" ca="1" si="42"/>
        <v>-0.28343694731403618</v>
      </c>
      <c r="F110">
        <f t="shared" ca="1" si="43"/>
        <v>-0.12735766562037207</v>
      </c>
      <c r="G110">
        <f t="shared" ca="1" si="44"/>
        <v>-0.1453504748841771</v>
      </c>
      <c r="H110">
        <f t="shared" ca="1" si="45"/>
        <v>-0.13842858379616854</v>
      </c>
      <c r="I110">
        <f t="shared" ca="1" si="50"/>
        <v>-6.6031562749608849E-2</v>
      </c>
      <c r="J110">
        <f t="shared" ca="1" si="51"/>
        <v>-0.11334910097045599</v>
      </c>
      <c r="K110">
        <f t="shared" ca="1" si="52"/>
        <v>-0.39709350708805496</v>
      </c>
      <c r="L110">
        <f t="shared" ca="1" si="53"/>
        <v>-0.40325489492177052</v>
      </c>
      <c r="M110">
        <f t="shared" ca="1" si="48"/>
        <v>-0.22956095592430339</v>
      </c>
      <c r="Q110">
        <f t="shared" si="57"/>
        <v>1</v>
      </c>
      <c r="R110">
        <f t="shared" ca="1" si="49"/>
        <v>0.97961099258761331</v>
      </c>
      <c r="S110">
        <f t="shared" ca="1" si="59"/>
        <v>0.11665190971419673</v>
      </c>
      <c r="T110">
        <f t="shared" ca="1" si="59"/>
        <v>0.11023412406438211</v>
      </c>
      <c r="U110">
        <f t="shared" ca="1" si="59"/>
        <v>0.90198554823040267</v>
      </c>
      <c r="V110">
        <f t="shared" ca="1" si="59"/>
        <v>0.99540886667470285</v>
      </c>
      <c r="W110">
        <f t="shared" ca="1" si="59"/>
        <v>0.91342765201624498</v>
      </c>
      <c r="X110">
        <f t="shared" ca="1" si="59"/>
        <v>0.39496809440788844</v>
      </c>
      <c r="Y110">
        <f t="shared" ca="1" si="59"/>
        <v>0.42992384741504924</v>
      </c>
      <c r="Z110">
        <f t="shared" ca="1" si="59"/>
        <v>0.11419429352908173</v>
      </c>
      <c r="AA110">
        <f t="shared" ca="1" si="59"/>
        <v>0.29274746934373197</v>
      </c>
      <c r="AB110">
        <f t="shared" ca="1" si="59"/>
        <v>0.12901262160428473</v>
      </c>
    </row>
    <row r="111" spans="1:28" x14ac:dyDescent="0.25">
      <c r="A111" s="1">
        <f t="shared" si="54"/>
        <v>2041</v>
      </c>
      <c r="B111">
        <f t="shared" si="55"/>
        <v>1.2</v>
      </c>
      <c r="C111">
        <f t="shared" ca="1" si="40"/>
        <v>-0.11465962769921866</v>
      </c>
      <c r="D111">
        <f t="shared" ca="1" si="41"/>
        <v>-0.13274499624128294</v>
      </c>
      <c r="E111">
        <f t="shared" ca="1" si="42"/>
        <v>-0.12950232815422347</v>
      </c>
      <c r="F111">
        <f t="shared" ca="1" si="43"/>
        <v>-0.12664954100561265</v>
      </c>
      <c r="G111">
        <f t="shared" ca="1" si="44"/>
        <v>-0.41466573635948217</v>
      </c>
      <c r="H111">
        <f t="shared" ca="1" si="45"/>
        <v>-0.11898448445035997</v>
      </c>
      <c r="I111">
        <f t="shared" ca="1" si="50"/>
        <v>-0.37377163668980029</v>
      </c>
      <c r="J111">
        <f t="shared" ca="1" si="51"/>
        <v>-0.11761018845034282</v>
      </c>
      <c r="K111">
        <f t="shared" ca="1" si="52"/>
        <v>-0.11536966633839953</v>
      </c>
      <c r="L111">
        <f t="shared" ca="1" si="53"/>
        <v>-0.38088422719461995</v>
      </c>
      <c r="M111">
        <f t="shared" ca="1" si="48"/>
        <v>-0.22315456659178254</v>
      </c>
      <c r="Q111">
        <f t="shared" si="57"/>
        <v>1.2</v>
      </c>
      <c r="R111">
        <f t="shared" ca="1" si="49"/>
        <v>0.19839370984468196</v>
      </c>
      <c r="S111">
        <f t="shared" ca="1" si="59"/>
        <v>0.91870651828146954</v>
      </c>
      <c r="T111">
        <f t="shared" ca="1" si="59"/>
        <v>0.14209603745628341</v>
      </c>
      <c r="U111">
        <f t="shared" ca="1" si="59"/>
        <v>0.89767432577219708</v>
      </c>
      <c r="V111">
        <f t="shared" ca="1" si="59"/>
        <v>0.11792346890016228</v>
      </c>
      <c r="W111">
        <f t="shared" ca="1" si="59"/>
        <v>0.32241209381391528</v>
      </c>
      <c r="X111">
        <f t="shared" ca="1" si="59"/>
        <v>0.10935389139563956</v>
      </c>
      <c r="Y111">
        <f t="shared" ca="1" si="59"/>
        <v>0.67169079423311095</v>
      </c>
      <c r="Z111">
        <f t="shared" ca="1" si="59"/>
        <v>0.63341544848535503</v>
      </c>
      <c r="AA111">
        <f t="shared" ca="1" si="59"/>
        <v>0.7045967279198817</v>
      </c>
      <c r="AB111">
        <f t="shared" ca="1" si="59"/>
        <v>0.12426836604487007</v>
      </c>
    </row>
    <row r="112" spans="1:28" x14ac:dyDescent="0.25">
      <c r="A112" s="1">
        <f t="shared" si="54"/>
        <v>2041</v>
      </c>
      <c r="B112">
        <f t="shared" si="55"/>
        <v>1.4</v>
      </c>
      <c r="C112">
        <f t="shared" ca="1" si="40"/>
        <v>-0.11869366850374859</v>
      </c>
      <c r="D112">
        <f t="shared" ca="1" si="41"/>
        <v>-0.13190050704440784</v>
      </c>
      <c r="E112">
        <f t="shared" ca="1" si="42"/>
        <v>-0.1413043850143543</v>
      </c>
      <c r="F112">
        <f t="shared" ca="1" si="43"/>
        <v>-8.9985705843205102E-2</v>
      </c>
      <c r="G112">
        <f t="shared" ca="1" si="44"/>
        <v>-0.38555951172010006</v>
      </c>
      <c r="H112">
        <f t="shared" ca="1" si="45"/>
        <v>-0.13772237336469251</v>
      </c>
      <c r="I112">
        <f t="shared" ca="1" si="50"/>
        <v>-0.397075873697954</v>
      </c>
      <c r="J112">
        <f t="shared" ca="1" si="51"/>
        <v>-0.10058008688384822</v>
      </c>
      <c r="K112">
        <f t="shared" ca="1" si="52"/>
        <v>-0.37915769326899307</v>
      </c>
      <c r="L112">
        <f t="shared" ca="1" si="53"/>
        <v>-0.38245553071831617</v>
      </c>
      <c r="M112">
        <f t="shared" ca="1" si="48"/>
        <v>-0.21601614882492201</v>
      </c>
      <c r="Q112">
        <f t="shared" si="57"/>
        <v>1.4</v>
      </c>
      <c r="R112">
        <f t="shared" ca="1" si="49"/>
        <v>0.24402560918296004</v>
      </c>
      <c r="S112">
        <f t="shared" ca="1" si="59"/>
        <v>0.17233466882137113</v>
      </c>
      <c r="T112">
        <f t="shared" ca="1" si="59"/>
        <v>0.15473347168642182</v>
      </c>
      <c r="U112">
        <f t="shared" ca="1" si="59"/>
        <v>0.10314657149264077</v>
      </c>
      <c r="V112">
        <f t="shared" ca="1" si="59"/>
        <v>0.65196745511711751</v>
      </c>
      <c r="W112">
        <f t="shared" ca="1" si="59"/>
        <v>0.84252921715855134</v>
      </c>
      <c r="X112">
        <f t="shared" ca="1" si="59"/>
        <v>0.33835826102915995</v>
      </c>
      <c r="Y112">
        <f t="shared" ca="1" si="59"/>
        <v>0.11304021379635219</v>
      </c>
      <c r="Z112">
        <f t="shared" ca="1" si="59"/>
        <v>0.68518774617606437</v>
      </c>
      <c r="AA112">
        <f t="shared" ca="1" si="59"/>
        <v>0.68586656975934968</v>
      </c>
      <c r="AB112">
        <f t="shared" ca="1" si="59"/>
        <v>0.1191750825640624</v>
      </c>
    </row>
    <row r="113" spans="1:28" x14ac:dyDescent="0.25">
      <c r="A113" s="1">
        <f t="shared" si="54"/>
        <v>2041</v>
      </c>
      <c r="B113">
        <f t="shared" si="55"/>
        <v>1.6</v>
      </c>
      <c r="C113">
        <f t="shared" ca="1" si="40"/>
        <v>-0.12259043794487028</v>
      </c>
      <c r="D113">
        <f t="shared" ca="1" si="41"/>
        <v>-0.17902909550718213</v>
      </c>
      <c r="E113">
        <f t="shared" ca="1" si="42"/>
        <v>-0.12828606412937901</v>
      </c>
      <c r="F113">
        <f t="shared" ca="1" si="43"/>
        <v>-0.1247390696431563</v>
      </c>
      <c r="G113">
        <f t="shared" ca="1" si="44"/>
        <v>-0.12911797218013196</v>
      </c>
      <c r="H113">
        <f t="shared" ca="1" si="45"/>
        <v>-0.12630099395585584</v>
      </c>
      <c r="I113">
        <f t="shared" ca="1" si="50"/>
        <v>-0.12758732975010526</v>
      </c>
      <c r="J113">
        <f t="shared" ca="1" si="51"/>
        <v>-0.11820128589805116</v>
      </c>
      <c r="K113">
        <f t="shared" ca="1" si="52"/>
        <v>-0.37758927274716875</v>
      </c>
      <c r="L113">
        <f t="shared" ca="1" si="53"/>
        <v>-0.35934639029142629</v>
      </c>
      <c r="M113">
        <f t="shared" ca="1" si="48"/>
        <v>-0.45581022149310146</v>
      </c>
      <c r="Q113">
        <f t="shared" si="57"/>
        <v>1.6</v>
      </c>
      <c r="R113">
        <f t="shared" ca="1" si="49"/>
        <v>0.47768937840573078</v>
      </c>
      <c r="S113">
        <f t="shared" ca="1" si="59"/>
        <v>0.20190395632995051</v>
      </c>
      <c r="T113">
        <f t="shared" ca="1" si="59"/>
        <v>0.1401596273322942</v>
      </c>
      <c r="U113">
        <f t="shared" ca="1" si="59"/>
        <v>0.88526462951066964</v>
      </c>
      <c r="V113">
        <f t="shared" ca="1" si="59"/>
        <v>0.89096366798053572</v>
      </c>
      <c r="W113">
        <f t="shared" ca="1" si="59"/>
        <v>0.75642192288823695</v>
      </c>
      <c r="X113">
        <f t="shared" ca="1" si="59"/>
        <v>0.22220628321237931</v>
      </c>
      <c r="Y113">
        <f t="shared" ca="1" si="59"/>
        <v>0.66688587208676442</v>
      </c>
      <c r="Z113">
        <f t="shared" ca="1" si="59"/>
        <v>0.71162444833296024</v>
      </c>
      <c r="AA113">
        <f t="shared" ca="1" si="59"/>
        <v>0.66545106172519453</v>
      </c>
      <c r="AB113">
        <f t="shared" ca="1" si="59"/>
        <v>0.27519472131917699</v>
      </c>
    </row>
    <row r="114" spans="1:28" x14ac:dyDescent="0.25">
      <c r="A114" s="1">
        <f t="shared" si="54"/>
        <v>2041</v>
      </c>
      <c r="B114">
        <f t="shared" si="55"/>
        <v>1.8</v>
      </c>
      <c r="C114">
        <f t="shared" ca="1" si="40"/>
        <v>-0.12605368702095462</v>
      </c>
      <c r="D114">
        <f t="shared" ca="1" si="41"/>
        <v>-0.25036878050021699</v>
      </c>
      <c r="E114">
        <f t="shared" ca="1" si="42"/>
        <v>-0.24520969974857512</v>
      </c>
      <c r="F114">
        <f t="shared" ca="1" si="43"/>
        <v>-0.12358928596815803</v>
      </c>
      <c r="G114">
        <f t="shared" ca="1" si="44"/>
        <v>-0.14108720170150751</v>
      </c>
      <c r="H114">
        <f t="shared" ca="1" si="45"/>
        <v>-0.13287101344316246</v>
      </c>
      <c r="I114">
        <f t="shared" ca="1" si="50"/>
        <v>-0.1213669704443983</v>
      </c>
      <c r="J114">
        <f t="shared" ca="1" si="51"/>
        <v>-0.11003241368265432</v>
      </c>
      <c r="K114">
        <f t="shared" ca="1" si="52"/>
        <v>-0.34371060166217454</v>
      </c>
      <c r="L114">
        <f t="shared" ca="1" si="53"/>
        <v>-0.34566854468136204</v>
      </c>
      <c r="M114">
        <f t="shared" ca="1" si="48"/>
        <v>-0.41856403882392162</v>
      </c>
      <c r="Q114">
        <f t="shared" si="57"/>
        <v>1.8</v>
      </c>
      <c r="R114">
        <f t="shared" ca="1" si="49"/>
        <v>0.75168633842570243</v>
      </c>
      <c r="S114">
        <f t="shared" ca="1" si="59"/>
        <v>0.11302975409518953</v>
      </c>
      <c r="T114">
        <f t="shared" ca="1" si="59"/>
        <v>0.18624371821748786</v>
      </c>
      <c r="U114">
        <f t="shared" ca="1" si="59"/>
        <v>0.4673314490365843</v>
      </c>
      <c r="V114">
        <f t="shared" ca="1" si="59"/>
        <v>0.95048562932450731</v>
      </c>
      <c r="W114">
        <f t="shared" ca="1" si="59"/>
        <v>0.22735207996776152</v>
      </c>
      <c r="X114">
        <f t="shared" ca="1" si="59"/>
        <v>0.73208089512651719</v>
      </c>
      <c r="Y114">
        <f t="shared" ca="1" si="59"/>
        <v>0.62768840274600102</v>
      </c>
      <c r="Z114">
        <f t="shared" ca="1" si="59"/>
        <v>0.64777493681027476</v>
      </c>
      <c r="AA114">
        <f t="shared" ca="1" si="59"/>
        <v>0.63999447979639401</v>
      </c>
      <c r="AB114">
        <f t="shared" ca="1" si="59"/>
        <v>0.24969501688985415</v>
      </c>
    </row>
    <row r="115" spans="1:28" x14ac:dyDescent="0.25">
      <c r="A115" s="1">
        <f t="shared" si="54"/>
        <v>2041</v>
      </c>
      <c r="B115">
        <f t="shared" si="55"/>
        <v>2</v>
      </c>
      <c r="C115">
        <f t="shared" ca="1" si="40"/>
        <v>-7.2476954454593859E-2</v>
      </c>
      <c r="D115">
        <f t="shared" ca="1" si="41"/>
        <v>-0.20129921771630929</v>
      </c>
      <c r="E115">
        <f t="shared" ca="1" si="42"/>
        <v>-0.22930081610481781</v>
      </c>
      <c r="F115">
        <f t="shared" ca="1" si="43"/>
        <v>-0.12569738730506838</v>
      </c>
      <c r="G115">
        <f t="shared" ca="1" si="44"/>
        <v>-0.35305722584783955</v>
      </c>
      <c r="H115">
        <f t="shared" ca="1" si="45"/>
        <v>-0.17392772155399425</v>
      </c>
      <c r="I115">
        <f t="shared" ca="1" si="50"/>
        <v>0.23737602906736024</v>
      </c>
      <c r="J115">
        <f t="shared" ca="1" si="51"/>
        <v>0.11280286718687184</v>
      </c>
      <c r="K115">
        <f t="shared" ca="1" si="52"/>
        <v>-0.44884550252775046</v>
      </c>
      <c r="L115">
        <f ca="1">-IF(ABS(MIN(INDIRECT("'[All data.xlsx]Sheet2_Mul_"&amp;$B115&amp;"_"&amp;AA$1&amp;"'!"&amp;ADDRESS($O$2+$A115-2023,2)&amp;":"&amp;ADDRESS($O$2+$A115-2023,52))))&lt;0.0001,10000*(MIN(INDIRECT("'[All data.xlsx]Sheet2_Mul_"&amp;$B115&amp;"_"&amp;AA$1&amp;"'!"&amp;ADDRESS($O$2+$A115-2023,2)&amp;":"&amp;ADDRESS($O$2+$A115-2023,52)))),IF(ABS(MIN(INDIRECT("'[All data.xlsx]Sheet2_Mul_"&amp;$B115&amp;"_"&amp;AA$1&amp;"'!"&amp;ADDRESS($O$2+$A115-2023,2)&amp;":"&amp;ADDRESS($O$2+$A115-2023,52))))&lt;0.001,(MIN(INDIRECT("'[All data.xlsx]Sheet2_Mul_"&amp;$B115&amp;"_"&amp;AA$1&amp;"'!"&amp;ADDRESS($O$2+$A115-2023,2)&amp;":"&amp;ADDRESS($O$2+$A115-2023,52))))*1000,IF(ABS(MIN(INDIRECT("'[All data.xlsx]Sheet2_Mul_"&amp;$B115&amp;"_"&amp;AA$1&amp;"'!"&amp;ADDRESS($O$2+$A115-2023,2)&amp;":"&amp;ADDRESS($O$2+$A115-2023,52))))&lt;0.01,(MIN(INDIRECT("'[All data.xlsx]Sheet2_Mul_"&amp;$B115&amp;"_"&amp;AA$1&amp;"'!"&amp;ADDRESS($O$2+$A115-2023,2)&amp;":"&amp;ADDRESS($O$2+$A115-2023,52))))*100,IF(ABS(MIN(INDIRECT("'[All data.xlsx]Sheet2_Mul_"&amp;$B115&amp;"_"&amp;AA$1&amp;"'!"&amp;ADDRESS($O$2+$A115-2023,2)&amp;":"&amp;ADDRESS($O$2+$A115-2023,52))))&lt;0.1,(MIN(INDIRECT("'[All data.xlsx]Sheet2_Mul_"&amp;$B115&amp;"_"&amp;AA$1&amp;"'!"&amp;ADDRESS($O$2+$A115-2023,2)&amp;":"&amp;ADDRESS($O$2+$A115-2023,52))))*10,(MIN(INDIRECT("'[All data.xlsx]Sheet2_Mul_"&amp;$B115&amp;"_"&amp;AA$1&amp;"'!"&amp;ADDRESS($O$2+$A115-2023,2)&amp;":"&amp;ADDRESS($O$2+$A115-2023,52))))))))*VLOOKUP($A115,$AD$2:$AF$39,3,0)/3</f>
        <v>-0.94035112115437469</v>
      </c>
      <c r="M115">
        <f t="shared" ca="1" si="48"/>
        <v>-0.38354637287302129</v>
      </c>
      <c r="Q115">
        <f t="shared" si="57"/>
        <v>2</v>
      </c>
      <c r="R115">
        <f t="shared" ca="1" si="49"/>
        <v>0.65889981963236033</v>
      </c>
      <c r="S115">
        <f t="shared" ca="1" si="59"/>
        <v>0.2461563657557628</v>
      </c>
      <c r="T115">
        <f t="shared" ca="1" si="59"/>
        <v>0.16974657094331283</v>
      </c>
      <c r="U115">
        <f t="shared" ca="1" si="59"/>
        <v>0.68225473484000665</v>
      </c>
      <c r="V115">
        <f t="shared" ca="1" si="59"/>
        <v>0.22221462312573143</v>
      </c>
      <c r="W115">
        <f t="shared" ca="1" si="59"/>
        <v>0.96768259364906051</v>
      </c>
      <c r="X115">
        <f t="shared" ca="1" si="59"/>
        <v>0.187566175010003</v>
      </c>
      <c r="Y115">
        <f t="shared" ca="1" si="59"/>
        <v>0.41350671766412944</v>
      </c>
      <c r="Z115">
        <f t="shared" ca="1" si="59"/>
        <v>1.470893098594201</v>
      </c>
      <c r="AA115">
        <f t="shared" ca="1" si="59"/>
        <v>2.0193722246484742</v>
      </c>
      <c r="AB115">
        <f t="shared" ca="1" si="59"/>
        <v>0.22604947071272163</v>
      </c>
    </row>
    <row r="116" spans="1:28" x14ac:dyDescent="0.25">
      <c r="A116" s="1">
        <f t="shared" si="54"/>
        <v>2042</v>
      </c>
      <c r="B116">
        <f t="shared" si="55"/>
        <v>1</v>
      </c>
      <c r="C116">
        <f t="shared" ca="1" si="40"/>
        <v>-0.18529124307789094</v>
      </c>
      <c r="D116">
        <f t="shared" ca="1" si="41"/>
        <v>-0.41961778655601673</v>
      </c>
      <c r="E116">
        <f t="shared" ca="1" si="42"/>
        <v>-0.1300282107166888</v>
      </c>
      <c r="F116">
        <f t="shared" ca="1" si="43"/>
        <v>-0.12740791000508941</v>
      </c>
      <c r="G116">
        <f t="shared" ca="1" si="44"/>
        <v>-0.13037359152156724</v>
      </c>
      <c r="H116">
        <f t="shared" ca="1" si="45"/>
        <v>-0.13895266392152208</v>
      </c>
      <c r="I116">
        <f t="shared" ca="1" si="50"/>
        <v>-0.41186143799637337</v>
      </c>
      <c r="J116">
        <f t="shared" ca="1" si="51"/>
        <v>-0.12572727453197563</v>
      </c>
      <c r="K116">
        <f t="shared" ca="1" si="52"/>
        <v>-0.38025385120303262</v>
      </c>
      <c r="L116">
        <f t="shared" ca="1" si="53"/>
        <v>-0.39030701024572628</v>
      </c>
      <c r="M116">
        <f t="shared" ca="1" si="48"/>
        <v>-0.22958201626158248</v>
      </c>
      <c r="Q116">
        <f t="shared" si="57"/>
        <v>1</v>
      </c>
      <c r="R116">
        <f t="shared" ca="1" si="49"/>
        <v>0.18418350209080034</v>
      </c>
      <c r="S116">
        <f t="shared" ca="1" si="59"/>
        <v>0.11958330739755958</v>
      </c>
      <c r="T116">
        <f t="shared" ca="1" si="59"/>
        <v>0.93235089005150085</v>
      </c>
      <c r="U116">
        <f t="shared" ca="1" si="59"/>
        <v>0.8869662536259717</v>
      </c>
      <c r="V116">
        <f t="shared" ca="1" si="59"/>
        <v>0.98058051269123836</v>
      </c>
      <c r="W116">
        <f t="shared" ca="1" si="59"/>
        <v>0.89959420338531382</v>
      </c>
      <c r="X116">
        <f t="shared" ca="1" si="59"/>
        <v>0.12104487370669748</v>
      </c>
      <c r="Y116">
        <f t="shared" ca="1" si="59"/>
        <v>0.69992623890411343</v>
      </c>
      <c r="Z116">
        <f t="shared" ca="1" si="59"/>
        <v>0.69913487195320401</v>
      </c>
      <c r="AA116">
        <f t="shared" ca="1" si="59"/>
        <v>0.28443754611300792</v>
      </c>
      <c r="AB116">
        <f t="shared" ca="1" si="59"/>
        <v>0.12924932032476663</v>
      </c>
    </row>
    <row r="117" spans="1:28" x14ac:dyDescent="0.25">
      <c r="A117" s="1">
        <f t="shared" si="54"/>
        <v>2042</v>
      </c>
      <c r="B117">
        <f t="shared" si="55"/>
        <v>1.2</v>
      </c>
      <c r="C117">
        <f t="shared" ca="1" si="40"/>
        <v>-0.11472626597024498</v>
      </c>
      <c r="D117">
        <f t="shared" ca="1" si="41"/>
        <v>-0.15330854379184189</v>
      </c>
      <c r="E117">
        <f t="shared" ca="1" si="42"/>
        <v>-0.12955213168382954</v>
      </c>
      <c r="F117">
        <f t="shared" ca="1" si="43"/>
        <v>-0.12672882847233222</v>
      </c>
      <c r="G117">
        <f t="shared" ca="1" si="44"/>
        <v>-0.14451656533908816</v>
      </c>
      <c r="H117">
        <f t="shared" ca="1" si="45"/>
        <v>-0.13979163940588249</v>
      </c>
      <c r="I117">
        <f t="shared" ca="1" si="50"/>
        <v>-0.13167212353140545</v>
      </c>
      <c r="J117">
        <f t="shared" ca="1" si="51"/>
        <v>-0.10492632179038887</v>
      </c>
      <c r="K117">
        <f t="shared" ca="1" si="52"/>
        <v>-0.11620957506763695</v>
      </c>
      <c r="L117">
        <f t="shared" ca="1" si="53"/>
        <v>-0.38111801352907199</v>
      </c>
      <c r="M117">
        <f t="shared" ca="1" si="48"/>
        <v>-0.22317382201076863</v>
      </c>
      <c r="Q117">
        <f t="shared" si="57"/>
        <v>1.2</v>
      </c>
      <c r="R117">
        <f t="shared" ca="1" si="49"/>
        <v>0.92493738119731306</v>
      </c>
      <c r="S117">
        <f t="shared" ca="1" si="59"/>
        <v>0.11293300303747601</v>
      </c>
      <c r="T117">
        <f t="shared" ca="1" si="59"/>
        <v>0.92947918742868507</v>
      </c>
      <c r="U117">
        <f t="shared" ca="1" si="59"/>
        <v>0.88274557466374082</v>
      </c>
      <c r="V117">
        <f t="shared" ca="1" si="59"/>
        <v>0.9719230184772305</v>
      </c>
      <c r="W117">
        <f t="shared" ca="1" si="59"/>
        <v>0.82503033768526024</v>
      </c>
      <c r="X117">
        <f t="shared" ca="1" si="59"/>
        <v>0.81131500884509422</v>
      </c>
      <c r="Y117">
        <f t="shared" ca="1" si="59"/>
        <v>0.11291737339701559</v>
      </c>
      <c r="Z117">
        <f t="shared" ca="1" si="59"/>
        <v>0.1314517283323007</v>
      </c>
      <c r="AA117">
        <f t="shared" ca="1" si="59"/>
        <v>0.68777678580659352</v>
      </c>
      <c r="AB117">
        <f t="shared" ca="1" si="59"/>
        <v>0.12449557055213577</v>
      </c>
    </row>
    <row r="118" spans="1:28" x14ac:dyDescent="0.25">
      <c r="A118" s="1">
        <f t="shared" si="54"/>
        <v>2042</v>
      </c>
      <c r="B118">
        <f t="shared" si="55"/>
        <v>1.4</v>
      </c>
      <c r="C118">
        <f t="shared" ca="1" si="40"/>
        <v>-0.1185747849495893</v>
      </c>
      <c r="D118">
        <f t="shared" ca="1" si="41"/>
        <v>-0.28158784294972955</v>
      </c>
      <c r="E118">
        <f t="shared" ca="1" si="42"/>
        <v>-0.12899455622115563</v>
      </c>
      <c r="F118">
        <f t="shared" ca="1" si="43"/>
        <v>-0.12582288729803873</v>
      </c>
      <c r="G118">
        <f t="shared" ca="1" si="44"/>
        <v>-0.14563616280664202</v>
      </c>
      <c r="H118">
        <f t="shared" ca="1" si="45"/>
        <v>-0.13776695930406288</v>
      </c>
      <c r="I118">
        <f t="shared" ca="1" si="50"/>
        <v>-0.38855759049791644</v>
      </c>
      <c r="J118">
        <f t="shared" ca="1" si="51"/>
        <v>-0.12100311235918521</v>
      </c>
      <c r="K118">
        <f t="shared" ca="1" si="52"/>
        <v>-0.37528973657805853</v>
      </c>
      <c r="L118">
        <f t="shared" ca="1" si="53"/>
        <v>-0.36880311073142624</v>
      </c>
      <c r="M118">
        <f t="shared" ca="1" si="48"/>
        <v>-0.21603313511313257</v>
      </c>
      <c r="Q118">
        <f t="shared" si="57"/>
        <v>1.4</v>
      </c>
      <c r="R118">
        <f t="shared" ca="1" si="49"/>
        <v>0.16405512826120391</v>
      </c>
      <c r="S118">
        <f t="shared" ref="S118:AB130" ca="1" si="61">IF(ABS(MAX(INDIRECT("'[All data.xlsx]Sheet2_Mul_"&amp;$B118&amp;"_"&amp;S$1&amp;"'!"&amp;ADDRESS($O$2+$A118-2023,2)&amp;":"&amp;ADDRESS($O$2+$A118-2023,52))))&lt;0.0001,10000*ABS(MAX(INDIRECT("'[All data.xlsx]Sheet2_Mul_"&amp;$B118&amp;"_"&amp;S$1&amp;"'!"&amp;ADDRESS($O$2+$A118-2023,2)&amp;":"&amp;ADDRESS($O$2+$A118-2023,52)))),IF(ABS(MAX(INDIRECT("'[All data.xlsx]Sheet2_Mul_"&amp;$B118&amp;"_"&amp;S$1&amp;"'!"&amp;ADDRESS($O$2+$A118-2023,2)&amp;":"&amp;ADDRESS($O$2+$A118-2023,52))))&lt;0.001,ABS(MAX(INDIRECT("'[All data.xlsx]Sheet2_Mul_"&amp;$B118&amp;"_"&amp;S$1&amp;"'!"&amp;ADDRESS($O$2+$A118-2023,2)&amp;":"&amp;ADDRESS($O$2+$A118-2023,52))))*1000,IF(ABS(MAX(INDIRECT("'[All data.xlsx]Sheet2_Mul_"&amp;$B118&amp;"_"&amp;S$1&amp;"'!"&amp;ADDRESS($O$2+$A118-2023,2)&amp;":"&amp;ADDRESS($O$2+$A118-2023,52))))&lt;0.01,ABS(MAX(INDIRECT("'[All data.xlsx]Sheet2_Mul_"&amp;$B118&amp;"_"&amp;S$1&amp;"'!"&amp;ADDRESS($O$2+$A118-2023,2)&amp;":"&amp;ADDRESS($O$2+$A118-2023,52))))*100,IF(ABS(MAX(INDIRECT("'[All data.xlsx]Sheet2_Mul_"&amp;$B118&amp;"_"&amp;S$1&amp;"'!"&amp;ADDRESS($O$2+$A118-2023,2)&amp;":"&amp;ADDRESS($O$2+$A118-2023,52))))&lt;0.1,ABS(MAX(INDIRECT("'[All data.xlsx]Sheet2_Mul_"&amp;$B118&amp;"_"&amp;S$1&amp;"'!"&amp;ADDRESS($O$2+$A118-2023,2)&amp;":"&amp;ADDRESS($O$2+$A118-2023,52))))*10,ABS(MAX(INDIRECT("'[All data.xlsx]Sheet2_Mul_"&amp;$B118&amp;"_"&amp;S$1&amp;"'!"&amp;ADDRESS($O$2+$A118-2023,2)&amp;":"&amp;ADDRESS($O$2+$A118-2023,52))))))))</f>
        <v>0.10643274224342764</v>
      </c>
      <c r="T118">
        <f t="shared" ca="1" si="61"/>
        <v>0.92597247917892422</v>
      </c>
      <c r="U118">
        <f t="shared" ca="1" si="61"/>
        <v>0.87725691907450543</v>
      </c>
      <c r="V118">
        <f t="shared" ca="1" si="61"/>
        <v>0.88211139730487198</v>
      </c>
      <c r="W118">
        <f t="shared" ca="1" si="61"/>
        <v>0.42747039920638025</v>
      </c>
      <c r="X118">
        <f t="shared" ca="1" si="61"/>
        <v>0.31960313819740677</v>
      </c>
      <c r="Y118">
        <f t="shared" ca="1" si="61"/>
        <v>0.71410961617943081</v>
      </c>
      <c r="Z118">
        <f t="shared" ca="1" si="61"/>
        <v>0.66885529205424488</v>
      </c>
      <c r="AA118">
        <f t="shared" ca="1" si="61"/>
        <v>0.66534606541584906</v>
      </c>
      <c r="AB118">
        <f t="shared" ca="1" si="61"/>
        <v>0.11939202152581294</v>
      </c>
    </row>
    <row r="119" spans="1:28" x14ac:dyDescent="0.25">
      <c r="A119" s="1">
        <f t="shared" si="54"/>
        <v>2042</v>
      </c>
      <c r="B119">
        <f t="shared" si="55"/>
        <v>1.6</v>
      </c>
      <c r="C119">
        <f t="shared" ca="1" si="40"/>
        <v>-0.12241277960330632</v>
      </c>
      <c r="D119">
        <f t="shared" ca="1" si="41"/>
        <v>-0.13761259593121977</v>
      </c>
      <c r="E119">
        <f t="shared" ca="1" si="42"/>
        <v>-8.8408776374456419E-2</v>
      </c>
      <c r="F119">
        <f t="shared" ca="1" si="43"/>
        <v>-0.12480511813773233</v>
      </c>
      <c r="G119">
        <f t="shared" ca="1" si="44"/>
        <v>-0.1441790599325132</v>
      </c>
      <c r="H119">
        <f t="shared" ca="1" si="45"/>
        <v>-0.11588552216675324</v>
      </c>
      <c r="I119">
        <f t="shared" ca="1" si="50"/>
        <v>-0.10366910534668994</v>
      </c>
      <c r="J119">
        <f t="shared" ca="1" si="51"/>
        <v>-0.11159336464556578</v>
      </c>
      <c r="K119">
        <f t="shared" ca="1" si="52"/>
        <v>-0.37903858279721087</v>
      </c>
      <c r="L119">
        <f t="shared" ca="1" si="53"/>
        <v>-0.35955886987323821</v>
      </c>
      <c r="M119">
        <f t="shared" ca="1" si="48"/>
        <v>-0.20833255054141084</v>
      </c>
      <c r="Q119">
        <f t="shared" si="57"/>
        <v>1.6</v>
      </c>
      <c r="R119">
        <f t="shared" ca="1" si="49"/>
        <v>0.23321923327922139</v>
      </c>
      <c r="S119">
        <f t="shared" ca="1" si="61"/>
        <v>0.11011590915227834</v>
      </c>
      <c r="T119">
        <f t="shared" ca="1" si="61"/>
        <v>0.10295483399209945</v>
      </c>
      <c r="U119">
        <f t="shared" ca="1" si="61"/>
        <v>0.87090634512354381</v>
      </c>
      <c r="V119">
        <f t="shared" ca="1" si="61"/>
        <v>0.14503342056530852</v>
      </c>
      <c r="W119">
        <f t="shared" ca="1" si="61"/>
        <v>0.75596197735009985</v>
      </c>
      <c r="X119">
        <f t="shared" ca="1" si="61"/>
        <v>0.11843247994675003</v>
      </c>
      <c r="Y119">
        <f t="shared" ca="1" si="61"/>
        <v>0.57070938560452322</v>
      </c>
      <c r="Z119">
        <f t="shared" ca="1" si="61"/>
        <v>0.69690047901121288</v>
      </c>
      <c r="AA119">
        <f t="shared" ca="1" si="61"/>
        <v>0.6495526311431904</v>
      </c>
      <c r="AB119">
        <f t="shared" ca="1" si="61"/>
        <v>0.11403870634695137</v>
      </c>
    </row>
    <row r="120" spans="1:28" x14ac:dyDescent="0.25">
      <c r="A120" s="1">
        <f t="shared" si="54"/>
        <v>2042</v>
      </c>
      <c r="B120">
        <f t="shared" si="55"/>
        <v>1.8</v>
      </c>
      <c r="C120">
        <f t="shared" ca="1" si="40"/>
        <v>-0.12611287166174981</v>
      </c>
      <c r="D120">
        <f t="shared" ca="1" si="41"/>
        <v>-0.2427735022889207</v>
      </c>
      <c r="E120">
        <f t="shared" ca="1" si="42"/>
        <v>-0.23940797700391045</v>
      </c>
      <c r="F120">
        <f t="shared" ca="1" si="43"/>
        <v>-0.12365377759784114</v>
      </c>
      <c r="G120">
        <f t="shared" ca="1" si="44"/>
        <v>-0.14158433673906626</v>
      </c>
      <c r="H120">
        <f t="shared" ca="1" si="45"/>
        <v>-0.13189180434621092</v>
      </c>
      <c r="I120">
        <f t="shared" ca="1" si="50"/>
        <v>-0.12137771148933997</v>
      </c>
      <c r="J120">
        <f t="shared" ca="1" si="51"/>
        <v>-0.36850470798617513</v>
      </c>
      <c r="K120">
        <f t="shared" ca="1" si="52"/>
        <v>-0.10546914741154977</v>
      </c>
      <c r="L120">
        <f t="shared" ca="1" si="53"/>
        <v>-0.35799529602045937</v>
      </c>
      <c r="M120">
        <f t="shared" ca="1" si="48"/>
        <v>-0.4181912949998306</v>
      </c>
      <c r="Q120">
        <f t="shared" si="57"/>
        <v>1.8</v>
      </c>
      <c r="R120">
        <f t="shared" ca="1" si="49"/>
        <v>0.30009540455506073</v>
      </c>
      <c r="S120">
        <f t="shared" ca="1" si="61"/>
        <v>0.26556994828782676</v>
      </c>
      <c r="T120">
        <f t="shared" ca="1" si="61"/>
        <v>0.18050817542640324</v>
      </c>
      <c r="U120">
        <f t="shared" ca="1" si="61"/>
        <v>0.84034940429232918</v>
      </c>
      <c r="V120">
        <f t="shared" ca="1" si="61"/>
        <v>0.95955375852150737</v>
      </c>
      <c r="W120">
        <f t="shared" ca="1" si="61"/>
        <v>0.86376213101852684</v>
      </c>
      <c r="X120">
        <f t="shared" ca="1" si="61"/>
        <v>0.61318908784398229</v>
      </c>
      <c r="Y120">
        <f t="shared" ca="1" si="61"/>
        <v>0.66665362738811806</v>
      </c>
      <c r="Z120">
        <f t="shared" ca="1" si="61"/>
        <v>0.12191840152510806</v>
      </c>
      <c r="AA120">
        <f t="shared" ca="1" si="61"/>
        <v>0.62834645347038232</v>
      </c>
      <c r="AB120">
        <f t="shared" ca="1" si="61"/>
        <v>0.24991078998981439</v>
      </c>
    </row>
    <row r="121" spans="1:28" x14ac:dyDescent="0.25">
      <c r="A121" s="1">
        <f t="shared" si="54"/>
        <v>2042</v>
      </c>
      <c r="B121">
        <f t="shared" si="55"/>
        <v>2</v>
      </c>
      <c r="C121">
        <f t="shared" ca="1" si="40"/>
        <v>-0.12968110966475088</v>
      </c>
      <c r="D121">
        <f t="shared" ca="1" si="41"/>
        <v>-0.19106236725874717</v>
      </c>
      <c r="E121">
        <f t="shared" ca="1" si="42"/>
        <v>-0.22081075111820589</v>
      </c>
      <c r="F121">
        <f t="shared" ca="1" si="43"/>
        <v>-0.13480066304451035</v>
      </c>
      <c r="G121">
        <f t="shared" ca="1" si="44"/>
        <v>-0.42654238700925462</v>
      </c>
      <c r="H121">
        <f t="shared" ca="1" si="45"/>
        <v>-0.16558267934884061</v>
      </c>
      <c r="I121">
        <f t="shared" ref="I121:L121" ca="1" si="62">-IF(ABS(MIN(INDIRECT("'[All data.xlsx]Sheet2_Mul_"&amp;$B121&amp;"_"&amp;X$1&amp;"'!"&amp;ADDRESS($O$2+$A121-2023,2)&amp;":"&amp;ADDRESS($O$2+$A121-2023,52))))&lt;0.0001,10000*(MIN(INDIRECT("'[All data.xlsx]Sheet2_Mul_"&amp;$B121&amp;"_"&amp;X$1&amp;"'!"&amp;ADDRESS($O$2+$A121-2023,2)&amp;":"&amp;ADDRESS($O$2+$A121-2023,52)))),IF(ABS(MIN(INDIRECT("'[All data.xlsx]Sheet2_Mul_"&amp;$B121&amp;"_"&amp;X$1&amp;"'!"&amp;ADDRESS($O$2+$A121-2023,2)&amp;":"&amp;ADDRESS($O$2+$A121-2023,52))))&lt;0.001,(MIN(INDIRECT("'[All data.xlsx]Sheet2_Mul_"&amp;$B121&amp;"_"&amp;X$1&amp;"'!"&amp;ADDRESS($O$2+$A121-2023,2)&amp;":"&amp;ADDRESS($O$2+$A121-2023,52))))*1000,IF(ABS(MIN(INDIRECT("'[All data.xlsx]Sheet2_Mul_"&amp;$B121&amp;"_"&amp;X$1&amp;"'!"&amp;ADDRESS($O$2+$A121-2023,2)&amp;":"&amp;ADDRESS($O$2+$A121-2023,52))))&lt;0.01,(MIN(INDIRECT("'[All data.xlsx]Sheet2_Mul_"&amp;$B121&amp;"_"&amp;X$1&amp;"'!"&amp;ADDRESS($O$2+$A121-2023,2)&amp;":"&amp;ADDRESS($O$2+$A121-2023,52))))*100,IF(ABS(MIN(INDIRECT("'[All data.xlsx]Sheet2_Mul_"&amp;$B121&amp;"_"&amp;X$1&amp;"'!"&amp;ADDRESS($O$2+$A121-2023,2)&amp;":"&amp;ADDRESS($O$2+$A121-2023,52))))&lt;0.1,(MIN(INDIRECT("'[All data.xlsx]Sheet2_Mul_"&amp;$B121&amp;"_"&amp;X$1&amp;"'!"&amp;ADDRESS($O$2+$A121-2023,2)&amp;":"&amp;ADDRESS($O$2+$A121-2023,52))))*10,(MIN(INDIRECT("'[All data.xlsx]Sheet2_Mul_"&amp;$B121&amp;"_"&amp;X$1&amp;"'!"&amp;ADDRESS($O$2+$A121-2023,2)&amp;":"&amp;ADDRESS($O$2+$A121-2023,52))))))))*VLOOKUP($A121,$AD$2:$AF$39,3,0)/3</f>
        <v>-0.39350340400275879</v>
      </c>
      <c r="J121">
        <f t="shared" ca="1" si="62"/>
        <v>-0.10307116118590028</v>
      </c>
      <c r="K121">
        <f t="shared" ca="1" si="62"/>
        <v>-0.66495032094111062</v>
      </c>
      <c r="L121">
        <f t="shared" ca="1" si="62"/>
        <v>-0.88941772193493485</v>
      </c>
      <c r="M121">
        <f t="shared" ca="1" si="48"/>
        <v>-0.38322223384468584</v>
      </c>
      <c r="Q121">
        <f t="shared" si="57"/>
        <v>2</v>
      </c>
      <c r="R121">
        <f t="shared" ca="1" si="49"/>
        <v>0.36478620379582005</v>
      </c>
      <c r="S121">
        <f t="shared" ca="1" si="61"/>
        <v>0.89455640886229137</v>
      </c>
      <c r="T121">
        <f t="shared" ca="1" si="61"/>
        <v>0.16406744578618304</v>
      </c>
      <c r="U121">
        <f t="shared" ca="1" si="61"/>
        <v>0.76733827278465616</v>
      </c>
      <c r="V121">
        <f t="shared" ca="1" si="61"/>
        <v>0.16414974111313052</v>
      </c>
      <c r="W121">
        <f t="shared" ca="1" si="61"/>
        <v>0.11562705746118769</v>
      </c>
      <c r="X121">
        <f t="shared" ca="1" si="61"/>
        <v>0.11704774530966267</v>
      </c>
      <c r="Y121">
        <f t="shared" ca="1" si="61"/>
        <v>0.38723782105340271</v>
      </c>
      <c r="Z121">
        <f t="shared" ca="1" si="61"/>
        <v>1.2246448759217448</v>
      </c>
      <c r="AA121">
        <f t="shared" ca="1" si="61"/>
        <v>1.8117036259507959</v>
      </c>
      <c r="AB121">
        <f t="shared" ca="1" si="61"/>
        <v>0.2262554198918387</v>
      </c>
    </row>
    <row r="122" spans="1:28" x14ac:dyDescent="0.25">
      <c r="A122" s="1">
        <f t="shared" si="54"/>
        <v>2043</v>
      </c>
      <c r="B122">
        <f t="shared" si="55"/>
        <v>1</v>
      </c>
      <c r="C122">
        <f t="shared" ca="1" si="40"/>
        <v>-0.10106248444206832</v>
      </c>
      <c r="D122">
        <f t="shared" ca="1" si="41"/>
        <v>-0.41998777640283141</v>
      </c>
      <c r="E122">
        <f t="shared" ca="1" si="42"/>
        <v>-0.36151825872874177</v>
      </c>
      <c r="F122">
        <f t="shared" ca="1" si="43"/>
        <v>-0.3667030512248875</v>
      </c>
      <c r="G122">
        <f t="shared" ca="1" si="44"/>
        <v>-0.14491981182203051</v>
      </c>
      <c r="H122">
        <f t="shared" ca="1" si="45"/>
        <v>-0.13908345386391416</v>
      </c>
      <c r="I122">
        <f t="shared" ca="1" si="50"/>
        <v>-0.38003299536916596</v>
      </c>
      <c r="J122">
        <f t="shared" ca="1" si="51"/>
        <v>-0.11833426189926033</v>
      </c>
      <c r="K122">
        <f t="shared" ca="1" si="52"/>
        <v>-0.11780662293500381</v>
      </c>
      <c r="L122">
        <f t="shared" ca="1" si="53"/>
        <v>-0.38834218082783045</v>
      </c>
      <c r="M122">
        <f t="shared" ca="1" si="48"/>
        <v>-0.22962859586461126</v>
      </c>
      <c r="Q122">
        <f t="shared" si="57"/>
        <v>1</v>
      </c>
      <c r="R122">
        <f t="shared" ca="1" si="49"/>
        <v>0.16910881772421332</v>
      </c>
      <c r="S122">
        <f t="shared" ca="1" si="61"/>
        <v>0.27333861088226102</v>
      </c>
      <c r="T122">
        <f t="shared" ca="1" si="61"/>
        <v>0.64854200087776703</v>
      </c>
      <c r="U122">
        <f t="shared" ca="1" si="61"/>
        <v>0.10130255661187902</v>
      </c>
      <c r="V122">
        <f t="shared" ca="1" si="61"/>
        <v>0.95783617191690107</v>
      </c>
      <c r="W122">
        <f t="shared" ca="1" si="61"/>
        <v>0.88031404008075398</v>
      </c>
      <c r="X122">
        <f t="shared" ca="1" si="61"/>
        <v>0.2957512947822647</v>
      </c>
      <c r="Y122">
        <f t="shared" ca="1" si="61"/>
        <v>0.14048032577092051</v>
      </c>
      <c r="Z122">
        <f t="shared" ca="1" si="61"/>
        <v>0.13162056841132844</v>
      </c>
      <c r="AA122">
        <f t="shared" ca="1" si="61"/>
        <v>0.33579590717810537</v>
      </c>
      <c r="AB122">
        <f t="shared" ca="1" si="61"/>
        <v>0.12944726504158233</v>
      </c>
    </row>
    <row r="123" spans="1:28" x14ac:dyDescent="0.25">
      <c r="A123" s="1">
        <f t="shared" si="54"/>
        <v>2043</v>
      </c>
      <c r="B123">
        <f t="shared" si="55"/>
        <v>1.2</v>
      </c>
      <c r="C123">
        <f t="shared" ca="1" si="40"/>
        <v>-0.11484257565635535</v>
      </c>
      <c r="D123">
        <f t="shared" ca="1" si="41"/>
        <v>-0.13235429533749837</v>
      </c>
      <c r="E123">
        <f t="shared" ca="1" si="42"/>
        <v>-0.1297217161985913</v>
      </c>
      <c r="F123">
        <f t="shared" ca="1" si="43"/>
        <v>-0.12686459273368814</v>
      </c>
      <c r="G123">
        <f t="shared" ca="1" si="44"/>
        <v>-0.34047967481734592</v>
      </c>
      <c r="H123">
        <f t="shared" ca="1" si="45"/>
        <v>-0.13994815112217257</v>
      </c>
      <c r="I123">
        <f t="shared" ca="1" si="50"/>
        <v>-0.40543415898788804</v>
      </c>
      <c r="J123">
        <f t="shared" ca="1" si="51"/>
        <v>-0.3972314871553817</v>
      </c>
      <c r="K123">
        <f t="shared" ca="1" si="52"/>
        <v>-0.39207861684038847</v>
      </c>
      <c r="L123">
        <f t="shared" ca="1" si="53"/>
        <v>-0.37925013801696666</v>
      </c>
      <c r="M123">
        <f t="shared" ca="1" si="48"/>
        <v>-0.2232195856676007</v>
      </c>
      <c r="Q123">
        <f t="shared" si="57"/>
        <v>1.2</v>
      </c>
      <c r="R123">
        <f t="shared" ca="1" si="49"/>
        <v>0.9674170053504173</v>
      </c>
      <c r="S123">
        <f t="shared" ca="1" si="61"/>
        <v>0.96027746243544221</v>
      </c>
      <c r="T123">
        <f t="shared" ca="1" si="61"/>
        <v>0.91621267801287454</v>
      </c>
      <c r="U123">
        <f t="shared" ca="1" si="61"/>
        <v>0.86964190404646191</v>
      </c>
      <c r="V123">
        <f t="shared" ca="1" si="61"/>
        <v>0.55620769826397654</v>
      </c>
      <c r="W123">
        <f t="shared" ca="1" si="61"/>
        <v>0.86632530809305097</v>
      </c>
      <c r="X123">
        <f t="shared" ca="1" si="61"/>
        <v>0.33760503303733336</v>
      </c>
      <c r="Y123">
        <f t="shared" ca="1" si="61"/>
        <v>0.67341828438412454</v>
      </c>
      <c r="Z123">
        <f t="shared" ca="1" si="61"/>
        <v>0.24290543835908537</v>
      </c>
      <c r="AA123">
        <f t="shared" ca="1" si="61"/>
        <v>0.66720215955182338</v>
      </c>
      <c r="AB123">
        <f t="shared" ca="1" si="61"/>
        <v>0.12468697255260797</v>
      </c>
    </row>
    <row r="124" spans="1:28" x14ac:dyDescent="0.25">
      <c r="A124" s="1">
        <f t="shared" si="54"/>
        <v>2043</v>
      </c>
      <c r="B124">
        <f t="shared" si="55"/>
        <v>1.4</v>
      </c>
      <c r="C124">
        <f t="shared" ca="1" si="40"/>
        <v>-0.11884840661447925</v>
      </c>
      <c r="D124">
        <f t="shared" ca="1" si="41"/>
        <v>-0.13213247328789887</v>
      </c>
      <c r="E124">
        <f t="shared" ca="1" si="42"/>
        <v>-8.9047160292226354E-2</v>
      </c>
      <c r="F124">
        <f t="shared" ca="1" si="43"/>
        <v>-0.12599789850857204</v>
      </c>
      <c r="G124">
        <f t="shared" ca="1" si="44"/>
        <v>-0.17690215595298733</v>
      </c>
      <c r="H124">
        <f t="shared" ca="1" si="45"/>
        <v>-0.13790421182979853</v>
      </c>
      <c r="I124">
        <f t="shared" ca="1" si="50"/>
        <v>-0.39377356842970473</v>
      </c>
      <c r="J124">
        <f t="shared" ca="1" si="51"/>
        <v>-0.11417078798593368</v>
      </c>
      <c r="K124">
        <f t="shared" ca="1" si="52"/>
        <v>-0.37571609412463314</v>
      </c>
      <c r="L124">
        <f t="shared" ca="1" si="53"/>
        <v>-0.36903474613814052</v>
      </c>
      <c r="M124">
        <f t="shared" ca="1" si="48"/>
        <v>-0.21607762468046285</v>
      </c>
      <c r="Q124">
        <f t="shared" si="57"/>
        <v>1.4</v>
      </c>
      <c r="R124">
        <f t="shared" ca="1" si="49"/>
        <v>0.16657499192563599</v>
      </c>
      <c r="S124">
        <f t="shared" ca="1" si="61"/>
        <v>0.95892238930813756</v>
      </c>
      <c r="T124">
        <f t="shared" ca="1" si="61"/>
        <v>0.10122595116058145</v>
      </c>
      <c r="U124">
        <f t="shared" ca="1" si="61"/>
        <v>0.85746260465468749</v>
      </c>
      <c r="V124">
        <f t="shared" ca="1" si="61"/>
        <v>0.95825338115394643</v>
      </c>
      <c r="W124">
        <f t="shared" ca="1" si="61"/>
        <v>0.86680473191737839</v>
      </c>
      <c r="X124">
        <f t="shared" ca="1" si="61"/>
        <v>0.65357406734651624</v>
      </c>
      <c r="Y124">
        <f t="shared" ca="1" si="61"/>
        <v>0.13559486024612091</v>
      </c>
      <c r="Z124">
        <f t="shared" ca="1" si="61"/>
        <v>0.65331129110825903</v>
      </c>
      <c r="AA124">
        <f t="shared" ca="1" si="61"/>
        <v>0.3145080247513109</v>
      </c>
      <c r="AB124">
        <f t="shared" ca="1" si="61"/>
        <v>0.11957613818624824</v>
      </c>
    </row>
    <row r="125" spans="1:28" x14ac:dyDescent="0.25">
      <c r="A125" s="1">
        <f t="shared" si="54"/>
        <v>2043</v>
      </c>
      <c r="B125">
        <f t="shared" si="55"/>
        <v>1.6</v>
      </c>
      <c r="C125">
        <f t="shared" ca="1" si="40"/>
        <v>-6.5584422730170053E-2</v>
      </c>
      <c r="D125">
        <f t="shared" ca="1" si="41"/>
        <v>-0.14316004407752111</v>
      </c>
      <c r="E125">
        <f t="shared" ca="1" si="42"/>
        <v>-0.12852996319735063</v>
      </c>
      <c r="F125">
        <f t="shared" ca="1" si="43"/>
        <v>-0.12497245068003722</v>
      </c>
      <c r="G125">
        <f t="shared" ca="1" si="44"/>
        <v>-0.10383918903992206</v>
      </c>
      <c r="H125">
        <f t="shared" ca="1" si="45"/>
        <v>-0.10223623541921695</v>
      </c>
      <c r="I125">
        <f t="shared" ca="1" si="50"/>
        <v>-0.38389286223875452</v>
      </c>
      <c r="J125">
        <f t="shared" ca="1" si="51"/>
        <v>-0.35368670861462598</v>
      </c>
      <c r="K125">
        <f t="shared" ca="1" si="52"/>
        <v>-0.37915374993251089</v>
      </c>
      <c r="L125">
        <f t="shared" ca="1" si="53"/>
        <v>-0.35305655429191612</v>
      </c>
      <c r="M125">
        <f t="shared" ca="1" si="48"/>
        <v>-0.45506539149074476</v>
      </c>
      <c r="Q125">
        <f t="shared" si="57"/>
        <v>1.6</v>
      </c>
      <c r="R125">
        <f t="shared" ca="1" si="49"/>
        <v>0.50252867894861375</v>
      </c>
      <c r="S125">
        <f t="shared" ca="1" si="61"/>
        <v>0.21618497298029488</v>
      </c>
      <c r="T125">
        <f t="shared" ca="1" si="61"/>
        <v>0.90871180763499781</v>
      </c>
      <c r="U125">
        <f t="shared" ca="1" si="61"/>
        <v>0.85766756969454894</v>
      </c>
      <c r="V125">
        <f t="shared" ca="1" si="61"/>
        <v>0.11353311360997061</v>
      </c>
      <c r="W125">
        <f t="shared" ca="1" si="61"/>
        <v>0.10742388186218908</v>
      </c>
      <c r="X125">
        <f t="shared" ca="1" si="61"/>
        <v>0.688680693126001</v>
      </c>
      <c r="Y125">
        <f t="shared" ca="1" si="61"/>
        <v>0.63449267125650943</v>
      </c>
      <c r="Z125">
        <f t="shared" ca="1" si="61"/>
        <v>0.68017901083674814</v>
      </c>
      <c r="AA125">
        <f t="shared" ca="1" si="61"/>
        <v>0.62195551762583823</v>
      </c>
      <c r="AB125">
        <f t="shared" ca="1" si="61"/>
        <v>0.27559640132871388</v>
      </c>
    </row>
    <row r="126" spans="1:28" x14ac:dyDescent="0.25">
      <c r="A126" s="1">
        <f t="shared" si="54"/>
        <v>2043</v>
      </c>
      <c r="B126">
        <f t="shared" si="55"/>
        <v>1.8</v>
      </c>
      <c r="C126">
        <f t="shared" ca="1" si="40"/>
        <v>-0.12644538261463209</v>
      </c>
      <c r="D126">
        <f t="shared" ca="1" si="41"/>
        <v>-0.23885094215687472</v>
      </c>
      <c r="E126">
        <f t="shared" ca="1" si="42"/>
        <v>-0.23601937311412191</v>
      </c>
      <c r="F126">
        <f t="shared" ca="1" si="43"/>
        <v>-0.12372317827739267</v>
      </c>
      <c r="G126">
        <f t="shared" ca="1" si="44"/>
        <v>-0.14178087784617757</v>
      </c>
      <c r="H126">
        <f t="shared" ca="1" si="45"/>
        <v>-0.12861533132146966</v>
      </c>
      <c r="I126">
        <f t="shared" ca="1" si="50"/>
        <v>-0.37992759122365527</v>
      </c>
      <c r="J126">
        <f t="shared" ca="1" si="51"/>
        <v>-0.34829256505205469</v>
      </c>
      <c r="K126">
        <f t="shared" ca="1" si="52"/>
        <v>-0.3581044337840979</v>
      </c>
      <c r="L126">
        <f t="shared" ca="1" si="53"/>
        <v>-0.35819009092282994</v>
      </c>
      <c r="M126">
        <f t="shared" ca="1" si="48"/>
        <v>-0.41792467283775675</v>
      </c>
      <c r="Q126">
        <f t="shared" si="57"/>
        <v>1.8</v>
      </c>
      <c r="R126">
        <f t="shared" ca="1" si="49"/>
        <v>0.29932220501017059</v>
      </c>
      <c r="S126">
        <f t="shared" ca="1" si="61"/>
        <v>0.26027967719781592</v>
      </c>
      <c r="T126">
        <f t="shared" ca="1" si="61"/>
        <v>0.17567903790919495</v>
      </c>
      <c r="U126">
        <f t="shared" ca="1" si="61"/>
        <v>0.82757627810682188</v>
      </c>
      <c r="V126">
        <f t="shared" ca="1" si="61"/>
        <v>0.92118994760689954</v>
      </c>
      <c r="W126">
        <f t="shared" ca="1" si="61"/>
        <v>0.75743354032258348</v>
      </c>
      <c r="X126">
        <f t="shared" ca="1" si="61"/>
        <v>0.68156723554519127</v>
      </c>
      <c r="Y126">
        <f t="shared" ca="1" si="61"/>
        <v>0.31483109121386504</v>
      </c>
      <c r="Z126">
        <f t="shared" ca="1" si="61"/>
        <v>0.61735824356932678</v>
      </c>
      <c r="AA126">
        <f t="shared" ca="1" si="61"/>
        <v>0.6134506566726422</v>
      </c>
      <c r="AB126">
        <f t="shared" ca="1" si="61"/>
        <v>0.25008748311914053</v>
      </c>
    </row>
    <row r="127" spans="1:28" x14ac:dyDescent="0.25">
      <c r="A127" s="1">
        <f t="shared" si="54"/>
        <v>2043</v>
      </c>
      <c r="B127">
        <f t="shared" si="55"/>
        <v>2</v>
      </c>
      <c r="C127">
        <f t="shared" ca="1" si="40"/>
        <v>-0.12968185119054629</v>
      </c>
      <c r="D127">
        <f t="shared" ca="1" si="41"/>
        <v>-0.20272244172120171</v>
      </c>
      <c r="E127">
        <f t="shared" ca="1" si="42"/>
        <v>-0.22193028020289166</v>
      </c>
      <c r="F127">
        <f t="shared" ca="1" si="43"/>
        <v>-0.32192013969056982</v>
      </c>
      <c r="G127">
        <f t="shared" ca="1" si="44"/>
        <v>-0.29790435298798384</v>
      </c>
      <c r="H127">
        <f t="shared" ca="1" si="45"/>
        <v>5.8681133757135684E-2</v>
      </c>
      <c r="I127">
        <f t="shared" ca="1" si="50"/>
        <v>0.49569902926421044</v>
      </c>
      <c r="J127">
        <f t="shared" ca="1" si="51"/>
        <v>0.10636221198857677</v>
      </c>
      <c r="K127">
        <f t="shared" ca="1" si="52"/>
        <v>0.57027613108838426</v>
      </c>
      <c r="L127">
        <f t="shared" ca="1" si="53"/>
        <v>0.9817578510367303</v>
      </c>
      <c r="M127">
        <f t="shared" ca="1" si="48"/>
        <v>-0.38299941134238719</v>
      </c>
      <c r="Q127">
        <f t="shared" si="57"/>
        <v>2</v>
      </c>
      <c r="R127">
        <f t="shared" ca="1" si="49"/>
        <v>0.36244296968800799</v>
      </c>
      <c r="S127">
        <f t="shared" ca="1" si="61"/>
        <v>0.23476665416654197</v>
      </c>
      <c r="T127">
        <f t="shared" ca="1" si="61"/>
        <v>0.15929426834838459</v>
      </c>
      <c r="U127">
        <f t="shared" ca="1" si="61"/>
        <v>0.20551076321977979</v>
      </c>
      <c r="V127">
        <f t="shared" ca="1" si="61"/>
        <v>0.31871266180921448</v>
      </c>
      <c r="W127">
        <f t="shared" ca="1" si="61"/>
        <v>0.51619702361769682</v>
      </c>
      <c r="X127">
        <f t="shared" ca="1" si="61"/>
        <v>0.28819200898889979</v>
      </c>
      <c r="Y127">
        <f t="shared" ca="1" si="61"/>
        <v>0.35049244938876511</v>
      </c>
      <c r="Z127">
        <f t="shared" ca="1" si="61"/>
        <v>1.0679941716487222</v>
      </c>
      <c r="AA127">
        <f t="shared" ca="1" si="61"/>
        <v>2.0383557523391849</v>
      </c>
      <c r="AB127">
        <f t="shared" ca="1" si="61"/>
        <v>0.22642913356523986</v>
      </c>
    </row>
    <row r="128" spans="1:28" x14ac:dyDescent="0.25">
      <c r="A128" s="1">
        <f t="shared" si="54"/>
        <v>2044</v>
      </c>
      <c r="B128">
        <f t="shared" si="55"/>
        <v>1</v>
      </c>
      <c r="C128">
        <f t="shared" ca="1" si="40"/>
        <v>-0.19422873905433638</v>
      </c>
      <c r="D128">
        <f t="shared" ca="1" si="41"/>
        <v>-8.8534105793612775E-2</v>
      </c>
      <c r="E128">
        <f t="shared" ca="1" si="42"/>
        <v>-0.13048574603717622</v>
      </c>
      <c r="F128">
        <f t="shared" ca="1" si="43"/>
        <v>-0.12791560227645662</v>
      </c>
      <c r="G128">
        <f t="shared" ca="1" si="44"/>
        <v>-0.4169822568063446</v>
      </c>
      <c r="H128">
        <f t="shared" ca="1" si="45"/>
        <v>-0.13893102421704492</v>
      </c>
      <c r="I128">
        <f t="shared" ca="1" si="50"/>
        <v>-0.12912893133190398</v>
      </c>
      <c r="J128">
        <f t="shared" ca="1" si="51"/>
        <v>-0.40038815353436613</v>
      </c>
      <c r="K128">
        <f t="shared" ca="1" si="52"/>
        <v>-0.39794192094742015</v>
      </c>
      <c r="L128">
        <f t="shared" ca="1" si="53"/>
        <v>-0.39082195919393953</v>
      </c>
      <c r="M128">
        <f t="shared" ca="1" si="48"/>
        <v>-0.22972548811042395</v>
      </c>
      <c r="Q128">
        <f t="shared" si="57"/>
        <v>1</v>
      </c>
      <c r="R128">
        <f t="shared" ca="1" si="49"/>
        <v>0.34192918838011599</v>
      </c>
      <c r="S128">
        <f t="shared" ca="1" si="61"/>
        <v>0.98574662849908457</v>
      </c>
      <c r="T128">
        <f t="shared" ca="1" si="61"/>
        <v>0.90885393576303708</v>
      </c>
      <c r="U128">
        <f t="shared" ca="1" si="61"/>
        <v>0.8641613695536321</v>
      </c>
      <c r="V128">
        <f t="shared" ca="1" si="61"/>
        <v>0.7299817371432209</v>
      </c>
      <c r="W128">
        <f t="shared" ca="1" si="61"/>
        <v>0.16708653876100713</v>
      </c>
      <c r="X128">
        <f t="shared" ca="1" si="61"/>
        <v>0.14621756198838043</v>
      </c>
      <c r="Y128">
        <f t="shared" ca="1" si="61"/>
        <v>0.4608850913182973</v>
      </c>
      <c r="Z128">
        <f t="shared" ca="1" si="61"/>
        <v>0.67037840642988811</v>
      </c>
      <c r="AA128">
        <f t="shared" ca="1" si="61"/>
        <v>0.33518195292966241</v>
      </c>
      <c r="AB128">
        <f t="shared" ca="1" si="61"/>
        <v>0.12955515290332376</v>
      </c>
    </row>
    <row r="129" spans="1:28" x14ac:dyDescent="0.25">
      <c r="A129" s="1">
        <f t="shared" si="54"/>
        <v>2044</v>
      </c>
      <c r="B129">
        <f t="shared" si="55"/>
        <v>1.2</v>
      </c>
      <c r="C129">
        <f t="shared" ca="1" si="40"/>
        <v>-0.11529066986059887</v>
      </c>
      <c r="D129">
        <f t="shared" ca="1" si="41"/>
        <v>-0.1326671884013082</v>
      </c>
      <c r="E129">
        <f t="shared" ca="1" si="42"/>
        <v>-0.13004415963241775</v>
      </c>
      <c r="F129">
        <f t="shared" ca="1" si="43"/>
        <v>-9.1098587773717155E-2</v>
      </c>
      <c r="G129">
        <f t="shared" ca="1" si="44"/>
        <v>-0.14543355871689315</v>
      </c>
      <c r="H129">
        <f t="shared" ca="1" si="45"/>
        <v>-0.16311602634028774</v>
      </c>
      <c r="I129">
        <f t="shared" ca="1" si="50"/>
        <v>-0.12450062612696038</v>
      </c>
      <c r="J129">
        <f t="shared" ca="1" si="51"/>
        <v>-0.36971388009185929</v>
      </c>
      <c r="K129">
        <f t="shared" ca="1" si="52"/>
        <v>-0.39285942104217503</v>
      </c>
      <c r="L129">
        <f t="shared" ca="1" si="53"/>
        <v>-0.38820718802677301</v>
      </c>
      <c r="M129">
        <f t="shared" ca="1" si="48"/>
        <v>-0.22328767704226404</v>
      </c>
      <c r="Q129">
        <f t="shared" si="57"/>
        <v>1.2</v>
      </c>
      <c r="R129">
        <f t="shared" ca="1" si="49"/>
        <v>0.10474262339797015</v>
      </c>
      <c r="S129">
        <f t="shared" ca="1" si="61"/>
        <v>0.94991767940178029</v>
      </c>
      <c r="T129">
        <f t="shared" ca="1" si="61"/>
        <v>0.90606810618590272</v>
      </c>
      <c r="U129">
        <f t="shared" ca="1" si="61"/>
        <v>0.10005426005179784</v>
      </c>
      <c r="V129">
        <f t="shared" ca="1" si="61"/>
        <v>0.94787088656969809</v>
      </c>
      <c r="W129">
        <f t="shared" ca="1" si="61"/>
        <v>0.15334946047926512</v>
      </c>
      <c r="X129">
        <f t="shared" ca="1" si="61"/>
        <v>0.14732744224507618</v>
      </c>
      <c r="Y129">
        <f t="shared" ca="1" si="61"/>
        <v>0.16975469508510926</v>
      </c>
      <c r="Z129">
        <f t="shared" ca="1" si="61"/>
        <v>0.58639018240991558</v>
      </c>
      <c r="AA129">
        <f t="shared" ca="1" si="61"/>
        <v>0.30372794960038829</v>
      </c>
      <c r="AB129">
        <f t="shared" ca="1" si="61"/>
        <v>0.12479277485250143</v>
      </c>
    </row>
    <row r="130" spans="1:28" x14ac:dyDescent="0.25">
      <c r="A130" s="1">
        <f t="shared" si="54"/>
        <v>2044</v>
      </c>
      <c r="B130">
        <f t="shared" si="55"/>
        <v>1.4</v>
      </c>
      <c r="C130">
        <f t="shared" ca="1" si="40"/>
        <v>-0.11929487501354424</v>
      </c>
      <c r="D130">
        <f t="shared" ca="1" si="41"/>
        <v>-8.8119269585446816E-2</v>
      </c>
      <c r="E130">
        <f t="shared" ca="1" si="42"/>
        <v>-0.14197701262490661</v>
      </c>
      <c r="F130">
        <f t="shared" ca="1" si="43"/>
        <v>-0.12632484565873076</v>
      </c>
      <c r="G130">
        <f t="shared" ca="1" si="44"/>
        <v>-0.1455779238542359</v>
      </c>
      <c r="H130">
        <f t="shared" ca="1" si="45"/>
        <v>-0.13827703899174273</v>
      </c>
      <c r="I130">
        <f t="shared" ca="1" si="50"/>
        <v>-0.12245479081019285</v>
      </c>
      <c r="J130">
        <f t="shared" ca="1" si="51"/>
        <v>-0.11949293625169534</v>
      </c>
      <c r="K130">
        <f t="shared" ca="1" si="52"/>
        <v>-0.37108933932910321</v>
      </c>
      <c r="L130">
        <f t="shared" ca="1" si="53"/>
        <v>-0.3660731856036436</v>
      </c>
      <c r="M130">
        <f t="shared" ca="1" si="48"/>
        <v>-0.21617156810886831</v>
      </c>
      <c r="Q130">
        <f t="shared" si="57"/>
        <v>1.4</v>
      </c>
      <c r="R130">
        <f t="shared" ca="1" si="49"/>
        <v>0.17289291555986736</v>
      </c>
      <c r="S130">
        <f t="shared" ca="1" si="61"/>
        <v>0.97876096091403786</v>
      </c>
      <c r="T130">
        <f t="shared" ca="1" si="61"/>
        <v>0.98965753573337745</v>
      </c>
      <c r="U130">
        <f t="shared" ca="1" si="61"/>
        <v>0.84762079656690792</v>
      </c>
      <c r="V130">
        <f t="shared" ca="1" si="61"/>
        <v>0.94251319434687941</v>
      </c>
      <c r="W130">
        <f t="shared" ca="1" si="61"/>
        <v>0.15185659118929035</v>
      </c>
      <c r="X130">
        <f t="shared" ca="1" si="61"/>
        <v>0.13478642083580655</v>
      </c>
      <c r="Y130">
        <f t="shared" ca="1" si="61"/>
        <v>0.13278738316458774</v>
      </c>
      <c r="Z130">
        <f t="shared" ca="1" si="61"/>
        <v>0.62989151383788877</v>
      </c>
      <c r="AA130">
        <f t="shared" ca="1" si="61"/>
        <v>0.20534470967540627</v>
      </c>
      <c r="AB130">
        <f t="shared" ca="1" si="61"/>
        <v>0.1196792110592656</v>
      </c>
    </row>
    <row r="131" spans="1:28" x14ac:dyDescent="0.25">
      <c r="A131" s="1">
        <f t="shared" si="54"/>
        <v>2044</v>
      </c>
      <c r="B131">
        <f t="shared" si="55"/>
        <v>1.6</v>
      </c>
      <c r="C131">
        <f t="shared" ref="C131:C194" ca="1" si="63">IF(ABS(MIN(INDIRECT("'[All data.xlsx]Sheet2_Mul_"&amp;$B131&amp;"_"&amp;R$1&amp;"'!"&amp;ADDRESS($O$2+$A131-2023,2)&amp;":"&amp;ADDRESS($O$2+$A131-2023,52))))&lt;0.0001,10000*(MIN(INDIRECT("'[All data.xlsx]Sheet2_Mul_"&amp;$B131&amp;"_"&amp;R$1&amp;"'!"&amp;ADDRESS($O$2+$A131-2023,2)&amp;":"&amp;ADDRESS($O$2+$A131-2023,52)))),IF(ABS(MIN(INDIRECT("'[All data.xlsx]Sheet2_Mul_"&amp;$B131&amp;"_"&amp;R$1&amp;"'!"&amp;ADDRESS($O$2+$A131-2023,2)&amp;":"&amp;ADDRESS($O$2+$A131-2023,52))))&lt;0.001,(MIN(INDIRECT("'[All data.xlsx]Sheet2_Mul_"&amp;$B131&amp;"_"&amp;R$1&amp;"'!"&amp;ADDRESS($O$2+$A131-2023,2)&amp;":"&amp;ADDRESS($O$2+$A131-2023,52))))*1000,IF(ABS(MIN(INDIRECT("'[All data.xlsx]Sheet2_Mul_"&amp;$B131&amp;"_"&amp;R$1&amp;"'!"&amp;ADDRESS($O$2+$A131-2023,2)&amp;":"&amp;ADDRESS($O$2+$A131-2023,52))))&lt;0.01,(MIN(INDIRECT("'[All data.xlsx]Sheet2_Mul_"&amp;$B131&amp;"_"&amp;R$1&amp;"'!"&amp;ADDRESS($O$2+$A131-2023,2)&amp;":"&amp;ADDRESS($O$2+$A131-2023,52))))*100,IF(ABS(MIN(INDIRECT("'[All data.xlsx]Sheet2_Mul_"&amp;$B131&amp;"_"&amp;R$1&amp;"'!"&amp;ADDRESS($O$2+$A131-2023,2)&amp;":"&amp;ADDRESS($O$2+$A131-2023,52))))&lt;0.1,(MIN(INDIRECT("'[All data.xlsx]Sheet2_Mul_"&amp;$B131&amp;"_"&amp;R$1&amp;"'!"&amp;ADDRESS($O$2+$A131-2023,2)&amp;":"&amp;ADDRESS($O$2+$A131-2023,52))))*10,(MIN(INDIRECT("'[All data.xlsx]Sheet2_Mul_"&amp;$B131&amp;"_"&amp;R$1&amp;"'!"&amp;ADDRESS($O$2+$A131-2023,2)&amp;":"&amp;ADDRESS($O$2+$A131-2023,52))))))))*VLOOKUP($A131,$AD$2:$AF$39,3,0)/3</f>
        <v>-0.1231583962384149</v>
      </c>
      <c r="D131">
        <f t="shared" ref="D131:D194" ca="1" si="64">IF(ABS(MIN(INDIRECT("'[All data.xlsx]Sheet2_Mul_"&amp;$B131&amp;"_"&amp;S$1&amp;"'!"&amp;ADDRESS($O$2+$A131-2023,2)&amp;":"&amp;ADDRESS($O$2+$A131-2023,52))))&lt;0.0001,10000*(MIN(INDIRECT("'[All data.xlsx]Sheet2_Mul_"&amp;$B131&amp;"_"&amp;S$1&amp;"'!"&amp;ADDRESS($O$2+$A131-2023,2)&amp;":"&amp;ADDRESS($O$2+$A131-2023,52)))),IF(ABS(MIN(INDIRECT("'[All data.xlsx]Sheet2_Mul_"&amp;$B131&amp;"_"&amp;S$1&amp;"'!"&amp;ADDRESS($O$2+$A131-2023,2)&amp;":"&amp;ADDRESS($O$2+$A131-2023,52))))&lt;0.001,(MIN(INDIRECT("'[All data.xlsx]Sheet2_Mul_"&amp;$B131&amp;"_"&amp;S$1&amp;"'!"&amp;ADDRESS($O$2+$A131-2023,2)&amp;":"&amp;ADDRESS($O$2+$A131-2023,52))))*1000,IF(ABS(MIN(INDIRECT("'[All data.xlsx]Sheet2_Mul_"&amp;$B131&amp;"_"&amp;S$1&amp;"'!"&amp;ADDRESS($O$2+$A131-2023,2)&amp;":"&amp;ADDRESS($O$2+$A131-2023,52))))&lt;0.01,(MIN(INDIRECT("'[All data.xlsx]Sheet2_Mul_"&amp;$B131&amp;"_"&amp;S$1&amp;"'!"&amp;ADDRESS($O$2+$A131-2023,2)&amp;":"&amp;ADDRESS($O$2+$A131-2023,52))))*100,IF(ABS(MIN(INDIRECT("'[All data.xlsx]Sheet2_Mul_"&amp;$B131&amp;"_"&amp;S$1&amp;"'!"&amp;ADDRESS($O$2+$A131-2023,2)&amp;":"&amp;ADDRESS($O$2+$A131-2023,52))))&lt;0.1,(MIN(INDIRECT("'[All data.xlsx]Sheet2_Mul_"&amp;$B131&amp;"_"&amp;S$1&amp;"'!"&amp;ADDRESS($O$2+$A131-2023,2)&amp;":"&amp;ADDRESS($O$2+$A131-2023,52))))*10,(MIN(INDIRECT("'[All data.xlsx]Sheet2_Mul_"&amp;$B131&amp;"_"&amp;S$1&amp;"'!"&amp;ADDRESS($O$2+$A131-2023,2)&amp;":"&amp;ADDRESS($O$2+$A131-2023,52))))))))*VLOOKUP($A131,$AD$2:$AF$39,3,0)/3</f>
        <v>-0.13556927017340514</v>
      </c>
      <c r="E131">
        <f t="shared" ref="E131:E194" ca="1" si="65">IF(ABS(MIN(INDIRECT("'[All data.xlsx]Sheet2_Mul_"&amp;$B131&amp;"_"&amp;T$1&amp;"'!"&amp;ADDRESS($O$2+$A131-2023,2)&amp;":"&amp;ADDRESS($O$2+$A131-2023,52))))&lt;0.0001,10000*(MIN(INDIRECT("'[All data.xlsx]Sheet2_Mul_"&amp;$B131&amp;"_"&amp;T$1&amp;"'!"&amp;ADDRESS($O$2+$A131-2023,2)&amp;":"&amp;ADDRESS($O$2+$A131-2023,52)))),IF(ABS(MIN(INDIRECT("'[All data.xlsx]Sheet2_Mul_"&amp;$B131&amp;"_"&amp;T$1&amp;"'!"&amp;ADDRESS($O$2+$A131-2023,2)&amp;":"&amp;ADDRESS($O$2+$A131-2023,52))))&lt;0.001,(MIN(INDIRECT("'[All data.xlsx]Sheet2_Mul_"&amp;$B131&amp;"_"&amp;T$1&amp;"'!"&amp;ADDRESS($O$2+$A131-2023,2)&amp;":"&amp;ADDRESS($O$2+$A131-2023,52))))*1000,IF(ABS(MIN(INDIRECT("'[All data.xlsx]Sheet2_Mul_"&amp;$B131&amp;"_"&amp;T$1&amp;"'!"&amp;ADDRESS($O$2+$A131-2023,2)&amp;":"&amp;ADDRESS($O$2+$A131-2023,52))))&lt;0.01,(MIN(INDIRECT("'[All data.xlsx]Sheet2_Mul_"&amp;$B131&amp;"_"&amp;T$1&amp;"'!"&amp;ADDRESS($O$2+$A131-2023,2)&amp;":"&amp;ADDRESS($O$2+$A131-2023,52))))*100,IF(ABS(MIN(INDIRECT("'[All data.xlsx]Sheet2_Mul_"&amp;$B131&amp;"_"&amp;T$1&amp;"'!"&amp;ADDRESS($O$2+$A131-2023,2)&amp;":"&amp;ADDRESS($O$2+$A131-2023,52))))&lt;0.1,(MIN(INDIRECT("'[All data.xlsx]Sheet2_Mul_"&amp;$B131&amp;"_"&amp;T$1&amp;"'!"&amp;ADDRESS($O$2+$A131-2023,2)&amp;":"&amp;ADDRESS($O$2+$A131-2023,52))))*10,(MIN(INDIRECT("'[All data.xlsx]Sheet2_Mul_"&amp;$B131&amp;"_"&amp;T$1&amp;"'!"&amp;ADDRESS($O$2+$A131-2023,2)&amp;":"&amp;ADDRESS($O$2+$A131-2023,52))))))))*VLOOKUP($A131,$AD$2:$AF$39,3,0)/3</f>
        <v>-0.12884826448914014</v>
      </c>
      <c r="F131">
        <f t="shared" ref="F131:F194" ca="1" si="66">IF(ABS(MIN(INDIRECT("'[All data.xlsx]Sheet2_Mul_"&amp;$B131&amp;"_"&amp;U$1&amp;"'!"&amp;ADDRESS($O$2+$A131-2023,2)&amp;":"&amp;ADDRESS($O$2+$A131-2023,52))))&lt;0.0001,10000*(MIN(INDIRECT("'[All data.xlsx]Sheet2_Mul_"&amp;$B131&amp;"_"&amp;U$1&amp;"'!"&amp;ADDRESS($O$2+$A131-2023,2)&amp;":"&amp;ADDRESS($O$2+$A131-2023,52)))),IF(ABS(MIN(INDIRECT("'[All data.xlsx]Sheet2_Mul_"&amp;$B131&amp;"_"&amp;U$1&amp;"'!"&amp;ADDRESS($O$2+$A131-2023,2)&amp;":"&amp;ADDRESS($O$2+$A131-2023,52))))&lt;0.001,(MIN(INDIRECT("'[All data.xlsx]Sheet2_Mul_"&amp;$B131&amp;"_"&amp;U$1&amp;"'!"&amp;ADDRESS($O$2+$A131-2023,2)&amp;":"&amp;ADDRESS($O$2+$A131-2023,52))))*1000,IF(ABS(MIN(INDIRECT("'[All data.xlsx]Sheet2_Mul_"&amp;$B131&amp;"_"&amp;U$1&amp;"'!"&amp;ADDRESS($O$2+$A131-2023,2)&amp;":"&amp;ADDRESS($O$2+$A131-2023,52))))&lt;0.01,(MIN(INDIRECT("'[All data.xlsx]Sheet2_Mul_"&amp;$B131&amp;"_"&amp;U$1&amp;"'!"&amp;ADDRESS($O$2+$A131-2023,2)&amp;":"&amp;ADDRESS($O$2+$A131-2023,52))))*100,IF(ABS(MIN(INDIRECT("'[All data.xlsx]Sheet2_Mul_"&amp;$B131&amp;"_"&amp;U$1&amp;"'!"&amp;ADDRESS($O$2+$A131-2023,2)&amp;":"&amp;ADDRESS($O$2+$A131-2023,52))))&lt;0.1,(MIN(INDIRECT("'[All data.xlsx]Sheet2_Mul_"&amp;$B131&amp;"_"&amp;U$1&amp;"'!"&amp;ADDRESS($O$2+$A131-2023,2)&amp;":"&amp;ADDRESS($O$2+$A131-2023,52))))*10,(MIN(INDIRECT("'[All data.xlsx]Sheet2_Mul_"&amp;$B131&amp;"_"&amp;U$1&amp;"'!"&amp;ADDRESS($O$2+$A131-2023,2)&amp;":"&amp;ADDRESS($O$2+$A131-2023,52))))))))*VLOOKUP($A131,$AD$2:$AF$39,3,0)/3</f>
        <v>-8.9601098461806042E-2</v>
      </c>
      <c r="G131">
        <f t="shared" ref="G131:G194" ca="1" si="67">IF(ABS(MIN(INDIRECT("'[All data.xlsx]Sheet2_Mul_"&amp;$B131&amp;"_"&amp;V$1&amp;"'!"&amp;ADDRESS($O$2+$A131-2023,2)&amp;":"&amp;ADDRESS($O$2+$A131-2023,52))))&lt;0.0001,10000*(MIN(INDIRECT("'[All data.xlsx]Sheet2_Mul_"&amp;$B131&amp;"_"&amp;V$1&amp;"'!"&amp;ADDRESS($O$2+$A131-2023,2)&amp;":"&amp;ADDRESS($O$2+$A131-2023,52)))),IF(ABS(MIN(INDIRECT("'[All data.xlsx]Sheet2_Mul_"&amp;$B131&amp;"_"&amp;V$1&amp;"'!"&amp;ADDRESS($O$2+$A131-2023,2)&amp;":"&amp;ADDRESS($O$2+$A131-2023,52))))&lt;0.001,(MIN(INDIRECT("'[All data.xlsx]Sheet2_Mul_"&amp;$B131&amp;"_"&amp;V$1&amp;"'!"&amp;ADDRESS($O$2+$A131-2023,2)&amp;":"&amp;ADDRESS($O$2+$A131-2023,52))))*1000,IF(ABS(MIN(INDIRECT("'[All data.xlsx]Sheet2_Mul_"&amp;$B131&amp;"_"&amp;V$1&amp;"'!"&amp;ADDRESS($O$2+$A131-2023,2)&amp;":"&amp;ADDRESS($O$2+$A131-2023,52))))&lt;0.01,(MIN(INDIRECT("'[All data.xlsx]Sheet2_Mul_"&amp;$B131&amp;"_"&amp;V$1&amp;"'!"&amp;ADDRESS($O$2+$A131-2023,2)&amp;":"&amp;ADDRESS($O$2+$A131-2023,52))))*100,IF(ABS(MIN(INDIRECT("'[All data.xlsx]Sheet2_Mul_"&amp;$B131&amp;"_"&amp;V$1&amp;"'!"&amp;ADDRESS($O$2+$A131-2023,2)&amp;":"&amp;ADDRESS($O$2+$A131-2023,52))))&lt;0.1,(MIN(INDIRECT("'[All data.xlsx]Sheet2_Mul_"&amp;$B131&amp;"_"&amp;V$1&amp;"'!"&amp;ADDRESS($O$2+$A131-2023,2)&amp;":"&amp;ADDRESS($O$2+$A131-2023,52))))*10,(MIN(INDIRECT("'[All data.xlsx]Sheet2_Mul_"&amp;$B131&amp;"_"&amp;V$1&amp;"'!"&amp;ADDRESS($O$2+$A131-2023,2)&amp;":"&amp;ADDRESS($O$2+$A131-2023,52))))))))*VLOOKUP($A131,$AD$2:$AF$39,3,0)/3</f>
        <v>-0.132600821255169</v>
      </c>
      <c r="H131">
        <f t="shared" ref="H131:H194" ca="1" si="68">IF(ABS(MIN(INDIRECT("'[All data.xlsx]Sheet2_Mul_"&amp;$B131&amp;"_"&amp;W$1&amp;"'!"&amp;ADDRESS($O$2+$A131-2023,2)&amp;":"&amp;ADDRESS($O$2+$A131-2023,52))))&lt;0.0001,10000*(MIN(INDIRECT("'[All data.xlsx]Sheet2_Mul_"&amp;$B131&amp;"_"&amp;W$1&amp;"'!"&amp;ADDRESS($O$2+$A131-2023,2)&amp;":"&amp;ADDRESS($O$2+$A131-2023,52)))),IF(ABS(MIN(INDIRECT("'[All data.xlsx]Sheet2_Mul_"&amp;$B131&amp;"_"&amp;W$1&amp;"'!"&amp;ADDRESS($O$2+$A131-2023,2)&amp;":"&amp;ADDRESS($O$2+$A131-2023,52))))&lt;0.001,(MIN(INDIRECT("'[All data.xlsx]Sheet2_Mul_"&amp;$B131&amp;"_"&amp;W$1&amp;"'!"&amp;ADDRESS($O$2+$A131-2023,2)&amp;":"&amp;ADDRESS($O$2+$A131-2023,52))))*1000,IF(ABS(MIN(INDIRECT("'[All data.xlsx]Sheet2_Mul_"&amp;$B131&amp;"_"&amp;W$1&amp;"'!"&amp;ADDRESS($O$2+$A131-2023,2)&amp;":"&amp;ADDRESS($O$2+$A131-2023,52))))&lt;0.01,(MIN(INDIRECT("'[All data.xlsx]Sheet2_Mul_"&amp;$B131&amp;"_"&amp;W$1&amp;"'!"&amp;ADDRESS($O$2+$A131-2023,2)&amp;":"&amp;ADDRESS($O$2+$A131-2023,52))))*100,IF(ABS(MIN(INDIRECT("'[All data.xlsx]Sheet2_Mul_"&amp;$B131&amp;"_"&amp;W$1&amp;"'!"&amp;ADDRESS($O$2+$A131-2023,2)&amp;":"&amp;ADDRESS($O$2+$A131-2023,52))))&lt;0.1,(MIN(INDIRECT("'[All data.xlsx]Sheet2_Mul_"&amp;$B131&amp;"_"&amp;W$1&amp;"'!"&amp;ADDRESS($O$2+$A131-2023,2)&amp;":"&amp;ADDRESS($O$2+$A131-2023,52))))*10,(MIN(INDIRECT("'[All data.xlsx]Sheet2_Mul_"&amp;$B131&amp;"_"&amp;W$1&amp;"'!"&amp;ADDRESS($O$2+$A131-2023,2)&amp;":"&amp;ADDRESS($O$2+$A131-2023,52))))))))*VLOOKUP($A131,$AD$2:$AF$39,3,0)/3</f>
        <v>-0.12390599899473616</v>
      </c>
      <c r="I131">
        <f t="shared" ref="I131:I194" ca="1" si="69">IF(ABS(MIN(INDIRECT("'[All data.xlsx]Sheet2_Mul_"&amp;$B131&amp;"_"&amp;X$1&amp;"'!"&amp;ADDRESS($O$2+$A131-2023,2)&amp;":"&amp;ADDRESS($O$2+$A131-2023,52))))&lt;0.0001,10000*(MIN(INDIRECT("'[All data.xlsx]Sheet2_Mul_"&amp;$B131&amp;"_"&amp;X$1&amp;"'!"&amp;ADDRESS($O$2+$A131-2023,2)&amp;":"&amp;ADDRESS($O$2+$A131-2023,52)))),IF(ABS(MIN(INDIRECT("'[All data.xlsx]Sheet2_Mul_"&amp;$B131&amp;"_"&amp;X$1&amp;"'!"&amp;ADDRESS($O$2+$A131-2023,2)&amp;":"&amp;ADDRESS($O$2+$A131-2023,52))))&lt;0.001,(MIN(INDIRECT("'[All data.xlsx]Sheet2_Mul_"&amp;$B131&amp;"_"&amp;X$1&amp;"'!"&amp;ADDRESS($O$2+$A131-2023,2)&amp;":"&amp;ADDRESS($O$2+$A131-2023,52))))*1000,IF(ABS(MIN(INDIRECT("'[All data.xlsx]Sheet2_Mul_"&amp;$B131&amp;"_"&amp;X$1&amp;"'!"&amp;ADDRESS($O$2+$A131-2023,2)&amp;":"&amp;ADDRESS($O$2+$A131-2023,52))))&lt;0.01,(MIN(INDIRECT("'[All data.xlsx]Sheet2_Mul_"&amp;$B131&amp;"_"&amp;X$1&amp;"'!"&amp;ADDRESS($O$2+$A131-2023,2)&amp;":"&amp;ADDRESS($O$2+$A131-2023,52))))*100,IF(ABS(MIN(INDIRECT("'[All data.xlsx]Sheet2_Mul_"&amp;$B131&amp;"_"&amp;X$1&amp;"'!"&amp;ADDRESS($O$2+$A131-2023,2)&amp;":"&amp;ADDRESS($O$2+$A131-2023,52))))&lt;0.1,(MIN(INDIRECT("'[All data.xlsx]Sheet2_Mul_"&amp;$B131&amp;"_"&amp;X$1&amp;"'!"&amp;ADDRESS($O$2+$A131-2023,2)&amp;":"&amp;ADDRESS($O$2+$A131-2023,52))))*10,(MIN(INDIRECT("'[All data.xlsx]Sheet2_Mul_"&amp;$B131&amp;"_"&amp;X$1&amp;"'!"&amp;ADDRESS($O$2+$A131-2023,2)&amp;":"&amp;ADDRESS($O$2+$A131-2023,52))))))))*VLOOKUP($A131,$AD$2:$AF$39,3,0)/3</f>
        <v>-0.12862095855216787</v>
      </c>
      <c r="J131">
        <f t="shared" ref="J131:J194" ca="1" si="70">IF(ABS(MIN(INDIRECT("'[All data.xlsx]Sheet2_Mul_"&amp;$B131&amp;"_"&amp;Y$1&amp;"'!"&amp;ADDRESS($O$2+$A131-2023,2)&amp;":"&amp;ADDRESS($O$2+$A131-2023,52))))&lt;0.0001,10000*(MIN(INDIRECT("'[All data.xlsx]Sheet2_Mul_"&amp;$B131&amp;"_"&amp;Y$1&amp;"'!"&amp;ADDRESS($O$2+$A131-2023,2)&amp;":"&amp;ADDRESS($O$2+$A131-2023,52)))),IF(ABS(MIN(INDIRECT("'[All data.xlsx]Sheet2_Mul_"&amp;$B131&amp;"_"&amp;Y$1&amp;"'!"&amp;ADDRESS($O$2+$A131-2023,2)&amp;":"&amp;ADDRESS($O$2+$A131-2023,52))))&lt;0.001,(MIN(INDIRECT("'[All data.xlsx]Sheet2_Mul_"&amp;$B131&amp;"_"&amp;Y$1&amp;"'!"&amp;ADDRESS($O$2+$A131-2023,2)&amp;":"&amp;ADDRESS($O$2+$A131-2023,52))))*1000,IF(ABS(MIN(INDIRECT("'[All data.xlsx]Sheet2_Mul_"&amp;$B131&amp;"_"&amp;Y$1&amp;"'!"&amp;ADDRESS($O$2+$A131-2023,2)&amp;":"&amp;ADDRESS($O$2+$A131-2023,52))))&lt;0.01,(MIN(INDIRECT("'[All data.xlsx]Sheet2_Mul_"&amp;$B131&amp;"_"&amp;Y$1&amp;"'!"&amp;ADDRESS($O$2+$A131-2023,2)&amp;":"&amp;ADDRESS($O$2+$A131-2023,52))))*100,IF(ABS(MIN(INDIRECT("'[All data.xlsx]Sheet2_Mul_"&amp;$B131&amp;"_"&amp;Y$1&amp;"'!"&amp;ADDRESS($O$2+$A131-2023,2)&amp;":"&amp;ADDRESS($O$2+$A131-2023,52))))&lt;0.1,(MIN(INDIRECT("'[All data.xlsx]Sheet2_Mul_"&amp;$B131&amp;"_"&amp;Y$1&amp;"'!"&amp;ADDRESS($O$2+$A131-2023,2)&amp;":"&amp;ADDRESS($O$2+$A131-2023,52))))*10,(MIN(INDIRECT("'[All data.xlsx]Sheet2_Mul_"&amp;$B131&amp;"_"&amp;Y$1&amp;"'!"&amp;ADDRESS($O$2+$A131-2023,2)&amp;":"&amp;ADDRESS($O$2+$A131-2023,52))))))))*VLOOKUP($A131,$AD$2:$AF$39,3,0)/3</f>
        <v>-0.3793519169699533</v>
      </c>
      <c r="K131">
        <f t="shared" ref="K131:K194" ca="1" si="71">IF(ABS(MIN(INDIRECT("'[All data.xlsx]Sheet2_Mul_"&amp;$B131&amp;"_"&amp;Z$1&amp;"'!"&amp;ADDRESS($O$2+$A131-2023,2)&amp;":"&amp;ADDRESS($O$2+$A131-2023,52))))&lt;0.0001,10000*(MIN(INDIRECT("'[All data.xlsx]Sheet2_Mul_"&amp;$B131&amp;"_"&amp;Z$1&amp;"'!"&amp;ADDRESS($O$2+$A131-2023,2)&amp;":"&amp;ADDRESS($O$2+$A131-2023,52)))),IF(ABS(MIN(INDIRECT("'[All data.xlsx]Sheet2_Mul_"&amp;$B131&amp;"_"&amp;Z$1&amp;"'!"&amp;ADDRESS($O$2+$A131-2023,2)&amp;":"&amp;ADDRESS($O$2+$A131-2023,52))))&lt;0.001,(MIN(INDIRECT("'[All data.xlsx]Sheet2_Mul_"&amp;$B131&amp;"_"&amp;Z$1&amp;"'!"&amp;ADDRESS($O$2+$A131-2023,2)&amp;":"&amp;ADDRESS($O$2+$A131-2023,52))))*1000,IF(ABS(MIN(INDIRECT("'[All data.xlsx]Sheet2_Mul_"&amp;$B131&amp;"_"&amp;Z$1&amp;"'!"&amp;ADDRESS($O$2+$A131-2023,2)&amp;":"&amp;ADDRESS($O$2+$A131-2023,52))))&lt;0.01,(MIN(INDIRECT("'[All data.xlsx]Sheet2_Mul_"&amp;$B131&amp;"_"&amp;Z$1&amp;"'!"&amp;ADDRESS($O$2+$A131-2023,2)&amp;":"&amp;ADDRESS($O$2+$A131-2023,52))))*100,IF(ABS(MIN(INDIRECT("'[All data.xlsx]Sheet2_Mul_"&amp;$B131&amp;"_"&amp;Z$1&amp;"'!"&amp;ADDRESS($O$2+$A131-2023,2)&amp;":"&amp;ADDRESS($O$2+$A131-2023,52))))&lt;0.1,(MIN(INDIRECT("'[All data.xlsx]Sheet2_Mul_"&amp;$B131&amp;"_"&amp;Z$1&amp;"'!"&amp;ADDRESS($O$2+$A131-2023,2)&amp;":"&amp;ADDRESS($O$2+$A131-2023,52))))*10,(MIN(INDIRECT("'[All data.xlsx]Sheet2_Mul_"&amp;$B131&amp;"_"&amp;Z$1&amp;"'!"&amp;ADDRESS($O$2+$A131-2023,2)&amp;":"&amp;ADDRESS($O$2+$A131-2023,52))))))))*VLOOKUP($A131,$AD$2:$AF$39,3,0)/3</f>
        <v>-0.37920287025377092</v>
      </c>
      <c r="L131">
        <f t="shared" ref="L131:L194" ca="1" si="72">IF(ABS(MIN(INDIRECT("'[All data.xlsx]Sheet2_Mul_"&amp;$B131&amp;"_"&amp;AA$1&amp;"'!"&amp;ADDRESS($O$2+$A131-2023,2)&amp;":"&amp;ADDRESS($O$2+$A131-2023,52))))&lt;0.0001,10000*(MIN(INDIRECT("'[All data.xlsx]Sheet2_Mul_"&amp;$B131&amp;"_"&amp;AA$1&amp;"'!"&amp;ADDRESS($O$2+$A131-2023,2)&amp;":"&amp;ADDRESS($O$2+$A131-2023,52)))),IF(ABS(MIN(INDIRECT("'[All data.xlsx]Sheet2_Mul_"&amp;$B131&amp;"_"&amp;AA$1&amp;"'!"&amp;ADDRESS($O$2+$A131-2023,2)&amp;":"&amp;ADDRESS($O$2+$A131-2023,52))))&lt;0.001,(MIN(INDIRECT("'[All data.xlsx]Sheet2_Mul_"&amp;$B131&amp;"_"&amp;AA$1&amp;"'!"&amp;ADDRESS($O$2+$A131-2023,2)&amp;":"&amp;ADDRESS($O$2+$A131-2023,52))))*1000,IF(ABS(MIN(INDIRECT("'[All data.xlsx]Sheet2_Mul_"&amp;$B131&amp;"_"&amp;AA$1&amp;"'!"&amp;ADDRESS($O$2+$A131-2023,2)&amp;":"&amp;ADDRESS($O$2+$A131-2023,52))))&lt;0.01,(MIN(INDIRECT("'[All data.xlsx]Sheet2_Mul_"&amp;$B131&amp;"_"&amp;AA$1&amp;"'!"&amp;ADDRESS($O$2+$A131-2023,2)&amp;":"&amp;ADDRESS($O$2+$A131-2023,52))))*100,IF(ABS(MIN(INDIRECT("'[All data.xlsx]Sheet2_Mul_"&amp;$B131&amp;"_"&amp;AA$1&amp;"'!"&amp;ADDRESS($O$2+$A131-2023,2)&amp;":"&amp;ADDRESS($O$2+$A131-2023,52))))&lt;0.1,(MIN(INDIRECT("'[All data.xlsx]Sheet2_Mul_"&amp;$B131&amp;"_"&amp;AA$1&amp;"'!"&amp;ADDRESS($O$2+$A131-2023,2)&amp;":"&amp;ADDRESS($O$2+$A131-2023,52))))*10,(MIN(INDIRECT("'[All data.xlsx]Sheet2_Mul_"&amp;$B131&amp;"_"&amp;AA$1&amp;"'!"&amp;ADDRESS($O$2+$A131-2023,2)&amp;":"&amp;ADDRESS($O$2+$A131-2023,52))))))))*VLOOKUP($A131,$AD$2:$AF$39,3,0)/3</f>
        <v>-0.35815196262496363</v>
      </c>
      <c r="M131">
        <f t="shared" ref="M131:M194" ca="1" si="73">IF(ABS(MIN(INDIRECT("'[All data.xlsx]Sheet2_Mul_"&amp;$B131&amp;"_"&amp;AB$1&amp;"'!"&amp;ADDRESS($O$2+$A131-2023,2)&amp;":"&amp;ADDRESS($O$2+$A131-2023,52))))&lt;0.0001,10000*(MIN(INDIRECT("'[All data.xlsx]Sheet2_Mul_"&amp;$B131&amp;"_"&amp;AB$1&amp;"'!"&amp;ADDRESS($O$2+$A131-2023,2)&amp;":"&amp;ADDRESS($O$2+$A131-2023,52)))),IF(ABS(MIN(INDIRECT("'[All data.xlsx]Sheet2_Mul_"&amp;$B131&amp;"_"&amp;AB$1&amp;"'!"&amp;ADDRESS($O$2+$A131-2023,2)&amp;":"&amp;ADDRESS($O$2+$A131-2023,52))))&lt;0.001,(MIN(INDIRECT("'[All data.xlsx]Sheet2_Mul_"&amp;$B131&amp;"_"&amp;AB$1&amp;"'!"&amp;ADDRESS($O$2+$A131-2023,2)&amp;":"&amp;ADDRESS($O$2+$A131-2023,52))))*1000,IF(ABS(MIN(INDIRECT("'[All data.xlsx]Sheet2_Mul_"&amp;$B131&amp;"_"&amp;AB$1&amp;"'!"&amp;ADDRESS($O$2+$A131-2023,2)&amp;":"&amp;ADDRESS($O$2+$A131-2023,52))))&lt;0.01,(MIN(INDIRECT("'[All data.xlsx]Sheet2_Mul_"&amp;$B131&amp;"_"&amp;AB$1&amp;"'!"&amp;ADDRESS($O$2+$A131-2023,2)&amp;":"&amp;ADDRESS($O$2+$A131-2023,52))))*100,IF(ABS(MIN(INDIRECT("'[All data.xlsx]Sheet2_Mul_"&amp;$B131&amp;"_"&amp;AB$1&amp;"'!"&amp;ADDRESS($O$2+$A131-2023,2)&amp;":"&amp;ADDRESS($O$2+$A131-2023,52))))&lt;0.1,(MIN(INDIRECT("'[All data.xlsx]Sheet2_Mul_"&amp;$B131&amp;"_"&amp;AB$1&amp;"'!"&amp;ADDRESS($O$2+$A131-2023,2)&amp;":"&amp;ADDRESS($O$2+$A131-2023,52))))*10,(MIN(INDIRECT("'[All data.xlsx]Sheet2_Mul_"&amp;$B131&amp;"_"&amp;AB$1&amp;"'!"&amp;ADDRESS($O$2+$A131-2023,2)&amp;":"&amp;ADDRESS($O$2+$A131-2023,52))))))))*VLOOKUP($A131,$AD$2:$AF$39,3,0)/3</f>
        <v>-0.45481999752666175</v>
      </c>
      <c r="Q131">
        <f t="shared" si="57"/>
        <v>1.6</v>
      </c>
      <c r="R131">
        <f t="shared" ref="R131:AB194" ca="1" si="74">IF(ABS(MAX(INDIRECT("'[All data.xlsx]Sheet2_Mul_"&amp;$B131&amp;"_"&amp;R$1&amp;"'!"&amp;ADDRESS($O$2+$A131-2023,2)&amp;":"&amp;ADDRESS($O$2+$A131-2023,52))))&lt;0.0001,10000*ABS(MAX(INDIRECT("'[All data.xlsx]Sheet2_Mul_"&amp;$B131&amp;"_"&amp;R$1&amp;"'!"&amp;ADDRESS($O$2+$A131-2023,2)&amp;":"&amp;ADDRESS($O$2+$A131-2023,52)))),IF(ABS(MAX(INDIRECT("'[All data.xlsx]Sheet2_Mul_"&amp;$B131&amp;"_"&amp;R$1&amp;"'!"&amp;ADDRESS($O$2+$A131-2023,2)&amp;":"&amp;ADDRESS($O$2+$A131-2023,52))))&lt;0.001,ABS(MAX(INDIRECT("'[All data.xlsx]Sheet2_Mul_"&amp;$B131&amp;"_"&amp;R$1&amp;"'!"&amp;ADDRESS($O$2+$A131-2023,2)&amp;":"&amp;ADDRESS($O$2+$A131-2023,52))))*1000,IF(ABS(MAX(INDIRECT("'[All data.xlsx]Sheet2_Mul_"&amp;$B131&amp;"_"&amp;R$1&amp;"'!"&amp;ADDRESS($O$2+$A131-2023,2)&amp;":"&amp;ADDRESS($O$2+$A131-2023,52))))&lt;0.01,ABS(MAX(INDIRECT("'[All data.xlsx]Sheet2_Mul_"&amp;$B131&amp;"_"&amp;R$1&amp;"'!"&amp;ADDRESS($O$2+$A131-2023,2)&amp;":"&amp;ADDRESS($O$2+$A131-2023,52))))*100,IF(ABS(MAX(INDIRECT("'[All data.xlsx]Sheet2_Mul_"&amp;$B131&amp;"_"&amp;R$1&amp;"'!"&amp;ADDRESS($O$2+$A131-2023,2)&amp;":"&amp;ADDRESS($O$2+$A131-2023,52))))&lt;0.1,ABS(MAX(INDIRECT("'[All data.xlsx]Sheet2_Mul_"&amp;$B131&amp;"_"&amp;R$1&amp;"'!"&amp;ADDRESS($O$2+$A131-2023,2)&amp;":"&amp;ADDRESS($O$2+$A131-2023,52))))*10,ABS(MAX(INDIRECT("'[All data.xlsx]Sheet2_Mul_"&amp;$B131&amp;"_"&amp;R$1&amp;"'!"&amp;ADDRESS($O$2+$A131-2023,2)&amp;":"&amp;ADDRESS($O$2+$A131-2023,52))))))))</f>
        <v>0.23875499600701949</v>
      </c>
      <c r="S131">
        <f t="shared" ca="1" si="74"/>
        <v>0.12353269919069723</v>
      </c>
      <c r="T131">
        <f t="shared" ca="1" si="74"/>
        <v>0.89866581736058382</v>
      </c>
      <c r="U131">
        <f t="shared" ca="1" si="74"/>
        <v>0.83849015894103285</v>
      </c>
      <c r="V131">
        <f t="shared" ca="1" si="74"/>
        <v>0.89341305112718972</v>
      </c>
      <c r="W131">
        <f t="shared" ca="1" si="74"/>
        <v>0.14908128009672242</v>
      </c>
      <c r="X131">
        <f t="shared" ca="1" si="74"/>
        <v>0.14138534138659056</v>
      </c>
      <c r="Y131">
        <f t="shared" ca="1" si="74"/>
        <v>0.6290953488674681</v>
      </c>
      <c r="Z131">
        <f t="shared" ca="1" si="74"/>
        <v>0.61648830534337906</v>
      </c>
      <c r="AA131">
        <f t="shared" ca="1" si="74"/>
        <v>0.3182003416365623</v>
      </c>
      <c r="AB131">
        <f t="shared" ca="1" si="74"/>
        <v>0.27561375843089836</v>
      </c>
    </row>
    <row r="132" spans="1:28" x14ac:dyDescent="0.25">
      <c r="A132" s="1">
        <f t="shared" si="54"/>
        <v>2044</v>
      </c>
      <c r="B132">
        <f t="shared" si="55"/>
        <v>1.8</v>
      </c>
      <c r="C132">
        <f t="shared" ca="1" si="63"/>
        <v>-0.12688780059447211</v>
      </c>
      <c r="D132">
        <f t="shared" ca="1" si="64"/>
        <v>-0.22534860173902002</v>
      </c>
      <c r="E132">
        <f t="shared" ca="1" si="65"/>
        <v>-0.23037476414870336</v>
      </c>
      <c r="F132">
        <f t="shared" ca="1" si="66"/>
        <v>-0.12417499739072702</v>
      </c>
      <c r="G132">
        <f t="shared" ca="1" si="67"/>
        <v>-0.1421515482705373</v>
      </c>
      <c r="H132">
        <f t="shared" ca="1" si="68"/>
        <v>-0.12180683970934798</v>
      </c>
      <c r="I132">
        <f t="shared" ca="1" si="69"/>
        <v>-0.1153323018139909</v>
      </c>
      <c r="J132">
        <f t="shared" ca="1" si="70"/>
        <v>-0.36328969903385827</v>
      </c>
      <c r="K132">
        <f t="shared" ca="1" si="71"/>
        <v>-0.35407778678503038</v>
      </c>
      <c r="L132">
        <f t="shared" ca="1" si="72"/>
        <v>-0.35355398773227042</v>
      </c>
      <c r="M132">
        <f t="shared" ca="1" si="73"/>
        <v>-0.41772742262625551</v>
      </c>
      <c r="Q132">
        <f t="shared" si="57"/>
        <v>1.8</v>
      </c>
      <c r="R132">
        <f t="shared" ca="1" si="74"/>
        <v>0.30243305188821579</v>
      </c>
      <c r="S132">
        <f t="shared" ca="1" si="74"/>
        <v>0.25662039053932928</v>
      </c>
      <c r="T132">
        <f t="shared" ca="1" si="74"/>
        <v>0.17182538043557677</v>
      </c>
      <c r="U132">
        <f t="shared" ca="1" si="74"/>
        <v>0.92461856900176165</v>
      </c>
      <c r="V132">
        <f t="shared" ca="1" si="74"/>
        <v>0.12453045607553719</v>
      </c>
      <c r="W132">
        <f t="shared" ca="1" si="74"/>
        <v>0.146568355857562</v>
      </c>
      <c r="X132">
        <f t="shared" ca="1" si="74"/>
        <v>0.13038360993169493</v>
      </c>
      <c r="Y132">
        <f t="shared" ca="1" si="74"/>
        <v>0.32971032934404454</v>
      </c>
      <c r="Z132">
        <f t="shared" ca="1" si="74"/>
        <v>0.5959094284812011</v>
      </c>
      <c r="AA132">
        <f t="shared" ca="1" si="74"/>
        <v>0.60133860868366917</v>
      </c>
      <c r="AB132">
        <f t="shared" ca="1" si="74"/>
        <v>0.25012137195459549</v>
      </c>
    </row>
    <row r="133" spans="1:28" x14ac:dyDescent="0.25">
      <c r="A133" s="1">
        <f t="shared" si="54"/>
        <v>2044</v>
      </c>
      <c r="B133">
        <f t="shared" si="55"/>
        <v>2</v>
      </c>
      <c r="C133">
        <f t="shared" ca="1" si="63"/>
        <v>-0.13048925386834229</v>
      </c>
      <c r="D133">
        <f t="shared" ca="1" si="64"/>
        <v>-0.1997035535664545</v>
      </c>
      <c r="E133">
        <f t="shared" ca="1" si="65"/>
        <v>-0.2110685428434598</v>
      </c>
      <c r="F133">
        <f t="shared" ca="1" si="66"/>
        <v>-0.81435365438660023</v>
      </c>
      <c r="G133">
        <f t="shared" ca="1" si="67"/>
        <v>-0.19490397052990951</v>
      </c>
      <c r="H133">
        <f ca="1">-IF(ABS(MIN(INDIRECT("'[All data.xlsx]Sheet2_Mul_"&amp;$B133&amp;"_"&amp;W$1&amp;"'!"&amp;ADDRESS($O$2+$A133-2023,2)&amp;":"&amp;ADDRESS($O$2+$A133-2023,52))))&lt;0.0001,10000*(MIN(INDIRECT("'[All data.xlsx]Sheet2_Mul_"&amp;$B133&amp;"_"&amp;W$1&amp;"'!"&amp;ADDRESS($O$2+$A133-2023,2)&amp;":"&amp;ADDRESS($O$2+$A133-2023,52)))),IF(ABS(MIN(INDIRECT("'[All data.xlsx]Sheet2_Mul_"&amp;$B133&amp;"_"&amp;W$1&amp;"'!"&amp;ADDRESS($O$2+$A133-2023,2)&amp;":"&amp;ADDRESS($O$2+$A133-2023,52))))&lt;0.001,(MIN(INDIRECT("'[All data.xlsx]Sheet2_Mul_"&amp;$B133&amp;"_"&amp;W$1&amp;"'!"&amp;ADDRESS($O$2+$A133-2023,2)&amp;":"&amp;ADDRESS($O$2+$A133-2023,52))))*1000,IF(ABS(MIN(INDIRECT("'[All data.xlsx]Sheet2_Mul_"&amp;$B133&amp;"_"&amp;W$1&amp;"'!"&amp;ADDRESS($O$2+$A133-2023,2)&amp;":"&amp;ADDRESS($O$2+$A133-2023,52))))&lt;0.01,(MIN(INDIRECT("'[All data.xlsx]Sheet2_Mul_"&amp;$B133&amp;"_"&amp;W$1&amp;"'!"&amp;ADDRESS($O$2+$A133-2023,2)&amp;":"&amp;ADDRESS($O$2+$A133-2023,52))))*100,IF(ABS(MIN(INDIRECT("'[All data.xlsx]Sheet2_Mul_"&amp;$B133&amp;"_"&amp;W$1&amp;"'!"&amp;ADDRESS($O$2+$A133-2023,2)&amp;":"&amp;ADDRESS($O$2+$A133-2023,52))))&lt;0.1,(MIN(INDIRECT("'[All data.xlsx]Sheet2_Mul_"&amp;$B133&amp;"_"&amp;W$1&amp;"'!"&amp;ADDRESS($O$2+$A133-2023,2)&amp;":"&amp;ADDRESS($O$2+$A133-2023,52))))*10,(MIN(INDIRECT("'[All data.xlsx]Sheet2_Mul_"&amp;$B133&amp;"_"&amp;W$1&amp;"'!"&amp;ADDRESS($O$2+$A133-2023,2)&amp;":"&amp;ADDRESS($O$2+$A133-2023,52))))))))*VLOOKUP($A133,$AD$2:$AF$39,3,0)/3</f>
        <v>-6.0177658428779118E-2</v>
      </c>
      <c r="I133">
        <f t="shared" ref="I133:L133" ca="1" si="75">-IF(ABS(MIN(INDIRECT("'[All data.xlsx]Sheet2_Mul_"&amp;$B133&amp;"_"&amp;X$1&amp;"'!"&amp;ADDRESS($O$2+$A133-2023,2)&amp;":"&amp;ADDRESS($O$2+$A133-2023,52))))&lt;0.0001,10000*(MIN(INDIRECT("'[All data.xlsx]Sheet2_Mul_"&amp;$B133&amp;"_"&amp;X$1&amp;"'!"&amp;ADDRESS($O$2+$A133-2023,2)&amp;":"&amp;ADDRESS($O$2+$A133-2023,52)))),IF(ABS(MIN(INDIRECT("'[All data.xlsx]Sheet2_Mul_"&amp;$B133&amp;"_"&amp;X$1&amp;"'!"&amp;ADDRESS($O$2+$A133-2023,2)&amp;":"&amp;ADDRESS($O$2+$A133-2023,52))))&lt;0.001,(MIN(INDIRECT("'[All data.xlsx]Sheet2_Mul_"&amp;$B133&amp;"_"&amp;X$1&amp;"'!"&amp;ADDRESS($O$2+$A133-2023,2)&amp;":"&amp;ADDRESS($O$2+$A133-2023,52))))*1000,IF(ABS(MIN(INDIRECT("'[All data.xlsx]Sheet2_Mul_"&amp;$B133&amp;"_"&amp;X$1&amp;"'!"&amp;ADDRESS($O$2+$A133-2023,2)&amp;":"&amp;ADDRESS($O$2+$A133-2023,52))))&lt;0.01,(MIN(INDIRECT("'[All data.xlsx]Sheet2_Mul_"&amp;$B133&amp;"_"&amp;X$1&amp;"'!"&amp;ADDRESS($O$2+$A133-2023,2)&amp;":"&amp;ADDRESS($O$2+$A133-2023,52))))*100,IF(ABS(MIN(INDIRECT("'[All data.xlsx]Sheet2_Mul_"&amp;$B133&amp;"_"&amp;X$1&amp;"'!"&amp;ADDRESS($O$2+$A133-2023,2)&amp;":"&amp;ADDRESS($O$2+$A133-2023,52))))&lt;0.1,(MIN(INDIRECT("'[All data.xlsx]Sheet2_Mul_"&amp;$B133&amp;"_"&amp;X$1&amp;"'!"&amp;ADDRESS($O$2+$A133-2023,2)&amp;":"&amp;ADDRESS($O$2+$A133-2023,52))))*10,(MIN(INDIRECT("'[All data.xlsx]Sheet2_Mul_"&amp;$B133&amp;"_"&amp;X$1&amp;"'!"&amp;ADDRESS($O$2+$A133-2023,2)&amp;":"&amp;ADDRESS($O$2+$A133-2023,52))))))))*VLOOKUP($A133,$AD$2:$AF$39,3,0)/3</f>
        <v>-0.39249999899261917</v>
      </c>
      <c r="J133">
        <f t="shared" ca="1" si="75"/>
        <v>-0.13090010988877041</v>
      </c>
      <c r="K133">
        <f t="shared" ca="1" si="75"/>
        <v>-0.49915660721565441</v>
      </c>
      <c r="L133">
        <f t="shared" ca="1" si="75"/>
        <v>-1.0912323164025339</v>
      </c>
      <c r="M133">
        <f t="shared" ca="1" si="73"/>
        <v>-0.38289034025829327</v>
      </c>
      <c r="Q133">
        <f t="shared" si="57"/>
        <v>2</v>
      </c>
      <c r="R133">
        <f t="shared" ca="1" si="74"/>
        <v>0.36402480140615978</v>
      </c>
      <c r="S133">
        <f t="shared" ca="1" si="74"/>
        <v>0.88711783028736957</v>
      </c>
      <c r="T133">
        <f t="shared" ca="1" si="74"/>
        <v>0.15549775159004942</v>
      </c>
      <c r="U133">
        <f t="shared" ca="1" si="74"/>
        <v>0.13512233278617633</v>
      </c>
      <c r="V133">
        <f t="shared" ca="1" si="74"/>
        <v>0.15522162011419013</v>
      </c>
      <c r="W133">
        <f t="shared" ca="1" si="74"/>
        <v>0.52362429925777176</v>
      </c>
      <c r="X133">
        <f t="shared" ca="1" si="74"/>
        <v>0.26933464268827823</v>
      </c>
      <c r="Y133">
        <f t="shared" ca="1" si="74"/>
        <v>0.44341467763741593</v>
      </c>
      <c r="Z133">
        <f t="shared" ca="1" si="74"/>
        <v>1.0629940360886974</v>
      </c>
      <c r="AA133">
        <f t="shared" ca="1" si="74"/>
        <v>2.0447600638404029</v>
      </c>
      <c r="AB133">
        <f t="shared" ca="1" si="74"/>
        <v>0.22647538311228735</v>
      </c>
    </row>
    <row r="134" spans="1:28" x14ac:dyDescent="0.25">
      <c r="A134" s="1">
        <f t="shared" si="54"/>
        <v>2045</v>
      </c>
      <c r="B134">
        <f t="shared" si="55"/>
        <v>1</v>
      </c>
      <c r="C134">
        <f t="shared" ca="1" si="63"/>
        <v>-0.17683234810090878</v>
      </c>
      <c r="D134">
        <f t="shared" ca="1" si="64"/>
        <v>-0.13302540251677344</v>
      </c>
      <c r="E134">
        <f t="shared" ca="1" si="65"/>
        <v>-0.13314590259354256</v>
      </c>
      <c r="F134">
        <f t="shared" ca="1" si="66"/>
        <v>-0.12812869138870961</v>
      </c>
      <c r="G134">
        <f t="shared" ca="1" si="67"/>
        <v>-0.14653169442872052</v>
      </c>
      <c r="H134">
        <f t="shared" ca="1" si="68"/>
        <v>-0.12797782625073195</v>
      </c>
      <c r="I134">
        <f t="shared" ca="1" si="69"/>
        <v>-0.40331185807515024</v>
      </c>
      <c r="J134">
        <f t="shared" ca="1" si="70"/>
        <v>-0.39848505894800357</v>
      </c>
      <c r="K134">
        <f t="shared" ca="1" si="71"/>
        <v>-0.20665689868211121</v>
      </c>
      <c r="L134">
        <f t="shared" ca="1" si="72"/>
        <v>-0.39797173059451052</v>
      </c>
      <c r="M134">
        <f t="shared" ca="1" si="73"/>
        <v>-0.22828204317176481</v>
      </c>
      <c r="Q134">
        <f t="shared" si="57"/>
        <v>1</v>
      </c>
      <c r="R134">
        <f t="shared" ca="1" si="74"/>
        <v>0.41414587704258699</v>
      </c>
      <c r="S134">
        <f t="shared" ca="1" si="74"/>
        <v>0.93935889998502986</v>
      </c>
      <c r="T134">
        <f t="shared" ca="1" si="74"/>
        <v>0.9849835827437734</v>
      </c>
      <c r="U134">
        <f t="shared" ca="1" si="74"/>
        <v>0.85289226808219776</v>
      </c>
      <c r="V134">
        <f t="shared" ca="1" si="74"/>
        <v>0.17465491022264015</v>
      </c>
      <c r="W134">
        <f t="shared" ca="1" si="74"/>
        <v>0.16554790772230138</v>
      </c>
      <c r="X134">
        <f t="shared" ca="1" si="74"/>
        <v>0.67531627685749851</v>
      </c>
      <c r="Y134">
        <f t="shared" ca="1" si="74"/>
        <v>0.21139986874183272</v>
      </c>
      <c r="Z134">
        <f t="shared" ca="1" si="74"/>
        <v>0.10372111806902043</v>
      </c>
      <c r="AA134">
        <f t="shared" ca="1" si="74"/>
        <v>0.21682731387465551</v>
      </c>
      <c r="AB134">
        <f t="shared" ca="1" si="74"/>
        <v>0.12971288060306652</v>
      </c>
    </row>
    <row r="135" spans="1:28" x14ac:dyDescent="0.25">
      <c r="A135" s="1">
        <f t="shared" si="54"/>
        <v>2045</v>
      </c>
      <c r="B135">
        <f t="shared" si="55"/>
        <v>1.2</v>
      </c>
      <c r="C135">
        <f t="shared" ca="1" si="63"/>
        <v>-0.1155625818063547</v>
      </c>
      <c r="D135">
        <f t="shared" ca="1" si="64"/>
        <v>-0.13285531663260794</v>
      </c>
      <c r="E135">
        <f t="shared" ca="1" si="65"/>
        <v>-0.13024408808664378</v>
      </c>
      <c r="F135">
        <f t="shared" ca="1" si="66"/>
        <v>-0.12738047264438451</v>
      </c>
      <c r="G135">
        <f t="shared" ca="1" si="67"/>
        <v>-0.10817674686257557</v>
      </c>
      <c r="H135">
        <f t="shared" ca="1" si="68"/>
        <v>-0.12754793362668207</v>
      </c>
      <c r="I135">
        <f t="shared" ca="1" si="69"/>
        <v>-0.16625582541402129</v>
      </c>
      <c r="J135">
        <f t="shared" ca="1" si="70"/>
        <v>-0.39785688485008408</v>
      </c>
      <c r="K135">
        <f t="shared" ca="1" si="71"/>
        <v>-5.9491146508060262E-2</v>
      </c>
      <c r="L135">
        <f t="shared" ca="1" si="72"/>
        <v>-0.37429966551828575</v>
      </c>
      <c r="M135">
        <f t="shared" ca="1" si="73"/>
        <v>-0.22335208288316158</v>
      </c>
      <c r="Q135">
        <f t="shared" si="57"/>
        <v>1.2</v>
      </c>
      <c r="R135">
        <f t="shared" ca="1" si="74"/>
        <v>0.11028188122616465</v>
      </c>
      <c r="S135">
        <f t="shared" ca="1" si="74"/>
        <v>0.93835952690369329</v>
      </c>
      <c r="T135">
        <f t="shared" ca="1" si="74"/>
        <v>0.89468909108466899</v>
      </c>
      <c r="U135">
        <f t="shared" ca="1" si="74"/>
        <v>0.84814806394983566</v>
      </c>
      <c r="V135">
        <f t="shared" ca="1" si="74"/>
        <v>0.1125416801734387</v>
      </c>
      <c r="W135">
        <f t="shared" ca="1" si="74"/>
        <v>0.14469156550925355</v>
      </c>
      <c r="X135">
        <f t="shared" ca="1" si="74"/>
        <v>0.14414420659668634</v>
      </c>
      <c r="Y135">
        <f t="shared" ca="1" si="74"/>
        <v>0.64227487533378702</v>
      </c>
      <c r="Z135">
        <f t="shared" ca="1" si="74"/>
        <v>0.70454874272387746</v>
      </c>
      <c r="AA135">
        <f t="shared" ca="1" si="74"/>
        <v>0.24256257232385112</v>
      </c>
      <c r="AB135">
        <f t="shared" ca="1" si="74"/>
        <v>0.12494651313176071</v>
      </c>
    </row>
    <row r="136" spans="1:28" x14ac:dyDescent="0.25">
      <c r="A136" s="1">
        <f t="shared" si="54"/>
        <v>2045</v>
      </c>
      <c r="B136">
        <f t="shared" si="55"/>
        <v>1.4</v>
      </c>
      <c r="C136">
        <f t="shared" ca="1" si="63"/>
        <v>-0.11955555664462965</v>
      </c>
      <c r="D136">
        <f t="shared" ca="1" si="64"/>
        <v>-0.13262310233103905</v>
      </c>
      <c r="E136">
        <f t="shared" ca="1" si="65"/>
        <v>-0.13587260895147701</v>
      </c>
      <c r="F136">
        <f t="shared" ca="1" si="66"/>
        <v>-0.1265277297285102</v>
      </c>
      <c r="G136">
        <f t="shared" ca="1" si="67"/>
        <v>-0.14579315974784976</v>
      </c>
      <c r="H136">
        <f t="shared" ca="1" si="68"/>
        <v>-0.12917852517119299</v>
      </c>
      <c r="I136">
        <f t="shared" ca="1" si="69"/>
        <v>-0.17448799291369474</v>
      </c>
      <c r="J136">
        <f t="shared" ca="1" si="70"/>
        <v>-0.38273643983057176</v>
      </c>
      <c r="K136">
        <f t="shared" ca="1" si="71"/>
        <v>-9.6579380257939607E-2</v>
      </c>
      <c r="L136">
        <f t="shared" ca="1" si="72"/>
        <v>-0.36436495009020448</v>
      </c>
      <c r="M136">
        <f ca="1">-IF(ABS(MIN(INDIRECT("'[All data.xlsx]Sheet2_Mul_"&amp;$B136&amp;"_"&amp;AB$1&amp;"'!"&amp;ADDRESS($O$2+$A136-2023,2)&amp;":"&amp;ADDRESS($O$2+$A136-2023,52))))&lt;0.0001,10000*(MIN(INDIRECT("'[All data.xlsx]Sheet2_Mul_"&amp;$B136&amp;"_"&amp;AB$1&amp;"'!"&amp;ADDRESS($O$2+$A136-2023,2)&amp;":"&amp;ADDRESS($O$2+$A136-2023,52)))),IF(ABS(MIN(INDIRECT("'[All data.xlsx]Sheet2_Mul_"&amp;$B136&amp;"_"&amp;AB$1&amp;"'!"&amp;ADDRESS($O$2+$A136-2023,2)&amp;":"&amp;ADDRESS($O$2+$A136-2023,52))))&lt;0.001,(MIN(INDIRECT("'[All data.xlsx]Sheet2_Mul_"&amp;$B136&amp;"_"&amp;AB$1&amp;"'!"&amp;ADDRESS($O$2+$A136-2023,2)&amp;":"&amp;ADDRESS($O$2+$A136-2023,52))))*1000,IF(ABS(MIN(INDIRECT("'[All data.xlsx]Sheet2_Mul_"&amp;$B136&amp;"_"&amp;AB$1&amp;"'!"&amp;ADDRESS($O$2+$A136-2023,2)&amp;":"&amp;ADDRESS($O$2+$A136-2023,52))))&lt;0.01,(MIN(INDIRECT("'[All data.xlsx]Sheet2_Mul_"&amp;$B136&amp;"_"&amp;AB$1&amp;"'!"&amp;ADDRESS($O$2+$A136-2023,2)&amp;":"&amp;ADDRESS($O$2+$A136-2023,52))))*100,IF(ABS(MIN(INDIRECT("'[All data.xlsx]Sheet2_Mul_"&amp;$B136&amp;"_"&amp;AB$1&amp;"'!"&amp;ADDRESS($O$2+$A136-2023,2)&amp;":"&amp;ADDRESS($O$2+$A136-2023,52))))&lt;0.1,(MIN(INDIRECT("'[All data.xlsx]Sheet2_Mul_"&amp;$B136&amp;"_"&amp;AB$1&amp;"'!"&amp;ADDRESS($O$2+$A136-2023,2)&amp;":"&amp;ADDRESS($O$2+$A136-2023,52))))*10,(MIN(INDIRECT("'[All data.xlsx]Sheet2_Mul_"&amp;$B136&amp;"_"&amp;AB$1&amp;"'!"&amp;ADDRESS($O$2+$A136-2023,2)&amp;":"&amp;ADDRESS($O$2+$A136-2023,52))))))))*VLOOKUP($A136,$AD$2:$AF$39,3,0)/3</f>
        <v>-7.0128080035789089E-2</v>
      </c>
      <c r="Q136">
        <f t="shared" si="57"/>
        <v>1.4</v>
      </c>
      <c r="R136">
        <f t="shared" ca="1" si="74"/>
        <v>0.17680444344795737</v>
      </c>
      <c r="S136">
        <f t="shared" ca="1" si="74"/>
        <v>0.93704135980659364</v>
      </c>
      <c r="T136">
        <f t="shared" ca="1" si="74"/>
        <v>0.92457308284790396</v>
      </c>
      <c r="U136">
        <f t="shared" ca="1" si="74"/>
        <v>0.84328016518024507</v>
      </c>
      <c r="V136">
        <f t="shared" ca="1" si="74"/>
        <v>0.17380410578636521</v>
      </c>
      <c r="W136">
        <f t="shared" ca="1" si="74"/>
        <v>0.15184115238936793</v>
      </c>
      <c r="X136">
        <f t="shared" ca="1" si="74"/>
        <v>0.13883435109505013</v>
      </c>
      <c r="Y136">
        <f t="shared" ca="1" si="74"/>
        <v>0.62602435319374838</v>
      </c>
      <c r="Z136">
        <f t="shared" ca="1" si="74"/>
        <v>0.99104027431714803</v>
      </c>
      <c r="AA136">
        <f t="shared" ca="1" si="74"/>
        <v>0.28245551736939672</v>
      </c>
      <c r="AB136">
        <f t="shared" ca="1" si="74"/>
        <v>0.11982826340564141</v>
      </c>
    </row>
    <row r="137" spans="1:28" x14ac:dyDescent="0.25">
      <c r="A137" s="1">
        <f t="shared" si="54"/>
        <v>2045</v>
      </c>
      <c r="B137">
        <f t="shared" si="55"/>
        <v>1.6</v>
      </c>
      <c r="C137">
        <f t="shared" ca="1" si="63"/>
        <v>-0.12405264754714855</v>
      </c>
      <c r="D137">
        <f t="shared" ca="1" si="64"/>
        <v>-0.14762556041232652</v>
      </c>
      <c r="E137">
        <f t="shared" ca="1" si="65"/>
        <v>-9.354637845150271E-2</v>
      </c>
      <c r="F137">
        <f t="shared" ca="1" si="66"/>
        <v>-8.9801900262212006E-2</v>
      </c>
      <c r="G137">
        <f t="shared" ca="1" si="67"/>
        <v>-0.14496370610642437</v>
      </c>
      <c r="H137">
        <f t="shared" ca="1" si="68"/>
        <v>-0.16906875296950422</v>
      </c>
      <c r="I137">
        <f t="shared" ca="1" si="69"/>
        <v>-6.4496564568606626E-2</v>
      </c>
      <c r="J137">
        <f t="shared" ca="1" si="70"/>
        <v>-0.37350761152148571</v>
      </c>
      <c r="K137">
        <f t="shared" ca="1" si="71"/>
        <v>-0.11418109842156189</v>
      </c>
      <c r="L137">
        <f t="shared" ca="1" si="72"/>
        <v>-0.35838913027190894</v>
      </c>
      <c r="M137">
        <f t="shared" ca="1" si="73"/>
        <v>-0.45456320419900992</v>
      </c>
      <c r="Q137">
        <f t="shared" si="57"/>
        <v>1.6</v>
      </c>
      <c r="R137">
        <f t="shared" ca="1" si="74"/>
        <v>0.24109084477975326</v>
      </c>
      <c r="S137">
        <f t="shared" ca="1" si="74"/>
        <v>0.23494361271873568</v>
      </c>
      <c r="T137">
        <f t="shared" ca="1" si="74"/>
        <v>0.10002669226532629</v>
      </c>
      <c r="U137">
        <f t="shared" ca="1" si="74"/>
        <v>0.9355642612718823</v>
      </c>
      <c r="V137">
        <f t="shared" ca="1" si="74"/>
        <v>0.17284479728743979</v>
      </c>
      <c r="W137">
        <f t="shared" ca="1" si="74"/>
        <v>0.15570619645139461</v>
      </c>
      <c r="X137">
        <f t="shared" ca="1" si="74"/>
        <v>0.21008851663687872</v>
      </c>
      <c r="Y137">
        <f t="shared" ca="1" si="74"/>
        <v>0.61156245044600499</v>
      </c>
      <c r="Z137">
        <f t="shared" ca="1" si="74"/>
        <v>0.12649081904927217</v>
      </c>
      <c r="AA137">
        <f t="shared" ca="1" si="74"/>
        <v>0.60115751509118809</v>
      </c>
      <c r="AB137">
        <f t="shared" ca="1" si="74"/>
        <v>0.27572420055882363</v>
      </c>
    </row>
    <row r="138" spans="1:28" x14ac:dyDescent="0.25">
      <c r="A138" s="1">
        <f t="shared" si="54"/>
        <v>2045</v>
      </c>
      <c r="B138">
        <f t="shared" si="55"/>
        <v>1.8</v>
      </c>
      <c r="C138">
        <f t="shared" ca="1" si="63"/>
        <v>-8.5385735762087203E-2</v>
      </c>
      <c r="D138">
        <f t="shared" ca="1" si="64"/>
        <v>-0.21727313073939514</v>
      </c>
      <c r="E138">
        <f t="shared" ca="1" si="65"/>
        <v>-0.22110073419541779</v>
      </c>
      <c r="F138">
        <f t="shared" ca="1" si="66"/>
        <v>-0.14716288138752961</v>
      </c>
      <c r="G138">
        <f t="shared" ca="1" si="67"/>
        <v>-0.17421302448647424</v>
      </c>
      <c r="H138">
        <f t="shared" ca="1" si="68"/>
        <v>-8.5001695754792217E-2</v>
      </c>
      <c r="I138">
        <f t="shared" ca="1" si="69"/>
        <v>-0.12189300468874424</v>
      </c>
      <c r="J138">
        <f t="shared" ca="1" si="70"/>
        <v>-0.11583789919508687</v>
      </c>
      <c r="K138">
        <f t="shared" ca="1" si="71"/>
        <v>-0.10355601140910954</v>
      </c>
      <c r="L138">
        <f t="shared" ca="1" si="72"/>
        <v>-0.34655151384333843</v>
      </c>
      <c r="M138">
        <f t="shared" ca="1" si="73"/>
        <v>-0.41752099840395979</v>
      </c>
      <c r="Q138">
        <f t="shared" si="57"/>
        <v>1.8</v>
      </c>
      <c r="R138">
        <f t="shared" ca="1" si="74"/>
        <v>0.75201044319333055</v>
      </c>
      <c r="S138">
        <f t="shared" ca="1" si="74"/>
        <v>0.2528754309127797</v>
      </c>
      <c r="T138">
        <f t="shared" ca="1" si="74"/>
        <v>0.16851380496410345</v>
      </c>
      <c r="U138">
        <f t="shared" ca="1" si="74"/>
        <v>0.1503112523427195</v>
      </c>
      <c r="V138">
        <f t="shared" ca="1" si="74"/>
        <v>0.16922946303193961</v>
      </c>
      <c r="W138">
        <f t="shared" ca="1" si="74"/>
        <v>0.14030719566901381</v>
      </c>
      <c r="X138">
        <f t="shared" ca="1" si="74"/>
        <v>0.13404373521132307</v>
      </c>
      <c r="Y138">
        <f t="shared" ca="1" si="74"/>
        <v>0.13124466866602463</v>
      </c>
      <c r="Z138">
        <f t="shared" ca="1" si="74"/>
        <v>0.11044872373421606</v>
      </c>
      <c r="AA138">
        <f t="shared" ca="1" si="74"/>
        <v>0.5816550437622553</v>
      </c>
      <c r="AB138">
        <f t="shared" ca="1" si="74"/>
        <v>0.2502406976331657</v>
      </c>
    </row>
    <row r="139" spans="1:28" x14ac:dyDescent="0.25">
      <c r="A139" s="1">
        <f t="shared" si="54"/>
        <v>2045</v>
      </c>
      <c r="B139">
        <f t="shared" si="55"/>
        <v>2</v>
      </c>
      <c r="C139">
        <f t="shared" ca="1" si="63"/>
        <v>-0.13070563389025158</v>
      </c>
      <c r="D139">
        <f t="shared" ca="1" si="64"/>
        <v>-0.18142464264882965</v>
      </c>
      <c r="E139">
        <f t="shared" ca="1" si="65"/>
        <v>-0.2003667477530289</v>
      </c>
      <c r="F139">
        <f t="shared" ca="1" si="66"/>
        <v>-0.80824310467816796</v>
      </c>
      <c r="G139">
        <f t="shared" ca="1" si="67"/>
        <v>-0.2396024121921185</v>
      </c>
      <c r="H139">
        <f t="shared" ref="H139:M139" ca="1" si="76">-IF(ABS(MIN(INDIRECT("'[All data.xlsx]Sheet2_Mul_"&amp;$B139&amp;"_"&amp;W$1&amp;"'!"&amp;ADDRESS($O$2+$A139-2023,2)&amp;":"&amp;ADDRESS($O$2+$A139-2023,52))))&lt;0.0001,10000*(MIN(INDIRECT("'[All data.xlsx]Sheet2_Mul_"&amp;$B139&amp;"_"&amp;W$1&amp;"'!"&amp;ADDRESS($O$2+$A139-2023,2)&amp;":"&amp;ADDRESS($O$2+$A139-2023,52)))),IF(ABS(MIN(INDIRECT("'[All data.xlsx]Sheet2_Mul_"&amp;$B139&amp;"_"&amp;W$1&amp;"'!"&amp;ADDRESS($O$2+$A139-2023,2)&amp;":"&amp;ADDRESS($O$2+$A139-2023,52))))&lt;0.001,(MIN(INDIRECT("'[All data.xlsx]Sheet2_Mul_"&amp;$B139&amp;"_"&amp;W$1&amp;"'!"&amp;ADDRESS($O$2+$A139-2023,2)&amp;":"&amp;ADDRESS($O$2+$A139-2023,52))))*1000,IF(ABS(MIN(INDIRECT("'[All data.xlsx]Sheet2_Mul_"&amp;$B139&amp;"_"&amp;W$1&amp;"'!"&amp;ADDRESS($O$2+$A139-2023,2)&amp;":"&amp;ADDRESS($O$2+$A139-2023,52))))&lt;0.01,(MIN(INDIRECT("'[All data.xlsx]Sheet2_Mul_"&amp;$B139&amp;"_"&amp;W$1&amp;"'!"&amp;ADDRESS($O$2+$A139-2023,2)&amp;":"&amp;ADDRESS($O$2+$A139-2023,52))))*100,IF(ABS(MIN(INDIRECT("'[All data.xlsx]Sheet2_Mul_"&amp;$B139&amp;"_"&amp;W$1&amp;"'!"&amp;ADDRESS($O$2+$A139-2023,2)&amp;":"&amp;ADDRESS($O$2+$A139-2023,52))))&lt;0.1,(MIN(INDIRECT("'[All data.xlsx]Sheet2_Mul_"&amp;$B139&amp;"_"&amp;W$1&amp;"'!"&amp;ADDRESS($O$2+$A139-2023,2)&amp;":"&amp;ADDRESS($O$2+$A139-2023,52))))*10,(MIN(INDIRECT("'[All data.xlsx]Sheet2_Mul_"&amp;$B139&amp;"_"&amp;W$1&amp;"'!"&amp;ADDRESS($O$2+$A139-2023,2)&amp;":"&amp;ADDRESS($O$2+$A139-2023,52))))))))*VLOOKUP($A139,$AD$2:$AF$39,3,0)/3</f>
        <v>-8.3228099081481086E-2</v>
      </c>
      <c r="I139">
        <f t="shared" ca="1" si="76"/>
        <v>-8.3079494989116751E-2</v>
      </c>
      <c r="J139">
        <f t="shared" ca="1" si="76"/>
        <v>-7.341877699345821E-2</v>
      </c>
      <c r="K139">
        <f t="shared" ca="1" si="76"/>
        <v>-0.26307793406992397</v>
      </c>
      <c r="L139">
        <f t="shared" ca="1" si="76"/>
        <v>-1.0455351251379341</v>
      </c>
      <c r="M139">
        <f t="shared" ca="1" si="76"/>
        <v>-6.0477797394572985E-2</v>
      </c>
      <c r="Q139">
        <f t="shared" si="57"/>
        <v>2</v>
      </c>
      <c r="R139">
        <f t="shared" ca="1" si="74"/>
        <v>0.36335574011828253</v>
      </c>
      <c r="S139">
        <f t="shared" ca="1" si="74"/>
        <v>0.22474498785171934</v>
      </c>
      <c r="T139">
        <f t="shared" ca="1" si="74"/>
        <v>0.13307349058686618</v>
      </c>
      <c r="U139">
        <f t="shared" ca="1" si="74"/>
        <v>0.13484191409460292</v>
      </c>
      <c r="V139">
        <f t="shared" ca="1" si="74"/>
        <v>0.16425149879146567</v>
      </c>
      <c r="W139">
        <f t="shared" ca="1" si="74"/>
        <v>0.53163491216019232</v>
      </c>
      <c r="X139">
        <f t="shared" ca="1" si="74"/>
        <v>0.12055751089250194</v>
      </c>
      <c r="Y139">
        <f t="shared" ca="1" si="74"/>
        <v>0.26940224834909415</v>
      </c>
      <c r="Z139">
        <f t="shared" ca="1" si="74"/>
        <v>0.45665954405646736</v>
      </c>
      <c r="AA139">
        <f t="shared" ca="1" si="74"/>
        <v>2.1085053289547826</v>
      </c>
      <c r="AB139">
        <f t="shared" ca="1" si="74"/>
        <v>0.22659990835614177</v>
      </c>
    </row>
    <row r="140" spans="1:28" x14ac:dyDescent="0.25">
      <c r="A140" s="1">
        <f t="shared" si="54"/>
        <v>2046</v>
      </c>
      <c r="B140">
        <f t="shared" si="55"/>
        <v>1</v>
      </c>
      <c r="C140">
        <f t="shared" ca="1" si="63"/>
        <v>-0.18314014072755255</v>
      </c>
      <c r="D140">
        <f t="shared" ca="1" si="64"/>
        <v>-0.13434400289607104</v>
      </c>
      <c r="E140">
        <f t="shared" ca="1" si="65"/>
        <v>-0.13126686565114984</v>
      </c>
      <c r="F140">
        <f t="shared" ca="1" si="66"/>
        <v>-0.12865305371596172</v>
      </c>
      <c r="G140">
        <f t="shared" ca="1" si="67"/>
        <v>-0.10854812953947431</v>
      </c>
      <c r="H140">
        <f t="shared" ca="1" si="68"/>
        <v>-0.12777057257134275</v>
      </c>
      <c r="I140">
        <f t="shared" ca="1" si="69"/>
        <v>-0.14190721423143079</v>
      </c>
      <c r="J140">
        <f t="shared" ca="1" si="70"/>
        <v>-0.13290883818236401</v>
      </c>
      <c r="K140">
        <f t="shared" ca="1" si="71"/>
        <v>-6.083976023379576E-2</v>
      </c>
      <c r="L140">
        <f t="shared" ca="1" si="72"/>
        <v>-0.38337442449417641</v>
      </c>
      <c r="M140">
        <f t="shared" ca="1" si="73"/>
        <v>-0.22832404456193955</v>
      </c>
      <c r="Q140">
        <f t="shared" si="57"/>
        <v>1</v>
      </c>
      <c r="R140">
        <f t="shared" ca="1" si="74"/>
        <v>0.50218131818114897</v>
      </c>
      <c r="S140">
        <f t="shared" ca="1" si="74"/>
        <v>0.8044660744749329</v>
      </c>
      <c r="T140">
        <f t="shared" ca="1" si="74"/>
        <v>0.15632944431261839</v>
      </c>
      <c r="U140">
        <f t="shared" ca="1" si="74"/>
        <v>0.15155988930653699</v>
      </c>
      <c r="V140">
        <f t="shared" ca="1" si="74"/>
        <v>0.11407616209737176</v>
      </c>
      <c r="W140">
        <f t="shared" ca="1" si="74"/>
        <v>0.15038384238644803</v>
      </c>
      <c r="X140">
        <f t="shared" ca="1" si="74"/>
        <v>0.15202287452230098</v>
      </c>
      <c r="Y140">
        <f t="shared" ca="1" si="74"/>
        <v>0.14018491913752923</v>
      </c>
      <c r="Z140">
        <f t="shared" ca="1" si="74"/>
        <v>0.17726151390503889</v>
      </c>
      <c r="AA140">
        <f t="shared" ca="1" si="74"/>
        <v>0.27491073987122105</v>
      </c>
      <c r="AB140">
        <f t="shared" ca="1" si="74"/>
        <v>0.12982300903898628</v>
      </c>
    </row>
    <row r="141" spans="1:28" x14ac:dyDescent="0.25">
      <c r="A141" s="1">
        <f t="shared" si="54"/>
        <v>2046</v>
      </c>
      <c r="B141">
        <f t="shared" si="55"/>
        <v>1.2</v>
      </c>
      <c r="C141">
        <f t="shared" ca="1" si="63"/>
        <v>-0.11651548411995311</v>
      </c>
      <c r="D141">
        <f t="shared" ca="1" si="64"/>
        <v>-0.1479922672009199</v>
      </c>
      <c r="E141">
        <f t="shared" ca="1" si="65"/>
        <v>-0.13084681176508431</v>
      </c>
      <c r="F141">
        <f t="shared" ca="1" si="66"/>
        <v>-0.12794722066550676</v>
      </c>
      <c r="G141">
        <f t="shared" ca="1" si="67"/>
        <v>-0.17721395342714938</v>
      </c>
      <c r="H141">
        <f t="shared" ca="1" si="68"/>
        <v>-0.13145185289241565</v>
      </c>
      <c r="I141">
        <f t="shared" ca="1" si="69"/>
        <v>-0.13284350387496133</v>
      </c>
      <c r="J141">
        <f t="shared" ca="1" si="70"/>
        <v>-0.39815823941022616</v>
      </c>
      <c r="K141">
        <f t="shared" ca="1" si="71"/>
        <v>-0.11600295972934337</v>
      </c>
      <c r="L141">
        <f t="shared" ca="1" si="72"/>
        <v>-0.37998899591692797</v>
      </c>
      <c r="M141">
        <f t="shared" ca="1" si="73"/>
        <v>-0.22195842928625439</v>
      </c>
      <c r="Q141">
        <f t="shared" si="57"/>
        <v>1.2</v>
      </c>
      <c r="R141">
        <f t="shared" ca="1" si="74"/>
        <v>0.11745161318126129</v>
      </c>
      <c r="S141">
        <f t="shared" ca="1" si="74"/>
        <v>0.10326647409407898</v>
      </c>
      <c r="T141">
        <f t="shared" ca="1" si="74"/>
        <v>0.15583800848084206</v>
      </c>
      <c r="U141">
        <f t="shared" ca="1" si="74"/>
        <v>0.15073534682430556</v>
      </c>
      <c r="V141">
        <f t="shared" ca="1" si="74"/>
        <v>0.16950809793866117</v>
      </c>
      <c r="W141">
        <f t="shared" ca="1" si="74"/>
        <v>0.15077711033559463</v>
      </c>
      <c r="X141">
        <f t="shared" ca="1" si="74"/>
        <v>0.1497868932311705</v>
      </c>
      <c r="Y141">
        <f t="shared" ca="1" si="74"/>
        <v>0.29802542450748543</v>
      </c>
      <c r="Z141">
        <f t="shared" ca="1" si="74"/>
        <v>0.11695579874930979</v>
      </c>
      <c r="AA141">
        <f t="shared" ca="1" si="74"/>
        <v>0.6215475825393445</v>
      </c>
      <c r="AB141">
        <f t="shared" ca="1" si="74"/>
        <v>0.12505531543488091</v>
      </c>
    </row>
    <row r="142" spans="1:28" x14ac:dyDescent="0.25">
      <c r="A142" s="1">
        <f t="shared" si="54"/>
        <v>2046</v>
      </c>
      <c r="B142">
        <f t="shared" si="55"/>
        <v>1.4</v>
      </c>
      <c r="C142">
        <f t="shared" ca="1" si="63"/>
        <v>-0.12056900631700963</v>
      </c>
      <c r="D142">
        <f t="shared" ca="1" si="64"/>
        <v>-0.13332771923835057</v>
      </c>
      <c r="E142">
        <f t="shared" ca="1" si="65"/>
        <v>-0.13032522072733924</v>
      </c>
      <c r="F142">
        <f t="shared" ca="1" si="66"/>
        <v>-0.13793173881414864</v>
      </c>
      <c r="G142">
        <f t="shared" ca="1" si="67"/>
        <v>-0.10934766035009102</v>
      </c>
      <c r="H142">
        <f t="shared" ca="1" si="68"/>
        <v>-0.13902081774010547</v>
      </c>
      <c r="I142">
        <f t="shared" ca="1" si="69"/>
        <v>-0.12767559929119357</v>
      </c>
      <c r="J142">
        <f t="shared" ca="1" si="70"/>
        <v>-0.12206213313278508</v>
      </c>
      <c r="K142">
        <f t="shared" ca="1" si="71"/>
        <v>-0.10526163478188416</v>
      </c>
      <c r="L142">
        <f t="shared" ca="1" si="72"/>
        <v>-0.38355210026886749</v>
      </c>
      <c r="M142">
        <f t="shared" ca="1" si="73"/>
        <v>-0.48967653034210734</v>
      </c>
      <c r="Q142">
        <f t="shared" si="57"/>
        <v>1.4</v>
      </c>
      <c r="R142">
        <f t="shared" ca="1" si="74"/>
        <v>0.18239347750148649</v>
      </c>
      <c r="S142">
        <f t="shared" ca="1" si="74"/>
        <v>0.92709175157256207</v>
      </c>
      <c r="T142">
        <f t="shared" ca="1" si="74"/>
        <v>0.15521953507938505</v>
      </c>
      <c r="U142">
        <f t="shared" ca="1" si="74"/>
        <v>0.16249872097570242</v>
      </c>
      <c r="V142">
        <f t="shared" ca="1" si="74"/>
        <v>0.11555152045849802</v>
      </c>
      <c r="W142">
        <f t="shared" ca="1" si="74"/>
        <v>0.15937419142037781</v>
      </c>
      <c r="X142">
        <f t="shared" ca="1" si="74"/>
        <v>0.14397234373125672</v>
      </c>
      <c r="Y142">
        <f t="shared" ca="1" si="74"/>
        <v>0.12781029226457977</v>
      </c>
      <c r="Z142">
        <f t="shared" ca="1" si="74"/>
        <v>0.11857368426124168</v>
      </c>
      <c r="AA142">
        <f t="shared" ca="1" si="74"/>
        <v>0.61293425165670756</v>
      </c>
      <c r="AB142">
        <f t="shared" ca="1" si="74"/>
        <v>0.30274663828133602</v>
      </c>
    </row>
    <row r="143" spans="1:28" x14ac:dyDescent="0.25">
      <c r="A143" s="1">
        <f t="shared" ref="A143:A206" si="77">A137+1</f>
        <v>2046</v>
      </c>
      <c r="B143">
        <f t="shared" ref="B143:B206" si="78">B131</f>
        <v>1.6</v>
      </c>
      <c r="C143">
        <f t="shared" ca="1" si="63"/>
        <v>-0.12448966076776241</v>
      </c>
      <c r="D143">
        <f t="shared" ca="1" si="64"/>
        <v>-0.14214604289442295</v>
      </c>
      <c r="E143">
        <f t="shared" ca="1" si="65"/>
        <v>-0.12970548942175189</v>
      </c>
      <c r="F143">
        <f t="shared" ca="1" si="66"/>
        <v>-0.14797518369462631</v>
      </c>
      <c r="G143">
        <f t="shared" ca="1" si="67"/>
        <v>-0.14557778033708776</v>
      </c>
      <c r="H143">
        <f t="shared" ca="1" si="68"/>
        <v>-0.16807649992567905</v>
      </c>
      <c r="I143">
        <f t="shared" ca="1" si="69"/>
        <v>-0.38311801477054758</v>
      </c>
      <c r="J143">
        <f t="shared" ca="1" si="70"/>
        <v>-0.37995370671154843</v>
      </c>
      <c r="K143">
        <f t="shared" ca="1" si="71"/>
        <v>-0.11446433278126271</v>
      </c>
      <c r="L143">
        <f t="shared" ca="1" si="72"/>
        <v>-0.35862432682746798</v>
      </c>
      <c r="M143">
        <f t="shared" ca="1" si="73"/>
        <v>-0.44797250936057997</v>
      </c>
      <c r="Q143">
        <f t="shared" ref="Q143:Q206" si="79">Q131</f>
        <v>1.6</v>
      </c>
      <c r="R143">
        <f t="shared" ca="1" si="74"/>
        <v>0.24514974089794975</v>
      </c>
      <c r="S143">
        <f t="shared" ca="1" si="74"/>
        <v>0.22134701177587274</v>
      </c>
      <c r="T143">
        <f t="shared" ca="1" si="74"/>
        <v>0.15447769205058323</v>
      </c>
      <c r="U143">
        <f t="shared" ca="1" si="74"/>
        <v>0.1485651298716941</v>
      </c>
      <c r="V143">
        <f t="shared" ca="1" si="74"/>
        <v>0.16927248154246841</v>
      </c>
      <c r="W143">
        <f t="shared" ca="1" si="74"/>
        <v>0.15250208544920682</v>
      </c>
      <c r="X143">
        <f t="shared" ca="1" si="74"/>
        <v>0.19787176985661947</v>
      </c>
      <c r="Y143">
        <f t="shared" ca="1" si="74"/>
        <v>0.32429003424192265</v>
      </c>
      <c r="Z143">
        <f t="shared" ca="1" si="74"/>
        <v>0.12385996592838669</v>
      </c>
      <c r="AA143">
        <f t="shared" ca="1" si="74"/>
        <v>0.58724695773507629</v>
      </c>
      <c r="AB143">
        <f t="shared" ca="1" si="74"/>
        <v>0.27575720006459326</v>
      </c>
    </row>
    <row r="144" spans="1:28" x14ac:dyDescent="0.25">
      <c r="A144" s="1">
        <f t="shared" si="77"/>
        <v>2046</v>
      </c>
      <c r="B144">
        <f t="shared" si="78"/>
        <v>1.8</v>
      </c>
      <c r="C144">
        <f t="shared" ca="1" si="63"/>
        <v>-0.12828427936385223</v>
      </c>
      <c r="D144">
        <f t="shared" ca="1" si="64"/>
        <v>-0.20985859267319884</v>
      </c>
      <c r="E144">
        <f t="shared" ca="1" si="65"/>
        <v>-0.21640417792164302</v>
      </c>
      <c r="F144">
        <f t="shared" ca="1" si="66"/>
        <v>-0.12499299694632315</v>
      </c>
      <c r="G144">
        <f t="shared" ca="1" si="67"/>
        <v>-0.14253193033343051</v>
      </c>
      <c r="H144">
        <f t="shared" ca="1" si="68"/>
        <v>-0.16941194802794476</v>
      </c>
      <c r="I144">
        <f t="shared" ca="1" si="69"/>
        <v>-9.9241525746293691E-2</v>
      </c>
      <c r="J144">
        <f t="shared" ca="1" si="70"/>
        <v>-0.36969007489229977</v>
      </c>
      <c r="K144">
        <f t="shared" ca="1" si="71"/>
        <v>-0.10388023584303009</v>
      </c>
      <c r="L144">
        <f t="shared" ca="1" si="72"/>
        <v>-0.34678409936358601</v>
      </c>
      <c r="M144">
        <f t="shared" ca="1" si="73"/>
        <v>-0.4114769078795803</v>
      </c>
      <c r="Q144">
        <f t="shared" si="79"/>
        <v>1.8</v>
      </c>
      <c r="R144">
        <f t="shared" ca="1" si="74"/>
        <v>0.30581973303003529</v>
      </c>
      <c r="S144">
        <f t="shared" ca="1" si="74"/>
        <v>0.24703728404418573</v>
      </c>
      <c r="T144">
        <f t="shared" ca="1" si="74"/>
        <v>0.14960517332772333</v>
      </c>
      <c r="U144">
        <f t="shared" ca="1" si="74"/>
        <v>0.14723631931736814</v>
      </c>
      <c r="V144">
        <f t="shared" ca="1" si="74"/>
        <v>0.16573749435466806</v>
      </c>
      <c r="W144">
        <f t="shared" ca="1" si="74"/>
        <v>0.15383009052165833</v>
      </c>
      <c r="X144">
        <f t="shared" ca="1" si="74"/>
        <v>0.10365412480124568</v>
      </c>
      <c r="Y144">
        <f t="shared" ca="1" si="74"/>
        <v>0.32167496278137714</v>
      </c>
      <c r="Z144">
        <f t="shared" ca="1" si="74"/>
        <v>0.10820826536392442</v>
      </c>
      <c r="AA144">
        <f t="shared" ca="1" si="74"/>
        <v>0.56820490199831475</v>
      </c>
      <c r="AB144">
        <f t="shared" ca="1" si="74"/>
        <v>0.25029189161974102</v>
      </c>
    </row>
    <row r="145" spans="1:28" x14ac:dyDescent="0.25">
      <c r="A145" s="1">
        <f t="shared" si="77"/>
        <v>2046</v>
      </c>
      <c r="B145">
        <f t="shared" si="78"/>
        <v>2</v>
      </c>
      <c r="C145">
        <f t="shared" ca="1" si="63"/>
        <v>-0.13195927908107163</v>
      </c>
      <c r="D145">
        <f t="shared" ca="1" si="64"/>
        <v>-0.17347324577906745</v>
      </c>
      <c r="E145">
        <f t="shared" ca="1" si="65"/>
        <v>-0.19429190461987378</v>
      </c>
      <c r="F145">
        <f t="shared" ca="1" si="66"/>
        <v>-0.16875373212676847</v>
      </c>
      <c r="G145">
        <f t="shared" ca="1" si="67"/>
        <v>-0.65883679215820934</v>
      </c>
      <c r="H145">
        <f t="shared" ca="1" si="68"/>
        <v>-0.12542905641127416</v>
      </c>
      <c r="I145">
        <f t="shared" ref="I145:L145" ca="1" si="80">-IF(ABS(MIN(INDIRECT("'[All data.xlsx]Sheet2_Mul_"&amp;$B145&amp;"_"&amp;X$1&amp;"'!"&amp;ADDRESS($O$2+$A145-2023,2)&amp;":"&amp;ADDRESS($O$2+$A145-2023,52))))&lt;0.0001,10000*(MIN(INDIRECT("'[All data.xlsx]Sheet2_Mul_"&amp;$B145&amp;"_"&amp;X$1&amp;"'!"&amp;ADDRESS($O$2+$A145-2023,2)&amp;":"&amp;ADDRESS($O$2+$A145-2023,52)))),IF(ABS(MIN(INDIRECT("'[All data.xlsx]Sheet2_Mul_"&amp;$B145&amp;"_"&amp;X$1&amp;"'!"&amp;ADDRESS($O$2+$A145-2023,2)&amp;":"&amp;ADDRESS($O$2+$A145-2023,52))))&lt;0.001,(MIN(INDIRECT("'[All data.xlsx]Sheet2_Mul_"&amp;$B145&amp;"_"&amp;X$1&amp;"'!"&amp;ADDRESS($O$2+$A145-2023,2)&amp;":"&amp;ADDRESS($O$2+$A145-2023,52))))*1000,IF(ABS(MIN(INDIRECT("'[All data.xlsx]Sheet2_Mul_"&amp;$B145&amp;"_"&amp;X$1&amp;"'!"&amp;ADDRESS($O$2+$A145-2023,2)&amp;":"&amp;ADDRESS($O$2+$A145-2023,52))))&lt;0.01,(MIN(INDIRECT("'[All data.xlsx]Sheet2_Mul_"&amp;$B145&amp;"_"&amp;X$1&amp;"'!"&amp;ADDRESS($O$2+$A145-2023,2)&amp;":"&amp;ADDRESS($O$2+$A145-2023,52))))*100,IF(ABS(MIN(INDIRECT("'[All data.xlsx]Sheet2_Mul_"&amp;$B145&amp;"_"&amp;X$1&amp;"'!"&amp;ADDRESS($O$2+$A145-2023,2)&amp;":"&amp;ADDRESS($O$2+$A145-2023,52))))&lt;0.1,(MIN(INDIRECT("'[All data.xlsx]Sheet2_Mul_"&amp;$B145&amp;"_"&amp;X$1&amp;"'!"&amp;ADDRESS($O$2+$A145-2023,2)&amp;":"&amp;ADDRESS($O$2+$A145-2023,52))))*10,(MIN(INDIRECT("'[All data.xlsx]Sheet2_Mul_"&amp;$B145&amp;"_"&amp;X$1&amp;"'!"&amp;ADDRESS($O$2+$A145-2023,2)&amp;":"&amp;ADDRESS($O$2+$A145-2023,52))))))))*VLOOKUP($A145,$AD$2:$AF$39,3,0)/3</f>
        <v>-0.59875443938140405</v>
      </c>
      <c r="J145">
        <f t="shared" ca="1" si="80"/>
        <v>-0.12771509826341099</v>
      </c>
      <c r="K145">
        <f t="shared" ca="1" si="80"/>
        <v>-0.7009870708973146</v>
      </c>
      <c r="L145">
        <f t="shared" ca="1" si="80"/>
        <v>-1.0273555940479155</v>
      </c>
      <c r="M145">
        <f t="shared" ca="1" si="73"/>
        <v>-0.37714843314834873</v>
      </c>
      <c r="Q145">
        <f t="shared" si="79"/>
        <v>2</v>
      </c>
      <c r="R145">
        <f t="shared" ca="1" si="74"/>
        <v>0.36449661628788482</v>
      </c>
      <c r="S145">
        <f t="shared" ca="1" si="74"/>
        <v>0.22132473591049118</v>
      </c>
      <c r="T145">
        <f t="shared" ca="1" si="74"/>
        <v>0.13004777220966018</v>
      </c>
      <c r="U145">
        <f t="shared" ca="1" si="74"/>
        <v>0.53282814689371749</v>
      </c>
      <c r="V145">
        <f t="shared" ca="1" si="74"/>
        <v>1.0035003078141347</v>
      </c>
      <c r="W145">
        <f t="shared" ca="1" si="74"/>
        <v>0.17999639776301449</v>
      </c>
      <c r="X145">
        <f t="shared" ca="1" si="74"/>
        <v>0.11932559041432794</v>
      </c>
      <c r="Y145">
        <f t="shared" ca="1" si="74"/>
        <v>0.39349105029547454</v>
      </c>
      <c r="Z145">
        <f t="shared" ca="1" si="74"/>
        <v>1.2363242575487055</v>
      </c>
      <c r="AA145">
        <f t="shared" ca="1" si="74"/>
        <v>1.8414648205577187</v>
      </c>
      <c r="AB145">
        <f t="shared" ca="1" si="74"/>
        <v>0.22666452361401082</v>
      </c>
    </row>
    <row r="146" spans="1:28" x14ac:dyDescent="0.25">
      <c r="A146" s="1">
        <f t="shared" si="77"/>
        <v>2047</v>
      </c>
      <c r="B146">
        <f t="shared" si="78"/>
        <v>1</v>
      </c>
      <c r="C146">
        <f t="shared" ca="1" si="63"/>
        <v>-0.18746925063624623</v>
      </c>
      <c r="D146">
        <f t="shared" ca="1" si="64"/>
        <v>-0.13383630205646649</v>
      </c>
      <c r="E146">
        <f t="shared" ca="1" si="65"/>
        <v>-0.13145445189542179</v>
      </c>
      <c r="F146">
        <f t="shared" ca="1" si="66"/>
        <v>-9.2460900005303784E-2</v>
      </c>
      <c r="G146">
        <f t="shared" ca="1" si="67"/>
        <v>-0.14682404940848451</v>
      </c>
      <c r="H146">
        <f t="shared" ca="1" si="68"/>
        <v>-0.14160220132247089</v>
      </c>
      <c r="I146">
        <f t="shared" ca="1" si="69"/>
        <v>-0.13197130382504743</v>
      </c>
      <c r="J146">
        <f t="shared" ca="1" si="70"/>
        <v>-0.13310262981257617</v>
      </c>
      <c r="K146">
        <f t="shared" ca="1" si="71"/>
        <v>-0.11350456617772665</v>
      </c>
      <c r="L146">
        <f t="shared" ca="1" si="72"/>
        <v>-0.40459291136404979</v>
      </c>
      <c r="M146">
        <f t="shared" ca="1" si="73"/>
        <v>-0.22833443578563517</v>
      </c>
      <c r="Q146">
        <f t="shared" si="79"/>
        <v>1</v>
      </c>
      <c r="R146">
        <f t="shared" ca="1" si="74"/>
        <v>0.56490095597756407</v>
      </c>
      <c r="S146">
        <f t="shared" ca="1" si="74"/>
        <v>0.15718568329490623</v>
      </c>
      <c r="T146">
        <f t="shared" ca="1" si="74"/>
        <v>0.15292503622620035</v>
      </c>
      <c r="U146">
        <f t="shared" ca="1" si="74"/>
        <v>0.94655356582288086</v>
      </c>
      <c r="V146">
        <f t="shared" ca="1" si="74"/>
        <v>0.16679989901933659</v>
      </c>
      <c r="W146">
        <f t="shared" ca="1" si="74"/>
        <v>0.15860124664033973</v>
      </c>
      <c r="X146">
        <f t="shared" ca="1" si="74"/>
        <v>0.14533731841394545</v>
      </c>
      <c r="Y146">
        <f t="shared" ca="1" si="74"/>
        <v>0.1371231007538691</v>
      </c>
      <c r="Z146">
        <f t="shared" ca="1" si="74"/>
        <v>0.11586367474827428</v>
      </c>
      <c r="AA146">
        <f t="shared" ca="1" si="74"/>
        <v>0.62145655298133429</v>
      </c>
      <c r="AB146">
        <f t="shared" ca="1" si="74"/>
        <v>0.12996263087586912</v>
      </c>
    </row>
    <row r="147" spans="1:28" x14ac:dyDescent="0.25">
      <c r="A147" s="1">
        <f t="shared" si="77"/>
        <v>2047</v>
      </c>
      <c r="B147">
        <f t="shared" si="78"/>
        <v>1.2</v>
      </c>
      <c r="C147">
        <f t="shared" ca="1" si="63"/>
        <v>-0.11679800722277033</v>
      </c>
      <c r="D147">
        <f t="shared" ca="1" si="64"/>
        <v>-0.13370026770719809</v>
      </c>
      <c r="E147">
        <f t="shared" ca="1" si="65"/>
        <v>-0.34520202776279119</v>
      </c>
      <c r="F147">
        <f t="shared" ca="1" si="66"/>
        <v>-0.12813741107078666</v>
      </c>
      <c r="G147">
        <f t="shared" ca="1" si="67"/>
        <v>-0.10955122918207877</v>
      </c>
      <c r="H147">
        <f t="shared" ca="1" si="68"/>
        <v>-0.13217527580864288</v>
      </c>
      <c r="I147">
        <f t="shared" ca="1" si="69"/>
        <v>-0.16655320945712579</v>
      </c>
      <c r="J147">
        <f t="shared" ca="1" si="70"/>
        <v>-0.11796198511741829</v>
      </c>
      <c r="K147">
        <f t="shared" ca="1" si="71"/>
        <v>-0.10998823344946899</v>
      </c>
      <c r="L147">
        <f t="shared" ca="1" si="72"/>
        <v>-0.37471469103419741</v>
      </c>
      <c r="M147">
        <f t="shared" ca="1" si="73"/>
        <v>-0.22197126711566953</v>
      </c>
      <c r="Q147">
        <f t="shared" si="79"/>
        <v>1.2</v>
      </c>
      <c r="R147">
        <f t="shared" ca="1" si="74"/>
        <v>0.11858924817406248</v>
      </c>
      <c r="S147">
        <f t="shared" ca="1" si="74"/>
        <v>0.15703800204489121</v>
      </c>
      <c r="T147">
        <f t="shared" ca="1" si="74"/>
        <v>0.56233567409145468</v>
      </c>
      <c r="U147">
        <f t="shared" ca="1" si="74"/>
        <v>0.14746358549440247</v>
      </c>
      <c r="V147">
        <f t="shared" ca="1" si="74"/>
        <v>0.10885140316721161</v>
      </c>
      <c r="W147">
        <f t="shared" ca="1" si="74"/>
        <v>0.14801252023994205</v>
      </c>
      <c r="X147">
        <f t="shared" ca="1" si="74"/>
        <v>0.12879758100138772</v>
      </c>
      <c r="Y147">
        <f t="shared" ca="1" si="74"/>
        <v>0.12742258641380416</v>
      </c>
      <c r="Z147">
        <f t="shared" ca="1" si="74"/>
        <v>0.75608990968316014</v>
      </c>
      <c r="AA147">
        <f t="shared" ca="1" si="74"/>
        <v>0.27159290108612111</v>
      </c>
      <c r="AB147">
        <f t="shared" ca="1" si="74"/>
        <v>0.12519200683777104</v>
      </c>
    </row>
    <row r="148" spans="1:28" x14ac:dyDescent="0.25">
      <c r="A148" s="1">
        <f t="shared" si="77"/>
        <v>2047</v>
      </c>
      <c r="B148">
        <f t="shared" si="78"/>
        <v>1.4</v>
      </c>
      <c r="C148">
        <f t="shared" ca="1" si="63"/>
        <v>-0.12085116669183456</v>
      </c>
      <c r="D148">
        <f t="shared" ca="1" si="64"/>
        <v>-0.13350833217801927</v>
      </c>
      <c r="E148">
        <f t="shared" ca="1" si="65"/>
        <v>-9.0004946634497499E-2</v>
      </c>
      <c r="F148">
        <f t="shared" ca="1" si="66"/>
        <v>-0.12728716366028475</v>
      </c>
      <c r="G148">
        <f t="shared" ca="1" si="67"/>
        <v>-0.1471563512218296</v>
      </c>
      <c r="H148">
        <f t="shared" ca="1" si="68"/>
        <v>-0.12657675686959921</v>
      </c>
      <c r="I148">
        <f t="shared" ca="1" si="69"/>
        <v>-0.10601542620068727</v>
      </c>
      <c r="J148">
        <f t="shared" ca="1" si="70"/>
        <v>-0.11515844671026572</v>
      </c>
      <c r="K148">
        <f t="shared" ca="1" si="71"/>
        <v>-0.10541024122195847</v>
      </c>
      <c r="L148">
        <f t="shared" ca="1" si="72"/>
        <v>-0.38375131960657</v>
      </c>
      <c r="M148">
        <f t="shared" ca="1" si="73"/>
        <v>-0.21487803246613804</v>
      </c>
      <c r="Q148">
        <f t="shared" si="79"/>
        <v>1.4</v>
      </c>
      <c r="R148">
        <f t="shared" ca="1" si="74"/>
        <v>0.1855705215190899</v>
      </c>
      <c r="S148">
        <f t="shared" ca="1" si="74"/>
        <v>0.1568192354022428</v>
      </c>
      <c r="T148">
        <f t="shared" ca="1" si="74"/>
        <v>0.92347442049637796</v>
      </c>
      <c r="U148">
        <f t="shared" ca="1" si="74"/>
        <v>0.14648480536514191</v>
      </c>
      <c r="V148">
        <f t="shared" ca="1" si="74"/>
        <v>0.16717518127436734</v>
      </c>
      <c r="W148">
        <f t="shared" ca="1" si="74"/>
        <v>0.14182936132632171</v>
      </c>
      <c r="X148">
        <f t="shared" ca="1" si="74"/>
        <v>0.99973299404354898</v>
      </c>
      <c r="Y148">
        <f t="shared" ca="1" si="74"/>
        <v>0.12479528772000557</v>
      </c>
      <c r="Z148">
        <f t="shared" ca="1" si="74"/>
        <v>0.11675386928604237</v>
      </c>
      <c r="AA148">
        <f t="shared" ca="1" si="74"/>
        <v>0.59882809180542851</v>
      </c>
      <c r="AB148">
        <f t="shared" ca="1" si="74"/>
        <v>0.12006824474374773</v>
      </c>
    </row>
    <row r="149" spans="1:28" x14ac:dyDescent="0.25">
      <c r="A149" s="1">
        <f t="shared" si="77"/>
        <v>2047</v>
      </c>
      <c r="B149">
        <f t="shared" si="78"/>
        <v>1.6</v>
      </c>
      <c r="C149">
        <f t="shared" ca="1" si="63"/>
        <v>-0.12477138452927278</v>
      </c>
      <c r="D149">
        <f t="shared" ca="1" si="64"/>
        <v>-0.15196415660165349</v>
      </c>
      <c r="E149">
        <f t="shared" ca="1" si="65"/>
        <v>-0.12989195507850523</v>
      </c>
      <c r="F149">
        <f t="shared" ca="1" si="66"/>
        <v>-0.12629965238199123</v>
      </c>
      <c r="G149">
        <f t="shared" ca="1" si="67"/>
        <v>-0.14101027513267964</v>
      </c>
      <c r="H149">
        <f t="shared" ca="1" si="68"/>
        <v>-0.174036939329381</v>
      </c>
      <c r="I149">
        <f t="shared" ca="1" si="69"/>
        <v>-0.17338834790129409</v>
      </c>
      <c r="J149">
        <f t="shared" ca="1" si="70"/>
        <v>-0.38020235281427861</v>
      </c>
      <c r="K149">
        <f t="shared" ca="1" si="71"/>
        <v>-0.11531818798618508</v>
      </c>
      <c r="L149">
        <f t="shared" ca="1" si="72"/>
        <v>-0.3588006182759505</v>
      </c>
      <c r="M149">
        <f t="shared" ca="1" si="73"/>
        <v>-0.44759689623628846</v>
      </c>
      <c r="Q149">
        <f t="shared" si="79"/>
        <v>1.6</v>
      </c>
      <c r="R149">
        <f t="shared" ca="1" si="74"/>
        <v>0.13146313950320507</v>
      </c>
      <c r="S149">
        <f t="shared" ca="1" si="74"/>
        <v>0.24362616990201619</v>
      </c>
      <c r="T149">
        <f t="shared" ca="1" si="74"/>
        <v>0.15111250897800321</v>
      </c>
      <c r="U149">
        <f t="shared" ca="1" si="74"/>
        <v>0.14534140089452008</v>
      </c>
      <c r="V149">
        <f t="shared" ca="1" si="74"/>
        <v>0.16016256294805017</v>
      </c>
      <c r="W149">
        <f t="shared" ca="1" si="74"/>
        <v>0.15333358311400153</v>
      </c>
      <c r="X149">
        <f t="shared" ca="1" si="74"/>
        <v>0.14304114109007846</v>
      </c>
      <c r="Y149">
        <f t="shared" ca="1" si="74"/>
        <v>0.58648615921341762</v>
      </c>
      <c r="Z149">
        <f t="shared" ca="1" si="74"/>
        <v>0.12188555090470468</v>
      </c>
      <c r="AA149">
        <f t="shared" ca="1" si="74"/>
        <v>0.57372147537382367</v>
      </c>
      <c r="AB149">
        <f t="shared" ca="1" si="74"/>
        <v>0.27586551431221562</v>
      </c>
    </row>
    <row r="150" spans="1:28" x14ac:dyDescent="0.25">
      <c r="A150" s="1">
        <f t="shared" si="77"/>
        <v>2047</v>
      </c>
      <c r="B150">
        <f t="shared" si="78"/>
        <v>1.8</v>
      </c>
      <c r="C150">
        <f t="shared" ca="1" si="63"/>
        <v>-0.12856551110452716</v>
      </c>
      <c r="D150">
        <f t="shared" ca="1" si="64"/>
        <v>-0.19842936600477964</v>
      </c>
      <c r="E150">
        <f t="shared" ca="1" si="65"/>
        <v>-0.20839031050064816</v>
      </c>
      <c r="F150">
        <f t="shared" ca="1" si="66"/>
        <v>-0.12518252541833727</v>
      </c>
      <c r="G150">
        <f t="shared" ca="1" si="67"/>
        <v>-0.17564741941246062</v>
      </c>
      <c r="H150">
        <f t="shared" ca="1" si="68"/>
        <v>-0.170188459566292</v>
      </c>
      <c r="I150">
        <f t="shared" ca="1" si="69"/>
        <v>-0.16427480473986464</v>
      </c>
      <c r="J150">
        <f t="shared" ca="1" si="70"/>
        <v>-0.34565572987368881</v>
      </c>
      <c r="K150">
        <f t="shared" ca="1" si="71"/>
        <v>-0.10404212011853932</v>
      </c>
      <c r="L150">
        <f t="shared" ca="1" si="72"/>
        <v>-0.34696000007710093</v>
      </c>
      <c r="M150">
        <f t="shared" ca="1" si="73"/>
        <v>-0.41116008903698636</v>
      </c>
      <c r="Q150">
        <f t="shared" si="79"/>
        <v>1.8</v>
      </c>
      <c r="R150">
        <f t="shared" ca="1" si="74"/>
        <v>0.13758141705468296</v>
      </c>
      <c r="S150">
        <f t="shared" ca="1" si="74"/>
        <v>0.10771269482399937</v>
      </c>
      <c r="T150">
        <f t="shared" ref="S150:AB165" ca="1" si="81">IF(ABS(MAX(INDIRECT("'[All data.xlsx]Sheet2_Mul_"&amp;$B150&amp;"_"&amp;T$1&amp;"'!"&amp;ADDRESS($O$2+$A150-2023,2)&amp;":"&amp;ADDRESS($O$2+$A150-2023,52))))&lt;0.0001,10000*ABS(MAX(INDIRECT("'[All data.xlsx]Sheet2_Mul_"&amp;$B150&amp;"_"&amp;T$1&amp;"'!"&amp;ADDRESS($O$2+$A150-2023,2)&amp;":"&amp;ADDRESS($O$2+$A150-2023,52)))),IF(ABS(MAX(INDIRECT("'[All data.xlsx]Sheet2_Mul_"&amp;$B150&amp;"_"&amp;T$1&amp;"'!"&amp;ADDRESS($O$2+$A150-2023,2)&amp;":"&amp;ADDRESS($O$2+$A150-2023,52))))&lt;0.001,ABS(MAX(INDIRECT("'[All data.xlsx]Sheet2_Mul_"&amp;$B150&amp;"_"&amp;T$1&amp;"'!"&amp;ADDRESS($O$2+$A150-2023,2)&amp;":"&amp;ADDRESS($O$2+$A150-2023,52))))*1000,IF(ABS(MAX(INDIRECT("'[All data.xlsx]Sheet2_Mul_"&amp;$B150&amp;"_"&amp;T$1&amp;"'!"&amp;ADDRESS($O$2+$A150-2023,2)&amp;":"&amp;ADDRESS($O$2+$A150-2023,52))))&lt;0.01,ABS(MAX(INDIRECT("'[All data.xlsx]Sheet2_Mul_"&amp;$B150&amp;"_"&amp;T$1&amp;"'!"&amp;ADDRESS($O$2+$A150-2023,2)&amp;":"&amp;ADDRESS($O$2+$A150-2023,52))))*100,IF(ABS(MAX(INDIRECT("'[All data.xlsx]Sheet2_Mul_"&amp;$B150&amp;"_"&amp;T$1&amp;"'!"&amp;ADDRESS($O$2+$A150-2023,2)&amp;":"&amp;ADDRESS($O$2+$A150-2023,52))))&lt;0.1,ABS(MAX(INDIRECT("'[All data.xlsx]Sheet2_Mul_"&amp;$B150&amp;"_"&amp;T$1&amp;"'!"&amp;ADDRESS($O$2+$A150-2023,2)&amp;":"&amp;ADDRESS($O$2+$A150-2023,52))))*10,ABS(MAX(INDIRECT("'[All data.xlsx]Sheet2_Mul_"&amp;$B150&amp;"_"&amp;T$1&amp;"'!"&amp;ADDRESS($O$2+$A150-2023,2)&amp;":"&amp;ADDRESS($O$2+$A150-2023,52))))))))</f>
        <v>0.14582553252136229</v>
      </c>
      <c r="U150">
        <f t="shared" ca="1" si="81"/>
        <v>0.14404204910633872</v>
      </c>
      <c r="V150">
        <f t="shared" ca="1" si="81"/>
        <v>0.16311528149038371</v>
      </c>
      <c r="W150">
        <f t="shared" ca="1" si="81"/>
        <v>0.14888721302948496</v>
      </c>
      <c r="X150">
        <f t="shared" ca="1" si="81"/>
        <v>0.13515124953005248</v>
      </c>
      <c r="Y150">
        <f t="shared" ca="1" si="81"/>
        <v>0.56307475689470987</v>
      </c>
      <c r="Z150">
        <f t="shared" ca="1" si="81"/>
        <v>0.10584899902716895</v>
      </c>
      <c r="AA150">
        <f t="shared" ca="1" si="81"/>
        <v>0.5551274737194456</v>
      </c>
      <c r="AB150">
        <f t="shared" ca="1" si="81"/>
        <v>0.25040891142953353</v>
      </c>
    </row>
    <row r="151" spans="1:28" x14ac:dyDescent="0.25">
      <c r="A151" s="1">
        <f t="shared" si="77"/>
        <v>2047</v>
      </c>
      <c r="B151">
        <f t="shared" si="78"/>
        <v>2</v>
      </c>
      <c r="C151">
        <f t="shared" ca="1" si="63"/>
        <v>-0.37194372440841583</v>
      </c>
      <c r="D151">
        <f t="shared" ca="1" si="64"/>
        <v>-0.34150351830708031</v>
      </c>
      <c r="E151">
        <f t="shared" ca="1" si="65"/>
        <v>-0.18572067984955276</v>
      </c>
      <c r="F151">
        <f t="shared" ca="1" si="66"/>
        <v>-0.15935163306310246</v>
      </c>
      <c r="G151">
        <f t="shared" ca="1" si="67"/>
        <v>-0.15314702274951883</v>
      </c>
      <c r="H151">
        <f t="shared" ref="H151:L151" ca="1" si="82">-IF(ABS(MIN(INDIRECT("'[All data.xlsx]Sheet2_Mul_"&amp;$B151&amp;"_"&amp;W$1&amp;"'!"&amp;ADDRESS($O$2+$A151-2023,2)&amp;":"&amp;ADDRESS($O$2+$A151-2023,52))))&lt;0.0001,10000*(MIN(INDIRECT("'[All data.xlsx]Sheet2_Mul_"&amp;$B151&amp;"_"&amp;W$1&amp;"'!"&amp;ADDRESS($O$2+$A151-2023,2)&amp;":"&amp;ADDRESS($O$2+$A151-2023,52)))),IF(ABS(MIN(INDIRECT("'[All data.xlsx]Sheet2_Mul_"&amp;$B151&amp;"_"&amp;W$1&amp;"'!"&amp;ADDRESS($O$2+$A151-2023,2)&amp;":"&amp;ADDRESS($O$2+$A151-2023,52))))&lt;0.001,(MIN(INDIRECT("'[All data.xlsx]Sheet2_Mul_"&amp;$B151&amp;"_"&amp;W$1&amp;"'!"&amp;ADDRESS($O$2+$A151-2023,2)&amp;":"&amp;ADDRESS($O$2+$A151-2023,52))))*1000,IF(ABS(MIN(INDIRECT("'[All data.xlsx]Sheet2_Mul_"&amp;$B151&amp;"_"&amp;W$1&amp;"'!"&amp;ADDRESS($O$2+$A151-2023,2)&amp;":"&amp;ADDRESS($O$2+$A151-2023,52))))&lt;0.01,(MIN(INDIRECT("'[All data.xlsx]Sheet2_Mul_"&amp;$B151&amp;"_"&amp;W$1&amp;"'!"&amp;ADDRESS($O$2+$A151-2023,2)&amp;":"&amp;ADDRESS($O$2+$A151-2023,52))))*100,IF(ABS(MIN(INDIRECT("'[All data.xlsx]Sheet2_Mul_"&amp;$B151&amp;"_"&amp;W$1&amp;"'!"&amp;ADDRESS($O$2+$A151-2023,2)&amp;":"&amp;ADDRESS($O$2+$A151-2023,52))))&lt;0.1,(MIN(INDIRECT("'[All data.xlsx]Sheet2_Mul_"&amp;$B151&amp;"_"&amp;W$1&amp;"'!"&amp;ADDRESS($O$2+$A151-2023,2)&amp;":"&amp;ADDRESS($O$2+$A151-2023,52))))*10,(MIN(INDIRECT("'[All data.xlsx]Sheet2_Mul_"&amp;$B151&amp;"_"&amp;W$1&amp;"'!"&amp;ADDRESS($O$2+$A151-2023,2)&amp;":"&amp;ADDRESS($O$2+$A151-2023,52))))))))*VLOOKUP($A151,$AD$2:$AF$39,3,0)/3</f>
        <v>-0.10251159200862257</v>
      </c>
      <c r="I151">
        <f t="shared" ca="1" si="82"/>
        <v>-0.1109856666213469</v>
      </c>
      <c r="J151">
        <f t="shared" ca="1" si="82"/>
        <v>-7.3181548348512052E-2</v>
      </c>
      <c r="K151">
        <f t="shared" ca="1" si="82"/>
        <v>-0.5543528814673776</v>
      </c>
      <c r="L151">
        <f t="shared" ca="1" si="82"/>
        <v>-1.053270647827854</v>
      </c>
      <c r="M151">
        <f t="shared" ca="1" si="73"/>
        <v>-0.37688260876272811</v>
      </c>
      <c r="Q151">
        <f t="shared" si="79"/>
        <v>2</v>
      </c>
      <c r="R151">
        <f t="shared" ca="1" si="74"/>
        <v>0.59324343932550938</v>
      </c>
      <c r="S151">
        <f t="shared" ca="1" si="81"/>
        <v>0.85900732094631227</v>
      </c>
      <c r="T151">
        <f t="shared" ca="1" si="81"/>
        <v>0.75036992827789206</v>
      </c>
      <c r="U151">
        <f t="shared" ca="1" si="81"/>
        <v>0.52277669878695321</v>
      </c>
      <c r="V151">
        <f t="shared" ca="1" si="81"/>
        <v>0.18243053953403221</v>
      </c>
      <c r="W151">
        <f t="shared" ca="1" si="81"/>
        <v>0.54613658963504519</v>
      </c>
      <c r="X151">
        <f t="shared" ca="1" si="81"/>
        <v>0.13635915838415189</v>
      </c>
      <c r="Y151">
        <f t="shared" ca="1" si="81"/>
        <v>0.2185409458561004</v>
      </c>
      <c r="Z151">
        <f t="shared" ca="1" si="81"/>
        <v>1.2586735277830263</v>
      </c>
      <c r="AA151">
        <f t="shared" ca="1" si="81"/>
        <v>1.8721011416316149</v>
      </c>
      <c r="AB151">
        <f t="shared" ca="1" si="81"/>
        <v>0.22678664727474979</v>
      </c>
    </row>
    <row r="152" spans="1:28" x14ac:dyDescent="0.25">
      <c r="A152" s="1">
        <f t="shared" si="77"/>
        <v>2048</v>
      </c>
      <c r="B152">
        <f t="shared" si="78"/>
        <v>1</v>
      </c>
      <c r="C152">
        <f t="shared" ca="1" si="63"/>
        <v>-8.8003656722915824E-2</v>
      </c>
      <c r="D152">
        <f t="shared" ca="1" si="64"/>
        <v>-0.13401505360461674</v>
      </c>
      <c r="E152">
        <f t="shared" ca="1" si="65"/>
        <v>-0.13164048790721775</v>
      </c>
      <c r="F152">
        <f t="shared" ca="1" si="66"/>
        <v>-0.12903388743208505</v>
      </c>
      <c r="G152">
        <f t="shared" ca="1" si="67"/>
        <v>-0.14702684260377255</v>
      </c>
      <c r="H152">
        <f t="shared" ca="1" si="68"/>
        <v>-0.41694072096365886</v>
      </c>
      <c r="I152">
        <f t="shared" ca="1" si="69"/>
        <v>-0.12737889472387173</v>
      </c>
      <c r="J152">
        <f t="shared" ca="1" si="70"/>
        <v>-0.4062984905772144</v>
      </c>
      <c r="K152">
        <f t="shared" ca="1" si="71"/>
        <v>-0.40180286208084842</v>
      </c>
      <c r="L152">
        <f t="shared" ca="1" si="72"/>
        <v>-0.40480905938495937</v>
      </c>
      <c r="M152">
        <f t="shared" ca="1" si="73"/>
        <v>-0.22835223319791573</v>
      </c>
      <c r="Q152">
        <f t="shared" si="79"/>
        <v>1</v>
      </c>
      <c r="R152">
        <f t="shared" ca="1" si="74"/>
        <v>0.89196466800700569</v>
      </c>
      <c r="S152">
        <f t="shared" ca="1" si="81"/>
        <v>0.15375044079871539</v>
      </c>
      <c r="T152">
        <f t="shared" ca="1" si="81"/>
        <v>0.14959893077576494</v>
      </c>
      <c r="U152">
        <f t="shared" ca="1" si="81"/>
        <v>0.14505734900621409</v>
      </c>
      <c r="V152">
        <f t="shared" ca="1" si="81"/>
        <v>0.16317082654355208</v>
      </c>
      <c r="W152">
        <f t="shared" ca="1" si="81"/>
        <v>0.19892980960765894</v>
      </c>
      <c r="X152">
        <f t="shared" ca="1" si="81"/>
        <v>0.13711809835697061</v>
      </c>
      <c r="Y152">
        <f t="shared" ca="1" si="81"/>
        <v>0.21666269303196486</v>
      </c>
      <c r="Z152">
        <f t="shared" ca="1" si="81"/>
        <v>0.60695493924520405</v>
      </c>
      <c r="AA152">
        <f t="shared" ca="1" si="81"/>
        <v>0.60715028542152882</v>
      </c>
      <c r="AB152">
        <f t="shared" ca="1" si="81"/>
        <v>0.13010342418095805</v>
      </c>
    </row>
    <row r="153" spans="1:28" x14ac:dyDescent="0.25">
      <c r="A153" s="1">
        <f t="shared" si="77"/>
        <v>2048</v>
      </c>
      <c r="B153">
        <f t="shared" si="78"/>
        <v>1.2</v>
      </c>
      <c r="C153">
        <f t="shared" ca="1" si="63"/>
        <v>-0.11707831076015611</v>
      </c>
      <c r="D153">
        <f t="shared" ca="1" si="64"/>
        <v>-0.13387843177566891</v>
      </c>
      <c r="E153">
        <f t="shared" ca="1" si="65"/>
        <v>-0.13121981819739365</v>
      </c>
      <c r="F153">
        <f t="shared" ca="1" si="66"/>
        <v>-0.12832785997768853</v>
      </c>
      <c r="G153">
        <f t="shared" ca="1" si="67"/>
        <v>-0.11009934665189745</v>
      </c>
      <c r="H153">
        <f t="shared" ca="1" si="68"/>
        <v>-0.13701100224828686</v>
      </c>
      <c r="I153">
        <f t="shared" ca="1" si="69"/>
        <v>-0.37540820801257119</v>
      </c>
      <c r="J153">
        <f t="shared" ca="1" si="70"/>
        <v>-0.11754816282028396</v>
      </c>
      <c r="K153">
        <f t="shared" ca="1" si="71"/>
        <v>-0.38608885584399771</v>
      </c>
      <c r="L153">
        <f t="shared" ca="1" si="72"/>
        <v>-0.38035399791684998</v>
      </c>
      <c r="M153">
        <f t="shared" ca="1" si="73"/>
        <v>-0.22199233756157125</v>
      </c>
      <c r="Q153">
        <f t="shared" si="79"/>
        <v>1.2</v>
      </c>
      <c r="R153">
        <f t="shared" ca="1" si="74"/>
        <v>0.11619607400275261</v>
      </c>
      <c r="S153">
        <f t="shared" ca="1" si="81"/>
        <v>0.15360489041123646</v>
      </c>
      <c r="T153">
        <f t="shared" ca="1" si="81"/>
        <v>0.14912796225660874</v>
      </c>
      <c r="U153">
        <f t="shared" ca="1" si="81"/>
        <v>0.144268974373363</v>
      </c>
      <c r="V153">
        <f t="shared" ca="1" si="81"/>
        <v>0.10662816500228388</v>
      </c>
      <c r="W153">
        <f t="shared" ca="1" si="81"/>
        <v>0.14478535504698631</v>
      </c>
      <c r="X153">
        <f t="shared" ca="1" si="81"/>
        <v>0.59720919480400003</v>
      </c>
      <c r="Y153">
        <f t="shared" ca="1" si="81"/>
        <v>0.1241609445043293</v>
      </c>
      <c r="Z153">
        <f t="shared" ca="1" si="81"/>
        <v>0.5946602335001776</v>
      </c>
      <c r="AA153">
        <f t="shared" ca="1" si="81"/>
        <v>0.59324532365357141</v>
      </c>
      <c r="AB153">
        <f t="shared" ca="1" si="81"/>
        <v>0.12533063683402759</v>
      </c>
    </row>
    <row r="154" spans="1:28" x14ac:dyDescent="0.25">
      <c r="A154" s="1">
        <f t="shared" si="77"/>
        <v>2048</v>
      </c>
      <c r="B154">
        <f t="shared" si="78"/>
        <v>1.4</v>
      </c>
      <c r="C154">
        <f t="shared" ca="1" si="63"/>
        <v>-0.12113063016348606</v>
      </c>
      <c r="D154">
        <f t="shared" ca="1" si="64"/>
        <v>-0.13368591616206241</v>
      </c>
      <c r="E154">
        <f t="shared" ca="1" si="65"/>
        <v>-0.13069764793308872</v>
      </c>
      <c r="F154">
        <f t="shared" ca="1" si="66"/>
        <v>-0.12747764931182495</v>
      </c>
      <c r="G154">
        <f t="shared" ca="1" si="67"/>
        <v>-0.17879559254482502</v>
      </c>
      <c r="H154">
        <f t="shared" ca="1" si="68"/>
        <v>-0.13558691172841389</v>
      </c>
      <c r="I154">
        <f t="shared" ca="1" si="69"/>
        <v>-0.17229217571400454</v>
      </c>
      <c r="J154">
        <f t="shared" ca="1" si="70"/>
        <v>-9.7796868184589728E-2</v>
      </c>
      <c r="K154">
        <f t="shared" ca="1" si="71"/>
        <v>-0.37676712245448923</v>
      </c>
      <c r="L154">
        <f t="shared" ca="1" si="72"/>
        <v>-0.37012995121452913</v>
      </c>
      <c r="M154">
        <f t="shared" ca="1" si="73"/>
        <v>7.5560791821067688E-2</v>
      </c>
      <c r="Q154">
        <f t="shared" si="79"/>
        <v>1.4</v>
      </c>
      <c r="R154">
        <f t="shared" ca="1" si="74"/>
        <v>0.12258767980337065</v>
      </c>
      <c r="S154">
        <f t="shared" ca="1" si="81"/>
        <v>0.15338980079004802</v>
      </c>
      <c r="T154">
        <f t="shared" ca="1" si="81"/>
        <v>0.14853557736159334</v>
      </c>
      <c r="U154">
        <f t="shared" ca="1" si="81"/>
        <v>0.14331206776109315</v>
      </c>
      <c r="V154">
        <f t="shared" ca="1" si="81"/>
        <v>0.16237821403227506</v>
      </c>
      <c r="W154">
        <f t="shared" ca="1" si="81"/>
        <v>0.14284632364725536</v>
      </c>
      <c r="X154">
        <f t="shared" ca="1" si="81"/>
        <v>0.14088417158811317</v>
      </c>
      <c r="Y154">
        <f t="shared" ca="1" si="81"/>
        <v>0.93109769950367127</v>
      </c>
      <c r="Z154">
        <f t="shared" ca="1" si="81"/>
        <v>0.2027140147340008</v>
      </c>
      <c r="AA154">
        <f t="shared" ca="1" si="81"/>
        <v>0.57760403358939316</v>
      </c>
      <c r="AB154">
        <f t="shared" ca="1" si="81"/>
        <v>0.30295245977839191</v>
      </c>
    </row>
    <row r="155" spans="1:28" x14ac:dyDescent="0.25">
      <c r="A155" s="1">
        <f t="shared" si="77"/>
        <v>2048</v>
      </c>
      <c r="B155">
        <f t="shared" si="78"/>
        <v>1.6</v>
      </c>
      <c r="C155">
        <f t="shared" ca="1" si="63"/>
        <v>-8.1576126108035413E-2</v>
      </c>
      <c r="D155">
        <f t="shared" ca="1" si="64"/>
        <v>-0.23506249219743167</v>
      </c>
      <c r="E155">
        <f t="shared" ca="1" si="65"/>
        <v>-0.13007739043688538</v>
      </c>
      <c r="F155">
        <f t="shared" ca="1" si="66"/>
        <v>-0.14831607275591752</v>
      </c>
      <c r="G155">
        <f t="shared" ca="1" si="67"/>
        <v>-0.14509456830525227</v>
      </c>
      <c r="H155">
        <f t="shared" ca="1" si="68"/>
        <v>-8.9383468402329122E-2</v>
      </c>
      <c r="I155">
        <f t="shared" ca="1" si="69"/>
        <v>-0.17068632966632943</v>
      </c>
      <c r="J155">
        <f t="shared" ca="1" si="70"/>
        <v>-9.5634921354049385E-2</v>
      </c>
      <c r="K155">
        <f t="shared" ca="1" si="71"/>
        <v>-0.38051045886271528</v>
      </c>
      <c r="L155">
        <f t="shared" ca="1" si="72"/>
        <v>-0.35899275949807335</v>
      </c>
      <c r="M155">
        <f t="shared" ca="1" si="73"/>
        <v>7.2179268136016425E-2</v>
      </c>
      <c r="Q155">
        <f t="shared" si="79"/>
        <v>1.6</v>
      </c>
      <c r="R155">
        <f t="shared" ca="1" si="74"/>
        <v>0.12877211711115363</v>
      </c>
      <c r="S155">
        <f t="shared" ca="1" si="81"/>
        <v>0.34094657296133507</v>
      </c>
      <c r="T155">
        <f t="shared" ca="1" si="81"/>
        <v>0.14782527761025072</v>
      </c>
      <c r="U155">
        <f t="shared" ca="1" si="81"/>
        <v>0.14219424555163721</v>
      </c>
      <c r="V155">
        <f t="shared" ca="1" si="81"/>
        <v>0.16101185334772647</v>
      </c>
      <c r="W155">
        <f t="shared" ca="1" si="81"/>
        <v>0.14136060419861599</v>
      </c>
      <c r="X155">
        <f t="shared" ca="1" si="81"/>
        <v>0.13967940305385143</v>
      </c>
      <c r="Y155">
        <f t="shared" ca="1" si="81"/>
        <v>0.90758799498265241</v>
      </c>
      <c r="Z155">
        <f t="shared" ca="1" si="81"/>
        <v>0.60532598888805622</v>
      </c>
      <c r="AA155">
        <f t="shared" ca="1" si="81"/>
        <v>0.56054674130414384</v>
      </c>
      <c r="AB155">
        <f t="shared" ca="1" si="81"/>
        <v>0.27599010100643812</v>
      </c>
    </row>
    <row r="156" spans="1:28" x14ac:dyDescent="0.25">
      <c r="A156" s="1">
        <f t="shared" si="77"/>
        <v>2048</v>
      </c>
      <c r="B156">
        <f t="shared" si="78"/>
        <v>1.8</v>
      </c>
      <c r="C156">
        <f t="shared" ca="1" si="63"/>
        <v>-0.12884313144055815</v>
      </c>
      <c r="D156">
        <f t="shared" ca="1" si="64"/>
        <v>-0.35530455923680643</v>
      </c>
      <c r="E156">
        <f t="shared" ca="1" si="65"/>
        <v>-0.20011640828488708</v>
      </c>
      <c r="F156">
        <f t="shared" ca="1" si="66"/>
        <v>-0.12537316479877794</v>
      </c>
      <c r="G156">
        <f t="shared" ca="1" si="67"/>
        <v>-0.14384132114876605</v>
      </c>
      <c r="H156">
        <f t="shared" ca="1" si="68"/>
        <v>-0.16842007429101802</v>
      </c>
      <c r="I156">
        <f t="shared" ca="1" si="69"/>
        <v>-0.16009306843250529</v>
      </c>
      <c r="J156">
        <f t="shared" ca="1" si="70"/>
        <v>-0.37020187960728834</v>
      </c>
      <c r="K156">
        <f t="shared" ca="1" si="71"/>
        <v>-0.36168079202533737</v>
      </c>
      <c r="L156">
        <f t="shared" ca="1" si="72"/>
        <v>-0.35929300418643195</v>
      </c>
      <c r="M156">
        <f ca="1">-IF(ABS(MIN(INDIRECT("'[All data.xlsx]Sheet2_Mul_"&amp;$B156&amp;"_"&amp;AB$1&amp;"'!"&amp;ADDRESS($O$2+$A156-2023,2)&amp;":"&amp;ADDRESS($O$2+$A156-2023,52))))&lt;0.0001,10000*(MIN(INDIRECT("'[All data.xlsx]Sheet2_Mul_"&amp;$B156&amp;"_"&amp;AB$1&amp;"'!"&amp;ADDRESS($O$2+$A156-2023,2)&amp;":"&amp;ADDRESS($O$2+$A156-2023,52)))),IF(ABS(MIN(INDIRECT("'[All data.xlsx]Sheet2_Mul_"&amp;$B156&amp;"_"&amp;AB$1&amp;"'!"&amp;ADDRESS($O$2+$A156-2023,2)&amp;":"&amp;ADDRESS($O$2+$A156-2023,52))))&lt;0.001,(MIN(INDIRECT("'[All data.xlsx]Sheet2_Mul_"&amp;$B156&amp;"_"&amp;AB$1&amp;"'!"&amp;ADDRESS($O$2+$A156-2023,2)&amp;":"&amp;ADDRESS($O$2+$A156-2023,52))))*1000,IF(ABS(MIN(INDIRECT("'[All data.xlsx]Sheet2_Mul_"&amp;$B156&amp;"_"&amp;AB$1&amp;"'!"&amp;ADDRESS($O$2+$A156-2023,2)&amp;":"&amp;ADDRESS($O$2+$A156-2023,52))))&lt;0.01,(MIN(INDIRECT("'[All data.xlsx]Sheet2_Mul_"&amp;$B156&amp;"_"&amp;AB$1&amp;"'!"&amp;ADDRESS($O$2+$A156-2023,2)&amp;":"&amp;ADDRESS($O$2+$A156-2023,52))))*100,IF(ABS(MIN(INDIRECT("'[All data.xlsx]Sheet2_Mul_"&amp;$B156&amp;"_"&amp;AB$1&amp;"'!"&amp;ADDRESS($O$2+$A156-2023,2)&amp;":"&amp;ADDRESS($O$2+$A156-2023,52))))&lt;0.1,(MIN(INDIRECT("'[All data.xlsx]Sheet2_Mul_"&amp;$B156&amp;"_"&amp;AB$1&amp;"'!"&amp;ADDRESS($O$2+$A156-2023,2)&amp;":"&amp;ADDRESS($O$2+$A156-2023,52))))*10,(MIN(INDIRECT("'[All data.xlsx]Sheet2_Mul_"&amp;$B156&amp;"_"&amp;AB$1&amp;"'!"&amp;ADDRESS($O$2+$A156-2023,2)&amp;":"&amp;ADDRESS($O$2+$A156-2023,52))))))))*VLOOKUP($A156,$AD$2:$AF$39,3,0)/3</f>
        <v>-6.869900899423588E-2</v>
      </c>
      <c r="Q156">
        <f t="shared" si="79"/>
        <v>1.8</v>
      </c>
      <c r="R156">
        <f t="shared" ca="1" si="74"/>
        <v>0.13473815621818494</v>
      </c>
      <c r="S156">
        <f t="shared" ca="1" si="81"/>
        <v>0.23879404123200737</v>
      </c>
      <c r="T156">
        <f t="shared" ca="1" si="81"/>
        <v>0.88568224332775181</v>
      </c>
      <c r="U156">
        <f t="shared" ca="1" si="81"/>
        <v>0.14092398121789126</v>
      </c>
      <c r="V156">
        <f t="shared" ca="1" si="81"/>
        <v>0.1595837302586357</v>
      </c>
      <c r="W156">
        <f t="shared" ca="1" si="81"/>
        <v>0.14619055776420875</v>
      </c>
      <c r="X156">
        <f t="shared" ca="1" si="81"/>
        <v>0.13117619950705803</v>
      </c>
      <c r="Y156">
        <f t="shared" ca="1" si="81"/>
        <v>0.30521058603822221</v>
      </c>
      <c r="Z156">
        <f t="shared" ca="1" si="81"/>
        <v>0.56270233250730872</v>
      </c>
      <c r="AA156">
        <f t="shared" ca="1" si="81"/>
        <v>0.57157270712020203</v>
      </c>
      <c r="AB156">
        <f t="shared" ca="1" si="81"/>
        <v>0.25054311861349587</v>
      </c>
    </row>
    <row r="157" spans="1:28" x14ac:dyDescent="0.25">
      <c r="A157" s="1">
        <f t="shared" si="77"/>
        <v>2048</v>
      </c>
      <c r="B157">
        <f t="shared" si="78"/>
        <v>2</v>
      </c>
      <c r="C157">
        <f t="shared" ca="1" si="63"/>
        <v>-0.13251663350088785</v>
      </c>
      <c r="D157">
        <f t="shared" ca="1" si="64"/>
        <v>-0.51974762821367315</v>
      </c>
      <c r="E157">
        <f t="shared" ca="1" si="65"/>
        <v>-0.17826204533812226</v>
      </c>
      <c r="F157">
        <f t="shared" ca="1" si="66"/>
        <v>-0.14974517575405794</v>
      </c>
      <c r="G157">
        <f t="shared" ca="1" si="67"/>
        <v>-0.55553143437717745</v>
      </c>
      <c r="H157">
        <f t="shared" ref="H157:M163" ca="1" si="83">-IF(ABS(MIN(INDIRECT("'[All data.xlsx]Sheet2_Mul_"&amp;$B157&amp;"_"&amp;W$1&amp;"'!"&amp;ADDRESS($O$2+$A157-2023,2)&amp;":"&amp;ADDRESS($O$2+$A157-2023,52))))&lt;0.0001,10000*(MIN(INDIRECT("'[All data.xlsx]Sheet2_Mul_"&amp;$B157&amp;"_"&amp;W$1&amp;"'!"&amp;ADDRESS($O$2+$A157-2023,2)&amp;":"&amp;ADDRESS($O$2+$A157-2023,52)))),IF(ABS(MIN(INDIRECT("'[All data.xlsx]Sheet2_Mul_"&amp;$B157&amp;"_"&amp;W$1&amp;"'!"&amp;ADDRESS($O$2+$A157-2023,2)&amp;":"&amp;ADDRESS($O$2+$A157-2023,52))))&lt;0.001,(MIN(INDIRECT("'[All data.xlsx]Sheet2_Mul_"&amp;$B157&amp;"_"&amp;W$1&amp;"'!"&amp;ADDRESS($O$2+$A157-2023,2)&amp;":"&amp;ADDRESS($O$2+$A157-2023,52))))*1000,IF(ABS(MIN(INDIRECT("'[All data.xlsx]Sheet2_Mul_"&amp;$B157&amp;"_"&amp;W$1&amp;"'!"&amp;ADDRESS($O$2+$A157-2023,2)&amp;":"&amp;ADDRESS($O$2+$A157-2023,52))))&lt;0.01,(MIN(INDIRECT("'[All data.xlsx]Sheet2_Mul_"&amp;$B157&amp;"_"&amp;W$1&amp;"'!"&amp;ADDRESS($O$2+$A157-2023,2)&amp;":"&amp;ADDRESS($O$2+$A157-2023,52))))*100,IF(ABS(MIN(INDIRECT("'[All data.xlsx]Sheet2_Mul_"&amp;$B157&amp;"_"&amp;W$1&amp;"'!"&amp;ADDRESS($O$2+$A157-2023,2)&amp;":"&amp;ADDRESS($O$2+$A157-2023,52))))&lt;0.1,(MIN(INDIRECT("'[All data.xlsx]Sheet2_Mul_"&amp;$B157&amp;"_"&amp;W$1&amp;"'!"&amp;ADDRESS($O$2+$A157-2023,2)&amp;":"&amp;ADDRESS($O$2+$A157-2023,52))))*10,(MIN(INDIRECT("'[All data.xlsx]Sheet2_Mul_"&amp;$B157&amp;"_"&amp;W$1&amp;"'!"&amp;ADDRESS($O$2+$A157-2023,2)&amp;":"&amp;ADDRESS($O$2+$A157-2023,52))))))))*VLOOKUP($A157,$AD$2:$AF$39,3,0)/3</f>
        <v>-0.11574432566583048</v>
      </c>
      <c r="I157">
        <f t="shared" ca="1" si="83"/>
        <v>-0.58208212219820687</v>
      </c>
      <c r="J157">
        <f t="shared" ca="1" si="83"/>
        <v>-0.12312366518144534</v>
      </c>
      <c r="K157">
        <f t="shared" ca="1" si="83"/>
        <v>-0.2389645130209728</v>
      </c>
      <c r="L157">
        <f t="shared" ca="1" si="83"/>
        <v>-1.0814291173529016</v>
      </c>
      <c r="M157">
        <f t="shared" ca="1" si="83"/>
        <v>-6.5174778580291456E-2</v>
      </c>
      <c r="Q157">
        <f t="shared" si="79"/>
        <v>2</v>
      </c>
      <c r="R157">
        <f t="shared" ca="1" si="74"/>
        <v>0.14051582024717515</v>
      </c>
      <c r="S157">
        <f t="shared" ca="1" si="81"/>
        <v>0.8268281191560477</v>
      </c>
      <c r="T157">
        <f t="shared" ca="1" si="81"/>
        <v>0.12327508646443412</v>
      </c>
      <c r="U157">
        <f t="shared" ca="1" si="81"/>
        <v>0.26927545701222994</v>
      </c>
      <c r="V157">
        <f t="shared" ca="1" si="81"/>
        <v>0.32260863276298701</v>
      </c>
      <c r="W157">
        <f t="shared" ca="1" si="81"/>
        <v>0.47832314159223488</v>
      </c>
      <c r="X157">
        <f t="shared" ca="1" si="81"/>
        <v>0.32698593568622147</v>
      </c>
      <c r="Y157">
        <f t="shared" ca="1" si="81"/>
        <v>0.31784823455267341</v>
      </c>
      <c r="Z157">
        <f t="shared" ca="1" si="81"/>
        <v>0.45305293005909242</v>
      </c>
      <c r="AA157">
        <f t="shared" ca="1" si="81"/>
        <v>1.8811799160961005</v>
      </c>
      <c r="AB157">
        <f t="shared" ca="1" si="81"/>
        <v>0.22692643053650552</v>
      </c>
    </row>
    <row r="158" spans="1:28" x14ac:dyDescent="0.25">
      <c r="A158" s="1">
        <f t="shared" si="77"/>
        <v>2049</v>
      </c>
      <c r="B158">
        <f t="shared" si="78"/>
        <v>1</v>
      </c>
      <c r="C158">
        <f t="shared" ca="1" si="63"/>
        <v>-9.0074197849787985E-2</v>
      </c>
      <c r="D158">
        <f t="shared" ca="1" si="64"/>
        <v>-8.9566024151068804E-2</v>
      </c>
      <c r="E158">
        <f t="shared" ca="1" si="65"/>
        <v>-0.13173515482768647</v>
      </c>
      <c r="F158">
        <f t="shared" ca="1" si="66"/>
        <v>-0.36793396508234594</v>
      </c>
      <c r="G158">
        <f t="shared" ca="1" si="67"/>
        <v>-0.1426520724125985</v>
      </c>
      <c r="H158">
        <f t="shared" ca="1" si="68"/>
        <v>-0.1778479224812681</v>
      </c>
      <c r="I158">
        <f t="shared" ca="1" si="69"/>
        <v>-0.11819963487481876</v>
      </c>
      <c r="J158">
        <f t="shared" ca="1" si="70"/>
        <v>-0.39752725027319263</v>
      </c>
      <c r="K158">
        <f t="shared" ca="1" si="71"/>
        <v>-0.11869865076070085</v>
      </c>
      <c r="L158">
        <f t="shared" ca="1" si="72"/>
        <v>-0.40502616965367716</v>
      </c>
      <c r="M158">
        <f t="shared" ca="1" si="83"/>
        <v>-8.3841658453413362E-2</v>
      </c>
      <c r="Q158">
        <f t="shared" si="79"/>
        <v>1</v>
      </c>
      <c r="R158">
        <f t="shared" ca="1" si="74"/>
        <v>0.83545518786669426</v>
      </c>
      <c r="S158">
        <f t="shared" ca="1" si="81"/>
        <v>0.81438825472538312</v>
      </c>
      <c r="T158">
        <f t="shared" ca="1" si="81"/>
        <v>0.1462396624852455</v>
      </c>
      <c r="U158">
        <f t="shared" ca="1" si="81"/>
        <v>0.16411231813622643</v>
      </c>
      <c r="V158">
        <f t="shared" ca="1" si="81"/>
        <v>0.15464792944960223</v>
      </c>
      <c r="W158">
        <f t="shared" ca="1" si="81"/>
        <v>0.14970879705429441</v>
      </c>
      <c r="X158">
        <f t="shared" ca="1" si="81"/>
        <v>0.41945525253206156</v>
      </c>
      <c r="Y158">
        <f t="shared" ca="1" si="81"/>
        <v>0.1917419685954955</v>
      </c>
      <c r="Z158">
        <f t="shared" ca="1" si="81"/>
        <v>0.11136897282567268</v>
      </c>
      <c r="AA158">
        <f t="shared" ca="1" si="81"/>
        <v>0.59327065530993961</v>
      </c>
      <c r="AB158">
        <f t="shared" ca="1" si="81"/>
        <v>0.13027447601178554</v>
      </c>
    </row>
    <row r="159" spans="1:28" x14ac:dyDescent="0.25">
      <c r="A159" s="1">
        <f t="shared" si="77"/>
        <v>2049</v>
      </c>
      <c r="B159">
        <f t="shared" si="78"/>
        <v>1.2</v>
      </c>
      <c r="C159">
        <f t="shared" ca="1" si="63"/>
        <v>-0.11724083261297207</v>
      </c>
      <c r="D159">
        <f t="shared" ca="1" si="64"/>
        <v>-0.13396487342823235</v>
      </c>
      <c r="E159">
        <f t="shared" ca="1" si="65"/>
        <v>-9.0795741470455882E-2</v>
      </c>
      <c r="F159">
        <f t="shared" ca="1" si="66"/>
        <v>-0.13028763788395115</v>
      </c>
      <c r="G159">
        <f t="shared" ca="1" si="67"/>
        <v>-0.14729645974458849</v>
      </c>
      <c r="H159">
        <f t="shared" ca="1" si="68"/>
        <v>-0.37631236241408611</v>
      </c>
      <c r="I159">
        <f t="shared" ca="1" si="69"/>
        <v>-9.4800606269681023E-2</v>
      </c>
      <c r="J159">
        <f t="shared" ca="1" si="70"/>
        <v>-0.39892222307063224</v>
      </c>
      <c r="K159">
        <f t="shared" ca="1" si="71"/>
        <v>-0.1152178429937336</v>
      </c>
      <c r="L159">
        <f t="shared" ca="1" si="72"/>
        <v>-0.38054200990583831</v>
      </c>
      <c r="M159">
        <f t="shared" ca="1" si="83"/>
        <v>-8.0768291771929082E-2</v>
      </c>
      <c r="Q159">
        <f t="shared" si="79"/>
        <v>1.2</v>
      </c>
      <c r="R159">
        <f t="shared" ca="1" si="74"/>
        <v>0.11369862512836232</v>
      </c>
      <c r="S159">
        <f t="shared" ca="1" si="81"/>
        <v>0.15014197829693995</v>
      </c>
      <c r="T159">
        <f t="shared" ca="1" si="81"/>
        <v>0.85422287950199516</v>
      </c>
      <c r="U159">
        <f t="shared" ca="1" si="81"/>
        <v>0.14308042330891552</v>
      </c>
      <c r="V159">
        <f t="shared" ca="1" si="81"/>
        <v>0.15968437650497813</v>
      </c>
      <c r="W159">
        <f t="shared" ca="1" si="81"/>
        <v>0.2304977368863356</v>
      </c>
      <c r="X159">
        <f t="shared" ca="1" si="81"/>
        <v>0.32714563557370152</v>
      </c>
      <c r="Y159">
        <f t="shared" ca="1" si="81"/>
        <v>0.60862278890430377</v>
      </c>
      <c r="Z159">
        <f t="shared" ca="1" si="81"/>
        <v>0.11217905452587001</v>
      </c>
      <c r="AA159">
        <f t="shared" ca="1" si="81"/>
        <v>0.57969637369138283</v>
      </c>
      <c r="AB159">
        <f t="shared" ca="1" si="81"/>
        <v>0.12549903094774353</v>
      </c>
    </row>
    <row r="160" spans="1:28" x14ac:dyDescent="0.25">
      <c r="A160" s="1">
        <f t="shared" si="77"/>
        <v>2049</v>
      </c>
      <c r="B160">
        <f t="shared" si="78"/>
        <v>1.4</v>
      </c>
      <c r="C160">
        <f t="shared" ca="1" si="63"/>
        <v>-0.12129203977777914</v>
      </c>
      <c r="D160">
        <f t="shared" ca="1" si="64"/>
        <v>-8.9122118825392616E-2</v>
      </c>
      <c r="E160">
        <f t="shared" ca="1" si="65"/>
        <v>-0.13079307935231982</v>
      </c>
      <c r="F160">
        <f t="shared" ca="1" si="66"/>
        <v>-0.12757910248310161</v>
      </c>
      <c r="G160">
        <f t="shared" ca="1" si="67"/>
        <v>-0.18015989776645402</v>
      </c>
      <c r="H160">
        <f t="shared" ca="1" si="68"/>
        <v>-0.11916185300767083</v>
      </c>
      <c r="I160">
        <f t="shared" ca="1" si="69"/>
        <v>-0.1723904666607087</v>
      </c>
      <c r="J160">
        <f t="shared" ca="1" si="70"/>
        <v>-0.3902639922684788</v>
      </c>
      <c r="K160">
        <f t="shared" ca="1" si="71"/>
        <v>-0.10887019806394821</v>
      </c>
      <c r="L160">
        <f t="shared" ca="1" si="72"/>
        <v>-0.37032157590631004</v>
      </c>
      <c r="M160">
        <f t="shared" ca="1" si="83"/>
        <v>-7.7466833903791651E-2</v>
      </c>
      <c r="Q160">
        <f t="shared" si="79"/>
        <v>1.4</v>
      </c>
      <c r="R160">
        <f t="shared" ca="1" si="74"/>
        <v>0.11993971109368524</v>
      </c>
      <c r="S160">
        <f t="shared" ca="1" si="81"/>
        <v>0.88193735653566419</v>
      </c>
      <c r="T160">
        <f t="shared" ca="1" si="81"/>
        <v>0.14520044934088272</v>
      </c>
      <c r="U160">
        <f t="shared" ca="1" si="81"/>
        <v>0.14010415646683139</v>
      </c>
      <c r="V160">
        <f t="shared" ca="1" si="81"/>
        <v>0.15985818143282687</v>
      </c>
      <c r="W160">
        <f t="shared" ca="1" si="81"/>
        <v>0.12741237524985324</v>
      </c>
      <c r="X160">
        <f t="shared" ca="1" si="81"/>
        <v>0.13772536874166538</v>
      </c>
      <c r="Y160">
        <f t="shared" ca="1" si="81"/>
        <v>0.30484403287940115</v>
      </c>
      <c r="Z160">
        <f t="shared" ca="1" si="81"/>
        <v>0.10661049874420708</v>
      </c>
      <c r="AA160">
        <f t="shared" ca="1" si="81"/>
        <v>0.56442617064924161</v>
      </c>
      <c r="AB160">
        <f t="shared" ca="1" si="81"/>
        <v>0.12036917424189637</v>
      </c>
    </row>
    <row r="161" spans="1:28" x14ac:dyDescent="0.25">
      <c r="A161" s="1">
        <f t="shared" si="77"/>
        <v>2049</v>
      </c>
      <c r="B161">
        <f t="shared" si="78"/>
        <v>1.6</v>
      </c>
      <c r="C161">
        <f t="shared" ca="1" si="63"/>
        <v>-0.12521018767152803</v>
      </c>
      <c r="D161">
        <f t="shared" ca="1" si="64"/>
        <v>-0.28436378368773269</v>
      </c>
      <c r="E161">
        <f t="shared" ca="1" si="65"/>
        <v>-0.13017338934419512</v>
      </c>
      <c r="F161">
        <f t="shared" ca="1" si="66"/>
        <v>-0.14846619134960867</v>
      </c>
      <c r="G161">
        <f t="shared" ca="1" si="67"/>
        <v>-0.14521604139017416</v>
      </c>
      <c r="H161">
        <f t="shared" ca="1" si="68"/>
        <v>-0.12496088136188459</v>
      </c>
      <c r="I161">
        <f t="shared" ca="1" si="69"/>
        <v>-0.16964893365869407</v>
      </c>
      <c r="J161">
        <f t="shared" ca="1" si="70"/>
        <v>-0.11971653912582376</v>
      </c>
      <c r="K161">
        <f t="shared" ca="1" si="71"/>
        <v>-0.11472205438968991</v>
      </c>
      <c r="L161">
        <f t="shared" ca="1" si="72"/>
        <v>-0.35918771501707797</v>
      </c>
      <c r="M161">
        <f t="shared" ca="1" si="83"/>
        <v>-7.4002281248044116E-2</v>
      </c>
      <c r="Q161">
        <f t="shared" si="79"/>
        <v>1.6</v>
      </c>
      <c r="R161">
        <f t="shared" ca="1" si="74"/>
        <v>0.12597143643185782</v>
      </c>
      <c r="S161">
        <f t="shared" ca="1" si="81"/>
        <v>0.29182841241827789</v>
      </c>
      <c r="T161">
        <f t="shared" ca="1" si="81"/>
        <v>0.14450637967265242</v>
      </c>
      <c r="U161">
        <f t="shared" ca="1" si="81"/>
        <v>0.13901263061272184</v>
      </c>
      <c r="V161">
        <f t="shared" ca="1" si="81"/>
        <v>0.15741066988953903</v>
      </c>
      <c r="W161">
        <f t="shared" ca="1" si="81"/>
        <v>0.13352847371522278</v>
      </c>
      <c r="X161">
        <f t="shared" ca="1" si="81"/>
        <v>0.13563996100928971</v>
      </c>
      <c r="Y161">
        <f t="shared" ca="1" si="81"/>
        <v>0.12364216041923054</v>
      </c>
      <c r="Z161">
        <f t="shared" ca="1" si="81"/>
        <v>0.11567675477277399</v>
      </c>
      <c r="AA161">
        <f t="shared" ca="1" si="81"/>
        <v>0.54777261027218127</v>
      </c>
      <c r="AB161">
        <f t="shared" ca="1" si="81"/>
        <v>0.27619750243068331</v>
      </c>
    </row>
    <row r="162" spans="1:28" x14ac:dyDescent="0.25">
      <c r="A162" s="1">
        <f t="shared" si="77"/>
        <v>2049</v>
      </c>
      <c r="B162">
        <f t="shared" si="78"/>
        <v>1.8</v>
      </c>
      <c r="C162">
        <f t="shared" ca="1" si="63"/>
        <v>-0.12900216275793144</v>
      </c>
      <c r="D162">
        <f t="shared" ca="1" si="64"/>
        <v>-0.35529110061487718</v>
      </c>
      <c r="E162">
        <f t="shared" ca="1" si="65"/>
        <v>-0.19181404432682891</v>
      </c>
      <c r="F162">
        <f t="shared" ca="1" si="66"/>
        <v>-0.12547705859225175</v>
      </c>
      <c r="G162">
        <f t="shared" ca="1" si="67"/>
        <v>-0.14308357935142887</v>
      </c>
      <c r="H162">
        <f t="shared" ca="1" si="68"/>
        <v>-0.13473118832794651</v>
      </c>
      <c r="I162">
        <f t="shared" ca="1" si="69"/>
        <v>-0.10189959620203858</v>
      </c>
      <c r="J162">
        <f t="shared" ca="1" si="70"/>
        <v>-0.3704678574455908</v>
      </c>
      <c r="K162">
        <f t="shared" ca="1" si="71"/>
        <v>-0.10273189151834382</v>
      </c>
      <c r="L162">
        <f t="shared" ca="1" si="72"/>
        <v>-0.35952086686284918</v>
      </c>
      <c r="M162">
        <f t="shared" ca="1" si="83"/>
        <v>-7.0436343147762578E-2</v>
      </c>
      <c r="Q162">
        <f t="shared" si="79"/>
        <v>1.8</v>
      </c>
      <c r="R162">
        <f t="shared" ca="1" si="74"/>
        <v>0.13180327269433756</v>
      </c>
      <c r="S162">
        <f t="shared" ca="1" si="81"/>
        <v>0.10358041961308771</v>
      </c>
      <c r="T162">
        <f t="shared" ca="1" si="81"/>
        <v>0.13810581475353298</v>
      </c>
      <c r="U162">
        <f t="shared" ca="1" si="81"/>
        <v>0.15685365825628045</v>
      </c>
      <c r="V162">
        <f t="shared" ca="1" si="81"/>
        <v>0.15508235137500892</v>
      </c>
      <c r="W162">
        <f t="shared" ca="1" si="81"/>
        <v>0.14395750756368433</v>
      </c>
      <c r="X162">
        <f t="shared" ca="1" si="81"/>
        <v>0.92046968054965417</v>
      </c>
      <c r="Y162">
        <f t="shared" ca="1" si="81"/>
        <v>0.29822615936291719</v>
      </c>
      <c r="Z162">
        <f t="shared" ca="1" si="81"/>
        <v>0.10583761875694146</v>
      </c>
      <c r="AA162">
        <f t="shared" ca="1" si="81"/>
        <v>0.53004645358605684</v>
      </c>
      <c r="AB162">
        <f t="shared" ca="1" si="81"/>
        <v>0.25075411507516143</v>
      </c>
    </row>
    <row r="163" spans="1:28" x14ac:dyDescent="0.25">
      <c r="A163" s="1">
        <f t="shared" si="77"/>
        <v>2049</v>
      </c>
      <c r="B163">
        <f t="shared" si="78"/>
        <v>2</v>
      </c>
      <c r="C163">
        <f t="shared" ca="1" si="63"/>
        <v>-0.13328187599176394</v>
      </c>
      <c r="D163">
        <f t="shared" ca="1" si="64"/>
        <v>-0.34223096478422033</v>
      </c>
      <c r="E163">
        <f t="shared" ca="1" si="65"/>
        <v>-0.16553256833158017</v>
      </c>
      <c r="F163">
        <f t="shared" ca="1" si="66"/>
        <v>-0.14414863634012659</v>
      </c>
      <c r="G163">
        <f t="shared" ca="1" si="67"/>
        <v>-0.14530040062425711</v>
      </c>
      <c r="H163">
        <f t="shared" ca="1" si="68"/>
        <v>-0.40933508670369867</v>
      </c>
      <c r="I163">
        <f t="shared" ref="I163:L163" ca="1" si="84">-IF(ABS(MIN(INDIRECT("'[All data.xlsx]Sheet2_Mul_"&amp;$B163&amp;"_"&amp;X$1&amp;"'!"&amp;ADDRESS($O$2+$A163-2023,2)&amp;":"&amp;ADDRESS($O$2+$A163-2023,52))))&lt;0.0001,10000*(MIN(INDIRECT("'[All data.xlsx]Sheet2_Mul_"&amp;$B163&amp;"_"&amp;X$1&amp;"'!"&amp;ADDRESS($O$2+$A163-2023,2)&amp;":"&amp;ADDRESS($O$2+$A163-2023,52)))),IF(ABS(MIN(INDIRECT("'[All data.xlsx]Sheet2_Mul_"&amp;$B163&amp;"_"&amp;X$1&amp;"'!"&amp;ADDRESS($O$2+$A163-2023,2)&amp;":"&amp;ADDRESS($O$2+$A163-2023,52))))&lt;0.001,(MIN(INDIRECT("'[All data.xlsx]Sheet2_Mul_"&amp;$B163&amp;"_"&amp;X$1&amp;"'!"&amp;ADDRESS($O$2+$A163-2023,2)&amp;":"&amp;ADDRESS($O$2+$A163-2023,52))))*1000,IF(ABS(MIN(INDIRECT("'[All data.xlsx]Sheet2_Mul_"&amp;$B163&amp;"_"&amp;X$1&amp;"'!"&amp;ADDRESS($O$2+$A163-2023,2)&amp;":"&amp;ADDRESS($O$2+$A163-2023,52))))&lt;0.01,(MIN(INDIRECT("'[All data.xlsx]Sheet2_Mul_"&amp;$B163&amp;"_"&amp;X$1&amp;"'!"&amp;ADDRESS($O$2+$A163-2023,2)&amp;":"&amp;ADDRESS($O$2+$A163-2023,52))))*100,IF(ABS(MIN(INDIRECT("'[All data.xlsx]Sheet2_Mul_"&amp;$B163&amp;"_"&amp;X$1&amp;"'!"&amp;ADDRESS($O$2+$A163-2023,2)&amp;":"&amp;ADDRESS($O$2+$A163-2023,52))))&lt;0.1,(MIN(INDIRECT("'[All data.xlsx]Sheet2_Mul_"&amp;$B163&amp;"_"&amp;X$1&amp;"'!"&amp;ADDRESS($O$2+$A163-2023,2)&amp;":"&amp;ADDRESS($O$2+$A163-2023,52))))*10,(MIN(INDIRECT("'[All data.xlsx]Sheet2_Mul_"&amp;$B163&amp;"_"&amp;X$1&amp;"'!"&amp;ADDRESS($O$2+$A163-2023,2)&amp;":"&amp;ADDRESS($O$2+$A163-2023,52))))))))*VLOOKUP($A163,$AD$2:$AF$39,3,0)/3</f>
        <v>-0.16553991659690701</v>
      </c>
      <c r="J163">
        <f t="shared" ca="1" si="84"/>
        <v>-0.1602694116881255</v>
      </c>
      <c r="K163">
        <f t="shared" ca="1" si="84"/>
        <v>-0.25239346034442239</v>
      </c>
      <c r="L163">
        <f t="shared" ca="1" si="84"/>
        <v>-1.267059310394117</v>
      </c>
      <c r="M163">
        <f t="shared" ca="1" si="83"/>
        <v>-6.6825147861252085E-2</v>
      </c>
      <c r="Q163">
        <f t="shared" si="79"/>
        <v>2</v>
      </c>
      <c r="R163">
        <f t="shared" ca="1" si="74"/>
        <v>0.13744410437368093</v>
      </c>
      <c r="S163">
        <f t="shared" ca="1" si="81"/>
        <v>0.81240061459221313</v>
      </c>
      <c r="T163">
        <f t="shared" ca="1" si="81"/>
        <v>0.11869148780900247</v>
      </c>
      <c r="U163">
        <f t="shared" ca="1" si="81"/>
        <v>0.68845275606903533</v>
      </c>
      <c r="V163">
        <f t="shared" ca="1" si="81"/>
        <v>0.28989602729001879</v>
      </c>
      <c r="W163">
        <f t="shared" ca="1" si="81"/>
        <v>0.15747653811229465</v>
      </c>
      <c r="X163">
        <f t="shared" ca="1" si="81"/>
        <v>0.15169941865293055</v>
      </c>
      <c r="Y163">
        <f t="shared" ca="1" si="81"/>
        <v>0.38707703943962346</v>
      </c>
      <c r="Z163">
        <f t="shared" ca="1" si="81"/>
        <v>0.4621388585101478</v>
      </c>
      <c r="AA163">
        <f t="shared" ca="1" si="81"/>
        <v>2.1348860231363762</v>
      </c>
      <c r="AB163">
        <f t="shared" ca="1" si="81"/>
        <v>0.22713722681706816</v>
      </c>
    </row>
    <row r="164" spans="1:28" x14ac:dyDescent="0.25">
      <c r="A164" s="1">
        <f t="shared" si="77"/>
        <v>2050</v>
      </c>
      <c r="B164">
        <f t="shared" si="78"/>
        <v>1</v>
      </c>
      <c r="C164">
        <f t="shared" ca="1" si="63"/>
        <v>-0.5853669768031734</v>
      </c>
      <c r="D164">
        <f t="shared" ca="1" si="64"/>
        <v>-9.9558534275921817E-2</v>
      </c>
      <c r="E164">
        <f t="shared" ca="1" si="65"/>
        <v>-0.36292736696627831</v>
      </c>
      <c r="F164">
        <f t="shared" ca="1" si="66"/>
        <v>-9.2951252596241263E-2</v>
      </c>
      <c r="G164">
        <f t="shared" ca="1" si="67"/>
        <v>-0.14731360778165739</v>
      </c>
      <c r="H164">
        <f t="shared" ca="1" si="68"/>
        <v>-9.2549892386981761E-2</v>
      </c>
      <c r="I164">
        <f t="shared" ca="1" si="69"/>
        <v>-0.12504328009913201</v>
      </c>
      <c r="J164">
        <f t="shared" ca="1" si="70"/>
        <v>-0.12550301033979591</v>
      </c>
      <c r="K164">
        <f t="shared" ca="1" si="71"/>
        <v>-0.1175651883210745</v>
      </c>
      <c r="L164">
        <f t="shared" ca="1" si="72"/>
        <v>-0.40528872230132218</v>
      </c>
      <c r="M164">
        <f t="shared" ca="1" si="73"/>
        <v>-0.2284221230379494</v>
      </c>
      <c r="Q164">
        <f t="shared" si="79"/>
        <v>1</v>
      </c>
      <c r="R164">
        <f t="shared" ca="1" si="74"/>
        <v>0.88533884972253774</v>
      </c>
      <c r="S164">
        <f t="shared" ca="1" si="81"/>
        <v>0.82252737565149425</v>
      </c>
      <c r="T164">
        <f t="shared" ca="1" si="81"/>
        <v>0.20317121511529593</v>
      </c>
      <c r="U164">
        <f t="shared" ca="1" si="81"/>
        <v>0.88726968689906649</v>
      </c>
      <c r="V164">
        <f t="shared" ca="1" si="81"/>
        <v>0.15604188716062992</v>
      </c>
      <c r="W164">
        <f t="shared" ca="1" si="81"/>
        <v>0.13961695597670598</v>
      </c>
      <c r="X164">
        <f t="shared" ca="1" si="81"/>
        <v>0.36610939030711165</v>
      </c>
      <c r="Y164">
        <f t="shared" ca="1" si="81"/>
        <v>0.39779538105657553</v>
      </c>
      <c r="Z164">
        <f t="shared" ca="1" si="81"/>
        <v>0.11383196277152434</v>
      </c>
      <c r="AA164">
        <f t="shared" ca="1" si="81"/>
        <v>0.59169815987551733</v>
      </c>
      <c r="AB164">
        <f t="shared" ca="1" si="81"/>
        <v>0.1304294526907965</v>
      </c>
    </row>
    <row r="165" spans="1:28" x14ac:dyDescent="0.25">
      <c r="A165" s="1">
        <f t="shared" si="77"/>
        <v>2050</v>
      </c>
      <c r="B165">
        <f t="shared" si="78"/>
        <v>1.2</v>
      </c>
      <c r="C165">
        <f t="shared" ca="1" si="63"/>
        <v>-7.4686133582862288E-2</v>
      </c>
      <c r="D165">
        <f t="shared" ca="1" si="64"/>
        <v>-0.14874715792768486</v>
      </c>
      <c r="E165">
        <f t="shared" ca="1" si="65"/>
        <v>-0.13145650908786355</v>
      </c>
      <c r="F165">
        <f t="shared" ca="1" si="66"/>
        <v>-0.12858013442015395</v>
      </c>
      <c r="G165">
        <f t="shared" ca="1" si="67"/>
        <v>-0.17765132345867996</v>
      </c>
      <c r="H165">
        <f t="shared" ca="1" si="68"/>
        <v>-9.1667138687500385E-2</v>
      </c>
      <c r="I165">
        <f t="shared" ca="1" si="69"/>
        <v>-0.13353718397869685</v>
      </c>
      <c r="J165">
        <f t="shared" ca="1" si="70"/>
        <v>-0.39920330975890406</v>
      </c>
      <c r="K165">
        <f t="shared" ca="1" si="71"/>
        <v>-0.39098393559107475</v>
      </c>
      <c r="L165">
        <f t="shared" ca="1" si="72"/>
        <v>-0.39547360221861533</v>
      </c>
      <c r="M165">
        <f t="shared" ca="1" si="73"/>
        <v>-0.22207216416771125</v>
      </c>
      <c r="Q165">
        <f t="shared" si="79"/>
        <v>1.2</v>
      </c>
      <c r="R165">
        <f t="shared" ca="1" si="74"/>
        <v>0.11138123430019017</v>
      </c>
      <c r="S165">
        <f t="shared" ca="1" si="81"/>
        <v>0.16288100774400188</v>
      </c>
      <c r="T165">
        <f t="shared" ca="1" si="81"/>
        <v>0.1425889668612223</v>
      </c>
      <c r="U165">
        <f t="shared" ca="1" si="81"/>
        <v>0.13796873999773326</v>
      </c>
      <c r="V165">
        <f t="shared" ca="1" si="81"/>
        <v>0.1443659145320679</v>
      </c>
      <c r="W165">
        <f t="shared" ca="1" si="81"/>
        <v>0.13817768418069309</v>
      </c>
      <c r="X165">
        <f t="shared" ca="1" si="81"/>
        <v>0.13712307611362767</v>
      </c>
      <c r="Y165">
        <f t="shared" ca="1" si="81"/>
        <v>0.60589342086606801</v>
      </c>
      <c r="Z165">
        <f t="shared" ca="1" si="81"/>
        <v>0.3284123164368673</v>
      </c>
      <c r="AA165">
        <f t="shared" ca="1" si="81"/>
        <v>0.57412107916945387</v>
      </c>
      <c r="AB165">
        <f t="shared" ca="1" si="81"/>
        <v>0.12565385097858564</v>
      </c>
    </row>
    <row r="166" spans="1:28" x14ac:dyDescent="0.25">
      <c r="A166" s="1">
        <f t="shared" si="77"/>
        <v>2050</v>
      </c>
      <c r="B166">
        <f t="shared" si="78"/>
        <v>1.4</v>
      </c>
      <c r="C166">
        <f t="shared" ca="1" si="63"/>
        <v>-0.12152187759714822</v>
      </c>
      <c r="D166">
        <f t="shared" ca="1" si="64"/>
        <v>-0.1339004616113226</v>
      </c>
      <c r="E166">
        <f t="shared" ca="1" si="65"/>
        <v>-0.13093537715396728</v>
      </c>
      <c r="F166">
        <f t="shared" ca="1" si="66"/>
        <v>-0.12773212073186274</v>
      </c>
      <c r="G166">
        <f t="shared" ca="1" si="67"/>
        <v>-0.14705440904639375</v>
      </c>
      <c r="H166">
        <f t="shared" ca="1" si="68"/>
        <v>-0.40945791692436923</v>
      </c>
      <c r="I166">
        <f t="shared" ca="1" si="69"/>
        <v>-0.12139501251309832</v>
      </c>
      <c r="J166">
        <f t="shared" ca="1" si="70"/>
        <v>-0.38398903012822405</v>
      </c>
      <c r="K166">
        <f t="shared" ca="1" si="71"/>
        <v>-0.37250064340464256</v>
      </c>
      <c r="L166">
        <f t="shared" ca="1" si="72"/>
        <v>-0.36538928788958741</v>
      </c>
      <c r="M166">
        <f t="shared" ca="1" si="73"/>
        <v>-0.21499148175721564</v>
      </c>
      <c r="Q166">
        <f t="shared" si="79"/>
        <v>1.4</v>
      </c>
      <c r="R166">
        <f t="shared" ca="1" si="74"/>
        <v>0.11746729697701343</v>
      </c>
      <c r="S166">
        <f t="shared" ref="S166:AB181" ca="1" si="85">IF(ABS(MAX(INDIRECT("'[All data.xlsx]Sheet2_Mul_"&amp;$B166&amp;"_"&amp;S$1&amp;"'!"&amp;ADDRESS($O$2+$A166-2023,2)&amp;":"&amp;ADDRESS($O$2+$A166-2023,52))))&lt;0.0001,10000*ABS(MAX(INDIRECT("'[All data.xlsx]Sheet2_Mul_"&amp;$B166&amp;"_"&amp;S$1&amp;"'!"&amp;ADDRESS($O$2+$A166-2023,2)&amp;":"&amp;ADDRESS($O$2+$A166-2023,52)))),IF(ABS(MAX(INDIRECT("'[All data.xlsx]Sheet2_Mul_"&amp;$B166&amp;"_"&amp;S$1&amp;"'!"&amp;ADDRESS($O$2+$A166-2023,2)&amp;":"&amp;ADDRESS($O$2+$A166-2023,52))))&lt;0.001,ABS(MAX(INDIRECT("'[All data.xlsx]Sheet2_Mul_"&amp;$B166&amp;"_"&amp;S$1&amp;"'!"&amp;ADDRESS($O$2+$A166-2023,2)&amp;":"&amp;ADDRESS($O$2+$A166-2023,52))))*1000,IF(ABS(MAX(INDIRECT("'[All data.xlsx]Sheet2_Mul_"&amp;$B166&amp;"_"&amp;S$1&amp;"'!"&amp;ADDRESS($O$2+$A166-2023,2)&amp;":"&amp;ADDRESS($O$2+$A166-2023,52))))&lt;0.01,ABS(MAX(INDIRECT("'[All data.xlsx]Sheet2_Mul_"&amp;$B166&amp;"_"&amp;S$1&amp;"'!"&amp;ADDRESS($O$2+$A166-2023,2)&amp;":"&amp;ADDRESS($O$2+$A166-2023,52))))*100,IF(ABS(MAX(INDIRECT("'[All data.xlsx]Sheet2_Mul_"&amp;$B166&amp;"_"&amp;S$1&amp;"'!"&amp;ADDRESS($O$2+$A166-2023,2)&amp;":"&amp;ADDRESS($O$2+$A166-2023,52))))&lt;0.1,ABS(MAX(INDIRECT("'[All data.xlsx]Sheet2_Mul_"&amp;$B166&amp;"_"&amp;S$1&amp;"'!"&amp;ADDRESS($O$2+$A166-2023,2)&amp;":"&amp;ADDRESS($O$2+$A166-2023,52))))*10,ABS(MAX(INDIRECT("'[All data.xlsx]Sheet2_Mul_"&amp;$B166&amp;"_"&amp;S$1&amp;"'!"&amp;ADDRESS($O$2+$A166-2023,2)&amp;":"&amp;ADDRESS($O$2+$A166-2023,52))))))))</f>
        <v>0.14662777207935243</v>
      </c>
      <c r="T166">
        <f t="shared" ca="1" si="85"/>
        <v>0.14202323645288978</v>
      </c>
      <c r="U166">
        <f t="shared" ca="1" si="85"/>
        <v>0.13705630559614176</v>
      </c>
      <c r="V166">
        <f t="shared" ca="1" si="85"/>
        <v>0.15573386017406712</v>
      </c>
      <c r="W166">
        <f t="shared" ca="1" si="85"/>
        <v>0.25184513944358461</v>
      </c>
      <c r="X166">
        <f t="shared" ca="1" si="85"/>
        <v>0.12466430082324174</v>
      </c>
      <c r="Y166">
        <f t="shared" ca="1" si="85"/>
        <v>0.58280184896248599</v>
      </c>
      <c r="Z166">
        <f t="shared" ca="1" si="85"/>
        <v>0.22059180123075342</v>
      </c>
      <c r="AA166">
        <f t="shared" ca="1" si="85"/>
        <v>0.55457196915762974</v>
      </c>
      <c r="AB166">
        <f t="shared" ca="1" si="85"/>
        <v>0.12052318135579587</v>
      </c>
    </row>
    <row r="167" spans="1:28" x14ac:dyDescent="0.25">
      <c r="A167" s="1">
        <f t="shared" si="77"/>
        <v>2050</v>
      </c>
      <c r="B167">
        <f t="shared" si="78"/>
        <v>1.6</v>
      </c>
      <c r="C167">
        <f t="shared" ca="1" si="63"/>
        <v>-0.12543793568614042</v>
      </c>
      <c r="D167">
        <f t="shared" ca="1" si="64"/>
        <v>-0.29080273973908072</v>
      </c>
      <c r="E167">
        <f t="shared" ca="1" si="65"/>
        <v>-0.13031643694119557</v>
      </c>
      <c r="F167">
        <f t="shared" ca="1" si="66"/>
        <v>-0.14953149746013644</v>
      </c>
      <c r="G167">
        <f t="shared" ca="1" si="67"/>
        <v>-0.14589851137515622</v>
      </c>
      <c r="H167">
        <f t="shared" ca="1" si="68"/>
        <v>-0.12511556882105299</v>
      </c>
      <c r="I167">
        <f t="shared" ca="1" si="69"/>
        <v>-0.12900066147667266</v>
      </c>
      <c r="J167">
        <f t="shared" ca="1" si="70"/>
        <v>-0.1178507641676374</v>
      </c>
      <c r="K167">
        <f t="shared" ca="1" si="71"/>
        <v>-0.37705437187743845</v>
      </c>
      <c r="L167">
        <f t="shared" ca="1" si="72"/>
        <v>-0.35942211927140111</v>
      </c>
      <c r="M167">
        <f t="shared" ca="1" si="73"/>
        <v>-0.44683198927542755</v>
      </c>
      <c r="Q167">
        <f t="shared" si="79"/>
        <v>1.6</v>
      </c>
      <c r="R167">
        <f t="shared" ca="1" si="74"/>
        <v>0.12335567844988699</v>
      </c>
      <c r="S167">
        <f t="shared" ca="1" si="85"/>
        <v>0.40743598572077777</v>
      </c>
      <c r="T167">
        <f t="shared" ca="1" si="85"/>
        <v>0.14134502281349387</v>
      </c>
      <c r="U167">
        <f t="shared" ca="1" si="85"/>
        <v>0.90128809567839596</v>
      </c>
      <c r="V167">
        <f t="shared" ca="1" si="85"/>
        <v>0.15450161823740993</v>
      </c>
      <c r="W167">
        <f t="shared" ca="1" si="85"/>
        <v>0.13062765823650507</v>
      </c>
      <c r="X167">
        <f t="shared" ca="1" si="85"/>
        <v>0.13255810457657749</v>
      </c>
      <c r="Y167">
        <f t="shared" ca="1" si="85"/>
        <v>0.11903877220073611</v>
      </c>
      <c r="Z167">
        <f t="shared" ca="1" si="85"/>
        <v>0.5722767262809052</v>
      </c>
      <c r="AA167">
        <f t="shared" ca="1" si="85"/>
        <v>0.5455152601610509</v>
      </c>
      <c r="AB167">
        <f t="shared" ca="1" si="85"/>
        <v>0.27639995295008091</v>
      </c>
    </row>
    <row r="168" spans="1:28" x14ac:dyDescent="0.25">
      <c r="A168" s="1">
        <f t="shared" si="77"/>
        <v>2050</v>
      </c>
      <c r="B168">
        <f t="shared" si="78"/>
        <v>1.8</v>
      </c>
      <c r="C168">
        <f t="shared" ca="1" si="63"/>
        <v>-0.12922781257408875</v>
      </c>
      <c r="D168">
        <f t="shared" ca="1" si="64"/>
        <v>-0.3570394204871214</v>
      </c>
      <c r="E168">
        <f t="shared" ca="1" si="65"/>
        <v>-0.18072391685672506</v>
      </c>
      <c r="F168">
        <f t="shared" ca="1" si="66"/>
        <v>-0.12563297360514139</v>
      </c>
      <c r="G168">
        <f t="shared" ca="1" si="67"/>
        <v>-0.14287974971085957</v>
      </c>
      <c r="H168">
        <f t="shared" ca="1" si="68"/>
        <v>-0.13394587671563124</v>
      </c>
      <c r="I168">
        <f t="shared" ca="1" si="69"/>
        <v>-0.15227447646403608</v>
      </c>
      <c r="J168">
        <f t="shared" ca="1" si="70"/>
        <v>-0.36485050744804393</v>
      </c>
      <c r="K168">
        <f t="shared" ca="1" si="71"/>
        <v>-0.35782887470179775</v>
      </c>
      <c r="L168">
        <f t="shared" ca="1" si="72"/>
        <v>-0.35493973041596921</v>
      </c>
      <c r="M168">
        <f t="shared" ca="1" si="73"/>
        <v>-0.41056187331598554</v>
      </c>
      <c r="Q168">
        <f t="shared" si="79"/>
        <v>1.8</v>
      </c>
      <c r="R168">
        <f t="shared" ca="1" si="74"/>
        <v>0.12904865634990464</v>
      </c>
      <c r="S168">
        <f t="shared" ca="1" si="85"/>
        <v>0.10257509856471118</v>
      </c>
      <c r="T168">
        <f t="shared" ca="1" si="85"/>
        <v>0.79279331245165929</v>
      </c>
      <c r="U168">
        <f t="shared" ca="1" si="85"/>
        <v>0.13477904063588009</v>
      </c>
      <c r="V168">
        <f t="shared" ca="1" si="85"/>
        <v>0.15130898401737031</v>
      </c>
      <c r="W168">
        <f t="shared" ca="1" si="85"/>
        <v>0.13986906726323275</v>
      </c>
      <c r="X168">
        <f t="shared" ca="1" si="85"/>
        <v>0.11993326754348831</v>
      </c>
      <c r="Y168">
        <f t="shared" ca="1" si="85"/>
        <v>0.28377232897634924</v>
      </c>
      <c r="Z168">
        <f t="shared" ca="1" si="85"/>
        <v>0.62567987917060552</v>
      </c>
      <c r="AA168">
        <f t="shared" ca="1" si="85"/>
        <v>0.5175980558093134</v>
      </c>
      <c r="AB168">
        <f t="shared" ca="1" si="85"/>
        <v>0.25096640442406093</v>
      </c>
    </row>
    <row r="169" spans="1:28" x14ac:dyDescent="0.25">
      <c r="A169" s="1">
        <f t="shared" si="77"/>
        <v>2050</v>
      </c>
      <c r="B169">
        <f t="shared" si="78"/>
        <v>2</v>
      </c>
      <c r="C169">
        <f t="shared" ca="1" si="63"/>
        <v>-0.13351972163781309</v>
      </c>
      <c r="D169">
        <f t="shared" ca="1" si="64"/>
        <v>-0.13263081499243987</v>
      </c>
      <c r="E169">
        <f t="shared" ca="1" si="65"/>
        <v>-0.15164135611278309</v>
      </c>
      <c r="F169">
        <f t="shared" ca="1" si="66"/>
        <v>-0.13560935436254665</v>
      </c>
      <c r="G169">
        <f t="shared" ca="1" si="67"/>
        <v>-0.68235692316773822</v>
      </c>
      <c r="H169">
        <f t="shared" ref="H169:L169" ca="1" si="86">-IF(ABS(MIN(INDIRECT("'[All data.xlsx]Sheet2_Mul_"&amp;$B169&amp;"_"&amp;W$1&amp;"'!"&amp;ADDRESS($O$2+$A169-2023,2)&amp;":"&amp;ADDRESS($O$2+$A169-2023,52))))&lt;0.0001,10000*(MIN(INDIRECT("'[All data.xlsx]Sheet2_Mul_"&amp;$B169&amp;"_"&amp;W$1&amp;"'!"&amp;ADDRESS($O$2+$A169-2023,2)&amp;":"&amp;ADDRESS($O$2+$A169-2023,52)))),IF(ABS(MIN(INDIRECT("'[All data.xlsx]Sheet2_Mul_"&amp;$B169&amp;"_"&amp;W$1&amp;"'!"&amp;ADDRESS($O$2+$A169-2023,2)&amp;":"&amp;ADDRESS($O$2+$A169-2023,52))))&lt;0.001,(MIN(INDIRECT("'[All data.xlsx]Sheet2_Mul_"&amp;$B169&amp;"_"&amp;W$1&amp;"'!"&amp;ADDRESS($O$2+$A169-2023,2)&amp;":"&amp;ADDRESS($O$2+$A169-2023,52))))*1000,IF(ABS(MIN(INDIRECT("'[All data.xlsx]Sheet2_Mul_"&amp;$B169&amp;"_"&amp;W$1&amp;"'!"&amp;ADDRESS($O$2+$A169-2023,2)&amp;":"&amp;ADDRESS($O$2+$A169-2023,52))))&lt;0.01,(MIN(INDIRECT("'[All data.xlsx]Sheet2_Mul_"&amp;$B169&amp;"_"&amp;W$1&amp;"'!"&amp;ADDRESS($O$2+$A169-2023,2)&amp;":"&amp;ADDRESS($O$2+$A169-2023,52))))*100,IF(ABS(MIN(INDIRECT("'[All data.xlsx]Sheet2_Mul_"&amp;$B169&amp;"_"&amp;W$1&amp;"'!"&amp;ADDRESS($O$2+$A169-2023,2)&amp;":"&amp;ADDRESS($O$2+$A169-2023,52))))&lt;0.1,(MIN(INDIRECT("'[All data.xlsx]Sheet2_Mul_"&amp;$B169&amp;"_"&amp;W$1&amp;"'!"&amp;ADDRESS($O$2+$A169-2023,2)&amp;":"&amp;ADDRESS($O$2+$A169-2023,52))))*10,(MIN(INDIRECT("'[All data.xlsx]Sheet2_Mul_"&amp;$B169&amp;"_"&amp;W$1&amp;"'!"&amp;ADDRESS($O$2+$A169-2023,2)&amp;":"&amp;ADDRESS($O$2+$A169-2023,52))))))))*VLOOKUP($A169,$AD$2:$AF$39,3,0)/3</f>
        <v>-0.62676252289849443</v>
      </c>
      <c r="I169">
        <f t="shared" ca="1" si="86"/>
        <v>-0.18810745320508718</v>
      </c>
      <c r="J169">
        <f t="shared" ca="1" si="86"/>
        <v>-0.14259706280047216</v>
      </c>
      <c r="K169">
        <f t="shared" ca="1" si="86"/>
        <v>-0.30767174804248515</v>
      </c>
      <c r="L169">
        <f t="shared" ca="1" si="86"/>
        <v>-1.377368165624276</v>
      </c>
      <c r="M169">
        <f t="shared" ca="1" si="73"/>
        <v>-0.37642511546810181</v>
      </c>
      <c r="Q169">
        <f t="shared" si="79"/>
        <v>2</v>
      </c>
      <c r="R169">
        <f t="shared" ca="1" si="74"/>
        <v>0.13455490694623032</v>
      </c>
      <c r="S169">
        <f t="shared" ca="1" si="85"/>
        <v>0.20130128243815637</v>
      </c>
      <c r="T169">
        <f t="shared" ca="1" si="85"/>
        <v>0.11354644879976508</v>
      </c>
      <c r="U169">
        <f t="shared" ca="1" si="85"/>
        <v>0.94369440310285035</v>
      </c>
      <c r="V169">
        <f t="shared" ca="1" si="85"/>
        <v>0.32712474479412179</v>
      </c>
      <c r="W169">
        <f t="shared" ca="1" si="85"/>
        <v>0.41024750703130308</v>
      </c>
      <c r="X169">
        <f t="shared" ca="1" si="85"/>
        <v>0.18727994466558984</v>
      </c>
      <c r="Y169">
        <f t="shared" ca="1" si="85"/>
        <v>0.35834493680427587</v>
      </c>
      <c r="Z169">
        <f t="shared" ca="1" si="85"/>
        <v>0.48830904424602295</v>
      </c>
      <c r="AA169">
        <f t="shared" ca="1" si="85"/>
        <v>2.2183482727194535</v>
      </c>
      <c r="AB169">
        <f t="shared" ca="1" si="85"/>
        <v>0.22735416765729752</v>
      </c>
    </row>
    <row r="170" spans="1:28" x14ac:dyDescent="0.25">
      <c r="A170" s="1">
        <f t="shared" si="77"/>
        <v>2051</v>
      </c>
      <c r="B170">
        <f t="shared" si="78"/>
        <v>1</v>
      </c>
      <c r="C170">
        <f t="shared" ca="1" si="63"/>
        <v>-9.4455592614978781E-2</v>
      </c>
      <c r="D170">
        <f t="shared" ca="1" si="64"/>
        <v>-0.13438810123698222</v>
      </c>
      <c r="E170">
        <f t="shared" ca="1" si="65"/>
        <v>-0.13204228315858146</v>
      </c>
      <c r="F170">
        <f t="shared" ca="1" si="66"/>
        <v>-0.12945559269680831</v>
      </c>
      <c r="G170">
        <f t="shared" ca="1" si="67"/>
        <v>-0.10981784773280233</v>
      </c>
      <c r="H170">
        <f t="shared" ca="1" si="68"/>
        <v>-0.14174327365334097</v>
      </c>
      <c r="I170">
        <f t="shared" ca="1" si="69"/>
        <v>-0.11852005743543476</v>
      </c>
      <c r="J170">
        <f t="shared" ca="1" si="70"/>
        <v>-0.12565846579350151</v>
      </c>
      <c r="K170">
        <f t="shared" ca="1" si="71"/>
        <v>-0.11773459230458001</v>
      </c>
      <c r="L170">
        <f t="shared" ca="1" si="72"/>
        <v>-0.1139216094986315</v>
      </c>
      <c r="M170">
        <f ca="1">-IF(ABS(MIN(INDIRECT("'[All data.xlsx]Sheet2_Mul_"&amp;$B170&amp;"_"&amp;AB$1&amp;"'!"&amp;ADDRESS($O$2+$A170-2023,2)&amp;":"&amp;ADDRESS($O$2+$A170-2023,52))))&lt;0.0001,10000*(MIN(INDIRECT("'[All data.xlsx]Sheet2_Mul_"&amp;$B170&amp;"_"&amp;AB$1&amp;"'!"&amp;ADDRESS($O$2+$A170-2023,2)&amp;":"&amp;ADDRESS($O$2+$A170-2023,52)))),IF(ABS(MIN(INDIRECT("'[All data.xlsx]Sheet2_Mul_"&amp;$B170&amp;"_"&amp;AB$1&amp;"'!"&amp;ADDRESS($O$2+$A170-2023,2)&amp;":"&amp;ADDRESS($O$2+$A170-2023,52))))&lt;0.001,(MIN(INDIRECT("'[All data.xlsx]Sheet2_Mul_"&amp;$B170&amp;"_"&amp;AB$1&amp;"'!"&amp;ADDRESS($O$2+$A170-2023,2)&amp;":"&amp;ADDRESS($O$2+$A170-2023,52))))*1000,IF(ABS(MIN(INDIRECT("'[All data.xlsx]Sheet2_Mul_"&amp;$B170&amp;"_"&amp;AB$1&amp;"'!"&amp;ADDRESS($O$2+$A170-2023,2)&amp;":"&amp;ADDRESS($O$2+$A170-2023,52))))&lt;0.01,(MIN(INDIRECT("'[All data.xlsx]Sheet2_Mul_"&amp;$B170&amp;"_"&amp;AB$1&amp;"'!"&amp;ADDRESS($O$2+$A170-2023,2)&amp;":"&amp;ADDRESS($O$2+$A170-2023,52))))*100,IF(ABS(MIN(INDIRECT("'[All data.xlsx]Sheet2_Mul_"&amp;$B170&amp;"_"&amp;AB$1&amp;"'!"&amp;ADDRESS($O$2+$A170-2023,2)&amp;":"&amp;ADDRESS($O$2+$A170-2023,52))))&lt;0.1,(MIN(INDIRECT("'[All data.xlsx]Sheet2_Mul_"&amp;$B170&amp;"_"&amp;AB$1&amp;"'!"&amp;ADDRESS($O$2+$A170-2023,2)&amp;":"&amp;ADDRESS($O$2+$A170-2023,52))))*10,(MIN(INDIRECT("'[All data.xlsx]Sheet2_Mul_"&amp;$B170&amp;"_"&amp;AB$1&amp;"'!"&amp;ADDRESS($O$2+$A170-2023,2)&amp;":"&amp;ADDRESS($O$2+$A170-2023,52))))))))*VLOOKUP($A170,$AD$2:$AF$39,3,0)/3</f>
        <v>-8.8044658799966757E-2</v>
      </c>
      <c r="Q170">
        <f t="shared" si="79"/>
        <v>1</v>
      </c>
      <c r="R170">
        <f t="shared" ca="1" si="74"/>
        <v>0.83981468671882908</v>
      </c>
      <c r="S170">
        <f t="shared" ca="1" si="85"/>
        <v>0.14379356244126598</v>
      </c>
      <c r="T170">
        <f t="shared" ca="1" si="85"/>
        <v>0.13995751376979615</v>
      </c>
      <c r="U170">
        <f t="shared" ca="1" si="85"/>
        <v>0.13574379689876467</v>
      </c>
      <c r="V170">
        <f t="shared" ca="1" si="85"/>
        <v>0.10207277935177958</v>
      </c>
      <c r="W170">
        <f t="shared" ca="1" si="85"/>
        <v>0.14465760797884367</v>
      </c>
      <c r="X170">
        <f t="shared" ca="1" si="85"/>
        <v>0.12840915262657293</v>
      </c>
      <c r="Y170">
        <f t="shared" ca="1" si="85"/>
        <v>0.38758907726762387</v>
      </c>
      <c r="Z170">
        <f t="shared" ca="1" si="85"/>
        <v>0.11137830333823391</v>
      </c>
      <c r="AA170">
        <f t="shared" ca="1" si="85"/>
        <v>0.10072441536235671</v>
      </c>
      <c r="AB170">
        <f t="shared" ca="1" si="85"/>
        <v>0.13055159701159452</v>
      </c>
    </row>
    <row r="171" spans="1:28" x14ac:dyDescent="0.25">
      <c r="A171" s="1">
        <f t="shared" si="77"/>
        <v>2051</v>
      </c>
      <c r="B171">
        <f t="shared" si="78"/>
        <v>1.2</v>
      </c>
      <c r="C171">
        <f t="shared" ca="1" si="63"/>
        <v>-0.11772802934809441</v>
      </c>
      <c r="D171">
        <f t="shared" ca="1" si="64"/>
        <v>-0.13425043083798041</v>
      </c>
      <c r="E171">
        <f t="shared" ca="1" si="65"/>
        <v>-0.13162242266591964</v>
      </c>
      <c r="F171">
        <f t="shared" ca="1" si="66"/>
        <v>-0.12875186460278157</v>
      </c>
      <c r="G171">
        <f t="shared" ca="1" si="67"/>
        <v>-0.14315078183488864</v>
      </c>
      <c r="H171">
        <f t="shared" ca="1" si="68"/>
        <v>-0.12095156835873933</v>
      </c>
      <c r="I171">
        <f t="shared" ca="1" si="69"/>
        <v>-0.12114582118384125</v>
      </c>
      <c r="J171">
        <f t="shared" ca="1" si="70"/>
        <v>-0.37519710989129124</v>
      </c>
      <c r="K171">
        <f t="shared" ca="1" si="71"/>
        <v>-0.11631431962495759</v>
      </c>
      <c r="L171">
        <f t="shared" ca="1" si="72"/>
        <v>-0.10711914853333687</v>
      </c>
      <c r="M171">
        <f t="shared" ref="M171:M175" ca="1" si="87">-IF(ABS(MIN(INDIRECT("'[All data.xlsx]Sheet2_Mul_"&amp;$B171&amp;"_"&amp;AB$1&amp;"'!"&amp;ADDRESS($O$2+$A171-2023,2)&amp;":"&amp;ADDRESS($O$2+$A171-2023,52))))&lt;0.0001,10000*(MIN(INDIRECT("'[All data.xlsx]Sheet2_Mul_"&amp;$B171&amp;"_"&amp;AB$1&amp;"'!"&amp;ADDRESS($O$2+$A171-2023,2)&amp;":"&amp;ADDRESS($O$2+$A171-2023,52)))),IF(ABS(MIN(INDIRECT("'[All data.xlsx]Sheet2_Mul_"&amp;$B171&amp;"_"&amp;AB$1&amp;"'!"&amp;ADDRESS($O$2+$A171-2023,2)&amp;":"&amp;ADDRESS($O$2+$A171-2023,52))))&lt;0.001,(MIN(INDIRECT("'[All data.xlsx]Sheet2_Mul_"&amp;$B171&amp;"_"&amp;AB$1&amp;"'!"&amp;ADDRESS($O$2+$A171-2023,2)&amp;":"&amp;ADDRESS($O$2+$A171-2023,52))))*1000,IF(ABS(MIN(INDIRECT("'[All data.xlsx]Sheet2_Mul_"&amp;$B171&amp;"_"&amp;AB$1&amp;"'!"&amp;ADDRESS($O$2+$A171-2023,2)&amp;":"&amp;ADDRESS($O$2+$A171-2023,52))))&lt;0.01,(MIN(INDIRECT("'[All data.xlsx]Sheet2_Mul_"&amp;$B171&amp;"_"&amp;AB$1&amp;"'!"&amp;ADDRESS($O$2+$A171-2023,2)&amp;":"&amp;ADDRESS($O$2+$A171-2023,52))))*100,IF(ABS(MIN(INDIRECT("'[All data.xlsx]Sheet2_Mul_"&amp;$B171&amp;"_"&amp;AB$1&amp;"'!"&amp;ADDRESS($O$2+$A171-2023,2)&amp;":"&amp;ADDRESS($O$2+$A171-2023,52))))&lt;0.1,(MIN(INDIRECT("'[All data.xlsx]Sheet2_Mul_"&amp;$B171&amp;"_"&amp;AB$1&amp;"'!"&amp;ADDRESS($O$2+$A171-2023,2)&amp;":"&amp;ADDRESS($O$2+$A171-2023,52))))*10,(MIN(INDIRECT("'[All data.xlsx]Sheet2_Mul_"&amp;$B171&amp;"_"&amp;AB$1&amp;"'!"&amp;ADDRESS($O$2+$A171-2023,2)&amp;":"&amp;ADDRESS($O$2+$A171-2023,52))))))))*VLOOKUP($A171,$AD$2:$AF$39,3,0)/3</f>
        <v>-8.4823740626560021E-2</v>
      </c>
      <c r="Q171">
        <f t="shared" si="79"/>
        <v>1.2</v>
      </c>
      <c r="R171">
        <f t="shared" ca="1" si="74"/>
        <v>0.10913634952521591</v>
      </c>
      <c r="S171">
        <f t="shared" ca="1" si="85"/>
        <v>0.14365499009241711</v>
      </c>
      <c r="T171">
        <f t="shared" ca="1" si="85"/>
        <v>0.13951724477512473</v>
      </c>
      <c r="U171">
        <f t="shared" ca="1" si="85"/>
        <v>0.13500901561062675</v>
      </c>
      <c r="V171">
        <f t="shared" ca="1" si="85"/>
        <v>0.14009870774115579</v>
      </c>
      <c r="W171">
        <f t="shared" ca="1" si="85"/>
        <v>0.24158818806571319</v>
      </c>
      <c r="X171">
        <f t="shared" ca="1" si="85"/>
        <v>0.12164249534397374</v>
      </c>
      <c r="Y171">
        <f t="shared" ca="1" si="85"/>
        <v>0.55633791484988138</v>
      </c>
      <c r="Z171">
        <f t="shared" ca="1" si="85"/>
        <v>0.1085667941914199</v>
      </c>
      <c r="AA171">
        <f t="shared" ca="1" si="85"/>
        <v>0.98585350123991811</v>
      </c>
      <c r="AB171">
        <f t="shared" ca="1" si="85"/>
        <v>0.12577565697033372</v>
      </c>
    </row>
    <row r="172" spans="1:28" x14ac:dyDescent="0.25">
      <c r="A172" s="1">
        <f t="shared" si="77"/>
        <v>2051</v>
      </c>
      <c r="B172">
        <f t="shared" si="78"/>
        <v>1.4</v>
      </c>
      <c r="C172">
        <f t="shared" ca="1" si="63"/>
        <v>-0.42474690219351424</v>
      </c>
      <c r="D172">
        <f t="shared" ca="1" si="64"/>
        <v>-0.13405702534962424</v>
      </c>
      <c r="E172">
        <f t="shared" ca="1" si="65"/>
        <v>-0.13110141751422499</v>
      </c>
      <c r="F172">
        <f t="shared" ca="1" si="66"/>
        <v>-0.12790438949439401</v>
      </c>
      <c r="G172">
        <f t="shared" ca="1" si="67"/>
        <v>-0.17378948605135724</v>
      </c>
      <c r="H172">
        <f t="shared" ca="1" si="68"/>
        <v>-0.10881273879383886</v>
      </c>
      <c r="I172">
        <f t="shared" ca="1" si="69"/>
        <v>-0.12149604567507204</v>
      </c>
      <c r="J172">
        <f t="shared" ca="1" si="70"/>
        <v>-0.10455944918532778</v>
      </c>
      <c r="K172">
        <f t="shared" ca="1" si="71"/>
        <v>-0.10918220348135295</v>
      </c>
      <c r="L172">
        <f t="shared" ca="1" si="72"/>
        <v>-0.10471706348052012</v>
      </c>
      <c r="M172">
        <f t="shared" ca="1" si="87"/>
        <v>-8.1362990419747164E-2</v>
      </c>
      <c r="Q172">
        <f t="shared" si="79"/>
        <v>1.4</v>
      </c>
      <c r="R172">
        <f t="shared" ca="1" si="74"/>
        <v>0.39054496307071357</v>
      </c>
      <c r="S172">
        <f t="shared" ca="1" si="85"/>
        <v>0.14345142286533619</v>
      </c>
      <c r="T172">
        <f t="shared" ca="1" si="85"/>
        <v>0.12939184936330017</v>
      </c>
      <c r="U172">
        <f t="shared" ca="1" si="85"/>
        <v>0.13411714627018798</v>
      </c>
      <c r="V172">
        <f t="shared" ca="1" si="85"/>
        <v>0.10335390966376647</v>
      </c>
      <c r="W172">
        <f t="shared" ca="1" si="85"/>
        <v>0.1019325580284918</v>
      </c>
      <c r="X172">
        <f t="shared" ca="1" si="85"/>
        <v>0.12200206567770426</v>
      </c>
      <c r="Y172">
        <f t="shared" ca="1" si="85"/>
        <v>0.96151250617360717</v>
      </c>
      <c r="Z172">
        <f t="shared" ca="1" si="85"/>
        <v>0.10507285481072598</v>
      </c>
      <c r="AA172">
        <f t="shared" ca="1" si="85"/>
        <v>0.96189462847264873</v>
      </c>
      <c r="AB172">
        <f t="shared" ca="1" si="85"/>
        <v>0.12064409677672655</v>
      </c>
    </row>
    <row r="173" spans="1:28" x14ac:dyDescent="0.25">
      <c r="A173" s="1">
        <f t="shared" si="77"/>
        <v>2051</v>
      </c>
      <c r="B173">
        <f t="shared" si="78"/>
        <v>1.6</v>
      </c>
      <c r="C173">
        <f t="shared" ca="1" si="63"/>
        <v>-0.12569062876864151</v>
      </c>
      <c r="D173">
        <f t="shared" ca="1" si="64"/>
        <v>-0.29957038958758819</v>
      </c>
      <c r="E173">
        <f t="shared" ca="1" si="65"/>
        <v>-0.13048269222760575</v>
      </c>
      <c r="F173">
        <f t="shared" ca="1" si="66"/>
        <v>-0.1269200915157139</v>
      </c>
      <c r="G173">
        <f t="shared" ca="1" si="67"/>
        <v>-0.14562256949892446</v>
      </c>
      <c r="H173">
        <f t="shared" ca="1" si="68"/>
        <v>-0.12526885011730093</v>
      </c>
      <c r="I173">
        <f t="shared" ca="1" si="69"/>
        <v>-0.12915823011845237</v>
      </c>
      <c r="J173">
        <f t="shared" ca="1" si="70"/>
        <v>-0.12006979094666441</v>
      </c>
      <c r="K173">
        <f t="shared" ca="1" si="71"/>
        <v>-0.11459556338809551</v>
      </c>
      <c r="L173">
        <f t="shared" ca="1" si="72"/>
        <v>-0.10154108842176361</v>
      </c>
      <c r="M173">
        <f t="shared" ca="1" si="87"/>
        <v>-7.7730566129833284E-2</v>
      </c>
      <c r="Q173">
        <f t="shared" si="79"/>
        <v>1.6</v>
      </c>
      <c r="R173">
        <f t="shared" ca="1" si="74"/>
        <v>0.12083752497436111</v>
      </c>
      <c r="S173">
        <f t="shared" ca="1" si="85"/>
        <v>0.3039301024708545</v>
      </c>
      <c r="T173">
        <f t="shared" ca="1" si="85"/>
        <v>0.13830034490634324</v>
      </c>
      <c r="U173">
        <f t="shared" ca="1" si="85"/>
        <v>0.13307525783510965</v>
      </c>
      <c r="V173">
        <f t="shared" ca="1" si="85"/>
        <v>0.15071960451112262</v>
      </c>
      <c r="W173">
        <f t="shared" ca="1" si="85"/>
        <v>0.12780943214087848</v>
      </c>
      <c r="X173">
        <f t="shared" ca="1" si="85"/>
        <v>0.12969818211356712</v>
      </c>
      <c r="Y173">
        <f t="shared" ca="1" si="85"/>
        <v>0.11840198787024292</v>
      </c>
      <c r="Z173">
        <f t="shared" ca="1" si="85"/>
        <v>0.11030972346859627</v>
      </c>
      <c r="AA173">
        <f t="shared" ca="1" si="85"/>
        <v>0.93549571243335672</v>
      </c>
      <c r="AB173">
        <f t="shared" ca="1" si="85"/>
        <v>0.27653467797157871</v>
      </c>
    </row>
    <row r="174" spans="1:28" x14ac:dyDescent="0.25">
      <c r="A174" s="1">
        <f t="shared" si="77"/>
        <v>2051</v>
      </c>
      <c r="B174">
        <f t="shared" si="78"/>
        <v>1.8</v>
      </c>
      <c r="C174">
        <f t="shared" ca="1" si="63"/>
        <v>-0.12947914805413799</v>
      </c>
      <c r="D174">
        <f t="shared" ca="1" si="64"/>
        <v>-8.7762202556296631E-2</v>
      </c>
      <c r="E174">
        <f t="shared" ca="1" si="65"/>
        <v>-0.17168574019995927</v>
      </c>
      <c r="F174">
        <f t="shared" ca="1" si="66"/>
        <v>-0.12580658834431285</v>
      </c>
      <c r="G174">
        <f t="shared" ca="1" si="67"/>
        <v>-0.17347139714131452</v>
      </c>
      <c r="H174">
        <f t="shared" ca="1" si="68"/>
        <v>-0.13414495822434699</v>
      </c>
      <c r="I174">
        <f t="shared" ca="1" si="69"/>
        <v>-0.12602565665364349</v>
      </c>
      <c r="J174">
        <f t="shared" ca="1" si="70"/>
        <v>-0.35002180450544579</v>
      </c>
      <c r="K174">
        <f t="shared" ca="1" si="71"/>
        <v>-0.10357847765846356</v>
      </c>
      <c r="L174">
        <f t="shared" ca="1" si="72"/>
        <v>-9.6711251075437696E-2</v>
      </c>
      <c r="M174">
        <f t="shared" ca="1" si="87"/>
        <v>-7.3991194706738872E-2</v>
      </c>
      <c r="Q174">
        <f t="shared" si="79"/>
        <v>1.8</v>
      </c>
      <c r="R174">
        <f t="shared" ca="1" si="74"/>
        <v>0.12639695677153973</v>
      </c>
      <c r="S174">
        <f t="shared" ca="1" si="85"/>
        <v>0.13013277417555152</v>
      </c>
      <c r="T174">
        <f t="shared" ca="1" si="85"/>
        <v>0.63346056771143799</v>
      </c>
      <c r="U174">
        <f t="shared" ca="1" si="85"/>
        <v>0.13189121431838971</v>
      </c>
      <c r="V174">
        <f t="shared" ca="1" si="85"/>
        <v>0.1480694374878867</v>
      </c>
      <c r="W174">
        <f t="shared" ca="1" si="85"/>
        <v>0.12487507661308295</v>
      </c>
      <c r="X174">
        <f t="shared" ca="1" si="85"/>
        <v>0.12647082461865713</v>
      </c>
      <c r="Y174">
        <f t="shared" ca="1" si="85"/>
        <v>0.25884043974244109</v>
      </c>
      <c r="Z174">
        <f t="shared" ca="1" si="85"/>
        <v>0.99725703165490676</v>
      </c>
      <c r="AA174">
        <f t="shared" ca="1" si="85"/>
        <v>0.90717161207622854</v>
      </c>
      <c r="AB174">
        <f t="shared" ca="1" si="85"/>
        <v>0.25111166561751763</v>
      </c>
    </row>
    <row r="175" spans="1:28" x14ac:dyDescent="0.25">
      <c r="A175" s="1">
        <f t="shared" si="77"/>
        <v>2051</v>
      </c>
      <c r="B175">
        <f t="shared" si="78"/>
        <v>2</v>
      </c>
      <c r="C175">
        <f t="shared" ca="1" si="63"/>
        <v>-0.13314795650582403</v>
      </c>
      <c r="D175">
        <f t="shared" ca="1" si="64"/>
        <v>-0.2590100776776077</v>
      </c>
      <c r="E175">
        <f t="shared" ca="1" si="65"/>
        <v>-0.14280600311946615</v>
      </c>
      <c r="F175">
        <f t="shared" ca="1" si="66"/>
        <v>-0.12580525120006913</v>
      </c>
      <c r="G175">
        <f t="shared" ca="1" si="67"/>
        <v>-0.57718186449431708</v>
      </c>
      <c r="H175">
        <f t="shared" ca="1" si="68"/>
        <v>-0.19472165420169851</v>
      </c>
      <c r="I175">
        <f t="shared" ref="I175:L175" ca="1" si="88">-IF(ABS(MIN(INDIRECT("'[All data.xlsx]Sheet2_Mul_"&amp;$B175&amp;"_"&amp;X$1&amp;"'!"&amp;ADDRESS($O$2+$A175-2023,2)&amp;":"&amp;ADDRESS($O$2+$A175-2023,52))))&lt;0.0001,10000*(MIN(INDIRECT("'[All data.xlsx]Sheet2_Mul_"&amp;$B175&amp;"_"&amp;X$1&amp;"'!"&amp;ADDRESS($O$2+$A175-2023,2)&amp;":"&amp;ADDRESS($O$2+$A175-2023,52)))),IF(ABS(MIN(INDIRECT("'[All data.xlsx]Sheet2_Mul_"&amp;$B175&amp;"_"&amp;X$1&amp;"'!"&amp;ADDRESS($O$2+$A175-2023,2)&amp;":"&amp;ADDRESS($O$2+$A175-2023,52))))&lt;0.001,(MIN(INDIRECT("'[All data.xlsx]Sheet2_Mul_"&amp;$B175&amp;"_"&amp;X$1&amp;"'!"&amp;ADDRESS($O$2+$A175-2023,2)&amp;":"&amp;ADDRESS($O$2+$A175-2023,52))))*1000,IF(ABS(MIN(INDIRECT("'[All data.xlsx]Sheet2_Mul_"&amp;$B175&amp;"_"&amp;X$1&amp;"'!"&amp;ADDRESS($O$2+$A175-2023,2)&amp;":"&amp;ADDRESS($O$2+$A175-2023,52))))&lt;0.01,(MIN(INDIRECT("'[All data.xlsx]Sheet2_Mul_"&amp;$B175&amp;"_"&amp;X$1&amp;"'!"&amp;ADDRESS($O$2+$A175-2023,2)&amp;":"&amp;ADDRESS($O$2+$A175-2023,52))))*100,IF(ABS(MIN(INDIRECT("'[All data.xlsx]Sheet2_Mul_"&amp;$B175&amp;"_"&amp;X$1&amp;"'!"&amp;ADDRESS($O$2+$A175-2023,2)&amp;":"&amp;ADDRESS($O$2+$A175-2023,52))))&lt;0.1,(MIN(INDIRECT("'[All data.xlsx]Sheet2_Mul_"&amp;$B175&amp;"_"&amp;X$1&amp;"'!"&amp;ADDRESS($O$2+$A175-2023,2)&amp;":"&amp;ADDRESS($O$2+$A175-2023,52))))*10,(MIN(INDIRECT("'[All data.xlsx]Sheet2_Mul_"&amp;$B175&amp;"_"&amp;X$1&amp;"'!"&amp;ADDRESS($O$2+$A175-2023,2)&amp;":"&amp;ADDRESS($O$2+$A175-2023,52))))))))*VLOOKUP($A175,$AD$2:$AF$39,3,0)/3</f>
        <v>-8.1823499086385851E-2</v>
      </c>
      <c r="J175">
        <f t="shared" ca="1" si="88"/>
        <v>-0.17609387945161159</v>
      </c>
      <c r="K175">
        <f t="shared" ca="1" si="88"/>
        <v>-0.29506232232397822</v>
      </c>
      <c r="L175">
        <f t="shared" ca="1" si="88"/>
        <v>-1.2125061510884036</v>
      </c>
      <c r="M175">
        <f t="shared" ca="1" si="87"/>
        <v>-7.0203766626829339E-2</v>
      </c>
      <c r="Q175">
        <f t="shared" si="79"/>
        <v>2</v>
      </c>
      <c r="R175">
        <f t="shared" ca="1" si="74"/>
        <v>0.1317737726908422</v>
      </c>
      <c r="S175">
        <f t="shared" ca="1" si="85"/>
        <v>0.68601908815112644</v>
      </c>
      <c r="T175">
        <f t="shared" ca="1" si="85"/>
        <v>0.10360355734221714</v>
      </c>
      <c r="U175">
        <f t="shared" ca="1" si="85"/>
        <v>0.2777159531496865</v>
      </c>
      <c r="V175">
        <f t="shared" ca="1" si="85"/>
        <v>0.32665895188293276</v>
      </c>
      <c r="W175">
        <f t="shared" ca="1" si="85"/>
        <v>0.2145014030455572</v>
      </c>
      <c r="X175">
        <f t="shared" ca="1" si="85"/>
        <v>0.34041723819503733</v>
      </c>
      <c r="Y175">
        <f t="shared" ca="1" si="85"/>
        <v>0.42681021241874295</v>
      </c>
      <c r="Z175">
        <f t="shared" ca="1" si="85"/>
        <v>0.46152222385631009</v>
      </c>
      <c r="AA175">
        <f t="shared" ca="1" si="85"/>
        <v>1.935354908874378</v>
      </c>
      <c r="AB175">
        <f t="shared" ca="1" si="85"/>
        <v>0.22750558049672795</v>
      </c>
    </row>
    <row r="176" spans="1:28" x14ac:dyDescent="0.25">
      <c r="A176" s="1">
        <f t="shared" si="77"/>
        <v>2052</v>
      </c>
      <c r="B176">
        <f t="shared" si="78"/>
        <v>1</v>
      </c>
      <c r="C176">
        <f t="shared" ca="1" si="63"/>
        <v>-9.1437786305701582E-2</v>
      </c>
      <c r="D176">
        <f t="shared" ca="1" si="64"/>
        <v>-0.14933559824188433</v>
      </c>
      <c r="E176">
        <f t="shared" ca="1" si="65"/>
        <v>-9.1726956264689685E-2</v>
      </c>
      <c r="F176">
        <f t="shared" ca="1" si="66"/>
        <v>-9.3322770678382558E-2</v>
      </c>
      <c r="G176">
        <f t="shared" ca="1" si="67"/>
        <v>-0.14707483037676716</v>
      </c>
      <c r="H176">
        <f t="shared" ca="1" si="68"/>
        <v>-0.17817199700144618</v>
      </c>
      <c r="I176">
        <f t="shared" ca="1" si="69"/>
        <v>-0.10805141382339534</v>
      </c>
      <c r="J176">
        <f t="shared" ca="1" si="70"/>
        <v>-0.12767222456222302</v>
      </c>
      <c r="K176">
        <f t="shared" ca="1" si="71"/>
        <v>-0.39518515634890711</v>
      </c>
      <c r="L176">
        <f t="shared" ca="1" si="72"/>
        <v>-0.11406870610147181</v>
      </c>
      <c r="M176">
        <f t="shared" ca="1" si="73"/>
        <v>-0.2284231171942859</v>
      </c>
      <c r="Q176">
        <f t="shared" si="79"/>
        <v>1</v>
      </c>
      <c r="R176">
        <f t="shared" ca="1" si="74"/>
        <v>0.60326202887290525</v>
      </c>
      <c r="S176">
        <f t="shared" ca="1" si="85"/>
        <v>0.14134068751526305</v>
      </c>
      <c r="T176">
        <f t="shared" ca="1" si="85"/>
        <v>0.84788194599152544</v>
      </c>
      <c r="U176">
        <f t="shared" ca="1" si="85"/>
        <v>0.85992112954312461</v>
      </c>
      <c r="V176">
        <f t="shared" ca="1" si="85"/>
        <v>0.14877098785397236</v>
      </c>
      <c r="W176">
        <f t="shared" ca="1" si="85"/>
        <v>0.14024269374016785</v>
      </c>
      <c r="X176">
        <f t="shared" ca="1" si="85"/>
        <v>0.95504033679472933</v>
      </c>
      <c r="Y176">
        <f t="shared" ca="1" si="85"/>
        <v>0.11723620311018865</v>
      </c>
      <c r="Z176">
        <f t="shared" ca="1" si="85"/>
        <v>0.19788508289241385</v>
      </c>
      <c r="AA176">
        <f t="shared" ca="1" si="85"/>
        <v>0.98531022055329209</v>
      </c>
      <c r="AB176">
        <f t="shared" ca="1" si="85"/>
        <v>0.13065543945597485</v>
      </c>
    </row>
    <row r="177" spans="1:28" x14ac:dyDescent="0.25">
      <c r="A177" s="1">
        <f t="shared" si="77"/>
        <v>2052</v>
      </c>
      <c r="B177">
        <f t="shared" si="78"/>
        <v>1.2</v>
      </c>
      <c r="C177">
        <f t="shared" ca="1" si="63"/>
        <v>-0.11797931500813252</v>
      </c>
      <c r="D177">
        <f t="shared" ca="1" si="64"/>
        <v>-0.13440222492158038</v>
      </c>
      <c r="E177">
        <f t="shared" ca="1" si="65"/>
        <v>-0.13178296031276682</v>
      </c>
      <c r="F177">
        <f t="shared" ca="1" si="66"/>
        <v>-0.12892400615864372</v>
      </c>
      <c r="G177">
        <f t="shared" ca="1" si="67"/>
        <v>-0.14680663268244157</v>
      </c>
      <c r="H177">
        <f t="shared" ca="1" si="68"/>
        <v>-0.14217194974585132</v>
      </c>
      <c r="I177">
        <f t="shared" ca="1" si="69"/>
        <v>-0.13390000403728625</v>
      </c>
      <c r="J177">
        <f t="shared" ca="1" si="70"/>
        <v>-0.12555366033611637</v>
      </c>
      <c r="K177">
        <f t="shared" ca="1" si="71"/>
        <v>-0.39142655058440967</v>
      </c>
      <c r="L177">
        <f t="shared" ca="1" si="72"/>
        <v>-0.10725451534959994</v>
      </c>
      <c r="M177">
        <f t="shared" ca="1" si="73"/>
        <v>-0.22208503765256607</v>
      </c>
      <c r="Q177">
        <f t="shared" si="79"/>
        <v>1.2</v>
      </c>
      <c r="R177">
        <f t="shared" ca="1" si="74"/>
        <v>0.10695179593015672</v>
      </c>
      <c r="S177">
        <f t="shared" ca="1" si="85"/>
        <v>0.1405554803298428</v>
      </c>
      <c r="T177">
        <f t="shared" ca="1" si="85"/>
        <v>0.13652257096178977</v>
      </c>
      <c r="U177">
        <f t="shared" ca="1" si="85"/>
        <v>0.13213160601990268</v>
      </c>
      <c r="V177">
        <f t="shared" ca="1" si="85"/>
        <v>0.14849939367171935</v>
      </c>
      <c r="W177">
        <f t="shared" ca="1" si="85"/>
        <v>0.14177401121035133</v>
      </c>
      <c r="X177">
        <f t="shared" ca="1" si="85"/>
        <v>0.13131904253567647</v>
      </c>
      <c r="Y177">
        <f t="shared" ca="1" si="85"/>
        <v>0.12086716077367374</v>
      </c>
      <c r="Z177">
        <f t="shared" ca="1" si="85"/>
        <v>0.31497464154908927</v>
      </c>
      <c r="AA177">
        <f t="shared" ca="1" si="85"/>
        <v>0.96442757248909183</v>
      </c>
      <c r="AB177">
        <f t="shared" ca="1" si="85"/>
        <v>0.12588006854783629</v>
      </c>
    </row>
    <row r="178" spans="1:28" x14ac:dyDescent="0.25">
      <c r="A178" s="1">
        <f t="shared" si="77"/>
        <v>2052</v>
      </c>
      <c r="B178">
        <f t="shared" si="78"/>
        <v>1.4</v>
      </c>
      <c r="C178">
        <f t="shared" ca="1" si="63"/>
        <v>-0.42497226316957287</v>
      </c>
      <c r="D178">
        <f t="shared" ca="1" si="64"/>
        <v>-0.13420840466472606</v>
      </c>
      <c r="E178">
        <f t="shared" ca="1" si="65"/>
        <v>-0.13126214902841207</v>
      </c>
      <c r="F178">
        <f t="shared" ca="1" si="66"/>
        <v>-9.2006684927106841E-2</v>
      </c>
      <c r="G178">
        <f t="shared" ca="1" si="67"/>
        <v>-0.18023276290806067</v>
      </c>
      <c r="H178">
        <f t="shared" ca="1" si="68"/>
        <v>-0.40664296216445228</v>
      </c>
      <c r="I178">
        <f t="shared" ca="1" si="69"/>
        <v>-0.16771811975115578</v>
      </c>
      <c r="J178">
        <f t="shared" ca="1" si="70"/>
        <v>-0.12303378475750598</v>
      </c>
      <c r="K178">
        <f t="shared" ca="1" si="71"/>
        <v>-0.37765478536949565</v>
      </c>
      <c r="L178">
        <f t="shared" ca="1" si="72"/>
        <v>-0.10485441143380288</v>
      </c>
      <c r="M178">
        <f t="shared" ca="1" si="73"/>
        <v>-0.21501602213528981</v>
      </c>
      <c r="Q178">
        <f t="shared" si="79"/>
        <v>1.4</v>
      </c>
      <c r="R178">
        <f t="shared" ca="1" si="74"/>
        <v>0.38489062722848411</v>
      </c>
      <c r="S178">
        <f t="shared" ca="1" si="85"/>
        <v>0.14035540199245722</v>
      </c>
      <c r="T178">
        <f t="shared" ca="1" si="85"/>
        <v>0.13598108230784103</v>
      </c>
      <c r="U178">
        <f t="shared" ca="1" si="85"/>
        <v>0.68164164999117816</v>
      </c>
      <c r="V178">
        <f t="shared" ca="1" si="85"/>
        <v>0.1501825026883456</v>
      </c>
      <c r="W178">
        <f t="shared" ca="1" si="85"/>
        <v>0.58914745567601134</v>
      </c>
      <c r="X178">
        <f t="shared" ca="1" si="85"/>
        <v>0.12620251434586588</v>
      </c>
      <c r="Y178">
        <f t="shared" ca="1" si="85"/>
        <v>0.11833147124829839</v>
      </c>
      <c r="Z178">
        <f t="shared" ca="1" si="85"/>
        <v>0.54714916185941165</v>
      </c>
      <c r="AA178">
        <f t="shared" ca="1" si="85"/>
        <v>0.94104129037758755</v>
      </c>
      <c r="AB178">
        <f t="shared" ca="1" si="85"/>
        <v>0.12074858575166628</v>
      </c>
    </row>
    <row r="179" spans="1:28" x14ac:dyDescent="0.25">
      <c r="A179" s="1">
        <f t="shared" si="77"/>
        <v>2052</v>
      </c>
      <c r="B179">
        <f t="shared" si="78"/>
        <v>1.6</v>
      </c>
      <c r="C179">
        <f t="shared" ca="1" si="63"/>
        <v>-0.12593898063233883</v>
      </c>
      <c r="D179">
        <f t="shared" ca="1" si="64"/>
        <v>-0.21410603687127142</v>
      </c>
      <c r="E179">
        <f t="shared" ca="1" si="65"/>
        <v>-0.13064371695030214</v>
      </c>
      <c r="F179">
        <f t="shared" ca="1" si="66"/>
        <v>-0.1489460995711008</v>
      </c>
      <c r="G179">
        <f t="shared" ca="1" si="67"/>
        <v>-0.1467214465215553</v>
      </c>
      <c r="H179">
        <f t="shared" ca="1" si="68"/>
        <v>-0.12457276489835702</v>
      </c>
      <c r="I179">
        <f t="shared" ca="1" si="69"/>
        <v>-0.16885446353616698</v>
      </c>
      <c r="J179">
        <f t="shared" ca="1" si="70"/>
        <v>-0.11493396350070145</v>
      </c>
      <c r="K179">
        <f t="shared" ca="1" si="71"/>
        <v>-0.37818536957537402</v>
      </c>
      <c r="L179">
        <f t="shared" ca="1" si="72"/>
        <v>-0.10167822114137065</v>
      </c>
      <c r="M179">
        <f t="shared" ca="1" si="73"/>
        <v>-0.44633357568567927</v>
      </c>
      <c r="Q179">
        <f t="shared" si="79"/>
        <v>1.6</v>
      </c>
      <c r="R179">
        <f t="shared" ca="1" si="74"/>
        <v>0.11838023364186732</v>
      </c>
      <c r="S179">
        <f t="shared" ca="1" si="85"/>
        <v>0.23415204297620365</v>
      </c>
      <c r="T179">
        <f t="shared" ca="1" si="85"/>
        <v>0.13533211172092435</v>
      </c>
      <c r="U179">
        <f t="shared" ca="1" si="85"/>
        <v>0.13024259933617127</v>
      </c>
      <c r="V179">
        <f t="shared" ca="1" si="85"/>
        <v>0.13260815947295554</v>
      </c>
      <c r="W179">
        <f t="shared" ca="1" si="85"/>
        <v>0.12425223591221413</v>
      </c>
      <c r="X179">
        <f t="shared" ca="1" si="85"/>
        <v>0.12727783331308828</v>
      </c>
      <c r="Y179">
        <f t="shared" ca="1" si="85"/>
        <v>0.11084770804617153</v>
      </c>
      <c r="Z179">
        <f t="shared" ca="1" si="85"/>
        <v>0.54791787634361488</v>
      </c>
      <c r="AA179">
        <f t="shared" ca="1" si="85"/>
        <v>0.91526733043043207</v>
      </c>
      <c r="AB179">
        <f t="shared" ca="1" si="85"/>
        <v>0.27665595987511538</v>
      </c>
    </row>
    <row r="180" spans="1:28" x14ac:dyDescent="0.25">
      <c r="A180" s="1">
        <f t="shared" si="77"/>
        <v>2052</v>
      </c>
      <c r="B180">
        <f t="shared" si="78"/>
        <v>1.8</v>
      </c>
      <c r="C180">
        <f t="shared" ca="1" si="63"/>
        <v>-0.12972598199125041</v>
      </c>
      <c r="D180">
        <f t="shared" ca="1" si="64"/>
        <v>-0.27952159427444995</v>
      </c>
      <c r="E180">
        <f t="shared" ca="1" si="65"/>
        <v>-0.15986610419713806</v>
      </c>
      <c r="F180">
        <f t="shared" ca="1" si="66"/>
        <v>-0.12597502325422225</v>
      </c>
      <c r="G180">
        <f t="shared" ca="1" si="67"/>
        <v>-0.17413718357612476</v>
      </c>
      <c r="H180">
        <f t="shared" ca="1" si="68"/>
        <v>-0.13386288768027468</v>
      </c>
      <c r="I180">
        <f t="shared" ca="1" si="69"/>
        <v>-0.16425370612661971</v>
      </c>
      <c r="J180">
        <f t="shared" ca="1" si="70"/>
        <v>-0.11535546444557493</v>
      </c>
      <c r="K180">
        <f t="shared" ca="1" si="71"/>
        <v>-0.36034786379078537</v>
      </c>
      <c r="L180">
        <f t="shared" ca="1" si="72"/>
        <v>-9.6834206546446269E-2</v>
      </c>
      <c r="M180">
        <f t="shared" ca="1" si="73"/>
        <v>-0.410170462344224</v>
      </c>
      <c r="Q180">
        <f t="shared" si="79"/>
        <v>1.8</v>
      </c>
      <c r="R180">
        <f t="shared" ca="1" si="74"/>
        <v>0.12380969576044976</v>
      </c>
      <c r="S180">
        <f t="shared" ca="1" si="85"/>
        <v>0.40497303874816798</v>
      </c>
      <c r="T180">
        <f t="shared" ca="1" si="85"/>
        <v>0.12651567492513377</v>
      </c>
      <c r="U180">
        <f t="shared" ca="1" si="85"/>
        <v>0.12907540733366013</v>
      </c>
      <c r="V180">
        <f t="shared" ca="1" si="85"/>
        <v>0.14533134038600512</v>
      </c>
      <c r="W180">
        <f t="shared" ca="1" si="85"/>
        <v>0.13350501420749333</v>
      </c>
      <c r="X180">
        <f t="shared" ca="1" si="85"/>
        <v>0.12378257256773091</v>
      </c>
      <c r="Y180">
        <f t="shared" ca="1" si="85"/>
        <v>0.11096784136293367</v>
      </c>
      <c r="Z180">
        <f t="shared" ca="1" si="85"/>
        <v>0.3039558141699642</v>
      </c>
      <c r="AA180">
        <f t="shared" ca="1" si="85"/>
        <v>0.88760858872313608</v>
      </c>
      <c r="AB180">
        <f t="shared" ca="1" si="85"/>
        <v>0.25124426865962513</v>
      </c>
    </row>
    <row r="181" spans="1:28" x14ac:dyDescent="0.25">
      <c r="A181" s="1">
        <f t="shared" si="77"/>
        <v>2052</v>
      </c>
      <c r="B181">
        <f t="shared" si="78"/>
        <v>2</v>
      </c>
      <c r="C181">
        <f t="shared" ca="1" si="63"/>
        <v>-0.13404440738980705</v>
      </c>
      <c r="D181">
        <f t="shared" ca="1" si="64"/>
        <v>-0.24368237397175008</v>
      </c>
      <c r="E181">
        <f t="shared" ca="1" si="65"/>
        <v>-0.30550986757026305</v>
      </c>
      <c r="F181">
        <f t="shared" ca="1" si="66"/>
        <v>-0.11619227626040429</v>
      </c>
      <c r="G181">
        <f t="shared" ca="1" si="67"/>
        <v>-0.47746865720908876</v>
      </c>
      <c r="H181">
        <f t="shared" ca="1" si="68"/>
        <v>-9.6737842509631369E-2</v>
      </c>
      <c r="I181">
        <f ca="1">-IF(ABS(MIN(INDIRECT("'[All data.xlsx]Sheet2_Mul_"&amp;$B181&amp;"_"&amp;X$1&amp;"'!"&amp;ADDRESS($O$2+$A181-2023,2)&amp;":"&amp;ADDRESS($O$2+$A181-2023,52))))&lt;0.0001,10000*(MIN(INDIRECT("'[All data.xlsx]Sheet2_Mul_"&amp;$B181&amp;"_"&amp;X$1&amp;"'!"&amp;ADDRESS($O$2+$A181-2023,2)&amp;":"&amp;ADDRESS($O$2+$A181-2023,52)))),IF(ABS(MIN(INDIRECT("'[All data.xlsx]Sheet2_Mul_"&amp;$B181&amp;"_"&amp;X$1&amp;"'!"&amp;ADDRESS($O$2+$A181-2023,2)&amp;":"&amp;ADDRESS($O$2+$A181-2023,52))))&lt;0.001,(MIN(INDIRECT("'[All data.xlsx]Sheet2_Mul_"&amp;$B181&amp;"_"&amp;X$1&amp;"'!"&amp;ADDRESS($O$2+$A181-2023,2)&amp;":"&amp;ADDRESS($O$2+$A181-2023,52))))*1000,IF(ABS(MIN(INDIRECT("'[All data.xlsx]Sheet2_Mul_"&amp;$B181&amp;"_"&amp;X$1&amp;"'!"&amp;ADDRESS($O$2+$A181-2023,2)&amp;":"&amp;ADDRESS($O$2+$A181-2023,52))))&lt;0.01,(MIN(INDIRECT("'[All data.xlsx]Sheet2_Mul_"&amp;$B181&amp;"_"&amp;X$1&amp;"'!"&amp;ADDRESS($O$2+$A181-2023,2)&amp;":"&amp;ADDRESS($O$2+$A181-2023,52))))*100,IF(ABS(MIN(INDIRECT("'[All data.xlsx]Sheet2_Mul_"&amp;$B181&amp;"_"&amp;X$1&amp;"'!"&amp;ADDRESS($O$2+$A181-2023,2)&amp;":"&amp;ADDRESS($O$2+$A181-2023,52))))&lt;0.1,(MIN(INDIRECT("'[All data.xlsx]Sheet2_Mul_"&amp;$B181&amp;"_"&amp;X$1&amp;"'!"&amp;ADDRESS($O$2+$A181-2023,2)&amp;":"&amp;ADDRESS($O$2+$A181-2023,52))))*10,(MIN(INDIRECT("'[All data.xlsx]Sheet2_Mul_"&amp;$B181&amp;"_"&amp;X$1&amp;"'!"&amp;ADDRESS($O$2+$A181-2023,2)&amp;":"&amp;ADDRESS($O$2+$A181-2023,52))))))))*VLOOKUP($A181,$AD$2:$AF$39,3,0)/3</f>
        <v>-8.3502960679746926E-2</v>
      </c>
      <c r="J181">
        <f t="shared" ref="J181:L181" ca="1" si="89">-IF(ABS(MIN(INDIRECT("'[All data.xlsx]Sheet2_Mul_"&amp;$B181&amp;"_"&amp;Y$1&amp;"'!"&amp;ADDRESS($O$2+$A181-2023,2)&amp;":"&amp;ADDRESS($O$2+$A181-2023,52))))&lt;0.0001,10000*(MIN(INDIRECT("'[All data.xlsx]Sheet2_Mul_"&amp;$B181&amp;"_"&amp;Y$1&amp;"'!"&amp;ADDRESS($O$2+$A181-2023,2)&amp;":"&amp;ADDRESS($O$2+$A181-2023,52)))),IF(ABS(MIN(INDIRECT("'[All data.xlsx]Sheet2_Mul_"&amp;$B181&amp;"_"&amp;Y$1&amp;"'!"&amp;ADDRESS($O$2+$A181-2023,2)&amp;":"&amp;ADDRESS($O$2+$A181-2023,52))))&lt;0.001,(MIN(INDIRECT("'[All data.xlsx]Sheet2_Mul_"&amp;$B181&amp;"_"&amp;Y$1&amp;"'!"&amp;ADDRESS($O$2+$A181-2023,2)&amp;":"&amp;ADDRESS($O$2+$A181-2023,52))))*1000,IF(ABS(MIN(INDIRECT("'[All data.xlsx]Sheet2_Mul_"&amp;$B181&amp;"_"&amp;Y$1&amp;"'!"&amp;ADDRESS($O$2+$A181-2023,2)&amp;":"&amp;ADDRESS($O$2+$A181-2023,52))))&lt;0.01,(MIN(INDIRECT("'[All data.xlsx]Sheet2_Mul_"&amp;$B181&amp;"_"&amp;Y$1&amp;"'!"&amp;ADDRESS($O$2+$A181-2023,2)&amp;":"&amp;ADDRESS($O$2+$A181-2023,52))))*100,IF(ABS(MIN(INDIRECT("'[All data.xlsx]Sheet2_Mul_"&amp;$B181&amp;"_"&amp;Y$1&amp;"'!"&amp;ADDRESS($O$2+$A181-2023,2)&amp;":"&amp;ADDRESS($O$2+$A181-2023,52))))&lt;0.1,(MIN(INDIRECT("'[All data.xlsx]Sheet2_Mul_"&amp;$B181&amp;"_"&amp;Y$1&amp;"'!"&amp;ADDRESS($O$2+$A181-2023,2)&amp;":"&amp;ADDRESS($O$2+$A181-2023,52))))*10,(MIN(INDIRECT("'[All data.xlsx]Sheet2_Mul_"&amp;$B181&amp;"_"&amp;Y$1&amp;"'!"&amp;ADDRESS($O$2+$A181-2023,2)&amp;":"&amp;ADDRESS($O$2+$A181-2023,52))))))))*VLOOKUP($A181,$AD$2:$AF$39,3,0)/3</f>
        <v>-0.10447862732340289</v>
      </c>
      <c r="K181">
        <f t="shared" ca="1" si="89"/>
        <v>-0.29978656306675761</v>
      </c>
      <c r="L181">
        <f t="shared" ca="1" si="89"/>
        <v>-1.386723150073772</v>
      </c>
      <c r="M181">
        <f t="shared" ca="1" si="73"/>
        <v>-0.37612421942816687</v>
      </c>
      <c r="Q181">
        <f t="shared" si="79"/>
        <v>2</v>
      </c>
      <c r="R181">
        <f t="shared" ca="1" si="74"/>
        <v>0.12906054399817868</v>
      </c>
      <c r="S181">
        <f t="shared" ca="1" si="85"/>
        <v>0.43412836966687451</v>
      </c>
      <c r="T181">
        <f t="shared" ca="1" si="85"/>
        <v>0.10693994977181115</v>
      </c>
      <c r="U181">
        <f t="shared" ca="1" si="85"/>
        <v>0.3064348987458424</v>
      </c>
      <c r="V181">
        <f t="shared" ca="1" si="85"/>
        <v>0.20503199075882236</v>
      </c>
      <c r="W181">
        <f t="shared" ca="1" si="85"/>
        <v>0.1686736449917669</v>
      </c>
      <c r="X181">
        <f t="shared" ca="1" si="85"/>
        <v>0.32156835186262778</v>
      </c>
      <c r="Y181">
        <f t="shared" ca="1" si="85"/>
        <v>0.27865592684881529</v>
      </c>
      <c r="Z181">
        <f t="shared" ca="1" si="85"/>
        <v>0.44123308431903513</v>
      </c>
      <c r="AA181">
        <f t="shared" ca="1" si="85"/>
        <v>2.1360591109204674</v>
      </c>
      <c r="AB181">
        <f t="shared" ca="1" si="85"/>
        <v>0.22764513206524231</v>
      </c>
    </row>
    <row r="182" spans="1:28" x14ac:dyDescent="0.25">
      <c r="A182" s="1">
        <f t="shared" si="77"/>
        <v>2053</v>
      </c>
      <c r="B182">
        <f t="shared" si="78"/>
        <v>1</v>
      </c>
      <c r="C182">
        <f t="shared" ca="1" si="63"/>
        <v>-9.8222257509487168E-2</v>
      </c>
      <c r="D182">
        <f t="shared" ca="1" si="64"/>
        <v>-9.5885655742543444E-2</v>
      </c>
      <c r="E182">
        <f t="shared" ca="1" si="65"/>
        <v>-0.12888548334874195</v>
      </c>
      <c r="F182">
        <f t="shared" ca="1" si="66"/>
        <v>-0.14119975675318705</v>
      </c>
      <c r="G182">
        <f t="shared" ca="1" si="67"/>
        <v>-0.14784579751874652</v>
      </c>
      <c r="H182">
        <f t="shared" ca="1" si="68"/>
        <v>-0.18028472141500143</v>
      </c>
      <c r="I182">
        <f t="shared" ca="1" si="69"/>
        <v>-0.12549811768253208</v>
      </c>
      <c r="J182">
        <f t="shared" ca="1" si="70"/>
        <v>-0.127860384368608</v>
      </c>
      <c r="K182">
        <f t="shared" ca="1" si="71"/>
        <v>-0.40005869680497114</v>
      </c>
      <c r="L182">
        <f t="shared" ca="1" si="72"/>
        <v>-0.40589061636128737</v>
      </c>
      <c r="M182">
        <f t="shared" ca="1" si="73"/>
        <v>-0.22840374274108752</v>
      </c>
      <c r="Q182">
        <f t="shared" si="79"/>
        <v>1</v>
      </c>
      <c r="R182">
        <f t="shared" ca="1" si="74"/>
        <v>0.6046170056785195</v>
      </c>
      <c r="S182">
        <f t="shared" ref="S182:AB194" ca="1" si="90">IF(ABS(MAX(INDIRECT("'[All data.xlsx]Sheet2_Mul_"&amp;$B182&amp;"_"&amp;S$1&amp;"'!"&amp;ADDRESS($O$2+$A182-2023,2)&amp;":"&amp;ADDRESS($O$2+$A182-2023,52))))&lt;0.0001,10000*ABS(MAX(INDIRECT("'[All data.xlsx]Sheet2_Mul_"&amp;$B182&amp;"_"&amp;S$1&amp;"'!"&amp;ADDRESS($O$2+$A182-2023,2)&amp;":"&amp;ADDRESS($O$2+$A182-2023,52)))),IF(ABS(MAX(INDIRECT("'[All data.xlsx]Sheet2_Mul_"&amp;$B182&amp;"_"&amp;S$1&amp;"'!"&amp;ADDRESS($O$2+$A182-2023,2)&amp;":"&amp;ADDRESS($O$2+$A182-2023,52))))&lt;0.001,ABS(MAX(INDIRECT("'[All data.xlsx]Sheet2_Mul_"&amp;$B182&amp;"_"&amp;S$1&amp;"'!"&amp;ADDRESS($O$2+$A182-2023,2)&amp;":"&amp;ADDRESS($O$2+$A182-2023,52))))*1000,IF(ABS(MAX(INDIRECT("'[All data.xlsx]Sheet2_Mul_"&amp;$B182&amp;"_"&amp;S$1&amp;"'!"&amp;ADDRESS($O$2+$A182-2023,2)&amp;":"&amp;ADDRESS($O$2+$A182-2023,52))))&lt;0.01,ABS(MAX(INDIRECT("'[All data.xlsx]Sheet2_Mul_"&amp;$B182&amp;"_"&amp;S$1&amp;"'!"&amp;ADDRESS($O$2+$A182-2023,2)&amp;":"&amp;ADDRESS($O$2+$A182-2023,52))))*100,IF(ABS(MAX(INDIRECT("'[All data.xlsx]Sheet2_Mul_"&amp;$B182&amp;"_"&amp;S$1&amp;"'!"&amp;ADDRESS($O$2+$A182-2023,2)&amp;":"&amp;ADDRESS($O$2+$A182-2023,52))))&lt;0.1,ABS(MAX(INDIRECT("'[All data.xlsx]Sheet2_Mul_"&amp;$B182&amp;"_"&amp;S$1&amp;"'!"&amp;ADDRESS($O$2+$A182-2023,2)&amp;":"&amp;ADDRESS($O$2+$A182-2023,52))))*10,ABS(MAX(INDIRECT("'[All data.xlsx]Sheet2_Mul_"&amp;$B182&amp;"_"&amp;S$1&amp;"'!"&amp;ADDRESS($O$2+$A182-2023,2)&amp;":"&amp;ADDRESS($O$2+$A182-2023,52))))))))</f>
        <v>0.82466474588279692</v>
      </c>
      <c r="T182">
        <f t="shared" ca="1" si="90"/>
        <v>0.13049564774792538</v>
      </c>
      <c r="U182">
        <f t="shared" ca="1" si="90"/>
        <v>0.13189924149539195</v>
      </c>
      <c r="V182">
        <f t="shared" ca="1" si="90"/>
        <v>0.14619414945451237</v>
      </c>
      <c r="W182">
        <f t="shared" ca="1" si="90"/>
        <v>0.13852493627162998</v>
      </c>
      <c r="X182">
        <f t="shared" ca="1" si="90"/>
        <v>0.12035775423454487</v>
      </c>
      <c r="Y182">
        <f t="shared" ca="1" si="90"/>
        <v>0.11465165953818579</v>
      </c>
      <c r="Z182">
        <f t="shared" ca="1" si="90"/>
        <v>0.1951151934754565</v>
      </c>
      <c r="AA182">
        <f t="shared" ca="1" si="90"/>
        <v>0.55261485430465551</v>
      </c>
      <c r="AB182">
        <f t="shared" ca="1" si="90"/>
        <v>0.13074339334830992</v>
      </c>
    </row>
    <row r="183" spans="1:28" x14ac:dyDescent="0.25">
      <c r="A183" s="1">
        <f t="shared" si="77"/>
        <v>2053</v>
      </c>
      <c r="B183">
        <f t="shared" si="78"/>
        <v>1.2</v>
      </c>
      <c r="C183">
        <f t="shared" ca="1" si="63"/>
        <v>-0.11822391275345927</v>
      </c>
      <c r="D183">
        <f t="shared" ca="1" si="64"/>
        <v>-0.13454701821345894</v>
      </c>
      <c r="E183">
        <f t="shared" ca="1" si="65"/>
        <v>-9.5335726303667656E-2</v>
      </c>
      <c r="F183">
        <f t="shared" ca="1" si="66"/>
        <v>-0.12907882973402637</v>
      </c>
      <c r="G183">
        <f t="shared" ca="1" si="67"/>
        <v>-0.148459937018111</v>
      </c>
      <c r="H183">
        <f t="shared" ca="1" si="68"/>
        <v>-0.14235797731162234</v>
      </c>
      <c r="I183">
        <f t="shared" ca="1" si="69"/>
        <v>-8.4387644035259904E-2</v>
      </c>
      <c r="J183">
        <f t="shared" ca="1" si="70"/>
        <v>-0.11799728138408795</v>
      </c>
      <c r="K183">
        <f t="shared" ca="1" si="71"/>
        <v>-0.39433801662115259</v>
      </c>
      <c r="L183">
        <f t="shared" ca="1" si="72"/>
        <v>-0.38129810829537125</v>
      </c>
      <c r="M183">
        <f t="shared" ref="M183:M187" ca="1" si="91">-IF(ABS(MIN(INDIRECT("'[All data.xlsx]Sheet2_Mul_"&amp;$B183&amp;"_"&amp;AB$1&amp;"'!"&amp;ADDRESS($O$2+$A183-2023,2)&amp;":"&amp;ADDRESS($O$2+$A183-2023,52))))&lt;0.0001,10000*(MIN(INDIRECT("'[All data.xlsx]Sheet2_Mul_"&amp;$B183&amp;"_"&amp;AB$1&amp;"'!"&amp;ADDRESS($O$2+$A183-2023,2)&amp;":"&amp;ADDRESS($O$2+$A183-2023,52)))),IF(ABS(MIN(INDIRECT("'[All data.xlsx]Sheet2_Mul_"&amp;$B183&amp;"_"&amp;AB$1&amp;"'!"&amp;ADDRESS($O$2+$A183-2023,2)&amp;":"&amp;ADDRESS($O$2+$A183-2023,52))))&lt;0.001,(MIN(INDIRECT("'[All data.xlsx]Sheet2_Mul_"&amp;$B183&amp;"_"&amp;AB$1&amp;"'!"&amp;ADDRESS($O$2+$A183-2023,2)&amp;":"&amp;ADDRESS($O$2+$A183-2023,52))))*1000,IF(ABS(MIN(INDIRECT("'[All data.xlsx]Sheet2_Mul_"&amp;$B183&amp;"_"&amp;AB$1&amp;"'!"&amp;ADDRESS($O$2+$A183-2023,2)&amp;":"&amp;ADDRESS($O$2+$A183-2023,52))))&lt;0.01,(MIN(INDIRECT("'[All data.xlsx]Sheet2_Mul_"&amp;$B183&amp;"_"&amp;AB$1&amp;"'!"&amp;ADDRESS($O$2+$A183-2023,2)&amp;":"&amp;ADDRESS($O$2+$A183-2023,52))))*100,IF(ABS(MIN(INDIRECT("'[All data.xlsx]Sheet2_Mul_"&amp;$B183&amp;"_"&amp;AB$1&amp;"'!"&amp;ADDRESS($O$2+$A183-2023,2)&amp;":"&amp;ADDRESS($O$2+$A183-2023,52))))&lt;0.1,(MIN(INDIRECT("'[All data.xlsx]Sheet2_Mul_"&amp;$B183&amp;"_"&amp;AB$1&amp;"'!"&amp;ADDRESS($O$2+$A183-2023,2)&amp;":"&amp;ADDRESS($O$2+$A183-2023,52))))*10,(MIN(INDIRECT("'[All data.xlsx]Sheet2_Mul_"&amp;$B183&amp;"_"&amp;AB$1&amp;"'!"&amp;ADDRESS($O$2+$A183-2023,2)&amp;":"&amp;ADDRESS($O$2+$A183-2023,52))))))))*VLOOKUP($A183,$AD$2:$AF$39,3,0)/3</f>
        <v>-8.8985346249276245E-2</v>
      </c>
      <c r="Q183">
        <f t="shared" si="79"/>
        <v>1.2</v>
      </c>
      <c r="R183">
        <f t="shared" ca="1" si="74"/>
        <v>0.10480475567315974</v>
      </c>
      <c r="S183">
        <f t="shared" ca="1" si="90"/>
        <v>0.1375165190372562</v>
      </c>
      <c r="T183">
        <f t="shared" ca="1" si="90"/>
        <v>0.13359062451061013</v>
      </c>
      <c r="U183">
        <f t="shared" ca="1" si="90"/>
        <v>0.12929388479448892</v>
      </c>
      <c r="V183">
        <f t="shared" ca="1" si="90"/>
        <v>0.14679981325121136</v>
      </c>
      <c r="W183">
        <f t="shared" ca="1" si="90"/>
        <v>0.13874573898414613</v>
      </c>
      <c r="X183">
        <f t="shared" ca="1" si="90"/>
        <v>0.11722651484857202</v>
      </c>
      <c r="Y183">
        <f t="shared" ca="1" si="90"/>
        <v>0.11097754771207016</v>
      </c>
      <c r="Z183">
        <f t="shared" ca="1" si="90"/>
        <v>0.30058860945447541</v>
      </c>
      <c r="AA183">
        <f t="shared" ca="1" si="90"/>
        <v>0.53977410234558343</v>
      </c>
      <c r="AB183">
        <f t="shared" ca="1" si="90"/>
        <v>0.12596963989238114</v>
      </c>
    </row>
    <row r="184" spans="1:28" x14ac:dyDescent="0.25">
      <c r="A184" s="1">
        <f t="shared" si="77"/>
        <v>2053</v>
      </c>
      <c r="B184">
        <f t="shared" si="78"/>
        <v>1.4</v>
      </c>
      <c r="C184">
        <f t="shared" ca="1" si="63"/>
        <v>-0.12226862327936527</v>
      </c>
      <c r="D184">
        <f t="shared" ca="1" si="64"/>
        <v>-0.13435283022919747</v>
      </c>
      <c r="E184">
        <f t="shared" ca="1" si="65"/>
        <v>-0.13141683949715813</v>
      </c>
      <c r="F184">
        <f t="shared" ca="1" si="66"/>
        <v>-0.17637053292801463</v>
      </c>
      <c r="G184">
        <f t="shared" ca="1" si="67"/>
        <v>-0.18098442195147757</v>
      </c>
      <c r="H184">
        <f t="shared" ca="1" si="68"/>
        <v>-0.14032758385202529</v>
      </c>
      <c r="I184">
        <f t="shared" ca="1" si="69"/>
        <v>-0.12828611825497394</v>
      </c>
      <c r="J184">
        <f t="shared" ca="1" si="70"/>
        <v>-0.11765368524289184</v>
      </c>
      <c r="K184">
        <f t="shared" ca="1" si="71"/>
        <v>-0.37786090859229837</v>
      </c>
      <c r="L184">
        <f t="shared" ca="1" si="72"/>
        <v>-0.38509657940718672</v>
      </c>
      <c r="M184">
        <f t="shared" ca="1" si="91"/>
        <v>-8.5361283678150546E-2</v>
      </c>
      <c r="Q184">
        <f t="shared" si="79"/>
        <v>1.4</v>
      </c>
      <c r="R184">
        <f t="shared" ca="1" si="74"/>
        <v>0.11048117471706677</v>
      </c>
      <c r="S184">
        <f t="shared" ca="1" si="90"/>
        <v>0.13731990996270857</v>
      </c>
      <c r="T184">
        <f t="shared" ca="1" si="90"/>
        <v>0.12942947878455702</v>
      </c>
      <c r="U184">
        <f t="shared" ca="1" si="90"/>
        <v>0.13477642661507502</v>
      </c>
      <c r="V184">
        <f t="shared" ca="1" si="90"/>
        <v>0.14651696197979203</v>
      </c>
      <c r="W184">
        <f t="shared" ca="1" si="90"/>
        <v>0.13676757072807541</v>
      </c>
      <c r="X184">
        <f t="shared" ca="1" si="90"/>
        <v>0.12297111545438678</v>
      </c>
      <c r="Y184">
        <f t="shared" ca="1" si="90"/>
        <v>0.11067127251952719</v>
      </c>
      <c r="Z184">
        <f t="shared" ca="1" si="90"/>
        <v>0.29690157196713302</v>
      </c>
      <c r="AA184">
        <f t="shared" ca="1" si="90"/>
        <v>0.52533986131761323</v>
      </c>
      <c r="AB184">
        <f t="shared" ca="1" si="90"/>
        <v>0.12083933612581145</v>
      </c>
    </row>
    <row r="185" spans="1:28" x14ac:dyDescent="0.25">
      <c r="A185" s="1">
        <f t="shared" si="77"/>
        <v>2053</v>
      </c>
      <c r="B185">
        <f t="shared" si="78"/>
        <v>1.6</v>
      </c>
      <c r="C185">
        <f t="shared" ca="1" si="63"/>
        <v>-0.12618011324602998</v>
      </c>
      <c r="D185">
        <f t="shared" ca="1" si="64"/>
        <v>-0.51212337108773875</v>
      </c>
      <c r="E185">
        <f t="shared" ca="1" si="65"/>
        <v>-0.13079883478096346</v>
      </c>
      <c r="F185">
        <f t="shared" ca="1" si="66"/>
        <v>-0.14991919084437311</v>
      </c>
      <c r="G185">
        <f t="shared" ca="1" si="67"/>
        <v>-0.14601076640559627</v>
      </c>
      <c r="H185">
        <f t="shared" ca="1" si="68"/>
        <v>-0.17430177199859151</v>
      </c>
      <c r="I185">
        <f t="shared" ca="1" si="69"/>
        <v>-0.17379555997611493</v>
      </c>
      <c r="J185">
        <f t="shared" ca="1" si="70"/>
        <v>-0.11279288938096738</v>
      </c>
      <c r="K185">
        <f t="shared" ca="1" si="71"/>
        <v>-0.37824388794843533</v>
      </c>
      <c r="L185">
        <f t="shared" ca="1" si="72"/>
        <v>-0.35774884365839066</v>
      </c>
      <c r="M185">
        <f t="shared" ca="1" si="91"/>
        <v>-8.1556742039039051E-2</v>
      </c>
      <c r="Q185">
        <f t="shared" si="79"/>
        <v>1.6</v>
      </c>
      <c r="R185">
        <f t="shared" ca="1" si="74"/>
        <v>0.11596618319651414</v>
      </c>
      <c r="S185">
        <f t="shared" ca="1" si="90"/>
        <v>0.62599453106226666</v>
      </c>
      <c r="T185">
        <f t="shared" ca="1" si="90"/>
        <v>0.12855019867010734</v>
      </c>
      <c r="U185">
        <f t="shared" ca="1" si="90"/>
        <v>0.12744665807003308</v>
      </c>
      <c r="V185">
        <f t="shared" ca="1" si="90"/>
        <v>0.14435360683828735</v>
      </c>
      <c r="W185">
        <f t="shared" ca="1" si="90"/>
        <v>0.13356621691844514</v>
      </c>
      <c r="X185">
        <f t="shared" ca="1" si="90"/>
        <v>0.12454137780068851</v>
      </c>
      <c r="Y185">
        <f t="shared" ca="1" si="90"/>
        <v>0.10611017890410954</v>
      </c>
      <c r="Z185">
        <f t="shared" ca="1" si="90"/>
        <v>0.53545047993501571</v>
      </c>
      <c r="AA185">
        <f t="shared" ca="1" si="90"/>
        <v>0.50643723834394505</v>
      </c>
      <c r="AB185">
        <f t="shared" ca="1" si="90"/>
        <v>0.27677622649722367</v>
      </c>
    </row>
    <row r="186" spans="1:28" x14ac:dyDescent="0.25">
      <c r="A186" s="1">
        <f t="shared" si="77"/>
        <v>2053</v>
      </c>
      <c r="B186">
        <f t="shared" si="78"/>
        <v>1.8</v>
      </c>
      <c r="C186">
        <f t="shared" ca="1" si="63"/>
        <v>-0.129965341338065</v>
      </c>
      <c r="D186">
        <f t="shared" ca="1" si="64"/>
        <v>-0.2682120642342169</v>
      </c>
      <c r="E186">
        <f t="shared" ca="1" si="65"/>
        <v>-0.31192196790418586</v>
      </c>
      <c r="F186">
        <f t="shared" ca="1" si="66"/>
        <v>-0.12613870428962656</v>
      </c>
      <c r="G186">
        <f t="shared" ca="1" si="67"/>
        <v>-0.17604887302655359</v>
      </c>
      <c r="H186">
        <f t="shared" ca="1" si="68"/>
        <v>-0.17178492001199944</v>
      </c>
      <c r="I186">
        <f t="shared" ca="1" si="69"/>
        <v>-0.16594433737361661</v>
      </c>
      <c r="J186">
        <f t="shared" ca="1" si="70"/>
        <v>-0.11064557584340923</v>
      </c>
      <c r="K186">
        <f t="shared" ca="1" si="71"/>
        <v>-0.35677551660325824</v>
      </c>
      <c r="L186">
        <f t="shared" ca="1" si="72"/>
        <v>-0.3481756724715106</v>
      </c>
      <c r="M186">
        <f t="shared" ca="1" si="91"/>
        <v>-7.7639533966596119E-2</v>
      </c>
      <c r="Q186">
        <f t="shared" si="79"/>
        <v>1.8</v>
      </c>
      <c r="R186">
        <f t="shared" ca="1" si="74"/>
        <v>0.12126840606386736</v>
      </c>
      <c r="S186">
        <f t="shared" ca="1" si="90"/>
        <v>0.37968697735613149</v>
      </c>
      <c r="T186">
        <f t="shared" ca="1" si="90"/>
        <v>0.12329502013968602</v>
      </c>
      <c r="U186">
        <f t="shared" ca="1" si="90"/>
        <v>0.12631557325804316</v>
      </c>
      <c r="V186">
        <f t="shared" ca="1" si="90"/>
        <v>0.14223215444463641</v>
      </c>
      <c r="W186">
        <f t="shared" ca="1" si="90"/>
        <v>0.13066831638130391</v>
      </c>
      <c r="X186">
        <f t="shared" ca="1" si="90"/>
        <v>0.11856897090018341</v>
      </c>
      <c r="Y186">
        <f t="shared" ca="1" si="90"/>
        <v>0.10409634691581574</v>
      </c>
      <c r="Z186">
        <f t="shared" ca="1" si="90"/>
        <v>0.29125011604215867</v>
      </c>
      <c r="AA186">
        <f t="shared" ca="1" si="90"/>
        <v>0.49288524379799797</v>
      </c>
      <c r="AB186">
        <f t="shared" ca="1" si="90"/>
        <v>0.25137587354584262</v>
      </c>
    </row>
    <row r="187" spans="1:28" x14ac:dyDescent="0.25">
      <c r="A187" s="1">
        <f t="shared" si="77"/>
        <v>2053</v>
      </c>
      <c r="B187">
        <f t="shared" si="78"/>
        <v>2</v>
      </c>
      <c r="C187">
        <f t="shared" ca="1" si="63"/>
        <v>-0.13363084492933389</v>
      </c>
      <c r="D187">
        <f t="shared" ca="1" si="64"/>
        <v>-0.24520424092397783</v>
      </c>
      <c r="E187">
        <f t="shared" ca="1" si="65"/>
        <v>9.0907025717721371E-2</v>
      </c>
      <c r="F187">
        <f t="shared" ca="1" si="66"/>
        <v>-0.10679353971517734</v>
      </c>
      <c r="G187">
        <f t="shared" ca="1" si="67"/>
        <v>-0.3688426474541579</v>
      </c>
      <c r="H187">
        <f ca="1">-IF(ABS(MIN(INDIRECT("'[All data.xlsx]Sheet2_Mul_"&amp;$B187&amp;"_"&amp;W$1&amp;"'!"&amp;ADDRESS($O$2+$A187-2023,2)&amp;":"&amp;ADDRESS($O$2+$A187-2023,52))))&lt;0.0001,10000*(MIN(INDIRECT("'[All data.xlsx]Sheet2_Mul_"&amp;$B187&amp;"_"&amp;W$1&amp;"'!"&amp;ADDRESS($O$2+$A187-2023,2)&amp;":"&amp;ADDRESS($O$2+$A187-2023,52)))),IF(ABS(MIN(INDIRECT("'[All data.xlsx]Sheet2_Mul_"&amp;$B187&amp;"_"&amp;W$1&amp;"'!"&amp;ADDRESS($O$2+$A187-2023,2)&amp;":"&amp;ADDRESS($O$2+$A187-2023,52))))&lt;0.001,(MIN(INDIRECT("'[All data.xlsx]Sheet2_Mul_"&amp;$B187&amp;"_"&amp;W$1&amp;"'!"&amp;ADDRESS($O$2+$A187-2023,2)&amp;":"&amp;ADDRESS($O$2+$A187-2023,52))))*1000,IF(ABS(MIN(INDIRECT("'[All data.xlsx]Sheet2_Mul_"&amp;$B187&amp;"_"&amp;W$1&amp;"'!"&amp;ADDRESS($O$2+$A187-2023,2)&amp;":"&amp;ADDRESS($O$2+$A187-2023,52))))&lt;0.01,(MIN(INDIRECT("'[All data.xlsx]Sheet2_Mul_"&amp;$B187&amp;"_"&amp;W$1&amp;"'!"&amp;ADDRESS($O$2+$A187-2023,2)&amp;":"&amp;ADDRESS($O$2+$A187-2023,52))))*100,IF(ABS(MIN(INDIRECT("'[All data.xlsx]Sheet2_Mul_"&amp;$B187&amp;"_"&amp;W$1&amp;"'!"&amp;ADDRESS($O$2+$A187-2023,2)&amp;":"&amp;ADDRESS($O$2+$A187-2023,52))))&lt;0.1,(MIN(INDIRECT("'[All data.xlsx]Sheet2_Mul_"&amp;$B187&amp;"_"&amp;W$1&amp;"'!"&amp;ADDRESS($O$2+$A187-2023,2)&amp;":"&amp;ADDRESS($O$2+$A187-2023,52))))*10,(MIN(INDIRECT("'[All data.xlsx]Sheet2_Mul_"&amp;$B187&amp;"_"&amp;W$1&amp;"'!"&amp;ADDRESS($O$2+$A187-2023,2)&amp;":"&amp;ADDRESS($O$2+$A187-2023,52))))))))*VLOOKUP($A187,$AD$2:$AF$39,3,0)/3</f>
        <v>-0.188040293756773</v>
      </c>
      <c r="I187">
        <f t="shared" ca="1" si="69"/>
        <v>-0.10395320134358237</v>
      </c>
      <c r="J187">
        <f t="shared" ref="J187:L187" ca="1" si="92">-IF(ABS(MIN(INDIRECT("'[All data.xlsx]Sheet2_Mul_"&amp;$B187&amp;"_"&amp;Y$1&amp;"'!"&amp;ADDRESS($O$2+$A187-2023,2)&amp;":"&amp;ADDRESS($O$2+$A187-2023,52))))&lt;0.0001,10000*(MIN(INDIRECT("'[All data.xlsx]Sheet2_Mul_"&amp;$B187&amp;"_"&amp;Y$1&amp;"'!"&amp;ADDRESS($O$2+$A187-2023,2)&amp;":"&amp;ADDRESS($O$2+$A187-2023,52)))),IF(ABS(MIN(INDIRECT("'[All data.xlsx]Sheet2_Mul_"&amp;$B187&amp;"_"&amp;Y$1&amp;"'!"&amp;ADDRESS($O$2+$A187-2023,2)&amp;":"&amp;ADDRESS($O$2+$A187-2023,52))))&lt;0.001,(MIN(INDIRECT("'[All data.xlsx]Sheet2_Mul_"&amp;$B187&amp;"_"&amp;Y$1&amp;"'!"&amp;ADDRESS($O$2+$A187-2023,2)&amp;":"&amp;ADDRESS($O$2+$A187-2023,52))))*1000,IF(ABS(MIN(INDIRECT("'[All data.xlsx]Sheet2_Mul_"&amp;$B187&amp;"_"&amp;Y$1&amp;"'!"&amp;ADDRESS($O$2+$A187-2023,2)&amp;":"&amp;ADDRESS($O$2+$A187-2023,52))))&lt;0.01,(MIN(INDIRECT("'[All data.xlsx]Sheet2_Mul_"&amp;$B187&amp;"_"&amp;Y$1&amp;"'!"&amp;ADDRESS($O$2+$A187-2023,2)&amp;":"&amp;ADDRESS($O$2+$A187-2023,52))))*100,IF(ABS(MIN(INDIRECT("'[All data.xlsx]Sheet2_Mul_"&amp;$B187&amp;"_"&amp;Y$1&amp;"'!"&amp;ADDRESS($O$2+$A187-2023,2)&amp;":"&amp;ADDRESS($O$2+$A187-2023,52))))&lt;0.1,(MIN(INDIRECT("'[All data.xlsx]Sheet2_Mul_"&amp;$B187&amp;"_"&amp;Y$1&amp;"'!"&amp;ADDRESS($O$2+$A187-2023,2)&amp;":"&amp;ADDRESS($O$2+$A187-2023,52))))*10,(MIN(INDIRECT("'[All data.xlsx]Sheet2_Mul_"&amp;$B187&amp;"_"&amp;Y$1&amp;"'!"&amp;ADDRESS($O$2+$A187-2023,2)&amp;":"&amp;ADDRESS($O$2+$A187-2023,52))))))))*VLOOKUP($A187,$AD$2:$AF$39,3,0)/3</f>
        <v>-0.15428072913222338</v>
      </c>
      <c r="K187">
        <f t="shared" ca="1" si="92"/>
        <v>-0.31591193029998171</v>
      </c>
      <c r="L187">
        <f t="shared" ca="1" si="92"/>
        <v>-1.2905659125286131</v>
      </c>
      <c r="M187">
        <f t="shared" ca="1" si="91"/>
        <v>-7.3671376138223124E-2</v>
      </c>
      <c r="Q187">
        <f t="shared" si="79"/>
        <v>2</v>
      </c>
      <c r="R187">
        <f t="shared" ca="1" si="74"/>
        <v>0.12639593368496779</v>
      </c>
      <c r="S187">
        <f t="shared" ca="1" si="90"/>
        <v>0.42087103227518097</v>
      </c>
      <c r="T187">
        <f t="shared" ca="1" si="90"/>
        <v>0.12869001218773055</v>
      </c>
      <c r="U187">
        <f t="shared" ca="1" si="90"/>
        <v>0.33438804305220476</v>
      </c>
      <c r="V187">
        <f t="shared" ca="1" si="90"/>
        <v>0.20852557907407238</v>
      </c>
      <c r="W187">
        <f t="shared" ca="1" si="90"/>
        <v>0.43099691236075133</v>
      </c>
      <c r="X187">
        <f t="shared" ca="1" si="90"/>
        <v>0.19689976520160321</v>
      </c>
      <c r="Y187">
        <f t="shared" ca="1" si="90"/>
        <v>0.45470074152490986</v>
      </c>
      <c r="Z187">
        <f t="shared" ca="1" si="90"/>
        <v>0.46818503257448479</v>
      </c>
      <c r="AA187">
        <f t="shared" ca="1" si="90"/>
        <v>1.9623659236201962</v>
      </c>
      <c r="AB187">
        <f t="shared" ca="1" si="90"/>
        <v>0.22778371696779076</v>
      </c>
    </row>
    <row r="188" spans="1:28" x14ac:dyDescent="0.25">
      <c r="A188" s="1">
        <f t="shared" si="77"/>
        <v>2054</v>
      </c>
      <c r="B188">
        <f t="shared" si="78"/>
        <v>1</v>
      </c>
      <c r="C188">
        <f t="shared" ca="1" si="63"/>
        <v>-0.57185350523176925</v>
      </c>
      <c r="D188">
        <f t="shared" ca="1" si="64"/>
        <v>-0.13482446260633385</v>
      </c>
      <c r="E188">
        <f t="shared" ca="1" si="65"/>
        <v>-0.13250523938308723</v>
      </c>
      <c r="F188">
        <f t="shared" ca="1" si="66"/>
        <v>-0.12993602468392726</v>
      </c>
      <c r="G188">
        <f t="shared" ca="1" si="67"/>
        <v>-0.14346754309886797</v>
      </c>
      <c r="H188">
        <f t="shared" ca="1" si="68"/>
        <v>-0.11003024228124714</v>
      </c>
      <c r="I188">
        <f t="shared" ca="1" si="69"/>
        <v>-0.11898167736755361</v>
      </c>
      <c r="J188">
        <f t="shared" ca="1" si="70"/>
        <v>-0.12530233955206044</v>
      </c>
      <c r="K188">
        <f t="shared" ca="1" si="71"/>
        <v>-0.39556510715139731</v>
      </c>
      <c r="L188">
        <f t="shared" ca="1" si="72"/>
        <v>-0.11434831523142454</v>
      </c>
      <c r="M188">
        <f t="shared" ca="1" si="73"/>
        <v>-0.22837243203402571</v>
      </c>
      <c r="Q188">
        <f t="shared" si="79"/>
        <v>1</v>
      </c>
      <c r="R188">
        <f t="shared" ca="1" si="74"/>
        <v>0.26396534520049486</v>
      </c>
      <c r="S188">
        <f t="shared" ca="1" si="90"/>
        <v>0.13468454128493335</v>
      </c>
      <c r="T188">
        <f t="shared" ca="1" si="90"/>
        <v>0.1311353762880009</v>
      </c>
      <c r="U188">
        <f t="shared" ca="1" si="90"/>
        <v>0.12722037960013097</v>
      </c>
      <c r="V188">
        <f t="shared" ca="1" si="90"/>
        <v>0.13867054520050051</v>
      </c>
      <c r="W188">
        <f t="shared" ca="1" si="90"/>
        <v>0.9259289430927633</v>
      </c>
      <c r="X188">
        <f t="shared" ca="1" si="90"/>
        <v>0.11153763321101932</v>
      </c>
      <c r="Y188">
        <f t="shared" ca="1" si="90"/>
        <v>0.109814661949866</v>
      </c>
      <c r="Z188">
        <f t="shared" ca="1" si="90"/>
        <v>0.18710588331770431</v>
      </c>
      <c r="AA188">
        <f t="shared" ca="1" si="90"/>
        <v>0.94249596493243948</v>
      </c>
      <c r="AB188">
        <f t="shared" ca="1" si="90"/>
        <v>0.13081813024346436</v>
      </c>
    </row>
    <row r="189" spans="1:28" x14ac:dyDescent="0.25">
      <c r="A189" s="1">
        <f t="shared" si="77"/>
        <v>2054</v>
      </c>
      <c r="B189">
        <f t="shared" si="78"/>
        <v>1.2</v>
      </c>
      <c r="C189">
        <f t="shared" ca="1" si="63"/>
        <v>-0.11846341499625179</v>
      </c>
      <c r="D189">
        <f t="shared" ca="1" si="64"/>
        <v>-0.134685527226618</v>
      </c>
      <c r="E189">
        <f t="shared" ca="1" si="65"/>
        <v>-0.13208594013274308</v>
      </c>
      <c r="F189">
        <f t="shared" ca="1" si="66"/>
        <v>-0.12923433072447468</v>
      </c>
      <c r="G189">
        <f t="shared" ca="1" si="67"/>
        <v>-0.14818808664555569</v>
      </c>
      <c r="H189">
        <f t="shared" ca="1" si="68"/>
        <v>-0.41735172799903908</v>
      </c>
      <c r="I189">
        <f t="shared" ca="1" si="69"/>
        <v>-0.15402794293055502</v>
      </c>
      <c r="J189">
        <f t="shared" ca="1" si="70"/>
        <v>-0.11758082661953734</v>
      </c>
      <c r="K189">
        <f t="shared" ca="1" si="71"/>
        <v>-0.411523913308804</v>
      </c>
      <c r="L189">
        <f t="shared" ca="1" si="72"/>
        <v>-0.11182504401653931</v>
      </c>
      <c r="M189">
        <f t="shared" ca="1" si="73"/>
        <v>-0.22205049129935073</v>
      </c>
      <c r="Q189">
        <f t="shared" si="79"/>
        <v>1.2</v>
      </c>
      <c r="R189">
        <f t="shared" ca="1" si="74"/>
        <v>0.10270717909344917</v>
      </c>
      <c r="S189">
        <f t="shared" ca="1" si="90"/>
        <v>0.1345521900216117</v>
      </c>
      <c r="T189">
        <f t="shared" ca="1" si="90"/>
        <v>0.13072299602399012</v>
      </c>
      <c r="U189">
        <f t="shared" ca="1" si="90"/>
        <v>0.12653442346035945</v>
      </c>
      <c r="V189">
        <f t="shared" ca="1" si="90"/>
        <v>0.14323091924156339</v>
      </c>
      <c r="W189">
        <f t="shared" ca="1" si="90"/>
        <v>0.22971034575306015</v>
      </c>
      <c r="X189">
        <f t="shared" ca="1" si="90"/>
        <v>0.11014236556010883</v>
      </c>
      <c r="Y189">
        <f t="shared" ca="1" si="90"/>
        <v>0.10849477664247424</v>
      </c>
      <c r="Z189">
        <f t="shared" ca="1" si="90"/>
        <v>0.29306079296221116</v>
      </c>
      <c r="AA189">
        <f t="shared" ca="1" si="90"/>
        <v>0.91708120575146934</v>
      </c>
      <c r="AB189">
        <f t="shared" ca="1" si="90"/>
        <v>0.1260467610428852</v>
      </c>
    </row>
    <row r="190" spans="1:28" x14ac:dyDescent="0.25">
      <c r="A190" s="1">
        <f t="shared" si="77"/>
        <v>2054</v>
      </c>
      <c r="B190">
        <f t="shared" si="78"/>
        <v>1.4</v>
      </c>
      <c r="C190">
        <f t="shared" ca="1" si="63"/>
        <v>-0.12250620778500447</v>
      </c>
      <c r="D190">
        <f t="shared" ca="1" si="64"/>
        <v>-0.13449100183663959</v>
      </c>
      <c r="E190">
        <f t="shared" ca="1" si="65"/>
        <v>-0.13156582992032997</v>
      </c>
      <c r="F190">
        <f t="shared" ca="1" si="66"/>
        <v>-0.55984284383481209</v>
      </c>
      <c r="G190">
        <f t="shared" ca="1" si="67"/>
        <v>-0.17997367452430701</v>
      </c>
      <c r="H190">
        <f t="shared" ca="1" si="68"/>
        <v>-0.14051324269783921</v>
      </c>
      <c r="I190">
        <f t="shared" ca="1" si="69"/>
        <v>-0.15162604767160284</v>
      </c>
      <c r="J190">
        <f t="shared" ca="1" si="70"/>
        <v>-0.10039973736834061</v>
      </c>
      <c r="K190">
        <f t="shared" ca="1" si="71"/>
        <v>-0.37587854657372483</v>
      </c>
      <c r="L190">
        <f t="shared" ca="1" si="72"/>
        <v>-0.10446757144587544</v>
      </c>
      <c r="M190">
        <f t="shared" ca="1" si="73"/>
        <v>-0.21499765864230727</v>
      </c>
      <c r="Q190">
        <f t="shared" si="79"/>
        <v>1.4</v>
      </c>
      <c r="R190">
        <f t="shared" ca="1" si="74"/>
        <v>0.10825147124849843</v>
      </c>
      <c r="S190">
        <f t="shared" ca="1" si="90"/>
        <v>0.13435899541499735</v>
      </c>
      <c r="T190">
        <f t="shared" ca="1" si="90"/>
        <v>0.13020491415580263</v>
      </c>
      <c r="U190">
        <f t="shared" ca="1" si="90"/>
        <v>0.24872005562506805</v>
      </c>
      <c r="V190">
        <f t="shared" ca="1" si="90"/>
        <v>0.14338398442762024</v>
      </c>
      <c r="W190">
        <f t="shared" ca="1" si="90"/>
        <v>0.13386262744588023</v>
      </c>
      <c r="X190">
        <f t="shared" ca="1" si="90"/>
        <v>0.10851215357130467</v>
      </c>
      <c r="Y190">
        <f t="shared" ca="1" si="90"/>
        <v>0.86549699936476043</v>
      </c>
      <c r="Z190">
        <f t="shared" ca="1" si="90"/>
        <v>0.28725694125516538</v>
      </c>
      <c r="AA190">
        <f t="shared" ca="1" si="90"/>
        <v>0.93360282702366071</v>
      </c>
      <c r="AB190">
        <f t="shared" ca="1" si="90"/>
        <v>0.12091844754951628</v>
      </c>
    </row>
    <row r="191" spans="1:28" x14ac:dyDescent="0.25">
      <c r="A191" s="1">
        <f t="shared" si="77"/>
        <v>2054</v>
      </c>
      <c r="B191">
        <f t="shared" si="78"/>
        <v>1.6</v>
      </c>
      <c r="C191">
        <f t="shared" ca="1" si="63"/>
        <v>-0.12641574550705484</v>
      </c>
      <c r="D191">
        <f t="shared" ca="1" si="64"/>
        <v>-0.59574156062406003</v>
      </c>
      <c r="E191">
        <f t="shared" ca="1" si="65"/>
        <v>-0.13094834713588535</v>
      </c>
      <c r="F191">
        <f t="shared" ca="1" si="66"/>
        <v>-0.12740782769414125</v>
      </c>
      <c r="G191">
        <f t="shared" ca="1" si="67"/>
        <v>-0.14620220669879086</v>
      </c>
      <c r="H191">
        <f t="shared" ca="1" si="68"/>
        <v>-0.13822553379299554</v>
      </c>
      <c r="I191">
        <f t="shared" ca="1" si="69"/>
        <v>-0.16998980682713105</v>
      </c>
      <c r="J191">
        <f t="shared" ca="1" si="70"/>
        <v>-9.663970004758865E-2</v>
      </c>
      <c r="K191">
        <f t="shared" ca="1" si="71"/>
        <v>-0.37820819165400299</v>
      </c>
      <c r="L191">
        <f t="shared" ca="1" si="72"/>
        <v>-0.10065556340202174</v>
      </c>
      <c r="M191">
        <f t="shared" ca="1" si="73"/>
        <v>-0.44593348284918094</v>
      </c>
      <c r="Q191">
        <f t="shared" si="79"/>
        <v>1.6</v>
      </c>
      <c r="R191">
        <f t="shared" ca="1" si="74"/>
        <v>0.1136085540461233</v>
      </c>
      <c r="S191">
        <f t="shared" ca="1" si="90"/>
        <v>0.62438214358349775</v>
      </c>
      <c r="T191">
        <f t="shared" ca="1" si="90"/>
        <v>0.12856342766598972</v>
      </c>
      <c r="U191">
        <f t="shared" ca="1" si="90"/>
        <v>0.12472920363935396</v>
      </c>
      <c r="V191">
        <f t="shared" ca="1" si="90"/>
        <v>0.1412856311184883</v>
      </c>
      <c r="W191">
        <f t="shared" ca="1" si="90"/>
        <v>0.13167602116708646</v>
      </c>
      <c r="X191">
        <f t="shared" ca="1" si="90"/>
        <v>0.10917528865799292</v>
      </c>
      <c r="Y191">
        <f t="shared" ca="1" si="90"/>
        <v>0.83349064530242423</v>
      </c>
      <c r="Z191">
        <f t="shared" ca="1" si="90"/>
        <v>0.15896910256668598</v>
      </c>
      <c r="AA191">
        <f t="shared" ca="1" si="90"/>
        <v>0.87615119099554484</v>
      </c>
      <c r="AB191">
        <f t="shared" ca="1" si="90"/>
        <v>0.27688964722154086</v>
      </c>
    </row>
    <row r="192" spans="1:28" x14ac:dyDescent="0.25">
      <c r="A192" s="1">
        <f t="shared" si="77"/>
        <v>2054</v>
      </c>
      <c r="B192">
        <f t="shared" si="78"/>
        <v>1.8</v>
      </c>
      <c r="C192">
        <f t="shared" ca="1" si="63"/>
        <v>-0.29781297291973424</v>
      </c>
      <c r="D192">
        <f t="shared" ca="1" si="64"/>
        <v>-0.26869595315798717</v>
      </c>
      <c r="E192">
        <f t="shared" ca="1" si="65"/>
        <v>-0.31204532656801814</v>
      </c>
      <c r="F192">
        <f t="shared" ca="1" si="66"/>
        <v>-0.12629751387412769</v>
      </c>
      <c r="G192">
        <f t="shared" ca="1" si="67"/>
        <v>-0.17447024404914405</v>
      </c>
      <c r="H192">
        <f t="shared" ca="1" si="68"/>
        <v>-0.26557502834590757</v>
      </c>
      <c r="I192">
        <f t="shared" ca="1" si="69"/>
        <v>-0.15361218430272547</v>
      </c>
      <c r="J192">
        <f t="shared" ca="1" si="70"/>
        <v>-0.1108109226832853</v>
      </c>
      <c r="K192">
        <f t="shared" ca="1" si="71"/>
        <v>-0.3550445787604195</v>
      </c>
      <c r="L192">
        <f t="shared" ca="1" si="72"/>
        <v>-9.6506947495454798E-2</v>
      </c>
      <c r="M192">
        <f t="shared" ca="1" si="73"/>
        <v>-0.40986820221712067</v>
      </c>
      <c r="Q192">
        <f t="shared" si="79"/>
        <v>1.8</v>
      </c>
      <c r="R192">
        <f t="shared" ca="1" si="74"/>
        <v>0.4760994302547471</v>
      </c>
      <c r="S192">
        <f t="shared" ca="1" si="90"/>
        <v>0.37170314089309819</v>
      </c>
      <c r="T192">
        <f t="shared" ca="1" si="90"/>
        <v>0.11817063050822055</v>
      </c>
      <c r="U192">
        <f t="shared" ca="1" si="90"/>
        <v>0.12362381801867856</v>
      </c>
      <c r="V192">
        <f t="shared" ca="1" si="90"/>
        <v>0.12496529954428259</v>
      </c>
      <c r="W192">
        <f t="shared" ca="1" si="90"/>
        <v>0.24966283586037138</v>
      </c>
      <c r="X192">
        <f t="shared" ca="1" si="90"/>
        <v>0.10998055349916264</v>
      </c>
      <c r="Y192">
        <f t="shared" ca="1" si="90"/>
        <v>0.10189853184251303</v>
      </c>
      <c r="Z192">
        <f t="shared" ca="1" si="90"/>
        <v>0.4911543457623973</v>
      </c>
      <c r="AA192">
        <f t="shared" ca="1" si="90"/>
        <v>0.84480372040780394</v>
      </c>
      <c r="AB192">
        <f t="shared" ca="1" si="90"/>
        <v>0.25150122641999123</v>
      </c>
    </row>
    <row r="193" spans="1:28" x14ac:dyDescent="0.25">
      <c r="A193" s="1">
        <f t="shared" si="77"/>
        <v>2054</v>
      </c>
      <c r="B193">
        <f t="shared" si="78"/>
        <v>2</v>
      </c>
      <c r="C193">
        <f t="shared" ca="1" si="63"/>
        <v>-0.13386254238002801</v>
      </c>
      <c r="D193">
        <f t="shared" ca="1" si="64"/>
        <v>-0.24405314092800559</v>
      </c>
      <c r="E193">
        <f t="shared" ca="1" si="65"/>
        <v>-0.30154872829483076</v>
      </c>
      <c r="F193">
        <f t="shared" ca="1" si="66"/>
        <v>-9.7506285534855061E-2</v>
      </c>
      <c r="G193">
        <f t="shared" ca="1" si="67"/>
        <v>-0.25044561825839989</v>
      </c>
      <c r="H193">
        <f t="shared" ref="H193:L193" ca="1" si="93">-IF(ABS(MIN(INDIRECT("'[All data.xlsx]Sheet2_Mul_"&amp;$B193&amp;"_"&amp;W$1&amp;"'!"&amp;ADDRESS($O$2+$A193-2023,2)&amp;":"&amp;ADDRESS($O$2+$A193-2023,52))))&lt;0.0001,10000*(MIN(INDIRECT("'[All data.xlsx]Sheet2_Mul_"&amp;$B193&amp;"_"&amp;W$1&amp;"'!"&amp;ADDRESS($O$2+$A193-2023,2)&amp;":"&amp;ADDRESS($O$2+$A193-2023,52)))),IF(ABS(MIN(INDIRECT("'[All data.xlsx]Sheet2_Mul_"&amp;$B193&amp;"_"&amp;W$1&amp;"'!"&amp;ADDRESS($O$2+$A193-2023,2)&amp;":"&amp;ADDRESS($O$2+$A193-2023,52))))&lt;0.001,(MIN(INDIRECT("'[All data.xlsx]Sheet2_Mul_"&amp;$B193&amp;"_"&amp;W$1&amp;"'!"&amp;ADDRESS($O$2+$A193-2023,2)&amp;":"&amp;ADDRESS($O$2+$A193-2023,52))))*1000,IF(ABS(MIN(INDIRECT("'[All data.xlsx]Sheet2_Mul_"&amp;$B193&amp;"_"&amp;W$1&amp;"'!"&amp;ADDRESS($O$2+$A193-2023,2)&amp;":"&amp;ADDRESS($O$2+$A193-2023,52))))&lt;0.01,(MIN(INDIRECT("'[All data.xlsx]Sheet2_Mul_"&amp;$B193&amp;"_"&amp;W$1&amp;"'!"&amp;ADDRESS($O$2+$A193-2023,2)&amp;":"&amp;ADDRESS($O$2+$A193-2023,52))))*100,IF(ABS(MIN(INDIRECT("'[All data.xlsx]Sheet2_Mul_"&amp;$B193&amp;"_"&amp;W$1&amp;"'!"&amp;ADDRESS($O$2+$A193-2023,2)&amp;":"&amp;ADDRESS($O$2+$A193-2023,52))))&lt;0.1,(MIN(INDIRECT("'[All data.xlsx]Sheet2_Mul_"&amp;$B193&amp;"_"&amp;W$1&amp;"'!"&amp;ADDRESS($O$2+$A193-2023,2)&amp;":"&amp;ADDRESS($O$2+$A193-2023,52))))*10,(MIN(INDIRECT("'[All data.xlsx]Sheet2_Mul_"&amp;$B193&amp;"_"&amp;W$1&amp;"'!"&amp;ADDRESS($O$2+$A193-2023,2)&amp;":"&amp;ADDRESS($O$2+$A193-2023,52))))))))*VLOOKUP($A193,$AD$2:$AF$39,3,0)/3</f>
        <v>-0.31732719165423612</v>
      </c>
      <c r="I193">
        <f t="shared" ca="1" si="93"/>
        <v>-0.27882960354133507</v>
      </c>
      <c r="J193">
        <f t="shared" ca="1" si="93"/>
        <v>-0.16636948555033812</v>
      </c>
      <c r="K193">
        <f t="shared" ca="1" si="93"/>
        <v>-0.3116596058706696</v>
      </c>
      <c r="L193">
        <f t="shared" ca="1" si="93"/>
        <v>-1.4048920694817217</v>
      </c>
      <c r="M193">
        <f t="shared" ca="1" si="73"/>
        <v>-0.37590408734845071</v>
      </c>
      <c r="Q193">
        <f t="shared" si="79"/>
        <v>2</v>
      </c>
      <c r="R193">
        <f t="shared" ca="1" si="74"/>
        <v>0.12379427663254489</v>
      </c>
      <c r="S193">
        <f t="shared" ca="1" si="90"/>
        <v>0.40275973937197207</v>
      </c>
      <c r="T193">
        <f t="shared" ca="1" si="90"/>
        <v>0.13405094229649972</v>
      </c>
      <c r="U193">
        <f t="shared" ca="1" si="90"/>
        <v>0.36141240815441089</v>
      </c>
      <c r="V193">
        <f t="shared" ca="1" si="90"/>
        <v>0.21084524699854179</v>
      </c>
      <c r="W193">
        <f t="shared" ca="1" si="90"/>
        <v>0.43897763417118862</v>
      </c>
      <c r="X193">
        <f t="shared" ca="1" si="90"/>
        <v>0.1613520687487385</v>
      </c>
      <c r="Y193">
        <f t="shared" ca="1" si="90"/>
        <v>0.47250146727239772</v>
      </c>
      <c r="Z193">
        <f t="shared" ca="1" si="90"/>
        <v>0.48397701489245765</v>
      </c>
      <c r="AA193">
        <f t="shared" ca="1" si="90"/>
        <v>2.1754112987288421</v>
      </c>
      <c r="AB193">
        <f t="shared" ca="1" si="90"/>
        <v>0.22791660680411166</v>
      </c>
    </row>
    <row r="194" spans="1:28" x14ac:dyDescent="0.25">
      <c r="A194" s="1">
        <f t="shared" si="77"/>
        <v>2055</v>
      </c>
      <c r="B194">
        <f t="shared" si="78"/>
        <v>1</v>
      </c>
      <c r="C194">
        <f t="shared" ca="1" si="63"/>
        <v>-0.11451693921589105</v>
      </c>
      <c r="D194">
        <f t="shared" ca="1" si="64"/>
        <v>-0.13496067371804807</v>
      </c>
      <c r="E194">
        <f t="shared" ca="1" si="65"/>
        <v>-0.13265084179159953</v>
      </c>
      <c r="F194">
        <f t="shared" ca="1" si="66"/>
        <v>-0.13008790703964362</v>
      </c>
      <c r="G194">
        <f t="shared" ca="1" si="67"/>
        <v>-0.14863277977144998</v>
      </c>
      <c r="H194">
        <f t="shared" ca="1" si="68"/>
        <v>-0.1795897196794328</v>
      </c>
      <c r="I194">
        <f t="shared" ca="1" si="69"/>
        <v>-0.1258439455444843</v>
      </c>
      <c r="J194">
        <f t="shared" ca="1" si="70"/>
        <v>-0.39565298083194911</v>
      </c>
      <c r="K194">
        <f t="shared" ca="1" si="71"/>
        <v>-0.38265693662164874</v>
      </c>
      <c r="L194">
        <f t="shared" ca="1" si="72"/>
        <v>-0.40623377684916678</v>
      </c>
      <c r="M194">
        <f t="shared" ca="1" si="73"/>
        <v>-0.23018567427907952</v>
      </c>
      <c r="Q194">
        <f t="shared" si="79"/>
        <v>1</v>
      </c>
      <c r="R194">
        <f t="shared" ca="1" si="74"/>
        <v>0.95040118799361228</v>
      </c>
      <c r="S194">
        <f t="shared" ca="1" si="90"/>
        <v>0.13177967182993636</v>
      </c>
      <c r="T194">
        <f t="shared" ca="1" si="90"/>
        <v>0.12832166134746939</v>
      </c>
      <c r="U194">
        <f t="shared" ca="1" si="90"/>
        <v>0.12450164860070567</v>
      </c>
      <c r="V194">
        <f t="shared" ca="1" si="90"/>
        <v>0.14042858373411612</v>
      </c>
      <c r="W194">
        <f t="shared" ca="1" si="90"/>
        <v>0.1319264960740939</v>
      </c>
      <c r="X194">
        <f t="shared" ca="1" si="90"/>
        <v>0.11531298257281658</v>
      </c>
      <c r="Y194">
        <f t="shared" ca="1" si="90"/>
        <v>0.55898159343068621</v>
      </c>
      <c r="Z194">
        <f t="shared" ca="1" si="90"/>
        <v>0.17315300809549916</v>
      </c>
      <c r="AA194">
        <f t="shared" ca="1" si="90"/>
        <v>0.52455520408234224</v>
      </c>
      <c r="AB194">
        <f t="shared" ca="1" si="90"/>
        <v>0.13087706150043163</v>
      </c>
    </row>
    <row r="195" spans="1:28" x14ac:dyDescent="0.25">
      <c r="A195" s="1">
        <f t="shared" si="77"/>
        <v>2055</v>
      </c>
      <c r="B195">
        <f t="shared" si="78"/>
        <v>1.2</v>
      </c>
      <c r="C195">
        <f t="shared" ref="C195:C229" ca="1" si="94">IF(ABS(MIN(INDIRECT("'[All data.xlsx]Sheet2_Mul_"&amp;$B195&amp;"_"&amp;R$1&amp;"'!"&amp;ADDRESS($O$2+$A195-2023,2)&amp;":"&amp;ADDRESS($O$2+$A195-2023,52))))&lt;0.0001,10000*(MIN(INDIRECT("'[All data.xlsx]Sheet2_Mul_"&amp;$B195&amp;"_"&amp;R$1&amp;"'!"&amp;ADDRESS($O$2+$A195-2023,2)&amp;":"&amp;ADDRESS($O$2+$A195-2023,52)))),IF(ABS(MIN(INDIRECT("'[All data.xlsx]Sheet2_Mul_"&amp;$B195&amp;"_"&amp;R$1&amp;"'!"&amp;ADDRESS($O$2+$A195-2023,2)&amp;":"&amp;ADDRESS($O$2+$A195-2023,52))))&lt;0.001,(MIN(INDIRECT("'[All data.xlsx]Sheet2_Mul_"&amp;$B195&amp;"_"&amp;R$1&amp;"'!"&amp;ADDRESS($O$2+$A195-2023,2)&amp;":"&amp;ADDRESS($O$2+$A195-2023,52))))*1000,IF(ABS(MIN(INDIRECT("'[All data.xlsx]Sheet2_Mul_"&amp;$B195&amp;"_"&amp;R$1&amp;"'!"&amp;ADDRESS($O$2+$A195-2023,2)&amp;":"&amp;ADDRESS($O$2+$A195-2023,52))))&lt;0.01,(MIN(INDIRECT("'[All data.xlsx]Sheet2_Mul_"&amp;$B195&amp;"_"&amp;R$1&amp;"'!"&amp;ADDRESS($O$2+$A195-2023,2)&amp;":"&amp;ADDRESS($O$2+$A195-2023,52))))*100,IF(ABS(MIN(INDIRECT("'[All data.xlsx]Sheet2_Mul_"&amp;$B195&amp;"_"&amp;R$1&amp;"'!"&amp;ADDRESS($O$2+$A195-2023,2)&amp;":"&amp;ADDRESS($O$2+$A195-2023,52))))&lt;0.1,(MIN(INDIRECT("'[All data.xlsx]Sheet2_Mul_"&amp;$B195&amp;"_"&amp;R$1&amp;"'!"&amp;ADDRESS($O$2+$A195-2023,2)&amp;":"&amp;ADDRESS($O$2+$A195-2023,52))))*10,(MIN(INDIRECT("'[All data.xlsx]Sheet2_Mul_"&amp;$B195&amp;"_"&amp;R$1&amp;"'!"&amp;ADDRESS($O$2+$A195-2023,2)&amp;":"&amp;ADDRESS($O$2+$A195-2023,52))))))))*VLOOKUP($A195,$AD$2:$AF$39,3,0)/3</f>
        <v>-0.11869835899395487</v>
      </c>
      <c r="D195">
        <f t="shared" ref="D195:D229" ca="1" si="95">IF(ABS(MIN(INDIRECT("'[All data.xlsx]Sheet2_Mul_"&amp;$B195&amp;"_"&amp;S$1&amp;"'!"&amp;ADDRESS($O$2+$A195-2023,2)&amp;":"&amp;ADDRESS($O$2+$A195-2023,52))))&lt;0.0001,10000*(MIN(INDIRECT("'[All data.xlsx]Sheet2_Mul_"&amp;$B195&amp;"_"&amp;S$1&amp;"'!"&amp;ADDRESS($O$2+$A195-2023,2)&amp;":"&amp;ADDRESS($O$2+$A195-2023,52)))),IF(ABS(MIN(INDIRECT("'[All data.xlsx]Sheet2_Mul_"&amp;$B195&amp;"_"&amp;S$1&amp;"'!"&amp;ADDRESS($O$2+$A195-2023,2)&amp;":"&amp;ADDRESS($O$2+$A195-2023,52))))&lt;0.001,(MIN(INDIRECT("'[All data.xlsx]Sheet2_Mul_"&amp;$B195&amp;"_"&amp;S$1&amp;"'!"&amp;ADDRESS($O$2+$A195-2023,2)&amp;":"&amp;ADDRESS($O$2+$A195-2023,52))))*1000,IF(ABS(MIN(INDIRECT("'[All data.xlsx]Sheet2_Mul_"&amp;$B195&amp;"_"&amp;S$1&amp;"'!"&amp;ADDRESS($O$2+$A195-2023,2)&amp;":"&amp;ADDRESS($O$2+$A195-2023,52))))&lt;0.01,(MIN(INDIRECT("'[All data.xlsx]Sheet2_Mul_"&amp;$B195&amp;"_"&amp;S$1&amp;"'!"&amp;ADDRESS($O$2+$A195-2023,2)&amp;":"&amp;ADDRESS($O$2+$A195-2023,52))))*100,IF(ABS(MIN(INDIRECT("'[All data.xlsx]Sheet2_Mul_"&amp;$B195&amp;"_"&amp;S$1&amp;"'!"&amp;ADDRESS($O$2+$A195-2023,2)&amp;":"&amp;ADDRESS($O$2+$A195-2023,52))))&lt;0.1,(MIN(INDIRECT("'[All data.xlsx]Sheet2_Mul_"&amp;$B195&amp;"_"&amp;S$1&amp;"'!"&amp;ADDRESS($O$2+$A195-2023,2)&amp;":"&amp;ADDRESS($O$2+$A195-2023,52))))*10,(MIN(INDIRECT("'[All data.xlsx]Sheet2_Mul_"&amp;$B195&amp;"_"&amp;S$1&amp;"'!"&amp;ADDRESS($O$2+$A195-2023,2)&amp;":"&amp;ADDRESS($O$2+$A195-2023,52))))))))*VLOOKUP($A195,$AD$2:$AF$39,3,0)/3</f>
        <v>-0.13482136340254788</v>
      </c>
      <c r="E195">
        <f t="shared" ref="E195:E229" ca="1" si="96">IF(ABS(MIN(INDIRECT("'[All data.xlsx]Sheet2_Mul_"&amp;$B195&amp;"_"&amp;T$1&amp;"'!"&amp;ADDRESS($O$2+$A195-2023,2)&amp;":"&amp;ADDRESS($O$2+$A195-2023,52))))&lt;0.0001,10000*(MIN(INDIRECT("'[All data.xlsx]Sheet2_Mul_"&amp;$B195&amp;"_"&amp;T$1&amp;"'!"&amp;ADDRESS($O$2+$A195-2023,2)&amp;":"&amp;ADDRESS($O$2+$A195-2023,52)))),IF(ABS(MIN(INDIRECT("'[All data.xlsx]Sheet2_Mul_"&amp;$B195&amp;"_"&amp;T$1&amp;"'!"&amp;ADDRESS($O$2+$A195-2023,2)&amp;":"&amp;ADDRESS($O$2+$A195-2023,52))))&lt;0.001,(MIN(INDIRECT("'[All data.xlsx]Sheet2_Mul_"&amp;$B195&amp;"_"&amp;T$1&amp;"'!"&amp;ADDRESS($O$2+$A195-2023,2)&amp;":"&amp;ADDRESS($O$2+$A195-2023,52))))*1000,IF(ABS(MIN(INDIRECT("'[All data.xlsx]Sheet2_Mul_"&amp;$B195&amp;"_"&amp;T$1&amp;"'!"&amp;ADDRESS($O$2+$A195-2023,2)&amp;":"&amp;ADDRESS($O$2+$A195-2023,52))))&lt;0.01,(MIN(INDIRECT("'[All data.xlsx]Sheet2_Mul_"&amp;$B195&amp;"_"&amp;T$1&amp;"'!"&amp;ADDRESS($O$2+$A195-2023,2)&amp;":"&amp;ADDRESS($O$2+$A195-2023,52))))*100,IF(ABS(MIN(INDIRECT("'[All data.xlsx]Sheet2_Mul_"&amp;$B195&amp;"_"&amp;T$1&amp;"'!"&amp;ADDRESS($O$2+$A195-2023,2)&amp;":"&amp;ADDRESS($O$2+$A195-2023,52))))&lt;0.1,(MIN(INDIRECT("'[All data.xlsx]Sheet2_Mul_"&amp;$B195&amp;"_"&amp;T$1&amp;"'!"&amp;ADDRESS($O$2+$A195-2023,2)&amp;":"&amp;ADDRESS($O$2+$A195-2023,52))))*10,(MIN(INDIRECT("'[All data.xlsx]Sheet2_Mul_"&amp;$B195&amp;"_"&amp;T$1&amp;"'!"&amp;ADDRESS($O$2+$A195-2023,2)&amp;":"&amp;ADDRESS($O$2+$A195-2023,52))))))))*VLOOKUP($A195,$AD$2:$AF$39,3,0)/3</f>
        <v>-0.13223186886464383</v>
      </c>
      <c r="F195">
        <f t="shared" ref="F195:F229" ca="1" si="97">IF(ABS(MIN(INDIRECT("'[All data.xlsx]Sheet2_Mul_"&amp;$B195&amp;"_"&amp;U$1&amp;"'!"&amp;ADDRESS($O$2+$A195-2023,2)&amp;":"&amp;ADDRESS($O$2+$A195-2023,52))))&lt;0.0001,10000*(MIN(INDIRECT("'[All data.xlsx]Sheet2_Mul_"&amp;$B195&amp;"_"&amp;U$1&amp;"'!"&amp;ADDRESS($O$2+$A195-2023,2)&amp;":"&amp;ADDRESS($O$2+$A195-2023,52)))),IF(ABS(MIN(INDIRECT("'[All data.xlsx]Sheet2_Mul_"&amp;$B195&amp;"_"&amp;U$1&amp;"'!"&amp;ADDRESS($O$2+$A195-2023,2)&amp;":"&amp;ADDRESS($O$2+$A195-2023,52))))&lt;0.001,(MIN(INDIRECT("'[All data.xlsx]Sheet2_Mul_"&amp;$B195&amp;"_"&amp;U$1&amp;"'!"&amp;ADDRESS($O$2+$A195-2023,2)&amp;":"&amp;ADDRESS($O$2+$A195-2023,52))))*1000,IF(ABS(MIN(INDIRECT("'[All data.xlsx]Sheet2_Mul_"&amp;$B195&amp;"_"&amp;U$1&amp;"'!"&amp;ADDRESS($O$2+$A195-2023,2)&amp;":"&amp;ADDRESS($O$2+$A195-2023,52))))&lt;0.01,(MIN(INDIRECT("'[All data.xlsx]Sheet2_Mul_"&amp;$B195&amp;"_"&amp;U$1&amp;"'!"&amp;ADDRESS($O$2+$A195-2023,2)&amp;":"&amp;ADDRESS($O$2+$A195-2023,52))))*100,IF(ABS(MIN(INDIRECT("'[All data.xlsx]Sheet2_Mul_"&amp;$B195&amp;"_"&amp;U$1&amp;"'!"&amp;ADDRESS($O$2+$A195-2023,2)&amp;":"&amp;ADDRESS($O$2+$A195-2023,52))))&lt;0.1,(MIN(INDIRECT("'[All data.xlsx]Sheet2_Mul_"&amp;$B195&amp;"_"&amp;U$1&amp;"'!"&amp;ADDRESS($O$2+$A195-2023,2)&amp;":"&amp;ADDRESS($O$2+$A195-2023,52))))*10,(MIN(INDIRECT("'[All data.xlsx]Sheet2_Mul_"&amp;$B195&amp;"_"&amp;U$1&amp;"'!"&amp;ADDRESS($O$2+$A195-2023,2)&amp;":"&amp;ADDRESS($O$2+$A195-2023,52))))))))*VLOOKUP($A195,$AD$2:$AF$39,3,0)/3</f>
        <v>-0.12938711901944328</v>
      </c>
      <c r="G195">
        <f t="shared" ref="G195:G228" ca="1" si="98">IF(ABS(MIN(INDIRECT("'[All data.xlsx]Sheet2_Mul_"&amp;$B195&amp;"_"&amp;V$1&amp;"'!"&amp;ADDRESS($O$2+$A195-2023,2)&amp;":"&amp;ADDRESS($O$2+$A195-2023,52))))&lt;0.0001,10000*(MIN(INDIRECT("'[All data.xlsx]Sheet2_Mul_"&amp;$B195&amp;"_"&amp;V$1&amp;"'!"&amp;ADDRESS($O$2+$A195-2023,2)&amp;":"&amp;ADDRESS($O$2+$A195-2023,52)))),IF(ABS(MIN(INDIRECT("'[All data.xlsx]Sheet2_Mul_"&amp;$B195&amp;"_"&amp;V$1&amp;"'!"&amp;ADDRESS($O$2+$A195-2023,2)&amp;":"&amp;ADDRESS($O$2+$A195-2023,52))))&lt;0.001,(MIN(INDIRECT("'[All data.xlsx]Sheet2_Mul_"&amp;$B195&amp;"_"&amp;V$1&amp;"'!"&amp;ADDRESS($O$2+$A195-2023,2)&amp;":"&amp;ADDRESS($O$2+$A195-2023,52))))*1000,IF(ABS(MIN(INDIRECT("'[All data.xlsx]Sheet2_Mul_"&amp;$B195&amp;"_"&amp;V$1&amp;"'!"&amp;ADDRESS($O$2+$A195-2023,2)&amp;":"&amp;ADDRESS($O$2+$A195-2023,52))))&lt;0.01,(MIN(INDIRECT("'[All data.xlsx]Sheet2_Mul_"&amp;$B195&amp;"_"&amp;V$1&amp;"'!"&amp;ADDRESS($O$2+$A195-2023,2)&amp;":"&amp;ADDRESS($O$2+$A195-2023,52))))*100,IF(ABS(MIN(INDIRECT("'[All data.xlsx]Sheet2_Mul_"&amp;$B195&amp;"_"&amp;V$1&amp;"'!"&amp;ADDRESS($O$2+$A195-2023,2)&amp;":"&amp;ADDRESS($O$2+$A195-2023,52))))&lt;0.1,(MIN(INDIRECT("'[All data.xlsx]Sheet2_Mul_"&amp;$B195&amp;"_"&amp;V$1&amp;"'!"&amp;ADDRESS($O$2+$A195-2023,2)&amp;":"&amp;ADDRESS($O$2+$A195-2023,52))))*10,(MIN(INDIRECT("'[All data.xlsx]Sheet2_Mul_"&amp;$B195&amp;"_"&amp;V$1&amp;"'!"&amp;ADDRESS($O$2+$A195-2023,2)&amp;":"&amp;ADDRESS($O$2+$A195-2023,52))))))))*VLOOKUP($A195,$AD$2:$AF$39,3,0)/3</f>
        <v>-0.14835665635305925</v>
      </c>
      <c r="H195">
        <f t="shared" ref="H195:H228" ca="1" si="99">IF(ABS(MIN(INDIRECT("'[All data.xlsx]Sheet2_Mul_"&amp;$B195&amp;"_"&amp;W$1&amp;"'!"&amp;ADDRESS($O$2+$A195-2023,2)&amp;":"&amp;ADDRESS($O$2+$A195-2023,52))))&lt;0.0001,10000*(MIN(INDIRECT("'[All data.xlsx]Sheet2_Mul_"&amp;$B195&amp;"_"&amp;W$1&amp;"'!"&amp;ADDRESS($O$2+$A195-2023,2)&amp;":"&amp;ADDRESS($O$2+$A195-2023,52)))),IF(ABS(MIN(INDIRECT("'[All data.xlsx]Sheet2_Mul_"&amp;$B195&amp;"_"&amp;W$1&amp;"'!"&amp;ADDRESS($O$2+$A195-2023,2)&amp;":"&amp;ADDRESS($O$2+$A195-2023,52))))&lt;0.001,(MIN(INDIRECT("'[All data.xlsx]Sheet2_Mul_"&amp;$B195&amp;"_"&amp;W$1&amp;"'!"&amp;ADDRESS($O$2+$A195-2023,2)&amp;":"&amp;ADDRESS($O$2+$A195-2023,52))))*1000,IF(ABS(MIN(INDIRECT("'[All data.xlsx]Sheet2_Mul_"&amp;$B195&amp;"_"&amp;W$1&amp;"'!"&amp;ADDRESS($O$2+$A195-2023,2)&amp;":"&amp;ADDRESS($O$2+$A195-2023,52))))&lt;0.01,(MIN(INDIRECT("'[All data.xlsx]Sheet2_Mul_"&amp;$B195&amp;"_"&amp;W$1&amp;"'!"&amp;ADDRESS($O$2+$A195-2023,2)&amp;":"&amp;ADDRESS($O$2+$A195-2023,52))))*100,IF(ABS(MIN(INDIRECT("'[All data.xlsx]Sheet2_Mul_"&amp;$B195&amp;"_"&amp;W$1&amp;"'!"&amp;ADDRESS($O$2+$A195-2023,2)&amp;":"&amp;ADDRESS($O$2+$A195-2023,52))))&lt;0.1,(MIN(INDIRECT("'[All data.xlsx]Sheet2_Mul_"&amp;$B195&amp;"_"&amp;W$1&amp;"'!"&amp;ADDRESS($O$2+$A195-2023,2)&amp;":"&amp;ADDRESS($O$2+$A195-2023,52))))*10,(MIN(INDIRECT("'[All data.xlsx]Sheet2_Mul_"&amp;$B195&amp;"_"&amp;W$1&amp;"'!"&amp;ADDRESS($O$2+$A195-2023,2)&amp;":"&amp;ADDRESS($O$2+$A195-2023,52))))))))*VLOOKUP($A195,$AD$2:$AF$39,3,0)/3</f>
        <v>-0.12158875837078527</v>
      </c>
      <c r="I195">
        <f t="shared" ref="I195:I228" ca="1" si="100">IF(ABS(MIN(INDIRECT("'[All data.xlsx]Sheet2_Mul_"&amp;$B195&amp;"_"&amp;X$1&amp;"'!"&amp;ADDRESS($O$2+$A195-2023,2)&amp;":"&amp;ADDRESS($O$2+$A195-2023,52))))&lt;0.0001,10000*(MIN(INDIRECT("'[All data.xlsx]Sheet2_Mul_"&amp;$B195&amp;"_"&amp;X$1&amp;"'!"&amp;ADDRESS($O$2+$A195-2023,2)&amp;":"&amp;ADDRESS($O$2+$A195-2023,52)))),IF(ABS(MIN(INDIRECT("'[All data.xlsx]Sheet2_Mul_"&amp;$B195&amp;"_"&amp;X$1&amp;"'!"&amp;ADDRESS($O$2+$A195-2023,2)&amp;":"&amp;ADDRESS($O$2+$A195-2023,52))))&lt;0.001,(MIN(INDIRECT("'[All data.xlsx]Sheet2_Mul_"&amp;$B195&amp;"_"&amp;X$1&amp;"'!"&amp;ADDRESS($O$2+$A195-2023,2)&amp;":"&amp;ADDRESS($O$2+$A195-2023,52))))*1000,IF(ABS(MIN(INDIRECT("'[All data.xlsx]Sheet2_Mul_"&amp;$B195&amp;"_"&amp;X$1&amp;"'!"&amp;ADDRESS($O$2+$A195-2023,2)&amp;":"&amp;ADDRESS($O$2+$A195-2023,52))))&lt;0.01,(MIN(INDIRECT("'[All data.xlsx]Sheet2_Mul_"&amp;$B195&amp;"_"&amp;X$1&amp;"'!"&amp;ADDRESS($O$2+$A195-2023,2)&amp;":"&amp;ADDRESS($O$2+$A195-2023,52))))*100,IF(ABS(MIN(INDIRECT("'[All data.xlsx]Sheet2_Mul_"&amp;$B195&amp;"_"&amp;X$1&amp;"'!"&amp;ADDRESS($O$2+$A195-2023,2)&amp;":"&amp;ADDRESS($O$2+$A195-2023,52))))&lt;0.1,(MIN(INDIRECT("'[All data.xlsx]Sheet2_Mul_"&amp;$B195&amp;"_"&amp;X$1&amp;"'!"&amp;ADDRESS($O$2+$A195-2023,2)&amp;":"&amp;ADDRESS($O$2+$A195-2023,52))))*10,(MIN(INDIRECT("'[All data.xlsx]Sheet2_Mul_"&amp;$B195&amp;"_"&amp;X$1&amp;"'!"&amp;ADDRESS($O$2+$A195-2023,2)&amp;":"&amp;ADDRESS($O$2+$A195-2023,52))))))))*VLOOKUP($A195,$AD$2:$AF$39,3,0)/3</f>
        <v>-0.15581313664917232</v>
      </c>
      <c r="J195">
        <f t="shared" ref="J195:J228" ca="1" si="101">IF(ABS(MIN(INDIRECT("'[All data.xlsx]Sheet2_Mul_"&amp;$B195&amp;"_"&amp;Y$1&amp;"'!"&amp;ADDRESS($O$2+$A195-2023,2)&amp;":"&amp;ADDRESS($O$2+$A195-2023,52))))&lt;0.0001,10000*(MIN(INDIRECT("'[All data.xlsx]Sheet2_Mul_"&amp;$B195&amp;"_"&amp;Y$1&amp;"'!"&amp;ADDRESS($O$2+$A195-2023,2)&amp;":"&amp;ADDRESS($O$2+$A195-2023,52)))),IF(ABS(MIN(INDIRECT("'[All data.xlsx]Sheet2_Mul_"&amp;$B195&amp;"_"&amp;Y$1&amp;"'!"&amp;ADDRESS($O$2+$A195-2023,2)&amp;":"&amp;ADDRESS($O$2+$A195-2023,52))))&lt;0.001,(MIN(INDIRECT("'[All data.xlsx]Sheet2_Mul_"&amp;$B195&amp;"_"&amp;Y$1&amp;"'!"&amp;ADDRESS($O$2+$A195-2023,2)&amp;":"&amp;ADDRESS($O$2+$A195-2023,52))))*1000,IF(ABS(MIN(INDIRECT("'[All data.xlsx]Sheet2_Mul_"&amp;$B195&amp;"_"&amp;Y$1&amp;"'!"&amp;ADDRESS($O$2+$A195-2023,2)&amp;":"&amp;ADDRESS($O$2+$A195-2023,52))))&lt;0.01,(MIN(INDIRECT("'[All data.xlsx]Sheet2_Mul_"&amp;$B195&amp;"_"&amp;Y$1&amp;"'!"&amp;ADDRESS($O$2+$A195-2023,2)&amp;":"&amp;ADDRESS($O$2+$A195-2023,52))))*100,IF(ABS(MIN(INDIRECT("'[All data.xlsx]Sheet2_Mul_"&amp;$B195&amp;"_"&amp;Y$1&amp;"'!"&amp;ADDRESS($O$2+$A195-2023,2)&amp;":"&amp;ADDRESS($O$2+$A195-2023,52))))&lt;0.1,(MIN(INDIRECT("'[All data.xlsx]Sheet2_Mul_"&amp;$B195&amp;"_"&amp;Y$1&amp;"'!"&amp;ADDRESS($O$2+$A195-2023,2)&amp;":"&amp;ADDRESS($O$2+$A195-2023,52))))*10,(MIN(INDIRECT("'[All data.xlsx]Sheet2_Mul_"&amp;$B195&amp;"_"&amp;Y$1&amp;"'!"&amp;ADDRESS($O$2+$A195-2023,2)&amp;":"&amp;ADDRESS($O$2+$A195-2023,52))))))))*VLOOKUP($A195,$AD$2:$AF$39,3,0)/3</f>
        <v>-0.11831521433155989</v>
      </c>
      <c r="K195">
        <f t="shared" ref="K195:K228" ca="1" si="102">IF(ABS(MIN(INDIRECT("'[All data.xlsx]Sheet2_Mul_"&amp;$B195&amp;"_"&amp;Z$1&amp;"'!"&amp;ADDRESS($O$2+$A195-2023,2)&amp;":"&amp;ADDRESS($O$2+$A195-2023,52))))&lt;0.0001,10000*(MIN(INDIRECT("'[All data.xlsx]Sheet2_Mul_"&amp;$B195&amp;"_"&amp;Z$1&amp;"'!"&amp;ADDRESS($O$2+$A195-2023,2)&amp;":"&amp;ADDRESS($O$2+$A195-2023,52)))),IF(ABS(MIN(INDIRECT("'[All data.xlsx]Sheet2_Mul_"&amp;$B195&amp;"_"&amp;Z$1&amp;"'!"&amp;ADDRESS($O$2+$A195-2023,2)&amp;":"&amp;ADDRESS($O$2+$A195-2023,52))))&lt;0.001,(MIN(INDIRECT("'[All data.xlsx]Sheet2_Mul_"&amp;$B195&amp;"_"&amp;Z$1&amp;"'!"&amp;ADDRESS($O$2+$A195-2023,2)&amp;":"&amp;ADDRESS($O$2+$A195-2023,52))))*1000,IF(ABS(MIN(INDIRECT("'[All data.xlsx]Sheet2_Mul_"&amp;$B195&amp;"_"&amp;Z$1&amp;"'!"&amp;ADDRESS($O$2+$A195-2023,2)&amp;":"&amp;ADDRESS($O$2+$A195-2023,52))))&lt;0.01,(MIN(INDIRECT("'[All data.xlsx]Sheet2_Mul_"&amp;$B195&amp;"_"&amp;Z$1&amp;"'!"&amp;ADDRESS($O$2+$A195-2023,2)&amp;":"&amp;ADDRESS($O$2+$A195-2023,52))))*100,IF(ABS(MIN(INDIRECT("'[All data.xlsx]Sheet2_Mul_"&amp;$B195&amp;"_"&amp;Z$1&amp;"'!"&amp;ADDRESS($O$2+$A195-2023,2)&amp;":"&amp;ADDRESS($O$2+$A195-2023,52))))&lt;0.1,(MIN(INDIRECT("'[All data.xlsx]Sheet2_Mul_"&amp;$B195&amp;"_"&amp;Z$1&amp;"'!"&amp;ADDRESS($O$2+$A195-2023,2)&amp;":"&amp;ADDRESS($O$2+$A195-2023,52))))*10,(MIN(INDIRECT("'[All data.xlsx]Sheet2_Mul_"&amp;$B195&amp;"_"&amp;Z$1&amp;"'!"&amp;ADDRESS($O$2+$A195-2023,2)&amp;":"&amp;ADDRESS($O$2+$A195-2023,52))))))))*VLOOKUP($A195,$AD$2:$AF$39,3,0)/3</f>
        <v>-0.37497888461335543</v>
      </c>
      <c r="L195">
        <f t="shared" ref="L195:L228" ca="1" si="103">IF(ABS(MIN(INDIRECT("'[All data.xlsx]Sheet2_Mul_"&amp;$B195&amp;"_"&amp;AA$1&amp;"'!"&amp;ADDRESS($O$2+$A195-2023,2)&amp;":"&amp;ADDRESS($O$2+$A195-2023,52))))&lt;0.0001,10000*(MIN(INDIRECT("'[All data.xlsx]Sheet2_Mul_"&amp;$B195&amp;"_"&amp;AA$1&amp;"'!"&amp;ADDRESS($O$2+$A195-2023,2)&amp;":"&amp;ADDRESS($O$2+$A195-2023,52)))),IF(ABS(MIN(INDIRECT("'[All data.xlsx]Sheet2_Mul_"&amp;$B195&amp;"_"&amp;AA$1&amp;"'!"&amp;ADDRESS($O$2+$A195-2023,2)&amp;":"&amp;ADDRESS($O$2+$A195-2023,52))))&lt;0.001,(MIN(INDIRECT("'[All data.xlsx]Sheet2_Mul_"&amp;$B195&amp;"_"&amp;AA$1&amp;"'!"&amp;ADDRESS($O$2+$A195-2023,2)&amp;":"&amp;ADDRESS($O$2+$A195-2023,52))))*1000,IF(ABS(MIN(INDIRECT("'[All data.xlsx]Sheet2_Mul_"&amp;$B195&amp;"_"&amp;AA$1&amp;"'!"&amp;ADDRESS($O$2+$A195-2023,2)&amp;":"&amp;ADDRESS($O$2+$A195-2023,52))))&lt;0.01,(MIN(INDIRECT("'[All data.xlsx]Sheet2_Mul_"&amp;$B195&amp;"_"&amp;AA$1&amp;"'!"&amp;ADDRESS($O$2+$A195-2023,2)&amp;":"&amp;ADDRESS($O$2+$A195-2023,52))))*100,IF(ABS(MIN(INDIRECT("'[All data.xlsx]Sheet2_Mul_"&amp;$B195&amp;"_"&amp;AA$1&amp;"'!"&amp;ADDRESS($O$2+$A195-2023,2)&amp;":"&amp;ADDRESS($O$2+$A195-2023,52))))&lt;0.1,(MIN(INDIRECT("'[All data.xlsx]Sheet2_Mul_"&amp;$B195&amp;"_"&amp;AA$1&amp;"'!"&amp;ADDRESS($O$2+$A195-2023,2)&amp;":"&amp;ADDRESS($O$2+$A195-2023,52))))*10,(MIN(INDIRECT("'[All data.xlsx]Sheet2_Mul_"&amp;$B195&amp;"_"&amp;AA$1&amp;"'!"&amp;ADDRESS($O$2+$A195-2023,2)&amp;":"&amp;ADDRESS($O$2+$A195-2023,52))))))))*VLOOKUP($A195,$AD$2:$AF$39,3,0)/3</f>
        <v>-0.39644974683777434</v>
      </c>
      <c r="M195">
        <f t="shared" ref="M195:M228" ca="1" si="104">IF(ABS(MIN(INDIRECT("'[All data.xlsx]Sheet2_Mul_"&amp;$B195&amp;"_"&amp;AB$1&amp;"'!"&amp;ADDRESS($O$2+$A195-2023,2)&amp;":"&amp;ADDRESS($O$2+$A195-2023,52))))&lt;0.0001,10000*(MIN(INDIRECT("'[All data.xlsx]Sheet2_Mul_"&amp;$B195&amp;"_"&amp;AB$1&amp;"'!"&amp;ADDRESS($O$2+$A195-2023,2)&amp;":"&amp;ADDRESS($O$2+$A195-2023,52)))),IF(ABS(MIN(INDIRECT("'[All data.xlsx]Sheet2_Mul_"&amp;$B195&amp;"_"&amp;AB$1&amp;"'!"&amp;ADDRESS($O$2+$A195-2023,2)&amp;":"&amp;ADDRESS($O$2+$A195-2023,52))))&lt;0.001,(MIN(INDIRECT("'[All data.xlsx]Sheet2_Mul_"&amp;$B195&amp;"_"&amp;AB$1&amp;"'!"&amp;ADDRESS($O$2+$A195-2023,2)&amp;":"&amp;ADDRESS($O$2+$A195-2023,52))))*1000,IF(ABS(MIN(INDIRECT("'[All data.xlsx]Sheet2_Mul_"&amp;$B195&amp;"_"&amp;AB$1&amp;"'!"&amp;ADDRESS($O$2+$A195-2023,2)&amp;":"&amp;ADDRESS($O$2+$A195-2023,52))))&lt;0.01,(MIN(INDIRECT("'[All data.xlsx]Sheet2_Mul_"&amp;$B195&amp;"_"&amp;AB$1&amp;"'!"&amp;ADDRESS($O$2+$A195-2023,2)&amp;":"&amp;ADDRESS($O$2+$A195-2023,52))))*100,IF(ABS(MIN(INDIRECT("'[All data.xlsx]Sheet2_Mul_"&amp;$B195&amp;"_"&amp;AB$1&amp;"'!"&amp;ADDRESS($O$2+$A195-2023,2)&amp;":"&amp;ADDRESS($O$2+$A195-2023,52))))&lt;0.1,(MIN(INDIRECT("'[All data.xlsx]Sheet2_Mul_"&amp;$B195&amp;"_"&amp;AB$1&amp;"'!"&amp;ADDRESS($O$2+$A195-2023,2)&amp;":"&amp;ADDRESS($O$2+$A195-2023,52))))*10,(MIN(INDIRECT("'[All data.xlsx]Sheet2_Mul_"&amp;$B195&amp;"_"&amp;AB$1&amp;"'!"&amp;ADDRESS($O$2+$A195-2023,2)&amp;":"&amp;ADDRESS($O$2+$A195-2023,52))))))))*VLOOKUP($A195,$AD$2:$AF$39,3,0)/3</f>
        <v>-0.22201669565107629</v>
      </c>
      <c r="Q195">
        <f t="shared" si="79"/>
        <v>1.2</v>
      </c>
      <c r="R195">
        <f t="shared" ref="R195:AB229" ca="1" si="105">IF(ABS(MAX(INDIRECT("'[All data.xlsx]Sheet2_Mul_"&amp;$B195&amp;"_"&amp;R$1&amp;"'!"&amp;ADDRESS($O$2+$A195-2023,2)&amp;":"&amp;ADDRESS($O$2+$A195-2023,52))))&lt;0.0001,10000*ABS(MAX(INDIRECT("'[All data.xlsx]Sheet2_Mul_"&amp;$B195&amp;"_"&amp;R$1&amp;"'!"&amp;ADDRESS($O$2+$A195-2023,2)&amp;":"&amp;ADDRESS($O$2+$A195-2023,52)))),IF(ABS(MAX(INDIRECT("'[All data.xlsx]Sheet2_Mul_"&amp;$B195&amp;"_"&amp;R$1&amp;"'!"&amp;ADDRESS($O$2+$A195-2023,2)&amp;":"&amp;ADDRESS($O$2+$A195-2023,52))))&lt;0.001,ABS(MAX(INDIRECT("'[All data.xlsx]Sheet2_Mul_"&amp;$B195&amp;"_"&amp;R$1&amp;"'!"&amp;ADDRESS($O$2+$A195-2023,2)&amp;":"&amp;ADDRESS($O$2+$A195-2023,52))))*1000,IF(ABS(MAX(INDIRECT("'[All data.xlsx]Sheet2_Mul_"&amp;$B195&amp;"_"&amp;R$1&amp;"'!"&amp;ADDRESS($O$2+$A195-2023,2)&amp;":"&amp;ADDRESS($O$2+$A195-2023,52))))&lt;0.01,ABS(MAX(INDIRECT("'[All data.xlsx]Sheet2_Mul_"&amp;$B195&amp;"_"&amp;R$1&amp;"'!"&amp;ADDRESS($O$2+$A195-2023,2)&amp;":"&amp;ADDRESS($O$2+$A195-2023,52))))*100,IF(ABS(MAX(INDIRECT("'[All data.xlsx]Sheet2_Mul_"&amp;$B195&amp;"_"&amp;R$1&amp;"'!"&amp;ADDRESS($O$2+$A195-2023,2)&amp;":"&amp;ADDRESS($O$2+$A195-2023,52))))&lt;0.1,ABS(MAX(INDIRECT("'[All data.xlsx]Sheet2_Mul_"&amp;$B195&amp;"_"&amp;R$1&amp;"'!"&amp;ADDRESS($O$2+$A195-2023,2)&amp;":"&amp;ADDRESS($O$2+$A195-2023,52))))*10,ABS(MAX(INDIRECT("'[All data.xlsx]Sheet2_Mul_"&amp;$B195&amp;"_"&amp;R$1&amp;"'!"&amp;ADDRESS($O$2+$A195-2023,2)&amp;":"&amp;ADDRESS($O$2+$A195-2023,52))))))))</f>
        <v>0.10064701424007567</v>
      </c>
      <c r="S195">
        <f t="shared" ca="1" si="105"/>
        <v>0.1316493617428022</v>
      </c>
      <c r="T195">
        <f t="shared" ca="1" si="105"/>
        <v>0.12791826118797181</v>
      </c>
      <c r="U195">
        <f t="shared" ca="1" si="105"/>
        <v>0.12383137901032269</v>
      </c>
      <c r="V195">
        <f t="shared" ca="1" si="105"/>
        <v>0.14016466555094967</v>
      </c>
      <c r="W195">
        <f t="shared" ca="1" si="105"/>
        <v>0.11330424201317875</v>
      </c>
      <c r="X195">
        <f t="shared" ca="1" si="105"/>
        <v>0.10779713642736294</v>
      </c>
      <c r="Y195">
        <f t="shared" ca="1" si="105"/>
        <v>0.10631033317887034</v>
      </c>
      <c r="Z195">
        <f t="shared" ca="1" si="105"/>
        <v>0.26901457926479216</v>
      </c>
      <c r="AA195">
        <f t="shared" ca="1" si="105"/>
        <v>0.51247851433224956</v>
      </c>
      <c r="AB195">
        <f t="shared" ca="1" si="105"/>
        <v>0.12610903878232033</v>
      </c>
    </row>
    <row r="196" spans="1:28" x14ac:dyDescent="0.25">
      <c r="A196" s="1">
        <f t="shared" si="77"/>
        <v>2055</v>
      </c>
      <c r="B196">
        <f t="shared" si="78"/>
        <v>1.4</v>
      </c>
      <c r="C196">
        <f t="shared" ca="1" si="94"/>
        <v>-0.12273903960971382</v>
      </c>
      <c r="D196">
        <f t="shared" ca="1" si="95"/>
        <v>-0.13462652561674346</v>
      </c>
      <c r="E196">
        <f t="shared" ca="1" si="96"/>
        <v>-0.15093173495327686</v>
      </c>
      <c r="F196">
        <f t="shared" ca="1" si="97"/>
        <v>-0.12854997721160547</v>
      </c>
      <c r="G196">
        <f t="shared" ca="1" si="98"/>
        <v>-0.18127160770249459</v>
      </c>
      <c r="H196">
        <f t="shared" ca="1" si="99"/>
        <v>-0.12013886178152205</v>
      </c>
      <c r="I196">
        <f t="shared" ca="1" si="100"/>
        <v>-0.16550548125022868</v>
      </c>
      <c r="J196">
        <f t="shared" ca="1" si="101"/>
        <v>-0.11610755299352143</v>
      </c>
      <c r="K196">
        <f t="shared" ca="1" si="102"/>
        <v>-0.36628857629042133</v>
      </c>
      <c r="L196">
        <f t="shared" ca="1" si="103"/>
        <v>-0.16253745800686609</v>
      </c>
      <c r="M196">
        <f t="shared" ca="1" si="104"/>
        <v>-0.48779762342953231</v>
      </c>
      <c r="Q196">
        <f t="shared" si="79"/>
        <v>1.4</v>
      </c>
      <c r="R196">
        <f t="shared" ca="1" si="105"/>
        <v>0.10606202526075377</v>
      </c>
      <c r="S196">
        <f t="shared" ca="1" si="105"/>
        <v>0.13145953753589881</v>
      </c>
      <c r="T196">
        <f t="shared" ca="1" si="105"/>
        <v>0.14600351907438402</v>
      </c>
      <c r="U196">
        <f t="shared" ca="1" si="105"/>
        <v>0.12302704374743759</v>
      </c>
      <c r="V196">
        <f t="shared" ca="1" si="105"/>
        <v>0.14031388454696037</v>
      </c>
      <c r="W196">
        <f t="shared" ca="1" si="105"/>
        <v>0.11195200103141595</v>
      </c>
      <c r="X196">
        <f t="shared" ca="1" si="105"/>
        <v>0.11442255703425597</v>
      </c>
      <c r="Y196">
        <f t="shared" ca="1" si="105"/>
        <v>0.10434240009390938</v>
      </c>
      <c r="Z196">
        <f t="shared" ca="1" si="105"/>
        <v>0.15056478841652957</v>
      </c>
      <c r="AA196">
        <f t="shared" ca="1" si="105"/>
        <v>0.19300576218809631</v>
      </c>
      <c r="AB196">
        <f t="shared" ca="1" si="105"/>
        <v>0.30385781940057766</v>
      </c>
    </row>
    <row r="197" spans="1:28" x14ac:dyDescent="0.25">
      <c r="A197" s="1">
        <f t="shared" si="77"/>
        <v>2055</v>
      </c>
      <c r="B197">
        <f t="shared" si="78"/>
        <v>1.6</v>
      </c>
      <c r="C197">
        <f t="shared" ca="1" si="94"/>
        <v>-0.12664643530600569</v>
      </c>
      <c r="D197">
        <f t="shared" ca="1" si="95"/>
        <v>-0.48519329440185271</v>
      </c>
      <c r="E197">
        <f t="shared" ca="1" si="96"/>
        <v>-0.15009836135838714</v>
      </c>
      <c r="F197">
        <f t="shared" ca="1" si="97"/>
        <v>-0.1275629419671597</v>
      </c>
      <c r="G197">
        <f t="shared" ca="1" si="98"/>
        <v>-0.14638993153112542</v>
      </c>
      <c r="H197">
        <f t="shared" ca="1" si="99"/>
        <v>-0.17458501752305799</v>
      </c>
      <c r="I197">
        <f t="shared" ca="1" si="100"/>
        <v>-0.17343428531217833</v>
      </c>
      <c r="J197">
        <f t="shared" ca="1" si="101"/>
        <v>-0.11364731637117947</v>
      </c>
      <c r="K197">
        <f t="shared" ca="1" si="102"/>
        <v>-0.3771123056088091</v>
      </c>
      <c r="L197">
        <f t="shared" ca="1" si="103"/>
        <v>-0.36034898669023563</v>
      </c>
      <c r="M197">
        <f t="shared" ca="1" si="104"/>
        <v>-0.44577304961264813</v>
      </c>
      <c r="Q197">
        <f t="shared" si="79"/>
        <v>1.6</v>
      </c>
      <c r="R197">
        <f t="shared" ca="1" si="105"/>
        <v>0.11129393805919012</v>
      </c>
      <c r="S197">
        <f t="shared" ca="1" si="105"/>
        <v>0.58487164804315117</v>
      </c>
      <c r="T197">
        <f t="shared" ca="1" si="105"/>
        <v>0.14518554957040608</v>
      </c>
      <c r="U197">
        <f t="shared" ca="1" si="105"/>
        <v>0.12206742638770804</v>
      </c>
      <c r="V197">
        <f t="shared" ca="1" si="105"/>
        <v>0.1382793205091889</v>
      </c>
      <c r="W197">
        <f t="shared" ca="1" si="105"/>
        <v>0.12796531906957415</v>
      </c>
      <c r="X197">
        <f t="shared" ca="1" si="105"/>
        <v>0.1189164581376761</v>
      </c>
      <c r="Y197">
        <f t="shared" ca="1" si="105"/>
        <v>0.10214190082836906</v>
      </c>
      <c r="Z197">
        <f t="shared" ca="1" si="105"/>
        <v>0.15499865128216336</v>
      </c>
      <c r="AA197">
        <f t="shared" ca="1" si="105"/>
        <v>0.48713498318325577</v>
      </c>
      <c r="AB197">
        <f t="shared" ca="1" si="105"/>
        <v>0.27700112716388819</v>
      </c>
    </row>
    <row r="198" spans="1:28" x14ac:dyDescent="0.25">
      <c r="A198" s="1">
        <f t="shared" si="77"/>
        <v>2055</v>
      </c>
      <c r="B198">
        <f t="shared" si="78"/>
        <v>1.8</v>
      </c>
      <c r="C198">
        <f t="shared" ca="1" si="94"/>
        <v>-0.13042754199290557</v>
      </c>
      <c r="D198">
        <f t="shared" ca="1" si="95"/>
        <v>-0.26767009868340041</v>
      </c>
      <c r="E198">
        <f t="shared" ca="1" si="96"/>
        <v>-0.31215611305460955</v>
      </c>
      <c r="F198">
        <f t="shared" ca="1" si="97"/>
        <v>-0.12645402709369222</v>
      </c>
      <c r="G198">
        <f t="shared" ca="1" si="98"/>
        <v>-0.17587750963078363</v>
      </c>
      <c r="H198">
        <f t="shared" ca="1" si="99"/>
        <v>-0.12337411663942838</v>
      </c>
      <c r="I198">
        <f t="shared" ca="1" si="100"/>
        <v>-0.16834104609894807</v>
      </c>
      <c r="J198">
        <f t="shared" ca="1" si="101"/>
        <v>-0.11268726866607935</v>
      </c>
      <c r="K198">
        <f t="shared" ca="1" si="102"/>
        <v>-0.34651514314201587</v>
      </c>
      <c r="L198">
        <f t="shared" ca="1" si="103"/>
        <v>-0.34854885472285874</v>
      </c>
      <c r="M198">
        <f t="shared" ca="1" si="104"/>
        <v>-0.40975282752513825</v>
      </c>
      <c r="Q198">
        <f t="shared" si="79"/>
        <v>1.8</v>
      </c>
      <c r="R198">
        <f t="shared" ca="1" si="105"/>
        <v>0.11635098563010957</v>
      </c>
      <c r="S198">
        <f t="shared" ca="1" si="105"/>
        <v>0.36184774714764556</v>
      </c>
      <c r="T198">
        <f t="shared" ca="1" si="105"/>
        <v>0.31321277929135993</v>
      </c>
      <c r="U198">
        <f t="shared" ca="1" si="105"/>
        <v>0.12098728185617143</v>
      </c>
      <c r="V198">
        <f t="shared" ca="1" si="105"/>
        <v>0.13585892014940743</v>
      </c>
      <c r="W198">
        <f t="shared" ca="1" si="105"/>
        <v>0.11489805123891568</v>
      </c>
      <c r="X198">
        <f t="shared" ca="1" si="105"/>
        <v>0.11516027274569503</v>
      </c>
      <c r="Y198">
        <f t="shared" ca="1" si="105"/>
        <v>0.10128459455771295</v>
      </c>
      <c r="Z198">
        <f t="shared" ca="1" si="105"/>
        <v>0.46843380906280579</v>
      </c>
      <c r="AA198">
        <f t="shared" ca="1" si="105"/>
        <v>0.47118306629211804</v>
      </c>
      <c r="AB198">
        <f t="shared" ca="1" si="105"/>
        <v>0.25162446952998974</v>
      </c>
    </row>
    <row r="199" spans="1:28" x14ac:dyDescent="0.25">
      <c r="A199" s="1">
        <f t="shared" si="77"/>
        <v>2055</v>
      </c>
      <c r="B199">
        <f t="shared" si="78"/>
        <v>2</v>
      </c>
      <c r="C199">
        <f t="shared" ca="1" si="94"/>
        <v>-0.13478626527424148</v>
      </c>
      <c r="D199">
        <f t="shared" ca="1" si="95"/>
        <v>-0.24101807694544697</v>
      </c>
      <c r="E199">
        <f t="shared" ca="1" si="96"/>
        <v>-0.30545468377927509</v>
      </c>
      <c r="F199">
        <f t="shared" ca="1" si="97"/>
        <v>-8.444635455632149E-2</v>
      </c>
      <c r="G199">
        <f t="shared" ca="1" si="98"/>
        <v>-9.7891803914806605E-2</v>
      </c>
      <c r="H199">
        <f t="shared" ca="1" si="99"/>
        <v>-0.31824736027056072</v>
      </c>
      <c r="I199">
        <f t="shared" ref="I199:L199" ca="1" si="106">-IF(ABS(MIN(INDIRECT("'[All data.xlsx]Sheet2_Mul_"&amp;$B199&amp;"_"&amp;X$1&amp;"'!"&amp;ADDRESS($O$2+$A199-2023,2)&amp;":"&amp;ADDRESS($O$2+$A199-2023,52))))&lt;0.0001,10000*(MIN(INDIRECT("'[All data.xlsx]Sheet2_Mul_"&amp;$B199&amp;"_"&amp;X$1&amp;"'!"&amp;ADDRESS($O$2+$A199-2023,2)&amp;":"&amp;ADDRESS($O$2+$A199-2023,52)))),IF(ABS(MIN(INDIRECT("'[All data.xlsx]Sheet2_Mul_"&amp;$B199&amp;"_"&amp;X$1&amp;"'!"&amp;ADDRESS($O$2+$A199-2023,2)&amp;":"&amp;ADDRESS($O$2+$A199-2023,52))))&lt;0.001,(MIN(INDIRECT("'[All data.xlsx]Sheet2_Mul_"&amp;$B199&amp;"_"&amp;X$1&amp;"'!"&amp;ADDRESS($O$2+$A199-2023,2)&amp;":"&amp;ADDRESS($O$2+$A199-2023,52))))*1000,IF(ABS(MIN(INDIRECT("'[All data.xlsx]Sheet2_Mul_"&amp;$B199&amp;"_"&amp;X$1&amp;"'!"&amp;ADDRESS($O$2+$A199-2023,2)&amp;":"&amp;ADDRESS($O$2+$A199-2023,52))))&lt;0.01,(MIN(INDIRECT("'[All data.xlsx]Sheet2_Mul_"&amp;$B199&amp;"_"&amp;X$1&amp;"'!"&amp;ADDRESS($O$2+$A199-2023,2)&amp;":"&amp;ADDRESS($O$2+$A199-2023,52))))*100,IF(ABS(MIN(INDIRECT("'[All data.xlsx]Sheet2_Mul_"&amp;$B199&amp;"_"&amp;X$1&amp;"'!"&amp;ADDRESS($O$2+$A199-2023,2)&amp;":"&amp;ADDRESS($O$2+$A199-2023,52))))&lt;0.1,(MIN(INDIRECT("'[All data.xlsx]Sheet2_Mul_"&amp;$B199&amp;"_"&amp;X$1&amp;"'!"&amp;ADDRESS($O$2+$A199-2023,2)&amp;":"&amp;ADDRESS($O$2+$A199-2023,52))))*10,(MIN(INDIRECT("'[All data.xlsx]Sheet2_Mul_"&amp;$B199&amp;"_"&amp;X$1&amp;"'!"&amp;ADDRESS($O$2+$A199-2023,2)&amp;":"&amp;ADDRESS($O$2+$A199-2023,52))))))))*VLOOKUP($A199,$AD$2:$AF$39,3,0)/3</f>
        <v>-9.8606021377999564E-2</v>
      </c>
      <c r="J199">
        <f t="shared" ca="1" si="106"/>
        <v>-0.17421307721857429</v>
      </c>
      <c r="K199">
        <f t="shared" ca="1" si="106"/>
        <v>-0.72930473171758592</v>
      </c>
      <c r="L199">
        <f t="shared" ca="1" si="106"/>
        <v>-0.49334282402938573</v>
      </c>
      <c r="M199">
        <f t="shared" ca="1" si="104"/>
        <v>-0.37582626868775515</v>
      </c>
      <c r="Q199">
        <f t="shared" si="79"/>
        <v>2</v>
      </c>
      <c r="R199">
        <f t="shared" ca="1" si="105"/>
        <v>0.12124089067532033</v>
      </c>
      <c r="S199">
        <f t="shared" ca="1" si="105"/>
        <v>0.36182712020824159</v>
      </c>
      <c r="T199">
        <f t="shared" ca="1" si="105"/>
        <v>0.94738472387374917</v>
      </c>
      <c r="U199">
        <f t="shared" ca="1" si="105"/>
        <v>0.38773470445828706</v>
      </c>
      <c r="V199">
        <f t="shared" ca="1" si="105"/>
        <v>0.21308530943375831</v>
      </c>
      <c r="W199">
        <f t="shared" ca="1" si="105"/>
        <v>0.99957404321065102</v>
      </c>
      <c r="X199">
        <f t="shared" ca="1" si="105"/>
        <v>0.32134981429443604</v>
      </c>
      <c r="Y199">
        <f t="shared" ca="1" si="105"/>
        <v>0.40719063178179804</v>
      </c>
      <c r="Z199">
        <f t="shared" ca="1" si="105"/>
        <v>1.1868332922126403</v>
      </c>
      <c r="AA199">
        <f t="shared" ca="1" si="105"/>
        <v>2.0419013737640457</v>
      </c>
      <c r="AB199">
        <f t="shared" ca="1" si="105"/>
        <v>0.22804728822963263</v>
      </c>
    </row>
    <row r="200" spans="1:28" x14ac:dyDescent="0.25">
      <c r="A200" s="1">
        <f t="shared" si="77"/>
        <v>2056</v>
      </c>
      <c r="B200">
        <f t="shared" si="78"/>
        <v>1</v>
      </c>
      <c r="C200">
        <f t="shared" ca="1" si="94"/>
        <v>-0.11472866651481307</v>
      </c>
      <c r="D200">
        <f t="shared" ca="1" si="95"/>
        <v>-0.13507014921195512</v>
      </c>
      <c r="E200">
        <f t="shared" ca="1" si="96"/>
        <v>-0.13277315425774136</v>
      </c>
      <c r="F200">
        <f t="shared" ca="1" si="97"/>
        <v>-0.13021997026310167</v>
      </c>
      <c r="G200">
        <f t="shared" ca="1" si="98"/>
        <v>-0.11302172776446583</v>
      </c>
      <c r="H200">
        <f t="shared" ca="1" si="99"/>
        <v>-0.17903498828894224</v>
      </c>
      <c r="I200">
        <f t="shared" ca="1" si="100"/>
        <v>-0.12882369775817246</v>
      </c>
      <c r="J200">
        <f t="shared" ca="1" si="101"/>
        <v>-0.12839805687348957</v>
      </c>
      <c r="K200">
        <f t="shared" ca="1" si="102"/>
        <v>-0.11476795536510555</v>
      </c>
      <c r="L200">
        <f t="shared" ca="1" si="103"/>
        <v>-0.4064181891245458</v>
      </c>
      <c r="M200">
        <f t="shared" ca="1" si="104"/>
        <v>-0.22829558334749178</v>
      </c>
      <c r="Q200">
        <f t="shared" si="79"/>
        <v>1</v>
      </c>
      <c r="R200">
        <f t="shared" ca="1" si="105"/>
        <v>0.93145901873715731</v>
      </c>
      <c r="S200">
        <f t="shared" ca="1" si="105"/>
        <v>0.28915028289078942</v>
      </c>
      <c r="T200">
        <f t="shared" ca="1" si="105"/>
        <v>0.12556690602744061</v>
      </c>
      <c r="U200">
        <f t="shared" ca="1" si="105"/>
        <v>0.12184239899487567</v>
      </c>
      <c r="V200">
        <f t="shared" ca="1" si="105"/>
        <v>0.9247724033255994</v>
      </c>
      <c r="W200">
        <f t="shared" ca="1" si="105"/>
        <v>0.12864564662650624</v>
      </c>
      <c r="X200">
        <f t="shared" ca="1" si="105"/>
        <v>0.11540282021733032</v>
      </c>
      <c r="Y200">
        <f t="shared" ca="1" si="105"/>
        <v>0.10750805590097205</v>
      </c>
      <c r="Z200">
        <f t="shared" ca="1" si="105"/>
        <v>0.95055426613705318</v>
      </c>
      <c r="AA200">
        <f t="shared" ca="1" si="105"/>
        <v>0.51290554054181203</v>
      </c>
      <c r="AB200">
        <f t="shared" ca="1" si="105"/>
        <v>0.13095471477954462</v>
      </c>
    </row>
    <row r="201" spans="1:28" x14ac:dyDescent="0.25">
      <c r="A201" s="1">
        <f t="shared" si="77"/>
        <v>2056</v>
      </c>
      <c r="B201">
        <f t="shared" si="78"/>
        <v>1.2</v>
      </c>
      <c r="C201">
        <f t="shared" ca="1" si="94"/>
        <v>-0.11890706804038627</v>
      </c>
      <c r="D201">
        <f t="shared" ca="1" si="95"/>
        <v>-0.13493059236212293</v>
      </c>
      <c r="E201">
        <f t="shared" ca="1" si="96"/>
        <v>-0.13235479585970508</v>
      </c>
      <c r="F201">
        <f t="shared" ca="1" si="97"/>
        <v>-0.12952050910400384</v>
      </c>
      <c r="G201">
        <f t="shared" ca="1" si="98"/>
        <v>-0.70799884361112853</v>
      </c>
      <c r="H201">
        <f t="shared" ca="1" si="99"/>
        <v>-0.12173080989198883</v>
      </c>
      <c r="I201">
        <f t="shared" ca="1" si="100"/>
        <v>-0.16819537852082012</v>
      </c>
      <c r="J201">
        <f t="shared" ca="1" si="101"/>
        <v>-0.10095293753120382</v>
      </c>
      <c r="K201">
        <f t="shared" ca="1" si="102"/>
        <v>-0.10884276600342396</v>
      </c>
      <c r="L201">
        <f t="shared" ca="1" si="103"/>
        <v>-0.38180263026781919</v>
      </c>
      <c r="M201">
        <f t="shared" ref="M201:M205" ca="1" si="107">-IF(ABS(MIN(INDIRECT("'[All data.xlsx]Sheet2_Mul_"&amp;$B201&amp;"_"&amp;AB$1&amp;"'!"&amp;ADDRESS($O$2+$A201-2023,2)&amp;":"&amp;ADDRESS($O$2+$A201-2023,52))))&lt;0.0001,10000*(MIN(INDIRECT("'[All data.xlsx]Sheet2_Mul_"&amp;$B201&amp;"_"&amp;AB$1&amp;"'!"&amp;ADDRESS($O$2+$A201-2023,2)&amp;":"&amp;ADDRESS($O$2+$A201-2023,52)))),IF(ABS(MIN(INDIRECT("'[All data.xlsx]Sheet2_Mul_"&amp;$B201&amp;"_"&amp;AB$1&amp;"'!"&amp;ADDRESS($O$2+$A201-2023,2)&amp;":"&amp;ADDRESS($O$2+$A201-2023,52))))&lt;0.001,(MIN(INDIRECT("'[All data.xlsx]Sheet2_Mul_"&amp;$B201&amp;"_"&amp;AB$1&amp;"'!"&amp;ADDRESS($O$2+$A201-2023,2)&amp;":"&amp;ADDRESS($O$2+$A201-2023,52))))*1000,IF(ABS(MIN(INDIRECT("'[All data.xlsx]Sheet2_Mul_"&amp;$B201&amp;"_"&amp;AB$1&amp;"'!"&amp;ADDRESS($O$2+$A201-2023,2)&amp;":"&amp;ADDRESS($O$2+$A201-2023,52))))&lt;0.01,(MIN(INDIRECT("'[All data.xlsx]Sheet2_Mul_"&amp;$B201&amp;"_"&amp;AB$1&amp;"'!"&amp;ADDRESS($O$2+$A201-2023,2)&amp;":"&amp;ADDRESS($O$2+$A201-2023,52))))*100,IF(ABS(MIN(INDIRECT("'[All data.xlsx]Sheet2_Mul_"&amp;$B201&amp;"_"&amp;AB$1&amp;"'!"&amp;ADDRESS($O$2+$A201-2023,2)&amp;":"&amp;ADDRESS($O$2+$A201-2023,52))))&lt;0.1,(MIN(INDIRECT("'[All data.xlsx]Sheet2_Mul_"&amp;$B201&amp;"_"&amp;AB$1&amp;"'!"&amp;ADDRESS($O$2+$A201-2023,2)&amp;":"&amp;ADDRESS($O$2+$A201-2023,52))))*10,(MIN(INDIRECT("'[All data.xlsx]Sheet2_Mul_"&amp;$B201&amp;"_"&amp;AB$1&amp;"'!"&amp;ADDRESS($O$2+$A201-2023,2)&amp;":"&amp;ADDRESS($O$2+$A201-2023,52))))))))*VLOOKUP($A201,$AD$2:$AF$39,3,0)/3</f>
        <v>-9.5507280105211312E-2</v>
      </c>
      <c r="Q201">
        <f t="shared" si="79"/>
        <v>1.2</v>
      </c>
      <c r="R201">
        <f t="shared" ca="1" si="105"/>
        <v>0.98621987667996402</v>
      </c>
      <c r="S201">
        <f t="shared" ca="1" si="105"/>
        <v>0.12880496995454335</v>
      </c>
      <c r="T201">
        <f t="shared" ca="1" si="105"/>
        <v>0.12517250051594528</v>
      </c>
      <c r="U201">
        <f t="shared" ca="1" si="105"/>
        <v>0.12118774453014422</v>
      </c>
      <c r="V201">
        <f t="shared" ca="1" si="105"/>
        <v>0.37682234125773351</v>
      </c>
      <c r="W201">
        <f t="shared" ca="1" si="105"/>
        <v>0.11090108468379023</v>
      </c>
      <c r="X201">
        <f t="shared" ca="1" si="105"/>
        <v>0.11384046827122399</v>
      </c>
      <c r="Y201">
        <f t="shared" ca="1" si="105"/>
        <v>0.83197694044891013</v>
      </c>
      <c r="Z201">
        <f t="shared" ca="1" si="105"/>
        <v>0.93381421041681589</v>
      </c>
      <c r="AA201">
        <f t="shared" ca="1" si="105"/>
        <v>0.50446215580051412</v>
      </c>
      <c r="AB201">
        <f t="shared" ca="1" si="105"/>
        <v>0.12619035228416914</v>
      </c>
    </row>
    <row r="202" spans="1:28" x14ac:dyDescent="0.25">
      <c r="A202" s="1">
        <f t="shared" si="77"/>
        <v>2056</v>
      </c>
      <c r="B202">
        <f t="shared" si="78"/>
        <v>1.4</v>
      </c>
      <c r="C202">
        <f t="shared" ca="1" si="94"/>
        <v>-0.12294470861420158</v>
      </c>
      <c r="D202">
        <f t="shared" ca="1" si="95"/>
        <v>-0.13473560056853837</v>
      </c>
      <c r="E202">
        <f t="shared" ca="1" si="96"/>
        <v>-0.13183595811660859</v>
      </c>
      <c r="F202">
        <f t="shared" ca="1" si="97"/>
        <v>-0.12867812708813195</v>
      </c>
      <c r="G202">
        <f t="shared" ca="1" si="98"/>
        <v>-0.18197275432841467</v>
      </c>
      <c r="H202">
        <f t="shared" ca="1" si="99"/>
        <v>-0.14088416803732337</v>
      </c>
      <c r="I202">
        <f t="shared" ca="1" si="100"/>
        <v>-0.1753236580573182</v>
      </c>
      <c r="J202">
        <f t="shared" ca="1" si="101"/>
        <v>-0.11815303731635124</v>
      </c>
      <c r="K202">
        <f t="shared" ca="1" si="102"/>
        <v>-0.10656419074751759</v>
      </c>
      <c r="L202">
        <f t="shared" ca="1" si="103"/>
        <v>-0.37163245776403248</v>
      </c>
      <c r="M202">
        <f t="shared" ca="1" si="107"/>
        <v>-9.1630655166949362E-2</v>
      </c>
      <c r="Q202">
        <f t="shared" si="79"/>
        <v>1.4</v>
      </c>
      <c r="R202">
        <f t="shared" ca="1" si="105"/>
        <v>0.10391041949062663</v>
      </c>
      <c r="S202">
        <f t="shared" ca="1" si="105"/>
        <v>0.12861858733265358</v>
      </c>
      <c r="T202">
        <f t="shared" ca="1" si="105"/>
        <v>0.12946579154331952</v>
      </c>
      <c r="U202">
        <f t="shared" ca="1" si="105"/>
        <v>0.12039313449212125</v>
      </c>
      <c r="V202">
        <f t="shared" ca="1" si="105"/>
        <v>0.13775239894035701</v>
      </c>
      <c r="W202">
        <f t="shared" ca="1" si="105"/>
        <v>0.12825660261407065</v>
      </c>
      <c r="X202">
        <f t="shared" ca="1" si="105"/>
        <v>0.11845375548139775</v>
      </c>
      <c r="Y202">
        <f t="shared" ca="1" si="105"/>
        <v>0.10380056368315219</v>
      </c>
      <c r="Z202">
        <f t="shared" ca="1" si="105"/>
        <v>0.91453854691807068</v>
      </c>
      <c r="AA202">
        <f t="shared" ca="1" si="105"/>
        <v>0.49102467072471845</v>
      </c>
      <c r="AB202">
        <f t="shared" ca="1" si="105"/>
        <v>0.30400254728714993</v>
      </c>
    </row>
    <row r="203" spans="1:28" x14ac:dyDescent="0.25">
      <c r="A203" s="1">
        <f t="shared" si="77"/>
        <v>2056</v>
      </c>
      <c r="B203">
        <f t="shared" si="78"/>
        <v>1.6</v>
      </c>
      <c r="C203">
        <f t="shared" ca="1" si="94"/>
        <v>-0.12684906084978056</v>
      </c>
      <c r="D203">
        <f t="shared" ca="1" si="95"/>
        <v>-0.26445813283242886</v>
      </c>
      <c r="E203">
        <f t="shared" ca="1" si="96"/>
        <v>-0.13122008431941276</v>
      </c>
      <c r="F203">
        <f t="shared" ca="1" si="97"/>
        <v>-0.15038526665707719</v>
      </c>
      <c r="G203">
        <f t="shared" ca="1" si="98"/>
        <v>-0.14658565125391851</v>
      </c>
      <c r="H203">
        <f t="shared" ca="1" si="99"/>
        <v>-0.17473779064602177</v>
      </c>
      <c r="I203">
        <f t="shared" ca="1" si="100"/>
        <v>-0.12984329196525562</v>
      </c>
      <c r="J203">
        <f t="shared" ca="1" si="101"/>
        <v>-9.6859001755742247E-2</v>
      </c>
      <c r="K203">
        <f t="shared" ca="1" si="102"/>
        <v>-0.11503815268050671</v>
      </c>
      <c r="L203">
        <f t="shared" ca="1" si="103"/>
        <v>-0.36054767450228725</v>
      </c>
      <c r="M203">
        <f t="shared" ca="1" si="107"/>
        <v>-8.7559655433434955E-2</v>
      </c>
      <c r="Q203">
        <f t="shared" si="79"/>
        <v>1.6</v>
      </c>
      <c r="R203">
        <f t="shared" ca="1" si="105"/>
        <v>0.10901978096027808</v>
      </c>
      <c r="S203">
        <f t="shared" ca="1" si="105"/>
        <v>0.64716717749971597</v>
      </c>
      <c r="T203">
        <f t="shared" ca="1" si="105"/>
        <v>0.12858955665133304</v>
      </c>
      <c r="U203">
        <f t="shared" ca="1" si="105"/>
        <v>0.11946481681697646</v>
      </c>
      <c r="V203">
        <f t="shared" ca="1" si="105"/>
        <v>0.13536632806047655</v>
      </c>
      <c r="W203">
        <f t="shared" ca="1" si="105"/>
        <v>0.12527906118455637</v>
      </c>
      <c r="X203">
        <f t="shared" ca="1" si="105"/>
        <v>0.11630534287268608</v>
      </c>
      <c r="Y203">
        <f t="shared" ca="1" si="105"/>
        <v>0.7990026677567369</v>
      </c>
      <c r="Z203">
        <f t="shared" ca="1" si="105"/>
        <v>0.98751612976614767</v>
      </c>
      <c r="AA203">
        <f t="shared" ca="1" si="105"/>
        <v>0.47637874317602924</v>
      </c>
      <c r="AB203">
        <f t="shared" ca="1" si="105"/>
        <v>0.2771617277897116</v>
      </c>
    </row>
    <row r="204" spans="1:28" x14ac:dyDescent="0.25">
      <c r="A204" s="1">
        <f t="shared" si="77"/>
        <v>2056</v>
      </c>
      <c r="B204">
        <f t="shared" si="78"/>
        <v>1.8</v>
      </c>
      <c r="C204">
        <f t="shared" ca="1" si="94"/>
        <v>-0.13062713811305074</v>
      </c>
      <c r="D204">
        <f t="shared" ca="1" si="95"/>
        <v>-0.26487627430534771</v>
      </c>
      <c r="E204">
        <f t="shared" ca="1" si="96"/>
        <v>-0.47981829302987927</v>
      </c>
      <c r="F204">
        <f t="shared" ca="1" si="97"/>
        <v>-9.0566045066994075E-2</v>
      </c>
      <c r="G204">
        <f t="shared" ca="1" si="98"/>
        <v>-0.17605907638251572</v>
      </c>
      <c r="H204">
        <f t="shared" ca="1" si="99"/>
        <v>-0.17172466977173695</v>
      </c>
      <c r="I204">
        <f t="shared" ca="1" si="100"/>
        <v>-0.16847284965274203</v>
      </c>
      <c r="J204">
        <f t="shared" ca="1" si="101"/>
        <v>-0.3663263183712791</v>
      </c>
      <c r="K204">
        <f t="shared" ca="1" si="102"/>
        <v>-0.10130918152661983</v>
      </c>
      <c r="L204">
        <f t="shared" ca="1" si="103"/>
        <v>-0.34875696881982948</v>
      </c>
      <c r="M204">
        <f t="shared" ca="1" si="107"/>
        <v>-8.3366834625378472E-2</v>
      </c>
      <c r="Q204">
        <f t="shared" si="79"/>
        <v>1.8</v>
      </c>
      <c r="R204">
        <f t="shared" ca="1" si="105"/>
        <v>0.11395811524705722</v>
      </c>
      <c r="S204">
        <f t="shared" ca="1" si="105"/>
        <v>0.48946512984306428</v>
      </c>
      <c r="T204">
        <f t="shared" ca="1" si="105"/>
        <v>0.63396674434795597</v>
      </c>
      <c r="U204">
        <f t="shared" ca="1" si="105"/>
        <v>0.49306545518842809</v>
      </c>
      <c r="V204">
        <f t="shared" ca="1" si="105"/>
        <v>0.13300034595565832</v>
      </c>
      <c r="W204">
        <f t="shared" ca="1" si="105"/>
        <v>0.1230105749738159</v>
      </c>
      <c r="X204">
        <f t="shared" ca="1" si="105"/>
        <v>0.11274984174465498</v>
      </c>
      <c r="Y204">
        <f t="shared" ca="1" si="105"/>
        <v>0.2447481751690862</v>
      </c>
      <c r="Z204">
        <f t="shared" ca="1" si="105"/>
        <v>0.8698520815855435</v>
      </c>
      <c r="AA204">
        <f t="shared" ca="1" si="105"/>
        <v>0.46080010558830559</v>
      </c>
      <c r="AB204">
        <f t="shared" ca="1" si="105"/>
        <v>0.25179553133380111</v>
      </c>
    </row>
    <row r="205" spans="1:28" x14ac:dyDescent="0.25">
      <c r="A205" s="1">
        <f t="shared" si="77"/>
        <v>2056</v>
      </c>
      <c r="B205">
        <f t="shared" si="78"/>
        <v>2</v>
      </c>
      <c r="C205">
        <f t="shared" ca="1" si="94"/>
        <v>-0.13428552975250144</v>
      </c>
      <c r="D205">
        <f t="shared" ca="1" si="95"/>
        <v>-0.22771352040328288</v>
      </c>
      <c r="E205">
        <f t="shared" ca="1" si="96"/>
        <v>0.17420384049362969</v>
      </c>
      <c r="F205">
        <f t="shared" ca="1" si="97"/>
        <v>-0.69738787029964344</v>
      </c>
      <c r="G205">
        <f t="shared" ref="G205:L205" ca="1" si="108">-IF(ABS(MIN(INDIRECT("'[All data.xlsx]Sheet2_Mul_"&amp;$B205&amp;"_"&amp;V$1&amp;"'!"&amp;ADDRESS($O$2+$A205-2023,2)&amp;":"&amp;ADDRESS($O$2+$A205-2023,52))))&lt;0.0001,10000*(MIN(INDIRECT("'[All data.xlsx]Sheet2_Mul_"&amp;$B205&amp;"_"&amp;V$1&amp;"'!"&amp;ADDRESS($O$2+$A205-2023,2)&amp;":"&amp;ADDRESS($O$2+$A205-2023,52)))),IF(ABS(MIN(INDIRECT("'[All data.xlsx]Sheet2_Mul_"&amp;$B205&amp;"_"&amp;V$1&amp;"'!"&amp;ADDRESS($O$2+$A205-2023,2)&amp;":"&amp;ADDRESS($O$2+$A205-2023,52))))&lt;0.001,(MIN(INDIRECT("'[All data.xlsx]Sheet2_Mul_"&amp;$B205&amp;"_"&amp;V$1&amp;"'!"&amp;ADDRESS($O$2+$A205-2023,2)&amp;":"&amp;ADDRESS($O$2+$A205-2023,52))))*1000,IF(ABS(MIN(INDIRECT("'[All data.xlsx]Sheet2_Mul_"&amp;$B205&amp;"_"&amp;V$1&amp;"'!"&amp;ADDRESS($O$2+$A205-2023,2)&amp;":"&amp;ADDRESS($O$2+$A205-2023,52))))&lt;0.01,(MIN(INDIRECT("'[All data.xlsx]Sheet2_Mul_"&amp;$B205&amp;"_"&amp;V$1&amp;"'!"&amp;ADDRESS($O$2+$A205-2023,2)&amp;":"&amp;ADDRESS($O$2+$A205-2023,52))))*100,IF(ABS(MIN(INDIRECT("'[All data.xlsx]Sheet2_Mul_"&amp;$B205&amp;"_"&amp;V$1&amp;"'!"&amp;ADDRESS($O$2+$A205-2023,2)&amp;":"&amp;ADDRESS($O$2+$A205-2023,52))))&lt;0.1,(MIN(INDIRECT("'[All data.xlsx]Sheet2_Mul_"&amp;$B205&amp;"_"&amp;V$1&amp;"'!"&amp;ADDRESS($O$2+$A205-2023,2)&amp;":"&amp;ADDRESS($O$2+$A205-2023,52))))*10,(MIN(INDIRECT("'[All data.xlsx]Sheet2_Mul_"&amp;$B205&amp;"_"&amp;V$1&amp;"'!"&amp;ADDRESS($O$2+$A205-2023,2)&amp;":"&amp;ADDRESS($O$2+$A205-2023,52))))))))*VLOOKUP($A205,$AD$2:$AF$39,3,0)/3</f>
        <v>-0.16830609766794871</v>
      </c>
      <c r="H205">
        <f t="shared" ca="1" si="108"/>
        <v>-0.13545752443445491</v>
      </c>
      <c r="I205">
        <f t="shared" ca="1" si="108"/>
        <v>-0.37588456308421953</v>
      </c>
      <c r="J205">
        <f t="shared" ca="1" si="108"/>
        <v>-0.2036267064886077</v>
      </c>
      <c r="K205">
        <f t="shared" ca="1" si="108"/>
        <v>-0.30965730386472823</v>
      </c>
      <c r="L205">
        <f t="shared" ca="1" si="108"/>
        <v>-1.3868112717769261</v>
      </c>
      <c r="M205">
        <f t="shared" ca="1" si="107"/>
        <v>-7.9118267149874966E-2</v>
      </c>
      <c r="Q205">
        <f t="shared" si="79"/>
        <v>2</v>
      </c>
      <c r="R205">
        <f t="shared" ca="1" si="105"/>
        <v>0.11873296699348047</v>
      </c>
      <c r="S205">
        <f t="shared" ca="1" si="105"/>
        <v>0.64989158601637398</v>
      </c>
      <c r="T205">
        <f t="shared" ca="1" si="105"/>
        <v>0.23016930203571823</v>
      </c>
      <c r="U205">
        <f t="shared" ca="1" si="105"/>
        <v>0.42598176611996991</v>
      </c>
      <c r="V205">
        <f t="shared" ca="1" si="105"/>
        <v>0.21527889651483573</v>
      </c>
      <c r="W205">
        <f t="shared" ca="1" si="105"/>
        <v>0.50153925812550504</v>
      </c>
      <c r="X205">
        <f t="shared" ca="1" si="105"/>
        <v>0.17323847243785304</v>
      </c>
      <c r="Y205">
        <f t="shared" ca="1" si="105"/>
        <v>0.4251086795459893</v>
      </c>
      <c r="Z205">
        <f t="shared" ca="1" si="105"/>
        <v>0.48664047867181265</v>
      </c>
      <c r="AA205">
        <f t="shared" ca="1" si="105"/>
        <v>2.5234225447151264</v>
      </c>
      <c r="AB205">
        <f t="shared" ca="1" si="105"/>
        <v>0.22822410282383931</v>
      </c>
    </row>
    <row r="206" spans="1:28" x14ac:dyDescent="0.25">
      <c r="A206" s="1">
        <f t="shared" si="77"/>
        <v>2057</v>
      </c>
      <c r="B206">
        <f t="shared" si="78"/>
        <v>1</v>
      </c>
      <c r="C206">
        <f t="shared" ca="1" si="94"/>
        <v>-0.11493687296597867</v>
      </c>
      <c r="D206">
        <f t="shared" ca="1" si="95"/>
        <v>-0.13518153899119884</v>
      </c>
      <c r="E206">
        <f t="shared" ca="1" si="96"/>
        <v>-0.14012456621162372</v>
      </c>
      <c r="F206">
        <f t="shared" ca="1" si="97"/>
        <v>-0.13035331696094496</v>
      </c>
      <c r="G206">
        <f t="shared" ca="1" si="98"/>
        <v>-0.11178839304754018</v>
      </c>
      <c r="H206">
        <f t="shared" ca="1" si="99"/>
        <v>-0.17937286017225038</v>
      </c>
      <c r="I206">
        <f t="shared" ca="1" si="100"/>
        <v>-0.13675320753332462</v>
      </c>
      <c r="J206">
        <f t="shared" ca="1" si="101"/>
        <v>-0.4085177135065387</v>
      </c>
      <c r="K206">
        <f t="shared" ca="1" si="102"/>
        <v>-0.38297460140900536</v>
      </c>
      <c r="L206">
        <f t="shared" ca="1" si="103"/>
        <v>-0.11048651053109464</v>
      </c>
      <c r="M206">
        <f t="shared" ca="1" si="104"/>
        <v>-0.22825539529948582</v>
      </c>
      <c r="Q206">
        <f t="shared" si="79"/>
        <v>1</v>
      </c>
      <c r="R206">
        <f t="shared" ca="1" si="105"/>
        <v>0.91279127088211554</v>
      </c>
      <c r="S206">
        <f t="shared" ca="1" si="105"/>
        <v>0.12614074063108854</v>
      </c>
      <c r="T206">
        <f t="shared" ca="1" si="105"/>
        <v>0.12954842683922796</v>
      </c>
      <c r="U206">
        <f t="shared" ca="1" si="105"/>
        <v>0.11923236229055101</v>
      </c>
      <c r="V206">
        <f t="shared" ca="1" si="105"/>
        <v>0.90635629850946198</v>
      </c>
      <c r="W206">
        <f t="shared" ca="1" si="105"/>
        <v>0.12638366720616281</v>
      </c>
      <c r="X206">
        <f t="shared" ca="1" si="105"/>
        <v>0.11966675880287729</v>
      </c>
      <c r="Y206">
        <f t="shared" ca="1" si="105"/>
        <v>0.25301387764181282</v>
      </c>
      <c r="Z206">
        <f t="shared" ca="1" si="105"/>
        <v>0.16560524259660092</v>
      </c>
      <c r="AA206">
        <f t="shared" ca="1" si="105"/>
        <v>0.88237844968856916</v>
      </c>
      <c r="AB206">
        <f t="shared" ca="1" si="105"/>
        <v>0.13102318316723821</v>
      </c>
    </row>
    <row r="207" spans="1:28" x14ac:dyDescent="0.25">
      <c r="A207" s="1">
        <f t="shared" ref="A207:A229" si="109">A201+1</f>
        <v>2057</v>
      </c>
      <c r="B207">
        <f t="shared" ref="B207:B229" si="110">B195</f>
        <v>1.2</v>
      </c>
      <c r="C207">
        <f t="shared" ca="1" si="94"/>
        <v>-0.11911208650848749</v>
      </c>
      <c r="D207">
        <f t="shared" ca="1" si="95"/>
        <v>-9.0717467837236679E-2</v>
      </c>
      <c r="E207">
        <f t="shared" ca="1" si="96"/>
        <v>-0.15293230838146399</v>
      </c>
      <c r="F207">
        <f t="shared" ca="1" si="97"/>
        <v>-0.1296552525313639</v>
      </c>
      <c r="G207">
        <f t="shared" ca="1" si="98"/>
        <v>-0.11358556068718906</v>
      </c>
      <c r="H207">
        <f t="shared" ca="1" si="99"/>
        <v>-0.13365440623753341</v>
      </c>
      <c r="I207">
        <f t="shared" ca="1" si="100"/>
        <v>-0.16272104220990749</v>
      </c>
      <c r="J207">
        <f t="shared" ca="1" si="101"/>
        <v>-0.4009413896462119</v>
      </c>
      <c r="K207">
        <f t="shared" ca="1" si="102"/>
        <v>-0.39510916703200755</v>
      </c>
      <c r="L207">
        <f t="shared" ca="1" si="103"/>
        <v>-0.11222548350880379</v>
      </c>
      <c r="M207">
        <f t="shared" ca="1" si="104"/>
        <v>-0.22196467060559991</v>
      </c>
      <c r="Q207">
        <f t="shared" ref="Q207:Q229" si="111">Q195</f>
        <v>1.2</v>
      </c>
      <c r="R207">
        <f t="shared" ca="1" si="105"/>
        <v>0.96626872091742089</v>
      </c>
      <c r="S207">
        <f t="shared" ca="1" si="105"/>
        <v>0.75186561891223425</v>
      </c>
      <c r="T207">
        <f t="shared" ca="1" si="105"/>
        <v>0.14138715166232813</v>
      </c>
      <c r="U207">
        <f t="shared" ca="1" si="105"/>
        <v>0.11859305727973651</v>
      </c>
      <c r="V207">
        <f t="shared" ca="1" si="105"/>
        <v>0.93506087057829146</v>
      </c>
      <c r="W207">
        <f t="shared" ca="1" si="105"/>
        <v>0.11903342084322356</v>
      </c>
      <c r="X207">
        <f t="shared" ca="1" si="105"/>
        <v>0.10881221123304925</v>
      </c>
      <c r="Y207">
        <f t="shared" ca="1" si="105"/>
        <v>0.51773223774119326</v>
      </c>
      <c r="Z207">
        <f t="shared" ca="1" si="105"/>
        <v>0.25612765363808043</v>
      </c>
      <c r="AA207">
        <f t="shared" ca="1" si="105"/>
        <v>0.85871820633754703</v>
      </c>
      <c r="AB207">
        <f t="shared" ca="1" si="105"/>
        <v>0.1262632094727196</v>
      </c>
    </row>
    <row r="208" spans="1:28" x14ac:dyDescent="0.25">
      <c r="A208" s="1">
        <f t="shared" si="109"/>
        <v>2057</v>
      </c>
      <c r="B208">
        <f t="shared" si="110"/>
        <v>1.4</v>
      </c>
      <c r="C208">
        <f t="shared" ca="1" si="94"/>
        <v>-0.12314652039439339</v>
      </c>
      <c r="D208">
        <f t="shared" ca="1" si="95"/>
        <v>-0.13484660622843128</v>
      </c>
      <c r="E208">
        <f t="shared" ca="1" si="96"/>
        <v>-0.13196140702647124</v>
      </c>
      <c r="F208">
        <f t="shared" ca="1" si="97"/>
        <v>-0.1288145234392829</v>
      </c>
      <c r="G208">
        <f t="shared" ca="1" si="98"/>
        <v>-0.18095677808526087</v>
      </c>
      <c r="H208">
        <f t="shared" ca="1" si="99"/>
        <v>-0.12800609858170206</v>
      </c>
      <c r="I208">
        <f t="shared" ca="1" si="100"/>
        <v>-0.17325122081759278</v>
      </c>
      <c r="J208">
        <f t="shared" ca="1" si="101"/>
        <v>-0.39233853617153502</v>
      </c>
      <c r="K208">
        <f t="shared" ca="1" si="102"/>
        <v>-0.36664925723962299</v>
      </c>
      <c r="L208">
        <f t="shared" ca="1" si="103"/>
        <v>-0.1055091425098683</v>
      </c>
      <c r="M208">
        <f t="shared" ca="1" si="104"/>
        <v>-0.48770641799359943</v>
      </c>
      <c r="Q208">
        <f t="shared" si="111"/>
        <v>1.4</v>
      </c>
      <c r="R208">
        <f t="shared" ca="1" si="105"/>
        <v>0.1017911140682244</v>
      </c>
      <c r="S208">
        <f t="shared" ca="1" si="105"/>
        <v>0.12583165289262743</v>
      </c>
      <c r="T208">
        <f t="shared" ca="1" si="105"/>
        <v>0.12948057543089006</v>
      </c>
      <c r="U208">
        <f t="shared" ca="1" si="105"/>
        <v>0.11781705605824716</v>
      </c>
      <c r="V208">
        <f t="shared" ca="1" si="105"/>
        <v>0.13481839986490413</v>
      </c>
      <c r="W208">
        <f t="shared" ca="1" si="105"/>
        <v>0.11391709261227223</v>
      </c>
      <c r="X208">
        <f t="shared" ca="1" si="105"/>
        <v>0.11594753741734376</v>
      </c>
      <c r="Y208">
        <f t="shared" ca="1" si="105"/>
        <v>0.24964103358693926</v>
      </c>
      <c r="Z208">
        <f t="shared" ca="1" si="105"/>
        <v>0.47345109614230091</v>
      </c>
      <c r="AA208">
        <f t="shared" ca="1" si="105"/>
        <v>0.84359307149148133</v>
      </c>
      <c r="AB208">
        <f t="shared" ca="1" si="105"/>
        <v>0.30415121982520854</v>
      </c>
    </row>
    <row r="209" spans="1:28" x14ac:dyDescent="0.25">
      <c r="A209" s="1">
        <f t="shared" si="109"/>
        <v>2057</v>
      </c>
      <c r="B209">
        <f t="shared" si="110"/>
        <v>1.6</v>
      </c>
      <c r="C209">
        <f t="shared" ca="1" si="94"/>
        <v>-0.12704766591170077</v>
      </c>
      <c r="D209">
        <f t="shared" ca="1" si="95"/>
        <v>-0.26296582259537743</v>
      </c>
      <c r="E209">
        <f t="shared" ca="1" si="96"/>
        <v>-0.1313465864813099</v>
      </c>
      <c r="F209">
        <f t="shared" ca="1" si="97"/>
        <v>-0.14971007333475209</v>
      </c>
      <c r="G209">
        <f t="shared" ca="1" si="98"/>
        <v>-0.67231714242268026</v>
      </c>
      <c r="H209">
        <f t="shared" ca="1" si="99"/>
        <v>-0.13879140684960944</v>
      </c>
      <c r="I209">
        <f t="shared" ca="1" si="100"/>
        <v>-0.17019277867491664</v>
      </c>
      <c r="J209">
        <f t="shared" ca="1" si="101"/>
        <v>-0.37646311343874234</v>
      </c>
      <c r="K209">
        <f t="shared" ca="1" si="102"/>
        <v>-0.37825302151607088</v>
      </c>
      <c r="L209">
        <f t="shared" ca="1" si="103"/>
        <v>-0.10050405279528639</v>
      </c>
      <c r="M209">
        <f t="shared" ca="1" si="104"/>
        <v>-0.44557495016109816</v>
      </c>
      <c r="Q209">
        <f t="shared" si="111"/>
        <v>1.6</v>
      </c>
      <c r="R209">
        <f t="shared" ca="1" si="105"/>
        <v>0.10678023787609582</v>
      </c>
      <c r="S209">
        <f t="shared" ca="1" si="105"/>
        <v>0.26598254117407566</v>
      </c>
      <c r="T209">
        <f t="shared" ca="1" si="105"/>
        <v>0.12141422442401741</v>
      </c>
      <c r="U209">
        <f t="shared" ca="1" si="105"/>
        <v>0.11692025973951688</v>
      </c>
      <c r="V209">
        <f t="shared" ca="1" si="105"/>
        <v>0.37423661199836117</v>
      </c>
      <c r="W209">
        <f t="shared" ca="1" si="105"/>
        <v>0.12350641983739113</v>
      </c>
      <c r="X209">
        <f t="shared" ca="1" si="105"/>
        <v>0.1139849942376166</v>
      </c>
      <c r="Y209">
        <f t="shared" ca="1" si="105"/>
        <v>0.48612364595144814</v>
      </c>
      <c r="Z209">
        <f t="shared" ca="1" si="105"/>
        <v>0.14764555677796104</v>
      </c>
      <c r="AA209">
        <f t="shared" ca="1" si="105"/>
        <v>0.82076466764180289</v>
      </c>
      <c r="AB209">
        <f t="shared" ca="1" si="105"/>
        <v>0.27732614456434335</v>
      </c>
    </row>
    <row r="210" spans="1:28" x14ac:dyDescent="0.25">
      <c r="A210" s="1">
        <f t="shared" si="109"/>
        <v>2057</v>
      </c>
      <c r="B210">
        <f t="shared" si="110"/>
        <v>1.8</v>
      </c>
      <c r="C210">
        <f t="shared" ca="1" si="94"/>
        <v>-0.1314206691564303</v>
      </c>
      <c r="D210">
        <f t="shared" ca="1" si="95"/>
        <v>-0.24955175901918822</v>
      </c>
      <c r="E210">
        <f t="shared" ca="1" si="96"/>
        <v>-0.23250440161430064</v>
      </c>
      <c r="F210">
        <f t="shared" ca="1" si="97"/>
        <v>-0.12673321008585511</v>
      </c>
      <c r="G210">
        <f t="shared" ca="1" si="98"/>
        <v>-0.17499587121640955</v>
      </c>
      <c r="H210">
        <f t="shared" ca="1" si="99"/>
        <v>-0.1348203071811874</v>
      </c>
      <c r="I210">
        <f t="shared" ca="1" si="100"/>
        <v>-0.16599154423951853</v>
      </c>
      <c r="J210">
        <f t="shared" ca="1" si="101"/>
        <v>-0.3648030469690231</v>
      </c>
      <c r="K210">
        <f t="shared" ca="1" si="102"/>
        <v>-0.34692063828255509</v>
      </c>
      <c r="L210">
        <f t="shared" ca="1" si="103"/>
        <v>-9.7428275729280353E-2</v>
      </c>
      <c r="M210">
        <f t="shared" ca="1" si="104"/>
        <v>-0.4096423275989971</v>
      </c>
      <c r="Q210">
        <f t="shared" si="111"/>
        <v>1.8</v>
      </c>
      <c r="R210">
        <f t="shared" ca="1" si="105"/>
        <v>0.11160210043929693</v>
      </c>
      <c r="S210">
        <f t="shared" ca="1" si="105"/>
        <v>0.14205480260748182</v>
      </c>
      <c r="T210">
        <f t="shared" ca="1" si="105"/>
        <v>0.30023097450394709</v>
      </c>
      <c r="U210">
        <f t="shared" ca="1" si="105"/>
        <v>0.1158800073931755</v>
      </c>
      <c r="V210">
        <f t="shared" ca="1" si="105"/>
        <v>0.13057001173626456</v>
      </c>
      <c r="W210">
        <f t="shared" ca="1" si="105"/>
        <v>0.11999234717743631</v>
      </c>
      <c r="X210">
        <f t="shared" ca="1" si="105"/>
        <v>0.11124610685361183</v>
      </c>
      <c r="Y210">
        <f t="shared" ca="1" si="105"/>
        <v>0.23745410145066001</v>
      </c>
      <c r="Z210">
        <f t="shared" ca="1" si="105"/>
        <v>0.24984447819334415</v>
      </c>
      <c r="AA210">
        <f t="shared" ca="1" si="105"/>
        <v>0.7962406695450569</v>
      </c>
      <c r="AB210">
        <f t="shared" ca="1" si="105"/>
        <v>0.2519702595454178</v>
      </c>
    </row>
    <row r="211" spans="1:28" x14ac:dyDescent="0.25">
      <c r="A211" s="1">
        <f t="shared" si="109"/>
        <v>2057</v>
      </c>
      <c r="B211">
        <f t="shared" si="110"/>
        <v>2</v>
      </c>
      <c r="C211">
        <f t="shared" ca="1" si="94"/>
        <v>-0.13447779140858285</v>
      </c>
      <c r="D211">
        <f t="shared" ca="1" si="95"/>
        <v>-0.22495482371783351</v>
      </c>
      <c r="E211">
        <f t="shared" ca="1" si="96"/>
        <v>-0.20536289720020495</v>
      </c>
      <c r="F211">
        <f t="shared" ca="1" si="97"/>
        <v>-0.59728582808560327</v>
      </c>
      <c r="G211">
        <f t="shared" ref="G211:L211" ca="1" si="112">-IF(ABS(MIN(INDIRECT("'[All data.xlsx]Sheet2_Mul_"&amp;$B211&amp;"_"&amp;V$1&amp;"'!"&amp;ADDRESS($O$2+$A211-2023,2)&amp;":"&amp;ADDRESS($O$2+$A211-2023,52))))&lt;0.0001,10000*(MIN(INDIRECT("'[All data.xlsx]Sheet2_Mul_"&amp;$B211&amp;"_"&amp;V$1&amp;"'!"&amp;ADDRESS($O$2+$A211-2023,2)&amp;":"&amp;ADDRESS($O$2+$A211-2023,52)))),IF(ABS(MIN(INDIRECT("'[All data.xlsx]Sheet2_Mul_"&amp;$B211&amp;"_"&amp;V$1&amp;"'!"&amp;ADDRESS($O$2+$A211-2023,2)&amp;":"&amp;ADDRESS($O$2+$A211-2023,52))))&lt;0.001,(MIN(INDIRECT("'[All data.xlsx]Sheet2_Mul_"&amp;$B211&amp;"_"&amp;V$1&amp;"'!"&amp;ADDRESS($O$2+$A211-2023,2)&amp;":"&amp;ADDRESS($O$2+$A211-2023,52))))*1000,IF(ABS(MIN(INDIRECT("'[All data.xlsx]Sheet2_Mul_"&amp;$B211&amp;"_"&amp;V$1&amp;"'!"&amp;ADDRESS($O$2+$A211-2023,2)&amp;":"&amp;ADDRESS($O$2+$A211-2023,52))))&lt;0.01,(MIN(INDIRECT("'[All data.xlsx]Sheet2_Mul_"&amp;$B211&amp;"_"&amp;V$1&amp;"'!"&amp;ADDRESS($O$2+$A211-2023,2)&amp;":"&amp;ADDRESS($O$2+$A211-2023,52))))*100,IF(ABS(MIN(INDIRECT("'[All data.xlsx]Sheet2_Mul_"&amp;$B211&amp;"_"&amp;V$1&amp;"'!"&amp;ADDRESS($O$2+$A211-2023,2)&amp;":"&amp;ADDRESS($O$2+$A211-2023,52))))&lt;0.1,(MIN(INDIRECT("'[All data.xlsx]Sheet2_Mul_"&amp;$B211&amp;"_"&amp;V$1&amp;"'!"&amp;ADDRESS($O$2+$A211-2023,2)&amp;":"&amp;ADDRESS($O$2+$A211-2023,52))))*10,(MIN(INDIRECT("'[All data.xlsx]Sheet2_Mul_"&amp;$B211&amp;"_"&amp;V$1&amp;"'!"&amp;ADDRESS($O$2+$A211-2023,2)&amp;":"&amp;ADDRESS($O$2+$A211-2023,52))))))))*VLOOKUP($A211,$AD$2:$AF$39,3,0)/3</f>
        <v>-0.10625224239014767</v>
      </c>
      <c r="H211">
        <f t="shared" ca="1" si="112"/>
        <v>-0.73102379071014889</v>
      </c>
      <c r="I211">
        <f t="shared" ca="1" si="112"/>
        <v>-0.33374892079136359</v>
      </c>
      <c r="J211">
        <f t="shared" ca="1" si="112"/>
        <v>-0.1847622843712772</v>
      </c>
      <c r="K211">
        <f t="shared" ca="1" si="112"/>
        <v>-0.32139941252077026</v>
      </c>
      <c r="L211">
        <f t="shared" ca="1" si="112"/>
        <v>-1.4396447248959792</v>
      </c>
      <c r="M211">
        <f t="shared" ca="1" si="104"/>
        <v>-0.37578735207123071</v>
      </c>
      <c r="Q211">
        <f t="shared" si="111"/>
        <v>2</v>
      </c>
      <c r="R211">
        <f t="shared" ca="1" si="105"/>
        <v>0.11626407169771065</v>
      </c>
      <c r="S211">
        <f t="shared" ca="1" si="105"/>
        <v>0.15141564468188989</v>
      </c>
      <c r="T211">
        <f t="shared" ca="1" si="105"/>
        <v>0.26518337857384955</v>
      </c>
      <c r="U211">
        <f t="shared" ca="1" si="105"/>
        <v>0.44657577440764917</v>
      </c>
      <c r="V211">
        <f t="shared" ca="1" si="105"/>
        <v>0.21786658016348695</v>
      </c>
      <c r="W211">
        <f t="shared" ca="1" si="105"/>
        <v>0.56187188178470959</v>
      </c>
      <c r="X211">
        <f t="shared" ca="1" si="105"/>
        <v>0.15369777487366101</v>
      </c>
      <c r="Y211">
        <f t="shared" ca="1" si="105"/>
        <v>0.39589148290638715</v>
      </c>
      <c r="Z211">
        <f t="shared" ca="1" si="105"/>
        <v>0.48460589052981612</v>
      </c>
      <c r="AA211">
        <f t="shared" ca="1" si="105"/>
        <v>1.9935507722297769</v>
      </c>
      <c r="AB211">
        <f t="shared" ca="1" si="105"/>
        <v>0.22840442067803429</v>
      </c>
    </row>
    <row r="212" spans="1:28" x14ac:dyDescent="0.25">
      <c r="A212" s="1">
        <f t="shared" si="109"/>
        <v>2058</v>
      </c>
      <c r="B212">
        <f t="shared" si="110"/>
        <v>1</v>
      </c>
      <c r="C212">
        <f t="shared" ca="1" si="94"/>
        <v>-0.11511510065419599</v>
      </c>
      <c r="D212">
        <f t="shared" ca="1" si="95"/>
        <v>-0.13526456543917673</v>
      </c>
      <c r="E212">
        <f t="shared" ca="1" si="96"/>
        <v>-9.2710874832947973E-2</v>
      </c>
      <c r="F212">
        <f t="shared" ca="1" si="97"/>
        <v>-0.13047051617290242</v>
      </c>
      <c r="G212">
        <f t="shared" ca="1" si="98"/>
        <v>-0.14913972434039835</v>
      </c>
      <c r="H212">
        <f t="shared" ca="1" si="99"/>
        <v>-0.17435697376854661</v>
      </c>
      <c r="I212">
        <f t="shared" ca="1" si="100"/>
        <v>-0.19190134904459236</v>
      </c>
      <c r="J212">
        <f t="shared" ca="1" si="101"/>
        <v>-0.40147100320437823</v>
      </c>
      <c r="K212">
        <f t="shared" ca="1" si="102"/>
        <v>-0.11879531653922899</v>
      </c>
      <c r="L212">
        <f t="shared" ca="1" si="103"/>
        <v>-0.39118831576291818</v>
      </c>
      <c r="M212">
        <f t="shared" ca="1" si="104"/>
        <v>-0.2282137297653557</v>
      </c>
      <c r="Q212">
        <f t="shared" si="111"/>
        <v>1</v>
      </c>
      <c r="R212">
        <f t="shared" ca="1" si="105"/>
        <v>0.89423246720176108</v>
      </c>
      <c r="S212">
        <f t="shared" ca="1" si="105"/>
        <v>0.1233886903938393</v>
      </c>
      <c r="T212">
        <f t="shared" ca="1" si="105"/>
        <v>0.74643020290365869</v>
      </c>
      <c r="U212">
        <f t="shared" ca="1" si="105"/>
        <v>0.11667208957075757</v>
      </c>
      <c r="V212">
        <f t="shared" ca="1" si="105"/>
        <v>0.13165536180489093</v>
      </c>
      <c r="W212">
        <f t="shared" ca="1" si="105"/>
        <v>0.11554319847540656</v>
      </c>
      <c r="X212">
        <f t="shared" ca="1" si="105"/>
        <v>0.75777173613622173</v>
      </c>
      <c r="Y212">
        <f t="shared" ca="1" si="105"/>
        <v>0.24160011237039292</v>
      </c>
      <c r="Z212">
        <f t="shared" ca="1" si="105"/>
        <v>0.93985813957658637</v>
      </c>
      <c r="AA212">
        <f t="shared" ca="1" si="105"/>
        <v>0.49372933365108368</v>
      </c>
      <c r="AB212">
        <f t="shared" ca="1" si="105"/>
        <v>0.13109174947027313</v>
      </c>
    </row>
    <row r="213" spans="1:28" x14ac:dyDescent="0.25">
      <c r="A213" s="1">
        <f t="shared" si="109"/>
        <v>2058</v>
      </c>
      <c r="B213">
        <f t="shared" si="110"/>
        <v>1.2</v>
      </c>
      <c r="C213">
        <f t="shared" ca="1" si="94"/>
        <v>-0.11928615012998367</v>
      </c>
      <c r="D213">
        <f t="shared" ca="1" si="95"/>
        <v>-0.13512406846170441</v>
      </c>
      <c r="E213">
        <f t="shared" ca="1" si="96"/>
        <v>-0.13257814359357081</v>
      </c>
      <c r="F213">
        <f t="shared" ca="1" si="97"/>
        <v>-0.12976717656943701</v>
      </c>
      <c r="G213">
        <f t="shared" ca="1" si="98"/>
        <v>-0.71314414074742905</v>
      </c>
      <c r="H213">
        <f t="shared" ca="1" si="99"/>
        <v>-0.41859874547842879</v>
      </c>
      <c r="I213">
        <f t="shared" ca="1" si="100"/>
        <v>-0.16295028022932176</v>
      </c>
      <c r="J213">
        <f t="shared" ca="1" si="101"/>
        <v>-0.40120406806265857</v>
      </c>
      <c r="K213">
        <f t="shared" ca="1" si="102"/>
        <v>-0.1125789984045006</v>
      </c>
      <c r="L213">
        <f t="shared" ca="1" si="103"/>
        <v>-0.38216474838671738</v>
      </c>
      <c r="M213">
        <f t="shared" ref="M213:M217" ca="1" si="113">-IF(ABS(MIN(INDIRECT("'[All data.xlsx]Sheet2_Mul_"&amp;$B213&amp;"_"&amp;AB$1&amp;"'!"&amp;ADDRESS($O$2+$A213-2023,2)&amp;":"&amp;ADDRESS($O$2+$A213-2023,52))))&lt;0.0001,10000*(MIN(INDIRECT("'[All data.xlsx]Sheet2_Mul_"&amp;$B213&amp;"_"&amp;AB$1&amp;"'!"&amp;ADDRESS($O$2+$A213-2023,2)&amp;":"&amp;ADDRESS($O$2+$A213-2023,52)))),IF(ABS(MIN(INDIRECT("'[All data.xlsx]Sheet2_Mul_"&amp;$B213&amp;"_"&amp;AB$1&amp;"'!"&amp;ADDRESS($O$2+$A213-2023,2)&amp;":"&amp;ADDRESS($O$2+$A213-2023,52))))&lt;0.001,(MIN(INDIRECT("'[All data.xlsx]Sheet2_Mul_"&amp;$B213&amp;"_"&amp;AB$1&amp;"'!"&amp;ADDRESS($O$2+$A213-2023,2)&amp;":"&amp;ADDRESS($O$2+$A213-2023,52))))*1000,IF(ABS(MIN(INDIRECT("'[All data.xlsx]Sheet2_Mul_"&amp;$B213&amp;"_"&amp;AB$1&amp;"'!"&amp;ADDRESS($O$2+$A213-2023,2)&amp;":"&amp;ADDRESS($O$2+$A213-2023,52))))&lt;0.01,(MIN(INDIRECT("'[All data.xlsx]Sheet2_Mul_"&amp;$B213&amp;"_"&amp;AB$1&amp;"'!"&amp;ADDRESS($O$2+$A213-2023,2)&amp;":"&amp;ADDRESS($O$2+$A213-2023,52))))*100,IF(ABS(MIN(INDIRECT("'[All data.xlsx]Sheet2_Mul_"&amp;$B213&amp;"_"&amp;AB$1&amp;"'!"&amp;ADDRESS($O$2+$A213-2023,2)&amp;":"&amp;ADDRESS($O$2+$A213-2023,52))))&lt;0.1,(MIN(INDIRECT("'[All data.xlsx]Sheet2_Mul_"&amp;$B213&amp;"_"&amp;AB$1&amp;"'!"&amp;ADDRESS($O$2+$A213-2023,2)&amp;":"&amp;ADDRESS($O$2+$A213-2023,52))))*10,(MIN(INDIRECT("'[All data.xlsx]Sheet2_Mul_"&amp;$B213&amp;"_"&amp;AB$1&amp;"'!"&amp;ADDRESS($O$2+$A213-2023,2)&amp;":"&amp;ADDRESS($O$2+$A213-2023,52))))))))*VLOOKUP($A213,$AD$2:$AF$39,3,0)/3</f>
        <v>-0.10009811327253403</v>
      </c>
      <c r="Q213">
        <f t="shared" si="111"/>
        <v>1.2</v>
      </c>
      <c r="R213">
        <f t="shared" ca="1" si="105"/>
        <v>0.94644959443070453</v>
      </c>
      <c r="S213">
        <f t="shared" ca="1" si="105"/>
        <v>0.12326404680870999</v>
      </c>
      <c r="T213">
        <f t="shared" ca="1" si="105"/>
        <v>0.11982430828155621</v>
      </c>
      <c r="U213">
        <f t="shared" ca="1" si="105"/>
        <v>0.11603922464197915</v>
      </c>
      <c r="V213">
        <f t="shared" ca="1" si="105"/>
        <v>0.37869992077338011</v>
      </c>
      <c r="W213">
        <f t="shared" ca="1" si="105"/>
        <v>0.20272796555692835</v>
      </c>
      <c r="X213">
        <f t="shared" ca="1" si="105"/>
        <v>0.10671632527640926</v>
      </c>
      <c r="Y213">
        <f t="shared" ca="1" si="105"/>
        <v>0.25153148262769159</v>
      </c>
      <c r="Z213">
        <f t="shared" ca="1" si="105"/>
        <v>0.92282595074529306</v>
      </c>
      <c r="AA213">
        <f t="shared" ca="1" si="105"/>
        <v>0.48234044566980921</v>
      </c>
      <c r="AB213">
        <f t="shared" ca="1" si="105"/>
        <v>0.12633653096052855</v>
      </c>
    </row>
    <row r="214" spans="1:28" x14ac:dyDescent="0.25">
      <c r="A214" s="1">
        <f t="shared" si="109"/>
        <v>2058</v>
      </c>
      <c r="B214">
        <f t="shared" si="110"/>
        <v>1.4</v>
      </c>
      <c r="C214">
        <f t="shared" ca="1" si="94"/>
        <v>-0.12331628083927938</v>
      </c>
      <c r="D214">
        <f t="shared" ca="1" si="95"/>
        <v>-9.0597626426516961E-2</v>
      </c>
      <c r="E214">
        <f t="shared" ca="1" si="96"/>
        <v>-0.13206064676492285</v>
      </c>
      <c r="F214">
        <f t="shared" ca="1" si="97"/>
        <v>-0.12892789460030621</v>
      </c>
      <c r="G214">
        <f t="shared" ca="1" si="98"/>
        <v>-0.18055036262234866</v>
      </c>
      <c r="H214">
        <f t="shared" ca="1" si="99"/>
        <v>-0.14124513219914292</v>
      </c>
      <c r="I214">
        <f t="shared" ca="1" si="100"/>
        <v>-0.17335444368481645</v>
      </c>
      <c r="J214">
        <f t="shared" ca="1" si="101"/>
        <v>-0.36494919301978085</v>
      </c>
      <c r="K214">
        <f t="shared" ca="1" si="102"/>
        <v>-0.11015601916572798</v>
      </c>
      <c r="L214">
        <f t="shared" ca="1" si="103"/>
        <v>-0.3720170610489546</v>
      </c>
      <c r="M214">
        <f t="shared" ca="1" si="113"/>
        <v>-9.6046515668549701E-2</v>
      </c>
      <c r="Q214">
        <f t="shared" si="111"/>
        <v>1.4</v>
      </c>
      <c r="R214">
        <f t="shared" ca="1" si="105"/>
        <v>0.99687057540596358</v>
      </c>
      <c r="S214">
        <f t="shared" ca="1" si="105"/>
        <v>0.73466456738411334</v>
      </c>
      <c r="T214">
        <f t="shared" ca="1" si="105"/>
        <v>0.11935054347644959</v>
      </c>
      <c r="U214">
        <f t="shared" ca="1" si="105"/>
        <v>0.11528098332244646</v>
      </c>
      <c r="V214">
        <f t="shared" ca="1" si="105"/>
        <v>0.13154230543261278</v>
      </c>
      <c r="W214">
        <f t="shared" ca="1" si="105"/>
        <v>0.1228840973840452</v>
      </c>
      <c r="X214">
        <f t="shared" ca="1" si="105"/>
        <v>0.11349212687365545</v>
      </c>
      <c r="Y214">
        <f t="shared" ca="1" si="105"/>
        <v>0.46061222849856259</v>
      </c>
      <c r="Z214">
        <f t="shared" ca="1" si="105"/>
        <v>0.90323875880673088</v>
      </c>
      <c r="AA214">
        <f t="shared" ca="1" si="105"/>
        <v>0.19673137149418668</v>
      </c>
      <c r="AB214">
        <f t="shared" ca="1" si="105"/>
        <v>0.30430614349151763</v>
      </c>
    </row>
    <row r="215" spans="1:28" x14ac:dyDescent="0.25">
      <c r="A215" s="1">
        <f t="shared" si="109"/>
        <v>2058</v>
      </c>
      <c r="B215">
        <f t="shared" si="110"/>
        <v>1.6</v>
      </c>
      <c r="C215">
        <f t="shared" ca="1" si="94"/>
        <v>-0.12721300266666635</v>
      </c>
      <c r="D215">
        <f t="shared" ca="1" si="95"/>
        <v>-0.29187992447726913</v>
      </c>
      <c r="E215">
        <f t="shared" ca="1" si="96"/>
        <v>-0.13144646714027428</v>
      </c>
      <c r="F215">
        <f t="shared" ca="1" si="97"/>
        <v>-0.12795302705338771</v>
      </c>
      <c r="G215">
        <f t="shared" ca="1" si="98"/>
        <v>-0.14652217710899321</v>
      </c>
      <c r="H215">
        <f t="shared" ca="1" si="99"/>
        <v>-0.1266990704580962</v>
      </c>
      <c r="I215">
        <f t="shared" ca="1" si="100"/>
        <v>-0.17039052728072959</v>
      </c>
      <c r="J215">
        <f t="shared" ca="1" si="101"/>
        <v>-0.3567571323175438</v>
      </c>
      <c r="K215">
        <f t="shared" ca="1" si="102"/>
        <v>-0.49901069604952947</v>
      </c>
      <c r="L215">
        <f t="shared" ca="1" si="103"/>
        <v>-0.36095465167605889</v>
      </c>
      <c r="M215">
        <f t="shared" ca="1" si="113"/>
        <v>-9.1790677795732023E-2</v>
      </c>
      <c r="Q215">
        <f t="shared" si="111"/>
        <v>1.6</v>
      </c>
      <c r="R215">
        <f t="shared" ca="1" si="105"/>
        <v>0.10455773204159327</v>
      </c>
      <c r="S215">
        <f t="shared" ca="1" si="105"/>
        <v>0.27728799575391649</v>
      </c>
      <c r="T215">
        <f t="shared" ca="1" si="105"/>
        <v>0.12839298012007061</v>
      </c>
      <c r="U215">
        <f t="shared" ca="1" si="105"/>
        <v>0.1143951059204245</v>
      </c>
      <c r="V215">
        <f t="shared" ca="1" si="105"/>
        <v>0.12930821205593426</v>
      </c>
      <c r="W215">
        <f t="shared" ca="1" si="105"/>
        <v>0.11022016341768857</v>
      </c>
      <c r="X215">
        <f t="shared" ca="1" si="105"/>
        <v>0.11171579276472018</v>
      </c>
      <c r="Y215">
        <f t="shared" ca="1" si="105"/>
        <v>0.12516697567547291</v>
      </c>
      <c r="Z215">
        <f t="shared" ca="1" si="105"/>
        <v>0.62981487053057916</v>
      </c>
      <c r="AA215">
        <f t="shared" ca="1" si="105"/>
        <v>0.1956620386673886</v>
      </c>
      <c r="AB215">
        <f t="shared" ca="1" si="105"/>
        <v>0.27749758724483664</v>
      </c>
    </row>
    <row r="216" spans="1:28" x14ac:dyDescent="0.25">
      <c r="A216" s="1">
        <f t="shared" si="109"/>
        <v>2058</v>
      </c>
      <c r="B216">
        <f t="shared" si="110"/>
        <v>1.8</v>
      </c>
      <c r="C216">
        <f t="shared" ca="1" si="94"/>
        <v>-0.13098336440175934</v>
      </c>
      <c r="D216">
        <f t="shared" ca="1" si="95"/>
        <v>-0.24720987104806913</v>
      </c>
      <c r="E216">
        <f t="shared" ca="1" si="96"/>
        <v>-0.22206824276287626</v>
      </c>
      <c r="F216">
        <f t="shared" ca="1" si="97"/>
        <v>-0.12685009687829385</v>
      </c>
      <c r="G216">
        <f t="shared" ca="1" si="98"/>
        <v>-0.17516421598757856</v>
      </c>
      <c r="H216">
        <f t="shared" ca="1" si="99"/>
        <v>-0.13597102212108539</v>
      </c>
      <c r="I216">
        <f t="shared" ca="1" si="100"/>
        <v>-0.1640089633525397</v>
      </c>
      <c r="J216">
        <f t="shared" ca="1" si="101"/>
        <v>-0.11525493342641217</v>
      </c>
      <c r="K216">
        <f t="shared" ca="1" si="102"/>
        <v>-0.10457994429892455</v>
      </c>
      <c r="L216">
        <f t="shared" ca="1" si="103"/>
        <v>-0.3491854137253001</v>
      </c>
      <c r="M216">
        <f t="shared" ca="1" si="113"/>
        <v>-8.740641866615674E-2</v>
      </c>
      <c r="Q216">
        <f t="shared" si="111"/>
        <v>1.8</v>
      </c>
      <c r="R216">
        <f t="shared" ca="1" si="105"/>
        <v>0.10926465824402518</v>
      </c>
      <c r="S216">
        <f t="shared" ca="1" si="105"/>
        <v>0.13191539989241877</v>
      </c>
      <c r="T216">
        <f t="shared" ca="1" si="105"/>
        <v>0.28027832403570785</v>
      </c>
      <c r="U216">
        <f t="shared" ca="1" si="105"/>
        <v>0.11338819675693132</v>
      </c>
      <c r="V216">
        <f t="shared" ca="1" si="105"/>
        <v>0.12780361236787469</v>
      </c>
      <c r="W216">
        <f t="shared" ca="1" si="105"/>
        <v>0.11826961658095034</v>
      </c>
      <c r="X216">
        <f t="shared" ca="1" si="105"/>
        <v>0.10760205553122434</v>
      </c>
      <c r="Y216">
        <f t="shared" ca="1" si="105"/>
        <v>0.96761772142511193</v>
      </c>
      <c r="Z216">
        <f t="shared" ca="1" si="105"/>
        <v>0.8579275844483204</v>
      </c>
      <c r="AA216">
        <f t="shared" ca="1" si="105"/>
        <v>0.19317536956643153</v>
      </c>
      <c r="AB216">
        <f t="shared" ca="1" si="105"/>
        <v>0.25215254675438165</v>
      </c>
    </row>
    <row r="217" spans="1:28" x14ac:dyDescent="0.25">
      <c r="A217" s="1">
        <f t="shared" si="109"/>
        <v>2058</v>
      </c>
      <c r="B217">
        <f t="shared" si="110"/>
        <v>2</v>
      </c>
      <c r="C217">
        <f t="shared" ca="1" si="94"/>
        <v>-0.13463398909593971</v>
      </c>
      <c r="D217">
        <f t="shared" ca="1" si="95"/>
        <v>-0.20628383235480227</v>
      </c>
      <c r="E217">
        <f t="shared" ca="1" si="96"/>
        <v>-0.20329499889091174</v>
      </c>
      <c r="F217">
        <f t="shared" ca="1" si="97"/>
        <v>-0.21738645319463989</v>
      </c>
      <c r="G217">
        <f t="shared" ref="G217:L217" ca="1" si="114">-IF(ABS(MIN(INDIRECT("'[All data.xlsx]Sheet2_Mul_"&amp;$B217&amp;"_"&amp;V$1&amp;"'!"&amp;ADDRESS($O$2+$A217-2023,2)&amp;":"&amp;ADDRESS($O$2+$A217-2023,52))))&lt;0.0001,10000*(MIN(INDIRECT("'[All data.xlsx]Sheet2_Mul_"&amp;$B217&amp;"_"&amp;V$1&amp;"'!"&amp;ADDRESS($O$2+$A217-2023,2)&amp;":"&amp;ADDRESS($O$2+$A217-2023,52)))),IF(ABS(MIN(INDIRECT("'[All data.xlsx]Sheet2_Mul_"&amp;$B217&amp;"_"&amp;V$1&amp;"'!"&amp;ADDRESS($O$2+$A217-2023,2)&amp;":"&amp;ADDRESS($O$2+$A217-2023,52))))&lt;0.001,(MIN(INDIRECT("'[All data.xlsx]Sheet2_Mul_"&amp;$B217&amp;"_"&amp;V$1&amp;"'!"&amp;ADDRESS($O$2+$A217-2023,2)&amp;":"&amp;ADDRESS($O$2+$A217-2023,52))))*1000,IF(ABS(MIN(INDIRECT("'[All data.xlsx]Sheet2_Mul_"&amp;$B217&amp;"_"&amp;V$1&amp;"'!"&amp;ADDRESS($O$2+$A217-2023,2)&amp;":"&amp;ADDRESS($O$2+$A217-2023,52))))&lt;0.01,(MIN(INDIRECT("'[All data.xlsx]Sheet2_Mul_"&amp;$B217&amp;"_"&amp;V$1&amp;"'!"&amp;ADDRESS($O$2+$A217-2023,2)&amp;":"&amp;ADDRESS($O$2+$A217-2023,52))))*100,IF(ABS(MIN(INDIRECT("'[All data.xlsx]Sheet2_Mul_"&amp;$B217&amp;"_"&amp;V$1&amp;"'!"&amp;ADDRESS($O$2+$A217-2023,2)&amp;":"&amp;ADDRESS($O$2+$A217-2023,52))))&lt;0.1,(MIN(INDIRECT("'[All data.xlsx]Sheet2_Mul_"&amp;$B217&amp;"_"&amp;V$1&amp;"'!"&amp;ADDRESS($O$2+$A217-2023,2)&amp;":"&amp;ADDRESS($O$2+$A217-2023,52))))*10,(MIN(INDIRECT("'[All data.xlsx]Sheet2_Mul_"&amp;$B217&amp;"_"&amp;V$1&amp;"'!"&amp;ADDRESS($O$2+$A217-2023,2)&amp;":"&amp;ADDRESS($O$2+$A217-2023,52))))))))*VLOOKUP($A217,$AD$2:$AF$39,3,0)/3</f>
        <v>-0.26557137273626408</v>
      </c>
      <c r="H217">
        <f t="shared" ca="1" si="114"/>
        <v>-8.1385748857753043E-2</v>
      </c>
      <c r="I217">
        <f t="shared" ca="1" si="114"/>
        <v>-0.32736792851457835</v>
      </c>
      <c r="J217">
        <f t="shared" ca="1" si="114"/>
        <v>-0.18680891680225672</v>
      </c>
      <c r="K217">
        <f t="shared" ca="1" si="114"/>
        <v>-0.28987246658277038</v>
      </c>
      <c r="L217">
        <f t="shared" ca="1" si="114"/>
        <v>-1.5472488766762824</v>
      </c>
      <c r="M217">
        <f t="shared" ca="1" si="113"/>
        <v>-8.2962825793969394E-2</v>
      </c>
      <c r="Q217">
        <f t="shared" si="111"/>
        <v>2</v>
      </c>
      <c r="R217">
        <f t="shared" ca="1" si="105"/>
        <v>0.1138150357189617</v>
      </c>
      <c r="S217">
        <f t="shared" ref="S217:AB229" ca="1" si="115">IF(ABS(MAX(INDIRECT("'[All data.xlsx]Sheet2_Mul_"&amp;$B217&amp;"_"&amp;S$1&amp;"'!"&amp;ADDRESS($O$2+$A217-2023,2)&amp;":"&amp;ADDRESS($O$2+$A217-2023,52))))&lt;0.0001,10000*ABS(MAX(INDIRECT("'[All data.xlsx]Sheet2_Mul_"&amp;$B217&amp;"_"&amp;S$1&amp;"'!"&amp;ADDRESS($O$2+$A217-2023,2)&amp;":"&amp;ADDRESS($O$2+$A217-2023,52)))),IF(ABS(MAX(INDIRECT("'[All data.xlsx]Sheet2_Mul_"&amp;$B217&amp;"_"&amp;S$1&amp;"'!"&amp;ADDRESS($O$2+$A217-2023,2)&amp;":"&amp;ADDRESS($O$2+$A217-2023,52))))&lt;0.001,ABS(MAX(INDIRECT("'[All data.xlsx]Sheet2_Mul_"&amp;$B217&amp;"_"&amp;S$1&amp;"'!"&amp;ADDRESS($O$2+$A217-2023,2)&amp;":"&amp;ADDRESS($O$2+$A217-2023,52))))*1000,IF(ABS(MAX(INDIRECT("'[All data.xlsx]Sheet2_Mul_"&amp;$B217&amp;"_"&amp;S$1&amp;"'!"&amp;ADDRESS($O$2+$A217-2023,2)&amp;":"&amp;ADDRESS($O$2+$A217-2023,52))))&lt;0.01,ABS(MAX(INDIRECT("'[All data.xlsx]Sheet2_Mul_"&amp;$B217&amp;"_"&amp;S$1&amp;"'!"&amp;ADDRESS($O$2+$A217-2023,2)&amp;":"&amp;ADDRESS($O$2+$A217-2023,52))))*100,IF(ABS(MAX(INDIRECT("'[All data.xlsx]Sheet2_Mul_"&amp;$B217&amp;"_"&amp;S$1&amp;"'!"&amp;ADDRESS($O$2+$A217-2023,2)&amp;":"&amp;ADDRESS($O$2+$A217-2023,52))))&lt;0.1,ABS(MAX(INDIRECT("'[All data.xlsx]Sheet2_Mul_"&amp;$B217&amp;"_"&amp;S$1&amp;"'!"&amp;ADDRESS($O$2+$A217-2023,2)&amp;":"&amp;ADDRESS($O$2+$A217-2023,52))))*10,ABS(MAX(INDIRECT("'[All data.xlsx]Sheet2_Mul_"&amp;$B217&amp;"_"&amp;S$1&amp;"'!"&amp;ADDRESS($O$2+$A217-2023,2)&amp;":"&amp;ADDRESS($O$2+$A217-2023,52))))))))</f>
        <v>0.67839571079316174</v>
      </c>
      <c r="T217">
        <f t="shared" ca="1" si="115"/>
        <v>0.25658410615167521</v>
      </c>
      <c r="U217">
        <f t="shared" ca="1" si="115"/>
        <v>0.47104588674242187</v>
      </c>
      <c r="V217">
        <f t="shared" ca="1" si="115"/>
        <v>0.23141890691542882</v>
      </c>
      <c r="W217">
        <f t="shared" ca="1" si="115"/>
        <v>0.56080534723675346</v>
      </c>
      <c r="X217">
        <f t="shared" ca="1" si="115"/>
        <v>0.14439558160610136</v>
      </c>
      <c r="Y217">
        <f t="shared" ca="1" si="115"/>
        <v>0.47122502765577695</v>
      </c>
      <c r="Z217">
        <f t="shared" ca="1" si="115"/>
        <v>0.44269294591709901</v>
      </c>
      <c r="AA217">
        <f t="shared" ca="1" si="115"/>
        <v>2.1734437003041323</v>
      </c>
      <c r="AB217">
        <f t="shared" ca="1" si="115"/>
        <v>0.22859261554849708</v>
      </c>
    </row>
    <row r="218" spans="1:28" x14ac:dyDescent="0.25">
      <c r="A218" s="1">
        <f t="shared" si="109"/>
        <v>2059</v>
      </c>
      <c r="B218">
        <f t="shared" si="110"/>
        <v>1</v>
      </c>
      <c r="C218">
        <f t="shared" ca="1" si="94"/>
        <v>-0.11531431980220057</v>
      </c>
      <c r="D218">
        <f t="shared" ca="1" si="95"/>
        <v>-0.13536857899441926</v>
      </c>
      <c r="E218">
        <f t="shared" ca="1" si="96"/>
        <v>-9.2866253401086507E-2</v>
      </c>
      <c r="F218">
        <f t="shared" ca="1" si="97"/>
        <v>-0.10132684209651988</v>
      </c>
      <c r="G218">
        <f t="shared" ca="1" si="98"/>
        <v>-0.14931208900576273</v>
      </c>
      <c r="H218">
        <f t="shared" ca="1" si="99"/>
        <v>-0.14180339888393215</v>
      </c>
      <c r="I218">
        <f t="shared" ca="1" si="100"/>
        <v>-9.850580914863194E-2</v>
      </c>
      <c r="J218">
        <f t="shared" ca="1" si="101"/>
        <v>-0.40171320622530821</v>
      </c>
      <c r="K218">
        <f t="shared" ca="1" si="102"/>
        <v>-0.13448447194064417</v>
      </c>
      <c r="L218">
        <f t="shared" ca="1" si="103"/>
        <v>-0.14936834197621726</v>
      </c>
      <c r="M218">
        <f t="shared" ca="1" si="104"/>
        <v>-0.22816457940938065</v>
      </c>
      <c r="Q218">
        <f t="shared" si="111"/>
        <v>1</v>
      </c>
      <c r="R218">
        <f t="shared" ca="1" si="105"/>
        <v>0.87618871828189493</v>
      </c>
      <c r="S218">
        <f t="shared" ca="1" si="115"/>
        <v>0.28498051595323137</v>
      </c>
      <c r="T218">
        <f t="shared" ca="1" si="115"/>
        <v>0.73104720714793348</v>
      </c>
      <c r="U218">
        <f t="shared" ca="1" si="115"/>
        <v>0.12289041635941889</v>
      </c>
      <c r="V218">
        <f t="shared" ca="1" si="115"/>
        <v>0.12884596262657802</v>
      </c>
      <c r="W218">
        <f t="shared" ca="1" si="115"/>
        <v>0.1205948519957314</v>
      </c>
      <c r="X218">
        <f t="shared" ca="1" si="115"/>
        <v>0.73898470057129195</v>
      </c>
      <c r="Y218">
        <f t="shared" ca="1" si="115"/>
        <v>0.23461026561666284</v>
      </c>
      <c r="Z218">
        <f t="shared" ca="1" si="115"/>
        <v>0.15481136138860344</v>
      </c>
      <c r="AA218">
        <f t="shared" ca="1" si="115"/>
        <v>0.17807284003589716</v>
      </c>
      <c r="AB218">
        <f t="shared" ca="1" si="115"/>
        <v>0.13115453380470121</v>
      </c>
    </row>
    <row r="219" spans="1:28" x14ac:dyDescent="0.25">
      <c r="A219" s="1">
        <f t="shared" si="109"/>
        <v>2059</v>
      </c>
      <c r="B219">
        <f t="shared" si="110"/>
        <v>1.2</v>
      </c>
      <c r="C219">
        <f t="shared" ca="1" si="94"/>
        <v>-0.11948178138773802</v>
      </c>
      <c r="D219">
        <f t="shared" ca="1" si="95"/>
        <v>-9.0997095376482554E-2</v>
      </c>
      <c r="E219">
        <f t="shared" ca="1" si="96"/>
        <v>-0.13269668645725949</v>
      </c>
      <c r="F219">
        <f t="shared" ca="1" si="97"/>
        <v>-0.12989705729615303</v>
      </c>
      <c r="G219">
        <f t="shared" ca="1" si="98"/>
        <v>-0.14948429570831043</v>
      </c>
      <c r="H219">
        <f t="shared" ca="1" si="99"/>
        <v>-0.13040085345330521</v>
      </c>
      <c r="I219">
        <f t="shared" ca="1" si="100"/>
        <v>-0.37748013665137897</v>
      </c>
      <c r="J219">
        <f t="shared" ca="1" si="101"/>
        <v>-0.39442300243381134</v>
      </c>
      <c r="K219">
        <f t="shared" ca="1" si="102"/>
        <v>-0.37567885358819758</v>
      </c>
      <c r="L219">
        <f t="shared" ca="1" si="103"/>
        <v>-0.10840281129854534</v>
      </c>
      <c r="M219">
        <f t="shared" ca="1" si="104"/>
        <v>-0.22189815799891865</v>
      </c>
      <c r="Q219">
        <f t="shared" si="111"/>
        <v>1.2</v>
      </c>
      <c r="R219">
        <f t="shared" ca="1" si="105"/>
        <v>0.92717546696668318</v>
      </c>
      <c r="S219">
        <f t="shared" ca="1" si="115"/>
        <v>0.7212005335882542</v>
      </c>
      <c r="T219">
        <f t="shared" ca="1" si="115"/>
        <v>0.11723475835907729</v>
      </c>
      <c r="U219">
        <f t="shared" ca="1" si="115"/>
        <v>0.11354548053828681</v>
      </c>
      <c r="V219">
        <f t="shared" ca="1" si="115"/>
        <v>0.12898876812288634</v>
      </c>
      <c r="W219">
        <f t="shared" ca="1" si="115"/>
        <v>0.11098673246094126</v>
      </c>
      <c r="X219">
        <f t="shared" ca="1" si="115"/>
        <v>0.196724366022478</v>
      </c>
      <c r="Y219">
        <f t="shared" ca="1" si="115"/>
        <v>0.23911199624698543</v>
      </c>
      <c r="Z219">
        <f t="shared" ca="1" si="115"/>
        <v>0.46338393509155751</v>
      </c>
      <c r="AA219">
        <f t="shared" ca="1" si="115"/>
        <v>0.82715158088735297</v>
      </c>
      <c r="AB219">
        <f t="shared" ca="1" si="115"/>
        <v>0.12640453398063489</v>
      </c>
    </row>
    <row r="220" spans="1:28" x14ac:dyDescent="0.25">
      <c r="A220" s="1">
        <f t="shared" si="109"/>
        <v>2059</v>
      </c>
      <c r="B220">
        <f t="shared" si="110"/>
        <v>1.4</v>
      </c>
      <c r="C220">
        <f t="shared" ca="1" si="94"/>
        <v>-0.12350830986818956</v>
      </c>
      <c r="D220">
        <f t="shared" ca="1" si="95"/>
        <v>-0.13503193618489842</v>
      </c>
      <c r="E220">
        <f t="shared" ca="1" si="96"/>
        <v>-0.13218017058281975</v>
      </c>
      <c r="F220">
        <f t="shared" ca="1" si="97"/>
        <v>-0.12905964032048262</v>
      </c>
      <c r="G220">
        <f t="shared" ca="1" si="98"/>
        <v>-0.14965654685472057</v>
      </c>
      <c r="H220">
        <f t="shared" ca="1" si="99"/>
        <v>-0.12827954615845941</v>
      </c>
      <c r="I220">
        <f t="shared" ca="1" si="100"/>
        <v>-0.13282657106101348</v>
      </c>
      <c r="J220">
        <f t="shared" ca="1" si="101"/>
        <v>-0.38613761151377518</v>
      </c>
      <c r="K220">
        <f t="shared" ca="1" si="102"/>
        <v>-0.36703476114699901</v>
      </c>
      <c r="L220">
        <f t="shared" ca="1" si="103"/>
        <v>-0.37222370697667823</v>
      </c>
      <c r="M220">
        <f t="shared" ca="1" si="104"/>
        <v>-0.48768986389408098</v>
      </c>
      <c r="Q220">
        <f t="shared" si="111"/>
        <v>1.4</v>
      </c>
      <c r="R220">
        <f t="shared" ca="1" si="105"/>
        <v>0.97640587525263789</v>
      </c>
      <c r="S220">
        <f t="shared" ca="1" si="115"/>
        <v>0.12040495722852075</v>
      </c>
      <c r="T220">
        <f t="shared" ca="1" si="115"/>
        <v>0.1292858822901683</v>
      </c>
      <c r="U220">
        <f t="shared" ca="1" si="115"/>
        <v>0.11280518465493485</v>
      </c>
      <c r="V220">
        <f t="shared" ca="1" si="115"/>
        <v>0.12912324404552614</v>
      </c>
      <c r="W220">
        <f t="shared" ca="1" si="115"/>
        <v>0.10909379267529401</v>
      </c>
      <c r="X220">
        <f t="shared" ca="1" si="115"/>
        <v>0.1110858208827227</v>
      </c>
      <c r="Y220">
        <f t="shared" ca="1" si="115"/>
        <v>0.23225156781925613</v>
      </c>
      <c r="Z220">
        <f t="shared" ca="1" si="115"/>
        <v>0.16253399991843981</v>
      </c>
      <c r="AA220">
        <f t="shared" ca="1" si="115"/>
        <v>0.19235123823370312</v>
      </c>
      <c r="AB220">
        <f t="shared" ca="1" si="115"/>
        <v>0.30446640840292338</v>
      </c>
    </row>
    <row r="221" spans="1:28" x14ac:dyDescent="0.25">
      <c r="A221" s="1">
        <f t="shared" si="109"/>
        <v>2059</v>
      </c>
      <c r="B221">
        <f t="shared" si="110"/>
        <v>1.6</v>
      </c>
      <c r="C221">
        <f t="shared" ca="1" si="94"/>
        <v>-0.12740143424165745</v>
      </c>
      <c r="D221">
        <f t="shared" ca="1" si="95"/>
        <v>-0.23520912686304396</v>
      </c>
      <c r="E221">
        <f t="shared" ca="1" si="96"/>
        <v>-0.13156719489779223</v>
      </c>
      <c r="F221">
        <f t="shared" ca="1" si="97"/>
        <v>-0.12808690773634371</v>
      </c>
      <c r="G221">
        <f t="shared" ca="1" si="98"/>
        <v>-0.1467154126579826</v>
      </c>
      <c r="H221">
        <f t="shared" ca="1" si="99"/>
        <v>-0.17326298953806774</v>
      </c>
      <c r="I221">
        <f t="shared" ca="1" si="100"/>
        <v>-0.13110849281855699</v>
      </c>
      <c r="J221">
        <f t="shared" ca="1" si="101"/>
        <v>-0.3834374014569793</v>
      </c>
      <c r="K221">
        <f t="shared" ca="1" si="102"/>
        <v>-0.37960929465458704</v>
      </c>
      <c r="L221">
        <f t="shared" ca="1" si="103"/>
        <v>-0.36117280204256197</v>
      </c>
      <c r="M221">
        <f t="shared" ca="1" si="104"/>
        <v>-0.44544136513725396</v>
      </c>
      <c r="Q221">
        <f t="shared" si="111"/>
        <v>1.6</v>
      </c>
      <c r="R221">
        <f t="shared" ca="1" si="105"/>
        <v>0.10239599478215483</v>
      </c>
      <c r="S221">
        <f t="shared" ca="1" si="115"/>
        <v>0.24731571716091302</v>
      </c>
      <c r="T221">
        <f t="shared" ca="1" si="115"/>
        <v>0.11621737942233396</v>
      </c>
      <c r="U221">
        <f t="shared" ca="1" si="115"/>
        <v>0.11194023828503352</v>
      </c>
      <c r="V221">
        <f t="shared" ca="1" si="115"/>
        <v>0.12656691676306303</v>
      </c>
      <c r="W221">
        <f t="shared" ca="1" si="115"/>
        <v>0.1175124404153666</v>
      </c>
      <c r="X221">
        <f t="shared" ca="1" si="115"/>
        <v>0.10996145914463297</v>
      </c>
      <c r="Y221">
        <f t="shared" ca="1" si="115"/>
        <v>0.24731489535978785</v>
      </c>
      <c r="Z221">
        <f t="shared" ca="1" si="115"/>
        <v>0.46823196747505025</v>
      </c>
      <c r="AA221">
        <f t="shared" ca="1" si="115"/>
        <v>0.19131018115113693</v>
      </c>
      <c r="AB221">
        <f t="shared" ca="1" si="115"/>
        <v>0.27767385688493862</v>
      </c>
    </row>
    <row r="222" spans="1:28" x14ac:dyDescent="0.25">
      <c r="A222" s="1">
        <f t="shared" si="109"/>
        <v>2059</v>
      </c>
      <c r="B222">
        <f t="shared" si="110"/>
        <v>1.8</v>
      </c>
      <c r="C222">
        <f t="shared" ca="1" si="94"/>
        <v>-0.13179375330498885</v>
      </c>
      <c r="D222">
        <f t="shared" ca="1" si="95"/>
        <v>-0.23080230967401774</v>
      </c>
      <c r="E222">
        <f t="shared" ca="1" si="96"/>
        <v>0.53598173580436659</v>
      </c>
      <c r="F222">
        <f t="shared" ca="1" si="97"/>
        <v>-0.12698636130542665</v>
      </c>
      <c r="G222">
        <f t="shared" ca="1" si="98"/>
        <v>-0.65915579873882379</v>
      </c>
      <c r="H222">
        <f t="shared" ca="1" si="99"/>
        <v>-0.17003553960108456</v>
      </c>
      <c r="I222">
        <f t="shared" ca="1" si="100"/>
        <v>-0.12643215272629901</v>
      </c>
      <c r="J222">
        <f t="shared" ca="1" si="101"/>
        <v>-0.11541982027795696</v>
      </c>
      <c r="K222">
        <f t="shared" ca="1" si="102"/>
        <v>-0.34735503168611398</v>
      </c>
      <c r="L222">
        <f t="shared" ca="1" si="103"/>
        <v>-0.3494145897456335</v>
      </c>
      <c r="M222">
        <f t="shared" ca="1" si="104"/>
        <v>-0.40959417465524889</v>
      </c>
      <c r="Q222">
        <f t="shared" si="111"/>
        <v>1.8</v>
      </c>
      <c r="R222">
        <f t="shared" ca="1" si="105"/>
        <v>0.10699126520245192</v>
      </c>
      <c r="S222">
        <f t="shared" ca="1" si="115"/>
        <v>0.12391087918048037</v>
      </c>
      <c r="T222">
        <f t="shared" ca="1" si="115"/>
        <v>0.6611107425984587</v>
      </c>
      <c r="U222">
        <f t="shared" ca="1" si="115"/>
        <v>0.7540996365184246</v>
      </c>
      <c r="V222">
        <f t="shared" ca="1" si="115"/>
        <v>0.36830451761601068</v>
      </c>
      <c r="W222">
        <f t="shared" ca="1" si="115"/>
        <v>0.11539829270632554</v>
      </c>
      <c r="X222">
        <f t="shared" ca="1" si="115"/>
        <v>0.10578217313733287</v>
      </c>
      <c r="Y222">
        <f t="shared" ca="1" si="115"/>
        <v>0.94715090557065085</v>
      </c>
      <c r="Z222">
        <f t="shared" ca="1" si="115"/>
        <v>0.15988764870317457</v>
      </c>
      <c r="AA222">
        <f t="shared" ca="1" si="115"/>
        <v>0.1900009842844243</v>
      </c>
      <c r="AB222">
        <f t="shared" ca="1" si="115"/>
        <v>0.25233919015420742</v>
      </c>
    </row>
    <row r="223" spans="1:28" x14ac:dyDescent="0.25">
      <c r="A223" s="1">
        <f t="shared" si="109"/>
        <v>2059</v>
      </c>
      <c r="B223">
        <f t="shared" si="110"/>
        <v>2</v>
      </c>
      <c r="C223">
        <f t="shared" ca="1" si="94"/>
        <v>-0.13481531188295667</v>
      </c>
      <c r="D223">
        <f t="shared" ca="1" si="95"/>
        <v>-0.21109051543327303</v>
      </c>
      <c r="E223">
        <f t="shared" ca="1" si="96"/>
        <v>0.37030056809057865</v>
      </c>
      <c r="F223">
        <f t="shared" ca="1" si="97"/>
        <v>-0.21593728728663297</v>
      </c>
      <c r="G223">
        <f t="shared" ref="G223:L223" ca="1" si="116">-IF(ABS(MIN(INDIRECT("'[All data.xlsx]Sheet2_Mul_"&amp;$B223&amp;"_"&amp;V$1&amp;"'!"&amp;ADDRESS($O$2+$A223-2023,2)&amp;":"&amp;ADDRESS($O$2+$A223-2023,52))))&lt;0.0001,10000*(MIN(INDIRECT("'[All data.xlsx]Sheet2_Mul_"&amp;$B223&amp;"_"&amp;V$1&amp;"'!"&amp;ADDRESS($O$2+$A223-2023,2)&amp;":"&amp;ADDRESS($O$2+$A223-2023,52)))),IF(ABS(MIN(INDIRECT("'[All data.xlsx]Sheet2_Mul_"&amp;$B223&amp;"_"&amp;V$1&amp;"'!"&amp;ADDRESS($O$2+$A223-2023,2)&amp;":"&amp;ADDRESS($O$2+$A223-2023,52))))&lt;0.001,(MIN(INDIRECT("'[All data.xlsx]Sheet2_Mul_"&amp;$B223&amp;"_"&amp;V$1&amp;"'!"&amp;ADDRESS($O$2+$A223-2023,2)&amp;":"&amp;ADDRESS($O$2+$A223-2023,52))))*1000,IF(ABS(MIN(INDIRECT("'[All data.xlsx]Sheet2_Mul_"&amp;$B223&amp;"_"&amp;V$1&amp;"'!"&amp;ADDRESS($O$2+$A223-2023,2)&amp;":"&amp;ADDRESS($O$2+$A223-2023,52))))&lt;0.01,(MIN(INDIRECT("'[All data.xlsx]Sheet2_Mul_"&amp;$B223&amp;"_"&amp;V$1&amp;"'!"&amp;ADDRESS($O$2+$A223-2023,2)&amp;":"&amp;ADDRESS($O$2+$A223-2023,52))))*100,IF(ABS(MIN(INDIRECT("'[All data.xlsx]Sheet2_Mul_"&amp;$B223&amp;"_"&amp;V$1&amp;"'!"&amp;ADDRESS($O$2+$A223-2023,2)&amp;":"&amp;ADDRESS($O$2+$A223-2023,52))))&lt;0.1,(MIN(INDIRECT("'[All data.xlsx]Sheet2_Mul_"&amp;$B223&amp;"_"&amp;V$1&amp;"'!"&amp;ADDRESS($O$2+$A223-2023,2)&amp;":"&amp;ADDRESS($O$2+$A223-2023,52))))*10,(MIN(INDIRECT("'[All data.xlsx]Sheet2_Mul_"&amp;$B223&amp;"_"&amp;V$1&amp;"'!"&amp;ADDRESS($O$2+$A223-2023,2)&amp;":"&amp;ADDRESS($O$2+$A223-2023,52))))))))*VLOOKUP($A223,$AD$2:$AF$39,3,0)/3</f>
        <v>-0.39848942127514259</v>
      </c>
      <c r="H223">
        <f t="shared" ca="1" si="116"/>
        <v>-9.6732710308188363E-2</v>
      </c>
      <c r="I223">
        <f t="shared" ca="1" si="116"/>
        <v>-0.18876164317330699</v>
      </c>
      <c r="J223">
        <f t="shared" ca="1" si="116"/>
        <v>-0.21929370390014932</v>
      </c>
      <c r="K223">
        <f t="shared" ca="1" si="116"/>
        <v>-0.30151707657528459</v>
      </c>
      <c r="L223">
        <f t="shared" ca="1" si="116"/>
        <v>-1.5189626743254163</v>
      </c>
      <c r="M223">
        <f t="shared" ca="1" si="104"/>
        <v>-0.37580831455399105</v>
      </c>
      <c r="Q223">
        <f t="shared" si="111"/>
        <v>2</v>
      </c>
      <c r="R223">
        <f t="shared" ca="1" si="105"/>
        <v>0.11143343086168658</v>
      </c>
      <c r="S223">
        <f t="shared" ca="1" si="115"/>
        <v>0.24677838382082054</v>
      </c>
      <c r="T223">
        <f t="shared" ca="1" si="115"/>
        <v>0.45675004799855556</v>
      </c>
      <c r="U223">
        <f t="shared" ca="1" si="115"/>
        <v>0.51694980150324965</v>
      </c>
      <c r="V223">
        <f t="shared" ca="1" si="115"/>
        <v>0.23300788025904415</v>
      </c>
      <c r="W223">
        <f t="shared" ca="1" si="115"/>
        <v>0.55995771379262704</v>
      </c>
      <c r="X223">
        <f t="shared" ca="1" si="115"/>
        <v>0.7474850891799909</v>
      </c>
      <c r="Y223">
        <f t="shared" ca="1" si="115"/>
        <v>0.45919836418842347</v>
      </c>
      <c r="Z223">
        <f t="shared" ca="1" si="115"/>
        <v>0.42429063286331115</v>
      </c>
      <c r="AA223">
        <f t="shared" ca="1" si="115"/>
        <v>1.9939453726619987</v>
      </c>
      <c r="AB223">
        <f t="shared" ca="1" si="115"/>
        <v>0.2287847432422444</v>
      </c>
    </row>
    <row r="224" spans="1:28" x14ac:dyDescent="0.25">
      <c r="A224" s="1">
        <f t="shared" si="109"/>
        <v>2060</v>
      </c>
      <c r="B224">
        <f t="shared" si="110"/>
        <v>1</v>
      </c>
      <c r="C224">
        <f t="shared" ca="1" si="94"/>
        <v>-0.11552243312734913</v>
      </c>
      <c r="D224">
        <f t="shared" ca="1" si="95"/>
        <v>-0.13550301588184779</v>
      </c>
      <c r="E224">
        <f t="shared" ca="1" si="96"/>
        <v>-0.10745527964462272</v>
      </c>
      <c r="F224">
        <f t="shared" ca="1" si="97"/>
        <v>-0.130745000913255</v>
      </c>
      <c r="G224">
        <f t="shared" ca="1" si="98"/>
        <v>-0.14952795363509103</v>
      </c>
      <c r="H224">
        <f t="shared" ca="1" si="99"/>
        <v>-0.37938908600427951</v>
      </c>
      <c r="I224">
        <f t="shared" ca="1" si="100"/>
        <v>-0.12949131921206505</v>
      </c>
      <c r="J224">
        <f t="shared" ca="1" si="101"/>
        <v>-0.12302386087202809</v>
      </c>
      <c r="K224">
        <f t="shared" ca="1" si="102"/>
        <v>-0.38355554809714193</v>
      </c>
      <c r="L224">
        <f t="shared" ca="1" si="103"/>
        <v>-0.39158791197216941</v>
      </c>
      <c r="M224">
        <f t="shared" ca="1" si="104"/>
        <v>-0.22807068785244974</v>
      </c>
      <c r="Q224">
        <f t="shared" si="111"/>
        <v>1</v>
      </c>
      <c r="R224">
        <f t="shared" ca="1" si="105"/>
        <v>0.85829208117506772</v>
      </c>
      <c r="S224">
        <f t="shared" ca="1" si="115"/>
        <v>0.28371022702394111</v>
      </c>
      <c r="T224">
        <f t="shared" ca="1" si="115"/>
        <v>0.10020466045969703</v>
      </c>
      <c r="U224">
        <f t="shared" ca="1" si="115"/>
        <v>0.11168557541147039</v>
      </c>
      <c r="V224">
        <f t="shared" ca="1" si="115"/>
        <v>0.1260921420359862</v>
      </c>
      <c r="W224">
        <f t="shared" ca="1" si="115"/>
        <v>0.13870217416198319</v>
      </c>
      <c r="X224">
        <f t="shared" ca="1" si="115"/>
        <v>0.10599293999012456</v>
      </c>
      <c r="Y224">
        <f t="shared" ca="1" si="115"/>
        <v>0.98607309458609571</v>
      </c>
      <c r="Z224">
        <f t="shared" ca="1" si="115"/>
        <v>0.23609515606227283</v>
      </c>
      <c r="AA224">
        <f t="shared" ca="1" si="115"/>
        <v>0.47188912781930398</v>
      </c>
      <c r="AB224">
        <f t="shared" ca="1" si="115"/>
        <v>0.13127891416758364</v>
      </c>
    </row>
    <row r="225" spans="1:28" x14ac:dyDescent="0.25">
      <c r="A225" s="1">
        <f t="shared" si="109"/>
        <v>2060</v>
      </c>
      <c r="B225">
        <f t="shared" si="110"/>
        <v>1.2</v>
      </c>
      <c r="C225">
        <f t="shared" ca="1" si="94"/>
        <v>-0.11968654598565541</v>
      </c>
      <c r="D225">
        <f t="shared" ca="1" si="95"/>
        <v>-0.13536175875338879</v>
      </c>
      <c r="E225">
        <f t="shared" ca="1" si="96"/>
        <v>-0.13284214846453954</v>
      </c>
      <c r="F225">
        <f t="shared" ca="1" si="97"/>
        <v>-0.13005039333853499</v>
      </c>
      <c r="G225">
        <f t="shared" ca="1" si="98"/>
        <v>-0.714340454097111</v>
      </c>
      <c r="H225">
        <f t="shared" ca="1" si="99"/>
        <v>-0.13010070439581961</v>
      </c>
      <c r="I225">
        <f t="shared" ca="1" si="100"/>
        <v>-0.13531052898980359</v>
      </c>
      <c r="J225">
        <f t="shared" ca="1" si="101"/>
        <v>-0.11905740168309603</v>
      </c>
      <c r="K225">
        <f t="shared" ca="1" si="102"/>
        <v>-0.39576471727898355</v>
      </c>
      <c r="L225">
        <f t="shared" ca="1" si="103"/>
        <v>-0.10852079128314511</v>
      </c>
      <c r="M225">
        <f t="shared" ca="1" si="104"/>
        <v>-0.22181389597172549</v>
      </c>
      <c r="Q225">
        <f t="shared" si="111"/>
        <v>1.2</v>
      </c>
      <c r="R225">
        <f t="shared" ca="1" si="105"/>
        <v>0.90806453924719843</v>
      </c>
      <c r="S225">
        <f t="shared" ca="1" si="115"/>
        <v>0.11794687511978706</v>
      </c>
      <c r="T225">
        <f t="shared" ca="1" si="115"/>
        <v>0.11468761325768771</v>
      </c>
      <c r="U225">
        <f t="shared" ca="1" si="115"/>
        <v>0.11108953692546811</v>
      </c>
      <c r="V225">
        <f t="shared" ca="1" si="115"/>
        <v>0.37820809674145706</v>
      </c>
      <c r="W225">
        <f t="shared" ca="1" si="115"/>
        <v>0.10812171850614766</v>
      </c>
      <c r="X225">
        <f t="shared" ca="1" si="115"/>
        <v>0.11072351887231034</v>
      </c>
      <c r="Y225">
        <f t="shared" ca="1" si="115"/>
        <v>0.95447134575958881</v>
      </c>
      <c r="Z225">
        <f t="shared" ca="1" si="115"/>
        <v>0.46835918759853357</v>
      </c>
      <c r="AA225">
        <f t="shared" ca="1" si="115"/>
        <v>0.80880009689077226</v>
      </c>
      <c r="AB225">
        <f t="shared" ca="1" si="115"/>
        <v>0.12652915733961087</v>
      </c>
    </row>
    <row r="226" spans="1:28" x14ac:dyDescent="0.25">
      <c r="A226" s="1">
        <f t="shared" si="109"/>
        <v>2060</v>
      </c>
      <c r="B226">
        <f t="shared" si="110"/>
        <v>1.4</v>
      </c>
      <c r="C226">
        <f t="shared" ca="1" si="94"/>
        <v>-0.12370970090899412</v>
      </c>
      <c r="D226">
        <f t="shared" ca="1" si="95"/>
        <v>-0.13516533379112652</v>
      </c>
      <c r="E226">
        <f t="shared" ca="1" si="96"/>
        <v>-9.2171781974912437E-2</v>
      </c>
      <c r="F226">
        <f t="shared" ca="1" si="97"/>
        <v>-0.12921377836912526</v>
      </c>
      <c r="G226">
        <f t="shared" ca="1" si="98"/>
        <v>-0.14942238839954999</v>
      </c>
      <c r="H226">
        <f t="shared" ca="1" si="99"/>
        <v>-0.17144618583734386</v>
      </c>
      <c r="I226">
        <f t="shared" ca="1" si="100"/>
        <v>-0.63769468826136122</v>
      </c>
      <c r="J226">
        <f t="shared" ca="1" si="101"/>
        <v>-9.9790335637132313E-2</v>
      </c>
      <c r="K226">
        <f t="shared" ca="1" si="102"/>
        <v>-0.3861949164649186</v>
      </c>
      <c r="L226">
        <f t="shared" ca="1" si="103"/>
        <v>-0.37002700547301032</v>
      </c>
      <c r="M226">
        <f t="shared" ca="1" si="104"/>
        <v>-0.48749637316699651</v>
      </c>
      <c r="Q226">
        <f t="shared" si="111"/>
        <v>1.4</v>
      </c>
      <c r="R226">
        <f t="shared" ca="1" si="105"/>
        <v>0.95611989961805188</v>
      </c>
      <c r="S226">
        <f t="shared" ca="1" si="115"/>
        <v>0.11777270393772031</v>
      </c>
      <c r="T226">
        <f t="shared" ca="1" si="115"/>
        <v>0.71245071880405419</v>
      </c>
      <c r="U226">
        <f t="shared" ca="1" si="115"/>
        <v>0.11036603548708128</v>
      </c>
      <c r="V226">
        <f t="shared" ca="1" si="115"/>
        <v>0.12598195949611082</v>
      </c>
      <c r="W226">
        <f t="shared" ca="1" si="115"/>
        <v>0.11359980175835674</v>
      </c>
      <c r="X226">
        <f t="shared" ca="1" si="115"/>
        <v>0.23816317847607865</v>
      </c>
      <c r="Y226">
        <f t="shared" ca="1" si="115"/>
        <v>0.74951915601886632</v>
      </c>
      <c r="Z226">
        <f t="shared" ca="1" si="115"/>
        <v>0.16670461399306558</v>
      </c>
      <c r="AA226">
        <f t="shared" ca="1" si="115"/>
        <v>0.18546544838256615</v>
      </c>
      <c r="AB226">
        <f t="shared" ca="1" si="115"/>
        <v>0.30471595760517023</v>
      </c>
    </row>
    <row r="227" spans="1:28" x14ac:dyDescent="0.25">
      <c r="A227" s="1">
        <f t="shared" si="109"/>
        <v>2060</v>
      </c>
      <c r="B227">
        <f t="shared" si="110"/>
        <v>1.6</v>
      </c>
      <c r="C227">
        <f t="shared" ca="1" si="94"/>
        <v>-0.12759944769042766</v>
      </c>
      <c r="D227">
        <f t="shared" ca="1" si="95"/>
        <v>-0.25392504471023764</v>
      </c>
      <c r="E227">
        <f t="shared" ca="1" si="96"/>
        <v>-0.13171326504338354</v>
      </c>
      <c r="F227">
        <f t="shared" ca="1" si="97"/>
        <v>-0.12824198654687322</v>
      </c>
      <c r="G227">
        <f t="shared" ca="1" si="98"/>
        <v>-0.11297478049744054</v>
      </c>
      <c r="H227">
        <f t="shared" ca="1" si="99"/>
        <v>-0.1747540977627402</v>
      </c>
      <c r="I227">
        <f t="shared" ca="1" si="100"/>
        <v>-0.13114306170523995</v>
      </c>
      <c r="J227">
        <f t="shared" ca="1" si="101"/>
        <v>-0.11625219503057416</v>
      </c>
      <c r="K227">
        <f t="shared" ca="1" si="102"/>
        <v>-0.37972800061335904</v>
      </c>
      <c r="L227">
        <f t="shared" ca="1" si="103"/>
        <v>-0.36139510367813649</v>
      </c>
      <c r="M227">
        <f t="shared" ca="1" si="104"/>
        <v>-0.44517916834955112</v>
      </c>
      <c r="Q227">
        <f t="shared" si="111"/>
        <v>1.6</v>
      </c>
      <c r="R227">
        <f t="shared" ca="1" si="105"/>
        <v>0.10025362866505003</v>
      </c>
      <c r="S227">
        <f t="shared" ca="1" si="115"/>
        <v>0.25330682650677916</v>
      </c>
      <c r="T227">
        <f t="shared" ca="1" si="115"/>
        <v>0.12849649942850158</v>
      </c>
      <c r="U227">
        <f t="shared" ca="1" si="115"/>
        <v>0.10952071646607321</v>
      </c>
      <c r="V227">
        <f t="shared" ca="1" si="115"/>
        <v>0.86969854446364181</v>
      </c>
      <c r="W227">
        <f t="shared" ca="1" si="115"/>
        <v>0.11581927703459406</v>
      </c>
      <c r="X227">
        <f t="shared" ca="1" si="115"/>
        <v>0.1071707119245227</v>
      </c>
      <c r="Y227">
        <f t="shared" ca="1" si="115"/>
        <v>0.93220265436255223</v>
      </c>
      <c r="Z227">
        <f t="shared" ca="1" si="115"/>
        <v>0.45759715644833626</v>
      </c>
      <c r="AA227">
        <f t="shared" ca="1" si="115"/>
        <v>0.18502811436830935</v>
      </c>
      <c r="AB227">
        <f t="shared" ca="1" si="115"/>
        <v>0.27792021730680927</v>
      </c>
    </row>
    <row r="228" spans="1:28" x14ac:dyDescent="0.25">
      <c r="A228" s="1">
        <f t="shared" si="109"/>
        <v>2060</v>
      </c>
      <c r="B228">
        <f t="shared" si="110"/>
        <v>1.8</v>
      </c>
      <c r="C228">
        <f t="shared" ca="1" si="94"/>
        <v>-0.13136287304686636</v>
      </c>
      <c r="D228">
        <f t="shared" ca="1" si="95"/>
        <v>-0.2356019676829875</v>
      </c>
      <c r="E228">
        <f t="shared" ca="1" si="96"/>
        <v>-0.21820904435332888</v>
      </c>
      <c r="F228">
        <f t="shared" ca="1" si="97"/>
        <v>-0.12714251335788226</v>
      </c>
      <c r="G228">
        <f t="shared" ca="1" si="98"/>
        <v>-0.66018466654947572</v>
      </c>
      <c r="H228">
        <f t="shared" ca="1" si="99"/>
        <v>-0.17086149989740521</v>
      </c>
      <c r="I228">
        <f t="shared" ca="1" si="100"/>
        <v>-0.12663627865132096</v>
      </c>
      <c r="J228">
        <f t="shared" ca="1" si="101"/>
        <v>-0.11559338017351084</v>
      </c>
      <c r="K228">
        <f t="shared" ca="1" si="102"/>
        <v>-0.35648923966984075</v>
      </c>
      <c r="L228">
        <f t="shared" ca="1" si="103"/>
        <v>-0.34750820483650924</v>
      </c>
      <c r="M228">
        <f t="shared" ca="1" si="104"/>
        <v>-0.40937570424072572</v>
      </c>
      <c r="Q228">
        <f t="shared" si="111"/>
        <v>1.8</v>
      </c>
      <c r="R228">
        <f t="shared" ca="1" si="105"/>
        <v>0.10283506311295788</v>
      </c>
      <c r="S228">
        <f t="shared" ca="1" si="115"/>
        <v>0.28391582999206155</v>
      </c>
      <c r="T228">
        <f t="shared" ca="1" si="115"/>
        <v>0.26295621614973247</v>
      </c>
      <c r="U228">
        <f t="shared" ca="1" si="115"/>
        <v>0.10855985941929518</v>
      </c>
      <c r="V228">
        <f t="shared" ca="1" si="115"/>
        <v>0.36861411296089047</v>
      </c>
      <c r="W228">
        <f t="shared" ca="1" si="115"/>
        <v>0.11331274192335654</v>
      </c>
      <c r="X228">
        <f t="shared" ca="1" si="115"/>
        <v>0.10384747069064802</v>
      </c>
      <c r="Y228">
        <f t="shared" ca="1" si="115"/>
        <v>0.92686794207970613</v>
      </c>
      <c r="Z228">
        <f t="shared" ca="1" si="115"/>
        <v>0.15797742094584835</v>
      </c>
      <c r="AA228">
        <f t="shared" ca="1" si="115"/>
        <v>0.1802807545516627</v>
      </c>
      <c r="AB228">
        <f t="shared" ca="1" si="115"/>
        <v>0.25257961048889033</v>
      </c>
    </row>
    <row r="229" spans="1:28" x14ac:dyDescent="0.25">
      <c r="A229" s="1">
        <f t="shared" si="109"/>
        <v>2060</v>
      </c>
      <c r="B229">
        <f t="shared" si="110"/>
        <v>2</v>
      </c>
      <c r="C229">
        <f t="shared" ca="1" si="94"/>
        <v>-0.13578725127553398</v>
      </c>
      <c r="D229">
        <f t="shared" ca="1" si="95"/>
        <v>-0.16439761765295857</v>
      </c>
      <c r="E229">
        <f t="shared" ca="1" si="96"/>
        <v>-0.1995623842755648</v>
      </c>
      <c r="F229">
        <f t="shared" ca="1" si="97"/>
        <v>-0.21270257328330625</v>
      </c>
      <c r="G229">
        <f t="shared" ref="G229:L229" ca="1" si="117">-IF(ABS(MIN(INDIRECT("'[All data.xlsx]Sheet2_Mul_"&amp;$B229&amp;"_"&amp;V$1&amp;"'!"&amp;ADDRESS($O$2+$A229-2023,2)&amp;":"&amp;ADDRESS($O$2+$A229-2023,52))))&lt;0.0001,10000*(MIN(INDIRECT("'[All data.xlsx]Sheet2_Mul_"&amp;$B229&amp;"_"&amp;V$1&amp;"'!"&amp;ADDRESS($O$2+$A229-2023,2)&amp;":"&amp;ADDRESS($O$2+$A229-2023,52)))),IF(ABS(MIN(INDIRECT("'[All data.xlsx]Sheet2_Mul_"&amp;$B229&amp;"_"&amp;V$1&amp;"'!"&amp;ADDRESS($O$2+$A229-2023,2)&amp;":"&amp;ADDRESS($O$2+$A229-2023,52))))&lt;0.001,(MIN(INDIRECT("'[All data.xlsx]Sheet2_Mul_"&amp;$B229&amp;"_"&amp;V$1&amp;"'!"&amp;ADDRESS($O$2+$A229-2023,2)&amp;":"&amp;ADDRESS($O$2+$A229-2023,52))))*1000,IF(ABS(MIN(INDIRECT("'[All data.xlsx]Sheet2_Mul_"&amp;$B229&amp;"_"&amp;V$1&amp;"'!"&amp;ADDRESS($O$2+$A229-2023,2)&amp;":"&amp;ADDRESS($O$2+$A229-2023,52))))&lt;0.01,(MIN(INDIRECT("'[All data.xlsx]Sheet2_Mul_"&amp;$B229&amp;"_"&amp;V$1&amp;"'!"&amp;ADDRESS($O$2+$A229-2023,2)&amp;":"&amp;ADDRESS($O$2+$A229-2023,52))))*100,IF(ABS(MIN(INDIRECT("'[All data.xlsx]Sheet2_Mul_"&amp;$B229&amp;"_"&amp;V$1&amp;"'!"&amp;ADDRESS($O$2+$A229-2023,2)&amp;":"&amp;ADDRESS($O$2+$A229-2023,52))))&lt;0.1,(MIN(INDIRECT("'[All data.xlsx]Sheet2_Mul_"&amp;$B229&amp;"_"&amp;V$1&amp;"'!"&amp;ADDRESS($O$2+$A229-2023,2)&amp;":"&amp;ADDRESS($O$2+$A229-2023,52))))*10,(MIN(INDIRECT("'[All data.xlsx]Sheet2_Mul_"&amp;$B229&amp;"_"&amp;V$1&amp;"'!"&amp;ADDRESS($O$2+$A229-2023,2)&amp;":"&amp;ADDRESS($O$2+$A229-2023,52))))))))*VLOOKUP($A229,$AD$2:$AF$39,3,0)/3</f>
        <v>-0.51768835230596433</v>
      </c>
      <c r="H229">
        <f t="shared" ca="1" si="117"/>
        <v>-0.18106402958406817</v>
      </c>
      <c r="I229">
        <f t="shared" ca="1" si="117"/>
        <v>-0.14546749354483482</v>
      </c>
      <c r="J229">
        <f t="shared" ca="1" si="117"/>
        <v>-0.21789741786032191</v>
      </c>
      <c r="K229">
        <f t="shared" ca="1" si="117"/>
        <v>-0.57910921922445791</v>
      </c>
      <c r="L229">
        <f t="shared" ca="1" si="117"/>
        <v>-1.6284544801493268</v>
      </c>
      <c r="M229">
        <f ca="1">IF(ABS(MIN(INDIRECT("'[All data.xlsx]Sheet2_Mul_"&amp;$B229&amp;"_"&amp;AB$1&amp;"'!"&amp;ADDRESS($O$2+$A229-2023,2)&amp;":"&amp;ADDRESS($O$2+$A229-2023,52))))&lt;0.0001,10000*(MIN(INDIRECT("'[All data.xlsx]Sheet2_Mul_"&amp;$B229&amp;"_"&amp;AB$1&amp;"'!"&amp;ADDRESS($O$2+$A229-2023,2)&amp;":"&amp;ADDRESS($O$2+$A229-2023,52)))),IF(ABS(MIN(INDIRECT("'[All data.xlsx]Sheet2_Mul_"&amp;$B229&amp;"_"&amp;AB$1&amp;"'!"&amp;ADDRESS($O$2+$A229-2023,2)&amp;":"&amp;ADDRESS($O$2+$A229-2023,52))))&lt;0.001,(MIN(INDIRECT("'[All data.xlsx]Sheet2_Mul_"&amp;$B229&amp;"_"&amp;AB$1&amp;"'!"&amp;ADDRESS($O$2+$A229-2023,2)&amp;":"&amp;ADDRESS($O$2+$A229-2023,52))))*1000,IF(ABS(MIN(INDIRECT("'[All data.xlsx]Sheet2_Mul_"&amp;$B229&amp;"_"&amp;AB$1&amp;"'!"&amp;ADDRESS($O$2+$A229-2023,2)&amp;":"&amp;ADDRESS($O$2+$A229-2023,52))))&lt;0.01,(MIN(INDIRECT("'[All data.xlsx]Sheet2_Mul_"&amp;$B229&amp;"_"&amp;AB$1&amp;"'!"&amp;ADDRESS($O$2+$A229-2023,2)&amp;":"&amp;ADDRESS($O$2+$A229-2023,52))))*100,IF(ABS(MIN(INDIRECT("'[All data.xlsx]Sheet2_Mul_"&amp;$B229&amp;"_"&amp;AB$1&amp;"'!"&amp;ADDRESS($O$2+$A229-2023,2)&amp;":"&amp;ADDRESS($O$2+$A229-2023,52))))&lt;0.1,(MIN(INDIRECT("'[All data.xlsx]Sheet2_Mul_"&amp;$B229&amp;"_"&amp;AB$1&amp;"'!"&amp;ADDRESS($O$2+$A229-2023,2)&amp;":"&amp;ADDRESS($O$2+$A229-2023,52))))*10,(MIN(INDIRECT("'[All data.xlsx]Sheet2_Mul_"&amp;$B229&amp;"_"&amp;AB$1&amp;"'!"&amp;ADDRESS($O$2+$A229-2023,2)&amp;":"&amp;ADDRESS($O$2+$A229-2023,52))))))))*VLOOKUP($A229,$AD$2:$AF$39,3,0)/3</f>
        <v>-0.37562775975379203</v>
      </c>
      <c r="Q229">
        <f t="shared" si="111"/>
        <v>2</v>
      </c>
      <c r="R229">
        <f t="shared" ca="1" si="105"/>
        <v>0.10907404249840778</v>
      </c>
      <c r="S229">
        <f t="shared" ca="1" si="115"/>
        <v>0.28931913610899201</v>
      </c>
      <c r="T229">
        <f t="shared" ca="1" si="115"/>
        <v>0.24048576726247342</v>
      </c>
      <c r="U229">
        <f t="shared" ca="1" si="115"/>
        <v>0.55589103257448924</v>
      </c>
      <c r="V229">
        <f t="shared" ca="1" si="115"/>
        <v>0.23667696125032378</v>
      </c>
      <c r="W229">
        <f t="shared" ca="1" si="115"/>
        <v>0.45950754756967338</v>
      </c>
      <c r="X229">
        <f t="shared" ca="1" si="115"/>
        <v>0.25185710740803485</v>
      </c>
      <c r="Y229">
        <f t="shared" ca="1" si="115"/>
        <v>0.4327765546449861</v>
      </c>
      <c r="Z229">
        <f t="shared" ca="1" si="115"/>
        <v>1.0023340471351148</v>
      </c>
      <c r="AA229">
        <f t="shared" ca="1" si="115"/>
        <v>2.1857860459932028</v>
      </c>
      <c r="AB229">
        <f t="shared" ca="1" si="115"/>
        <v>0.22901712017670703</v>
      </c>
    </row>
    <row r="230" spans="1:28" x14ac:dyDescent="0.25">
      <c r="A230" s="1"/>
    </row>
    <row r="231" spans="1:28" x14ac:dyDescent="0.25">
      <c r="A231" s="1"/>
    </row>
    <row r="232" spans="1:28" x14ac:dyDescent="0.25">
      <c r="A232" s="1"/>
    </row>
    <row r="233" spans="1:28" x14ac:dyDescent="0.25">
      <c r="A233" s="1"/>
    </row>
    <row r="234" spans="1:28" x14ac:dyDescent="0.25">
      <c r="A234" s="1"/>
    </row>
    <row r="235" spans="1:28" x14ac:dyDescent="0.25">
      <c r="A235" s="1"/>
    </row>
    <row r="236" spans="1:28" x14ac:dyDescent="0.25">
      <c r="A236" s="1"/>
    </row>
    <row r="237" spans="1:28" x14ac:dyDescent="0.25">
      <c r="A237" s="1"/>
    </row>
    <row r="238" spans="1:28" x14ac:dyDescent="0.25">
      <c r="A238" s="1"/>
    </row>
    <row r="239" spans="1:28" x14ac:dyDescent="0.25">
      <c r="A239" s="1"/>
    </row>
    <row r="240" spans="1:28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</sheetData>
  <autoFilter ref="A1:A454" xr:uid="{7B9C9750-FB67-4B84-BE8F-719F5474C6A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7AB6-97AD-412A-A64D-DDBBDA43FC4C}">
  <dimension ref="A1:AD454"/>
  <sheetViews>
    <sheetView workbookViewId="0">
      <selection activeCell="Q22" sqref="Q22"/>
    </sheetView>
  </sheetViews>
  <sheetFormatPr defaultRowHeight="15" x14ac:dyDescent="0.25"/>
  <cols>
    <col min="2" max="2" width="10.42578125" bestFit="1" customWidth="1"/>
    <col min="3" max="4" width="12.85546875" bestFit="1" customWidth="1"/>
    <col min="5" max="6" width="13.85546875" bestFit="1" customWidth="1"/>
    <col min="7" max="11" width="12.85546875" bestFit="1" customWidth="1"/>
    <col min="12" max="13" width="11.85546875" bestFit="1" customWidth="1"/>
    <col min="19" max="19" width="11.42578125" bestFit="1" customWidth="1"/>
    <col min="20" max="21" width="13.140625" bestFit="1" customWidth="1"/>
    <col min="22" max="23" width="14.140625" bestFit="1" customWidth="1"/>
    <col min="24" max="28" width="13.140625" bestFit="1" customWidth="1"/>
    <col min="29" max="30" width="12" bestFit="1" customWidth="1"/>
  </cols>
  <sheetData>
    <row r="1" spans="1:30" ht="15.75" thickBot="1" x14ac:dyDescent="0.3">
      <c r="B1" t="s">
        <v>2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S1" t="s">
        <v>2</v>
      </c>
      <c r="T1">
        <v>0</v>
      </c>
      <c r="U1">
        <v>0.1</v>
      </c>
      <c r="V1">
        <v>0.2</v>
      </c>
      <c r="W1">
        <v>0.3</v>
      </c>
      <c r="X1">
        <v>0.4</v>
      </c>
      <c r="Y1">
        <v>0.5</v>
      </c>
      <c r="Z1">
        <v>0.6</v>
      </c>
      <c r="AA1">
        <v>0.7</v>
      </c>
      <c r="AB1">
        <v>0.8</v>
      </c>
      <c r="AC1">
        <v>0.9</v>
      </c>
      <c r="AD1">
        <v>1</v>
      </c>
    </row>
    <row r="2" spans="1:30" ht="15.75" thickBot="1" x14ac:dyDescent="0.3">
      <c r="A2" s="1">
        <v>2023</v>
      </c>
      <c r="B2">
        <v>1</v>
      </c>
      <c r="C2" s="3">
        <f ca="1">MIN(INDIRECT("'[All data.xlsx]Sheet4_Mul_" &amp; $B2 &amp; "_" &amp; C$1 &amp; "'!"&amp; ADDRESS($O$2+$A2-2023, 2) &amp; ":" &amp; ADDRESS($O$2+$A2-2023, 52)))</f>
        <v>43059716506.419266</v>
      </c>
      <c r="D2" s="3">
        <f ca="1">MIN(INDIRECT("'[All data.xlsx]Sheet4_Mul_" &amp; $B2 &amp; "_" &amp; D$1 &amp; "'!"&amp; ADDRESS($P$2+$A2-2023, 2) &amp; ":" &amp; ADDRESS($P$2+$A2-2023, 52)))</f>
        <v>44883566293.964188</v>
      </c>
      <c r="E2" s="3">
        <f t="shared" ref="E2:L17" ca="1" si="0">MIN(INDIRECT("'[All data.xlsx]Sheet4_Mul_" &amp; $B2 &amp; "_" &amp; E$1 &amp; "'!"&amp; ADDRESS($P$2+$A2-2023, 2) &amp; ":" &amp; ADDRESS($P$2+$A2-2023, 52)))</f>
        <v>43106573923.042725</v>
      </c>
      <c r="F2" s="3">
        <f t="shared" ca="1" si="0"/>
        <v>41329581552.121277</v>
      </c>
      <c r="G2" s="3">
        <f t="shared" ca="1" si="0"/>
        <v>36936240700.425079</v>
      </c>
      <c r="H2" s="3">
        <f t="shared" ca="1" si="0"/>
        <v>35416607703.982719</v>
      </c>
      <c r="I2" s="3">
        <f t="shared" ca="1" si="0"/>
        <v>35998604439.356941</v>
      </c>
      <c r="J2" s="3">
        <f t="shared" ca="1" si="0"/>
        <v>33044483545.524815</v>
      </c>
      <c r="K2" s="3">
        <f t="shared" ca="1" si="0"/>
        <v>32444619697.514042</v>
      </c>
      <c r="L2" s="3">
        <f t="shared" ca="1" si="0"/>
        <v>30667627326.59259</v>
      </c>
      <c r="M2" s="3">
        <f ca="1">MIN(INDIRECT("'[All data.xlsx]Sheet4_Mul_" &amp; $B2 &amp; "_" &amp; M$1 &amp; "'!"&amp; ADDRESS($Q$2+$A2-2023, 2) &amp; ":" &amp; ADDRESS($Q$2+$A2-2023, 52)))</f>
        <v>37883686573.546562</v>
      </c>
      <c r="O2" s="2">
        <v>383</v>
      </c>
      <c r="P2">
        <v>725</v>
      </c>
      <c r="Q2">
        <v>497</v>
      </c>
      <c r="S2">
        <v>1</v>
      </c>
      <c r="T2" s="3">
        <f ca="1">C2/'Trial Plastic Debt'!C2*(1-T$1)</f>
        <v>13766201982.940866</v>
      </c>
      <c r="U2" s="3">
        <f ca="1">D2/'Trial Plastic Debt'!D2*(1-U$1)</f>
        <v>10321199965.400055</v>
      </c>
      <c r="V2" s="3">
        <f ca="1">E2/'Trial Plastic Debt'!E2*(1-V$1)</f>
        <v>8974312721.3294811</v>
      </c>
      <c r="W2" s="3">
        <f ca="1">F2/'Trial Plastic Debt'!F2*(1-W$1)</f>
        <v>7670841956.2703009</v>
      </c>
      <c r="X2" s="3">
        <f ca="1">G2/'Trial Plastic Debt'!G2*(1-X$1)</f>
        <v>6956757705.0836935</v>
      </c>
      <c r="Y2" s="3">
        <f ca="1">H2/'Trial Plastic Debt'!H2*(1-Y$1)</f>
        <v>5537958902.1756935</v>
      </c>
      <c r="Z2" s="3">
        <f ca="1">I2/'Trial Plastic Debt'!I2*(1-Z$1)</f>
        <v>4046972899.5814624</v>
      </c>
      <c r="AA2" s="3">
        <f ca="1">J2/'Trial Plastic Debt'!J2*(1-AA$1)</f>
        <v>4453123539.4790249</v>
      </c>
      <c r="AB2" s="3">
        <f ca="1">K2/'Trial Plastic Debt'!K2*(1-AB$1)</f>
        <v>1899687889.2843661</v>
      </c>
      <c r="AC2" s="3">
        <f ca="1">L2/'Trial Plastic Debt'!L2*(1-AC$1)</f>
        <v>926705226.57356143</v>
      </c>
      <c r="AD2" s="3">
        <f ca="1">M2/'Trial Plastic Debt'!M2*(1-AD$1)</f>
        <v>0</v>
      </c>
    </row>
    <row r="3" spans="1:30" x14ac:dyDescent="0.25">
      <c r="A3" s="1">
        <v>2023</v>
      </c>
      <c r="B3">
        <v>1.2</v>
      </c>
      <c r="C3" s="3">
        <f t="shared" ref="C3:C39" ca="1" si="1">MIN(INDIRECT("'[All data.xlsx]Sheet4_Mul_" &amp; $B3 &amp; "_" &amp; C$1 &amp; "'!"&amp; ADDRESS($O$2+$A3-2023, 2) &amp; ":" &amp; ADDRESS($O$2+$A3-2023, 52)))</f>
        <v>42824917327.568901</v>
      </c>
      <c r="D3" s="3">
        <f t="shared" ref="D3:L44" ca="1" si="2">MIN(INDIRECT("'[All data.xlsx]Sheet4_Mul_" &amp; $B3 &amp; "_" &amp; D$1 &amp; "'!"&amp; ADDRESS($P$2+$A3-2023, 2) &amp; ":" &amp; ADDRESS($P$2+$A3-2023, 52)))</f>
        <v>44706787890.530312</v>
      </c>
      <c r="E3" s="3">
        <f t="shared" ca="1" si="0"/>
        <v>42713335083.146881</v>
      </c>
      <c r="F3" s="3">
        <f t="shared" ca="1" si="0"/>
        <v>40805657654.475479</v>
      </c>
      <c r="G3" s="3">
        <f t="shared" ca="1" si="0"/>
        <v>36744818790.074226</v>
      </c>
      <c r="H3" s="3">
        <f t="shared" ca="1" si="0"/>
        <v>37058923100.10228</v>
      </c>
      <c r="I3" s="3">
        <f t="shared" ca="1" si="0"/>
        <v>36008999458.551079</v>
      </c>
      <c r="J3" s="3">
        <f t="shared" ca="1" si="0"/>
        <v>32218452752.121769</v>
      </c>
      <c r="K3" s="3">
        <f t="shared" ca="1" si="0"/>
        <v>32536746116.056347</v>
      </c>
      <c r="L3" s="3">
        <f t="shared" ca="1" si="0"/>
        <v>30955015126.490623</v>
      </c>
      <c r="M3" s="3">
        <f t="shared" ref="M3:M66" ca="1" si="3">MIN(INDIRECT("'[All data.xlsx]Sheet4_Mul_" &amp; $B3 &amp; "_" &amp; M$1 &amp; "'!"&amp; ADDRESS($Q$2+$A3-2023, 2) &amp; ":" &amp; ADDRESS($Q$2+$A3-2023, 52)))</f>
        <v>38287308932.022156</v>
      </c>
      <c r="S3">
        <v>1.2</v>
      </c>
      <c r="T3" s="3">
        <f ca="1">C3/'Trial Plastic Debt'!C3*(1-T$1)</f>
        <v>12723882971.397396</v>
      </c>
      <c r="U3" s="3">
        <f ca="1">D3/'Trial Plastic Debt'!D3*(1-U$1)</f>
        <v>9617255870.652832</v>
      </c>
      <c r="V3" s="3">
        <f ca="1">E3/'Trial Plastic Debt'!E3*(1-V$1)</f>
        <v>8323891859.8638077</v>
      </c>
      <c r="W3" s="3">
        <f ca="1">F3/'Trial Plastic Debt'!F3*(1-W$1)</f>
        <v>7093954992.7616339</v>
      </c>
      <c r="X3" s="3">
        <f ca="1">G3/'Trial Plastic Debt'!G3*(1-X$1)</f>
        <v>6472792898.7807093</v>
      </c>
      <c r="Y3" s="3">
        <f ca="1">H3/'Trial Plastic Debt'!H3*(1-Y$1)</f>
        <v>4896289615.7438126</v>
      </c>
      <c r="Z3" s="3">
        <f ca="1">I3/'Trial Plastic Debt'!I3*(1-Z$1)</f>
        <v>4935671450.1475019</v>
      </c>
      <c r="AA3" s="3">
        <f ca="1">J3/'Trial Plastic Debt'!J3*(1-AA$1)</f>
        <v>2909298540.3896222</v>
      </c>
      <c r="AB3" s="3">
        <f ca="1">K3/'Trial Plastic Debt'!K3*(1-AB$1)</f>
        <v>1950039383.3505569</v>
      </c>
      <c r="AC3" s="3">
        <f ca="1">L3/'Trial Plastic Debt'!L3*(1-AC$1)</f>
        <v>1384517857.4954886</v>
      </c>
      <c r="AD3" s="3">
        <f ca="1">M3/'Trial Plastic Debt'!M3*(1-AD$1)</f>
        <v>0</v>
      </c>
    </row>
    <row r="4" spans="1:30" x14ac:dyDescent="0.25">
      <c r="A4" s="1">
        <v>2023</v>
      </c>
      <c r="B4">
        <v>1.4</v>
      </c>
      <c r="C4" s="3">
        <f t="shared" ca="1" si="1"/>
        <v>42596251972.552048</v>
      </c>
      <c r="D4" s="3">
        <f t="shared" ca="1" si="2"/>
        <v>44546681409.27179</v>
      </c>
      <c r="E4" s="3">
        <f t="shared" ca="1" si="0"/>
        <v>116931776389.06001</v>
      </c>
      <c r="F4" s="3">
        <f t="shared" ca="1" si="0"/>
        <v>41245855965.778542</v>
      </c>
      <c r="G4" s="3">
        <f t="shared" ca="1" si="0"/>
        <v>37407971656.817268</v>
      </c>
      <c r="H4" s="3">
        <f t="shared" ca="1" si="0"/>
        <v>35071389143.717506</v>
      </c>
      <c r="I4" s="3">
        <f t="shared" ca="1" si="0"/>
        <v>77510748240.880936</v>
      </c>
      <c r="J4" s="3">
        <f t="shared" ca="1" si="0"/>
        <v>33387019535.75016</v>
      </c>
      <c r="K4" s="3">
        <f t="shared" ca="1" si="0"/>
        <v>32993792357.045429</v>
      </c>
      <c r="L4" s="3">
        <f t="shared" ca="1" si="0"/>
        <v>29452032534.698765</v>
      </c>
      <c r="M4" s="3">
        <f t="shared" ca="1" si="3"/>
        <v>38797526623.116425</v>
      </c>
      <c r="S4">
        <v>1.4</v>
      </c>
      <c r="T4" s="3">
        <f ca="1">C4/'Trial Plastic Debt'!C4*(1-T$1)</f>
        <v>11640515688.166307</v>
      </c>
      <c r="U4" s="3">
        <f ca="1">D4/'Trial Plastic Debt'!D4*(1-U$1)</f>
        <v>8896867630.5326061</v>
      </c>
      <c r="V4" s="3">
        <f ca="1">E4/'Trial Plastic Debt'!E4*(1-V$1)</f>
        <v>21418597237.300789</v>
      </c>
      <c r="W4" s="3">
        <f ca="1">F4/'Trial Plastic Debt'!F4*(1-W$1)</f>
        <v>6671321577.9378738</v>
      </c>
      <c r="X4" s="3">
        <f ca="1">G4/'Trial Plastic Debt'!G4*(1-X$1)</f>
        <v>6111070164.8799152</v>
      </c>
      <c r="Y4" s="3">
        <f ca="1">H4/'Trial Plastic Debt'!H4*(1-Y$1)</f>
        <v>4940618939.8944225</v>
      </c>
      <c r="Z4" s="3">
        <f ca="1">I4/'Trial Plastic Debt'!I4*(1-Z$1)</f>
        <v>9593447883.048275</v>
      </c>
      <c r="AA4" s="3">
        <f ca="1">J4/'Trial Plastic Debt'!J4*(1-AA$1)</f>
        <v>3722999201.6028066</v>
      </c>
      <c r="AB4" s="3">
        <f ca="1">K4/'Trial Plastic Debt'!K4*(1-AB$1)</f>
        <v>1700049679.8968549</v>
      </c>
      <c r="AC4" s="3">
        <f ca="1">L4/'Trial Plastic Debt'!L4*(1-AC$1)</f>
        <v>1199211133.9639301</v>
      </c>
      <c r="AD4" s="3">
        <f ca="1">M4/'Trial Plastic Debt'!M4*(1-AD$1)</f>
        <v>0</v>
      </c>
    </row>
    <row r="5" spans="1:30" x14ac:dyDescent="0.25">
      <c r="A5" s="1">
        <v>2023</v>
      </c>
      <c r="B5">
        <v>1.6</v>
      </c>
      <c r="C5" s="3">
        <f t="shared" ca="1" si="1"/>
        <v>42373462904.180244</v>
      </c>
      <c r="D5" s="3">
        <f t="shared" ca="1" si="2"/>
        <v>47444769155.67514</v>
      </c>
      <c r="E5" s="3">
        <f t="shared" ca="1" si="0"/>
        <v>42831268521.362129</v>
      </c>
      <c r="F5" s="3">
        <f t="shared" ca="1" si="0"/>
        <v>41259750250.719872</v>
      </c>
      <c r="G5" s="3">
        <f t="shared" ca="1" si="0"/>
        <v>37378768743.139214</v>
      </c>
      <c r="H5" s="3">
        <f t="shared" ca="1" si="0"/>
        <v>36293820720.089836</v>
      </c>
      <c r="I5" s="3">
        <f t="shared" ca="1" si="0"/>
        <v>34898308167.522362</v>
      </c>
      <c r="J5" s="3">
        <f t="shared" ca="1" si="0"/>
        <v>64792039204.800278</v>
      </c>
      <c r="K5" s="3">
        <f t="shared" ca="1" si="0"/>
        <v>31206309202.480942</v>
      </c>
      <c r="L5" s="3">
        <f t="shared" ca="1" si="0"/>
        <v>29360309719.960232</v>
      </c>
      <c r="M5" s="3">
        <f t="shared" ca="1" si="3"/>
        <v>39412655214.165245</v>
      </c>
      <c r="S5">
        <v>1.6</v>
      </c>
      <c r="T5" s="3">
        <f ca="1">C5/'Trial Plastic Debt'!C5*(1-T$1)</f>
        <v>10497284575.559408</v>
      </c>
      <c r="U5" s="3">
        <f ca="1">D5/'Trial Plastic Debt'!D5*(1-U$1)</f>
        <v>4082414965.6332436</v>
      </c>
      <c r="V5" s="3">
        <f ca="1">E5/'Trial Plastic Debt'!E5*(1-V$1)</f>
        <v>7137007303.3855658</v>
      </c>
      <c r="W5" s="3">
        <f ca="1">F5/'Trial Plastic Debt'!F5*(1-W$1)</f>
        <v>6151205567.5678062</v>
      </c>
      <c r="X5" s="3">
        <f ca="1">G5/'Trial Plastic Debt'!G5*(1-X$1)</f>
        <v>6155902244.0853653</v>
      </c>
      <c r="Y5" s="3">
        <f ca="1">H5/'Trial Plastic Debt'!H5*(1-Y$1)</f>
        <v>4513752507.621006</v>
      </c>
      <c r="Z5" s="3">
        <f ca="1">I5/'Trial Plastic Debt'!I5*(1-Z$1)</f>
        <v>3355275650.3788185</v>
      </c>
      <c r="AA5" s="3">
        <f ca="1">J5/'Trial Plastic Debt'!J5*(1-AA$1)</f>
        <v>6421269558.9707222</v>
      </c>
      <c r="AB5" s="3">
        <f ca="1">K5/'Trial Plastic Debt'!K5*(1-AB$1)</f>
        <v>1610071820.2208719</v>
      </c>
      <c r="AC5" s="3">
        <f ca="1">L5/'Trial Plastic Debt'!L5*(1-AC$1)</f>
        <v>1081580345.5267346</v>
      </c>
      <c r="AD5" s="3">
        <f ca="1">M5/'Trial Plastic Debt'!M5*(1-AD$1)</f>
        <v>0</v>
      </c>
    </row>
    <row r="6" spans="1:30" x14ac:dyDescent="0.25">
      <c r="A6" s="1">
        <v>2023</v>
      </c>
      <c r="B6">
        <v>1.8</v>
      </c>
      <c r="C6" s="3">
        <f t="shared" ca="1" si="1"/>
        <v>42156307350.337837</v>
      </c>
      <c r="D6" s="3">
        <f t="shared" ca="1" si="2"/>
        <v>47255871702.78643</v>
      </c>
      <c r="E6" s="3">
        <f t="shared" ca="1" si="0"/>
        <v>45409445380.265686</v>
      </c>
      <c r="F6" s="3">
        <f t="shared" ca="1" si="0"/>
        <v>105440318252.09344</v>
      </c>
      <c r="G6" s="3">
        <f t="shared" ca="1" si="0"/>
        <v>36250318334.217964</v>
      </c>
      <c r="H6" s="3">
        <f t="shared" ca="1" si="0"/>
        <v>34785057035.244179</v>
      </c>
      <c r="I6" s="3">
        <f t="shared" ca="1" si="0"/>
        <v>35404137438.972481</v>
      </c>
      <c r="J6" s="3">
        <f t="shared" ca="1" si="0"/>
        <v>31854534437.296608</v>
      </c>
      <c r="K6" s="3">
        <f t="shared" ca="1" si="0"/>
        <v>33897552604.330479</v>
      </c>
      <c r="L6" s="3">
        <f t="shared" ca="1" si="0"/>
        <v>32415102991.271267</v>
      </c>
      <c r="M6" s="3">
        <f t="shared" ca="1" si="3"/>
        <v>40131343295.046082</v>
      </c>
      <c r="S6">
        <v>1.8</v>
      </c>
      <c r="T6" s="3">
        <f ca="1">C6/'Trial Plastic Debt'!C6*(1-T$1)</f>
        <v>9284630602.8969269</v>
      </c>
      <c r="U6" s="3">
        <f ca="1">D6/'Trial Plastic Debt'!D6*(1-U$1)</f>
        <v>3905178830.3565078</v>
      </c>
      <c r="V6" s="3">
        <f ca="1">E6/'Trial Plastic Debt'!E6*(1-V$1)</f>
        <v>3681540372.0423927</v>
      </c>
      <c r="W6" s="3">
        <f ca="1">F6/'Trial Plastic Debt'!F6*(1-W$1)</f>
        <v>14028642555.664015</v>
      </c>
      <c r="X6" s="3">
        <f ca="1">G6/'Trial Plastic Debt'!G6*(1-X$1)</f>
        <v>5102945940.9278917</v>
      </c>
      <c r="Y6" s="3">
        <f ca="1">H6/'Trial Plastic Debt'!H6*(1-Y$1)</f>
        <v>4201387051.1689858</v>
      </c>
      <c r="Z6" s="3">
        <f ca="1">I6/'Trial Plastic Debt'!I6*(1-Z$1)</f>
        <v>3216991386.0257831</v>
      </c>
      <c r="AA6" s="3">
        <f ca="1">J6/'Trial Plastic Debt'!J6*(1-AA$1)</f>
        <v>2399737912.9493442</v>
      </c>
      <c r="AB6" s="3">
        <f ca="1">K6/'Trial Plastic Debt'!K6*(1-AB$1)</f>
        <v>1491362509.6297405</v>
      </c>
      <c r="AC6" s="3">
        <f ca="1">L6/'Trial Plastic Debt'!L6*(1-AC$1)</f>
        <v>740288238.95308709</v>
      </c>
      <c r="AD6" s="3">
        <f ca="1">M6/'Trial Plastic Debt'!M6*(1-AD$1)</f>
        <v>0</v>
      </c>
    </row>
    <row r="7" spans="1:30" x14ac:dyDescent="0.25">
      <c r="A7" s="1">
        <v>2023</v>
      </c>
      <c r="B7">
        <v>2</v>
      </c>
      <c r="C7" s="3">
        <f t="shared" ca="1" si="1"/>
        <v>41944556229.991135</v>
      </c>
      <c r="D7" s="3">
        <f t="shared" ca="1" si="2"/>
        <v>47074705409.547699</v>
      </c>
      <c r="E7" s="3">
        <f t="shared" ca="1" si="0"/>
        <v>45214838924.649826</v>
      </c>
      <c r="F7" s="3">
        <f t="shared" ca="1" si="0"/>
        <v>43354972439.751938</v>
      </c>
      <c r="G7" s="3">
        <f t="shared" ca="1" si="0"/>
        <v>41495105954.854065</v>
      </c>
      <c r="H7" s="3">
        <f t="shared" ca="1" si="0"/>
        <v>39994955977.311584</v>
      </c>
      <c r="I7" s="3">
        <f t="shared" ca="1" si="0"/>
        <v>37775372985.058319</v>
      </c>
      <c r="J7" s="3">
        <f t="shared" ca="1" si="0"/>
        <v>41515115961.279434</v>
      </c>
      <c r="K7" s="3">
        <f t="shared" ca="1" si="0"/>
        <v>39133949843.068542</v>
      </c>
      <c r="L7" s="3">
        <f t="shared" ca="1" si="0"/>
        <v>32912548013.363834</v>
      </c>
      <c r="M7" s="3">
        <f t="shared" ca="1" si="3"/>
        <v>40952492553.123177</v>
      </c>
      <c r="S7">
        <v>2</v>
      </c>
      <c r="T7" s="3">
        <f ca="1">C7/'Trial Plastic Debt'!C7*(1-T$1)</f>
        <v>8011504215.6011887</v>
      </c>
      <c r="U7" s="3">
        <f ca="1">D7/'Trial Plastic Debt'!D7*(1-U$1)</f>
        <v>2092622721.3051791</v>
      </c>
      <c r="V7" s="3">
        <f ca="1">E7/'Trial Plastic Debt'!E7*(1-V$1)</f>
        <v>2932086007.9158716</v>
      </c>
      <c r="W7" s="3">
        <f ca="1">F7/'Trial Plastic Debt'!F7*(1-W$1)</f>
        <v>2681339170.9597445</v>
      </c>
      <c r="X7" s="3">
        <f ca="1">G7/'Trial Plastic Debt'!G7*(1-X$1)</f>
        <v>4349534001.1757126</v>
      </c>
      <c r="Y7" s="3">
        <f ca="1">H7/'Trial Plastic Debt'!H7*(1-Y$1)</f>
        <v>3381459823.801475</v>
      </c>
      <c r="Z7" s="3">
        <f ca="1">I7/'Trial Plastic Debt'!I7*(1-Z$1)</f>
        <v>1581432973.5065393</v>
      </c>
      <c r="AA7" s="3">
        <f ca="1">J7/'Trial Plastic Debt'!J7*(1-AA$1)</f>
        <v>2738418235.6205559</v>
      </c>
      <c r="AB7" s="3">
        <f ca="1">K7/'Trial Plastic Debt'!K7*(1-AB$1)</f>
        <v>2096094122.4532173</v>
      </c>
      <c r="AC7" s="3">
        <f ca="1">L7/'Trial Plastic Debt'!L7*(1-AC$1)</f>
        <v>413379246.91735572</v>
      </c>
      <c r="AD7" s="3">
        <f ca="1">M7/'Trial Plastic Debt'!M7*(1-AD$1)</f>
        <v>0</v>
      </c>
    </row>
    <row r="8" spans="1:30" x14ac:dyDescent="0.25">
      <c r="A8" s="1">
        <v>2024</v>
      </c>
      <c r="B8">
        <v>1</v>
      </c>
      <c r="C8" s="3">
        <f t="shared" ca="1" si="1"/>
        <v>44177487641.168488</v>
      </c>
      <c r="D8" s="3">
        <f t="shared" ca="1" si="2"/>
        <v>46041073399.302216</v>
      </c>
      <c r="E8" s="3">
        <f t="shared" ca="1" si="0"/>
        <v>44220560455.959549</v>
      </c>
      <c r="F8" s="3">
        <f t="shared" ca="1" si="0"/>
        <v>42400047512.616875</v>
      </c>
      <c r="G8" s="3">
        <f t="shared" ca="1" si="0"/>
        <v>37902223914.800697</v>
      </c>
      <c r="H8" s="3">
        <f t="shared" ca="1" si="0"/>
        <v>36893897372.280487</v>
      </c>
      <c r="I8" s="3">
        <f t="shared" ca="1" si="0"/>
        <v>35446409279.66803</v>
      </c>
      <c r="J8" s="3">
        <f t="shared" ca="1" si="0"/>
        <v>34349463026.58477</v>
      </c>
      <c r="K8" s="3">
        <f t="shared" ca="1" si="0"/>
        <v>51360910775.570717</v>
      </c>
      <c r="L8" s="3">
        <f t="shared" ca="1" si="0"/>
        <v>31476969852.560875</v>
      </c>
      <c r="M8" s="3">
        <f t="shared" ca="1" si="3"/>
        <v>38866844912.510643</v>
      </c>
      <c r="S8">
        <v>1</v>
      </c>
      <c r="T8" s="3">
        <f ca="1">C8/'Trial Plastic Debt'!C8*(1-T$1)</f>
        <v>14126300453.659966</v>
      </c>
      <c r="U8" s="3">
        <f ca="1">D8/'Trial Plastic Debt'!D8*(1-U$1)</f>
        <v>10598343004.148306</v>
      </c>
      <c r="V8" s="3">
        <f ca="1">E8/'Trial Plastic Debt'!E8*(1-V$1)</f>
        <v>9217598541.9650555</v>
      </c>
      <c r="W8" s="3">
        <f ca="1">F8/'Trial Plastic Debt'!F8*(1-W$1)</f>
        <v>7880860716.8305731</v>
      </c>
      <c r="X8" s="3">
        <f ca="1">G8/'Trial Plastic Debt'!G8*(1-X$1)</f>
        <v>7246748087.4618425</v>
      </c>
      <c r="Y8" s="3">
        <f ca="1">H8/'Trial Plastic Debt'!H8*(1-Y$1)</f>
        <v>5778673126.5396299</v>
      </c>
      <c r="Z8" s="3">
        <f ca="1">I8/'Trial Plastic Debt'!I8*(1-Z$1)</f>
        <v>4383055179.2320671</v>
      </c>
      <c r="AA8" s="3">
        <f ca="1">J8/'Trial Plastic Debt'!J8*(1-AA$1)</f>
        <v>2962221960.3386135</v>
      </c>
      <c r="AB8" s="3">
        <f ca="1">K8/'Trial Plastic Debt'!K8*(1-AB$1)</f>
        <v>3207691970.3908911</v>
      </c>
      <c r="AC8" s="3">
        <f ca="1">L8/'Trial Plastic Debt'!L8*(1-AC$1)</f>
        <v>943813254.56292188</v>
      </c>
      <c r="AD8" s="3">
        <f ca="1">M8/'Trial Plastic Debt'!M8*(1-AD$1)</f>
        <v>0</v>
      </c>
    </row>
    <row r="9" spans="1:30" x14ac:dyDescent="0.25">
      <c r="A9" s="1">
        <v>2024</v>
      </c>
      <c r="B9">
        <v>1.2</v>
      </c>
      <c r="C9" s="3">
        <f t="shared" ca="1" si="1"/>
        <v>43936595364.165291</v>
      </c>
      <c r="D9" s="3">
        <f t="shared" ca="1" si="2"/>
        <v>45859652398.333588</v>
      </c>
      <c r="E9" s="3">
        <f t="shared" ca="1" si="0"/>
        <v>43817547338.966454</v>
      </c>
      <c r="F9" s="3">
        <f t="shared" ca="1" si="0"/>
        <v>42337569063.717377</v>
      </c>
      <c r="G9" s="3">
        <f t="shared" ca="1" si="0"/>
        <v>37705985659.895172</v>
      </c>
      <c r="H9" s="3">
        <f t="shared" ca="1" si="0"/>
        <v>36159870685.284073</v>
      </c>
      <c r="I9" s="3">
        <f t="shared" ca="1" si="0"/>
        <v>35562344658.872231</v>
      </c>
      <c r="J9" s="3">
        <f t="shared" ca="1" si="0"/>
        <v>33067640736.061874</v>
      </c>
      <c r="K9" s="3">
        <f t="shared" ca="1" si="0"/>
        <v>31521525761.450771</v>
      </c>
      <c r="L9" s="3">
        <f t="shared" ca="1" si="0"/>
        <v>30348435637.56987</v>
      </c>
      <c r="M9" s="3">
        <f t="shared" ca="1" si="3"/>
        <v>39280147523.79863</v>
      </c>
      <c r="S9">
        <v>1.2</v>
      </c>
      <c r="T9" s="3">
        <f ca="1">C9/'Trial Plastic Debt'!C9*(1-T$1)</f>
        <v>13056633539.762384</v>
      </c>
      <c r="U9" s="3">
        <f ca="1">D9/'Trial Plastic Debt'!D9*(1-U$1)</f>
        <v>9875275736.6919098</v>
      </c>
      <c r="V9" s="3">
        <f ca="1">E9/'Trial Plastic Debt'!E9*(1-V$1)</f>
        <v>8263784698.4801683</v>
      </c>
      <c r="W9" s="3">
        <f ca="1">F9/'Trial Plastic Debt'!F9*(1-W$1)</f>
        <v>7370713054.071269</v>
      </c>
      <c r="X9" s="3">
        <f ca="1">G9/'Trial Plastic Debt'!G9*(1-X$1)</f>
        <v>6651297491.5280867</v>
      </c>
      <c r="Y9" s="3">
        <f ca="1">H9/'Trial Plastic Debt'!H9*(1-Y$1)</f>
        <v>5433805431.2219305</v>
      </c>
      <c r="Z9" s="3">
        <f ca="1">I9/'Trial Plastic Debt'!I9*(1-Z$1)</f>
        <v>4119929319.2070985</v>
      </c>
      <c r="AA9" s="3">
        <f ca="1">J9/'Trial Plastic Debt'!J9*(1-AA$1)</f>
        <v>2883679398.7149825</v>
      </c>
      <c r="AB9" s="3">
        <f ca="1">K9/'Trial Plastic Debt'!K9*(1-AB$1)</f>
        <v>1828086513.2034767</v>
      </c>
      <c r="AC9" s="3">
        <f ca="1">L9/'Trial Plastic Debt'!L9*(1-AC$1)</f>
        <v>845418832.14055717</v>
      </c>
      <c r="AD9" s="3">
        <f ca="1">M9/'Trial Plastic Debt'!M9*(1-AD$1)</f>
        <v>0</v>
      </c>
    </row>
    <row r="10" spans="1:30" x14ac:dyDescent="0.25">
      <c r="A10" s="1">
        <v>2024</v>
      </c>
      <c r="B10">
        <v>1.4</v>
      </c>
      <c r="C10" s="3">
        <f t="shared" ca="1" si="1"/>
        <v>43701995385.191414</v>
      </c>
      <c r="D10" s="3">
        <f t="shared" ca="1" si="2"/>
        <v>45504033037.580139</v>
      </c>
      <c r="E10" s="3">
        <f t="shared" ca="1" si="0"/>
        <v>43574152175.260201</v>
      </c>
      <c r="F10" s="3">
        <f t="shared" ca="1" si="0"/>
        <v>42313748698.192001</v>
      </c>
      <c r="G10" s="3">
        <f t="shared" ca="1" si="0"/>
        <v>37524061159.471313</v>
      </c>
      <c r="H10" s="3">
        <f t="shared" ca="1" si="0"/>
        <v>35991115054.497719</v>
      </c>
      <c r="I10" s="3">
        <f t="shared" ca="1" si="0"/>
        <v>35749303906.795326</v>
      </c>
      <c r="J10" s="3">
        <f t="shared" ca="1" si="0"/>
        <v>32925222844.550533</v>
      </c>
      <c r="K10" s="3">
        <f t="shared" ca="1" si="0"/>
        <v>33113790015.938534</v>
      </c>
      <c r="L10" s="3">
        <f t="shared" ca="1" si="0"/>
        <v>32169057921.240364</v>
      </c>
      <c r="M10" s="3">
        <f t="shared" ca="1" si="3"/>
        <v>39802601725.565636</v>
      </c>
      <c r="S10">
        <v>1.4</v>
      </c>
      <c r="T10" s="3">
        <f ca="1">C10/'Trial Plastic Debt'!C10*(1-T$1)</f>
        <v>11944838299.638992</v>
      </c>
      <c r="U10" s="3">
        <f ca="1">D10/'Trial Plastic Debt'!D10*(1-U$1)</f>
        <v>8462752891.471076</v>
      </c>
      <c r="V10" s="3">
        <f ca="1">E10/'Trial Plastic Debt'!E10*(1-V$1)</f>
        <v>7458814163.7398272</v>
      </c>
      <c r="W10" s="3">
        <f ca="1">F10/'Trial Plastic Debt'!F10*(1-W$1)</f>
        <v>6853543205.9662495</v>
      </c>
      <c r="X10" s="3">
        <f ca="1">G10/'Trial Plastic Debt'!G10*(1-X$1)</f>
        <v>5953484189.4894695</v>
      </c>
      <c r="Y10" s="3">
        <f ca="1">H10/'Trial Plastic Debt'!H10*(1-Y$1)</f>
        <v>4777541736.3434391</v>
      </c>
      <c r="Z10" s="3">
        <f ca="1">I10/'Trial Plastic Debt'!I10*(1-Z$1)</f>
        <v>3857121112.8402934</v>
      </c>
      <c r="AA10" s="3">
        <f ca="1">J10/'Trial Plastic Debt'!J10*(1-AA$1)</f>
        <v>2643431615.7184973</v>
      </c>
      <c r="AB10" s="3">
        <f ca="1">K10/'Trial Plastic Debt'!K10*(1-AB$1)</f>
        <v>1777538881.0077152</v>
      </c>
      <c r="AC10" s="3">
        <f ca="1">L10/'Trial Plastic Debt'!L10*(1-AC$1)</f>
        <v>840139735.71386945</v>
      </c>
      <c r="AD10" s="3">
        <f ca="1">M10/'Trial Plastic Debt'!M10*(1-AD$1)</f>
        <v>0</v>
      </c>
    </row>
    <row r="11" spans="1:30" x14ac:dyDescent="0.25">
      <c r="A11" s="1">
        <v>2024</v>
      </c>
      <c r="B11">
        <v>1.6</v>
      </c>
      <c r="C11" s="3">
        <f t="shared" ca="1" si="1"/>
        <v>43473423538.774834</v>
      </c>
      <c r="D11" s="3">
        <f t="shared" ca="1" si="2"/>
        <v>48584077623.397934</v>
      </c>
      <c r="E11" s="3">
        <f t="shared" ca="1" si="0"/>
        <v>43375514390.752151</v>
      </c>
      <c r="F11" s="3">
        <f t="shared" ca="1" si="0"/>
        <v>42327700642.17971</v>
      </c>
      <c r="G11" s="3">
        <f t="shared" ca="1" si="0"/>
        <v>38479611005.107941</v>
      </c>
      <c r="H11" s="3">
        <f t="shared" ca="1" si="0"/>
        <v>35837378362.852455</v>
      </c>
      <c r="I11" s="3">
        <f t="shared" ca="1" si="0"/>
        <v>37497879044.1082</v>
      </c>
      <c r="J11" s="3">
        <f t="shared" ca="1" si="0"/>
        <v>33920494767.004433</v>
      </c>
      <c r="K11" s="3">
        <f t="shared" ca="1" si="0"/>
        <v>31283441140.79446</v>
      </c>
      <c r="L11" s="3">
        <f t="shared" ca="1" si="0"/>
        <v>30138486917.505329</v>
      </c>
      <c r="M11" s="3">
        <f t="shared" ca="1" si="3"/>
        <v>40432482674.758743</v>
      </c>
      <c r="S11">
        <v>1.6</v>
      </c>
      <c r="T11" s="3">
        <f ca="1">C11/'Trial Plastic Debt'!C11*(1-T$1)</f>
        <v>10771610871.21055</v>
      </c>
      <c r="U11" s="3">
        <f ca="1">D11/'Trial Plastic Debt'!D11*(1-U$1)</f>
        <v>4598592086.7117014</v>
      </c>
      <c r="V11" s="3">
        <f ca="1">E11/'Trial Plastic Debt'!E11*(1-V$1)</f>
        <v>6625885354.5063763</v>
      </c>
      <c r="W11" s="3">
        <f ca="1">F11/'Trial Plastic Debt'!F11*(1-W$1)</f>
        <v>6318908009.4183245</v>
      </c>
      <c r="X11" s="3">
        <f ca="1">G11/'Trial Plastic Debt'!G11*(1-X$1)</f>
        <v>5747621572.9664831</v>
      </c>
      <c r="Y11" s="3">
        <f ca="1">H11/'Trial Plastic Debt'!H11*(1-Y$1)</f>
        <v>4261645019.4701076</v>
      </c>
      <c r="Z11" s="3">
        <f ca="1">I11/'Trial Plastic Debt'!I11*(1-Z$1)</f>
        <v>3406814589.742754</v>
      </c>
      <c r="AA11" s="3">
        <f ca="1">J11/'Trial Plastic Debt'!J11*(1-AA$1)</f>
        <v>2365612868.8829217</v>
      </c>
      <c r="AB11" s="3">
        <f ca="1">K11/'Trial Plastic Debt'!K11*(1-AB$1)</f>
        <v>1562303632.769346</v>
      </c>
      <c r="AC11" s="3">
        <f ca="1">L11/'Trial Plastic Debt'!L11*(1-AC$1)</f>
        <v>735137497.64125514</v>
      </c>
      <c r="AD11" s="3">
        <f ca="1">M11/'Trial Plastic Debt'!M11*(1-AD$1)</f>
        <v>0</v>
      </c>
    </row>
    <row r="12" spans="1:30" x14ac:dyDescent="0.25">
      <c r="A12" s="1">
        <v>2024</v>
      </c>
      <c r="B12">
        <v>1.8</v>
      </c>
      <c r="C12" s="3">
        <f t="shared" ca="1" si="1"/>
        <v>43250630803.13607</v>
      </c>
      <c r="D12" s="3">
        <f t="shared" ca="1" si="2"/>
        <v>48390274560.829369</v>
      </c>
      <c r="E12" s="3">
        <f t="shared" ca="1" si="0"/>
        <v>46496046289.864143</v>
      </c>
      <c r="F12" s="3">
        <f t="shared" ca="1" si="0"/>
        <v>42378680608.756912</v>
      </c>
      <c r="G12" s="3">
        <f t="shared" ca="1" si="0"/>
        <v>38621848539.090469</v>
      </c>
      <c r="H12" s="3">
        <f t="shared" ca="1" si="0"/>
        <v>36883322331.910965</v>
      </c>
      <c r="I12" s="3">
        <f t="shared" ca="1" si="0"/>
        <v>34196207176.532204</v>
      </c>
      <c r="J12" s="3">
        <f t="shared" ca="1" si="0"/>
        <v>32694828206.402515</v>
      </c>
      <c r="K12" s="3">
        <f t="shared" ca="1" si="0"/>
        <v>31193449236.272823</v>
      </c>
      <c r="L12" s="3">
        <f t="shared" ca="1" si="0"/>
        <v>33266582817.045815</v>
      </c>
      <c r="M12" s="3">
        <f t="shared" ca="1" si="3"/>
        <v>41168406540.782761</v>
      </c>
      <c r="S12">
        <v>1.8</v>
      </c>
      <c r="T12" s="3">
        <f ca="1">C12/'Trial Plastic Debt'!C12*(1-T$1)</f>
        <v>9527149549.3549709</v>
      </c>
      <c r="U12" s="3">
        <f ca="1">D12/'Trial Plastic Debt'!D12*(1-U$1)</f>
        <v>3788668229.439455</v>
      </c>
      <c r="V12" s="3">
        <f ca="1">E12/'Trial Plastic Debt'!E12*(1-V$1)</f>
        <v>2787565899.0238233</v>
      </c>
      <c r="W12" s="3">
        <f ca="1">F12/'Trial Plastic Debt'!F12*(1-W$1)</f>
        <v>5756992632.976037</v>
      </c>
      <c r="X12" s="3">
        <f ca="1">G12/'Trial Plastic Debt'!G12*(1-X$1)</f>
        <v>5228920341.489583</v>
      </c>
      <c r="Y12" s="3">
        <f ca="1">H12/'Trial Plastic Debt'!H12*(1-Y$1)</f>
        <v>4155184245.8425827</v>
      </c>
      <c r="Z12" s="3">
        <f ca="1">I12/'Trial Plastic Debt'!I12*(1-Z$1)</f>
        <v>2930006147.8715868</v>
      </c>
      <c r="AA12" s="3">
        <f ca="1">J12/'Trial Plastic Debt'!J12*(1-AA$1)</f>
        <v>2152513518.4604826</v>
      </c>
      <c r="AB12" s="3">
        <f ca="1">K12/'Trial Plastic Debt'!K12*(1-AB$1)</f>
        <v>1403507881.854799</v>
      </c>
      <c r="AC12" s="3">
        <f ca="1">L12/'Trial Plastic Debt'!L12*(1-AC$1)</f>
        <v>754771948.81241822</v>
      </c>
      <c r="AD12" s="3">
        <f ca="1">M12/'Trial Plastic Debt'!M12*(1-AD$1)</f>
        <v>0</v>
      </c>
    </row>
    <row r="13" spans="1:30" x14ac:dyDescent="0.25">
      <c r="A13" s="1">
        <v>2024</v>
      </c>
      <c r="B13">
        <v>2</v>
      </c>
      <c r="C13" s="3">
        <f t="shared" ca="1" si="1"/>
        <v>43033382198.75106</v>
      </c>
      <c r="D13" s="3">
        <f t="shared" ca="1" si="2"/>
        <v>44585339083.761108</v>
      </c>
      <c r="E13" s="3">
        <f t="shared" ca="1" si="0"/>
        <v>46296455993.564346</v>
      </c>
      <c r="F13" s="3">
        <f t="shared" ca="1" si="0"/>
        <v>44391356787.238739</v>
      </c>
      <c r="G13" s="3">
        <f t="shared" ca="1" si="0"/>
        <v>42486257580.913147</v>
      </c>
      <c r="H13" s="3">
        <f t="shared" ca="1" si="0"/>
        <v>40722154625.432625</v>
      </c>
      <c r="I13" s="3">
        <f t="shared" ca="1" si="0"/>
        <v>38676059168.26194</v>
      </c>
      <c r="J13" s="3">
        <f t="shared" ca="1" si="0"/>
        <v>41729054790.665344</v>
      </c>
      <c r="K13" s="3">
        <f t="shared" ca="1" si="0"/>
        <v>32971138545.073307</v>
      </c>
      <c r="L13" s="3">
        <f t="shared" ca="1" si="0"/>
        <v>31138808978.355</v>
      </c>
      <c r="M13" s="3">
        <f t="shared" ca="1" si="3"/>
        <v>42009248662.835159</v>
      </c>
      <c r="S13">
        <v>2</v>
      </c>
      <c r="T13" s="3">
        <f ca="1">C13/'Trial Plastic Debt'!C13*(1-T$1)</f>
        <v>8220649802.4541531</v>
      </c>
      <c r="U13" s="3">
        <f ca="1">D13/'Trial Plastic Debt'!D13*(1-U$1)</f>
        <v>1848298024.0178294</v>
      </c>
      <c r="V13" s="3">
        <f ca="1">E13/'Trial Plastic Debt'!E13*(1-V$1)</f>
        <v>2448626111.2450576</v>
      </c>
      <c r="W13" s="3">
        <f ca="1">F13/'Trial Plastic Debt'!F13*(1-W$1)</f>
        <v>2846119334.317729</v>
      </c>
      <c r="X13" s="3">
        <f ca="1">G13/'Trial Plastic Debt'!G13*(1-X$1)</f>
        <v>4443719426.8318672</v>
      </c>
      <c r="Y13" s="3">
        <f ca="1">H13/'Trial Plastic Debt'!H13*(1-Y$1)</f>
        <v>3766990299.8436852</v>
      </c>
      <c r="Z13" s="3">
        <f ca="1">I13/'Trial Plastic Debt'!I13*(1-Z$1)</f>
        <v>1671615044.9517095</v>
      </c>
      <c r="AA13" s="3">
        <f ca="1">J13/'Trial Plastic Debt'!J13*(1-AA$1)</f>
        <v>2323994428.7124882</v>
      </c>
      <c r="AB13" s="3">
        <f ca="1">K13/'Trial Plastic Debt'!K13*(1-AB$1)</f>
        <v>1226916059.6344748</v>
      </c>
      <c r="AC13" s="3">
        <f ca="1">L13/'Trial Plastic Debt'!L13*(1-AC$1)</f>
        <v>1049075361.9670299</v>
      </c>
      <c r="AD13" s="3">
        <f ca="1">M13/'Trial Plastic Debt'!M13*(1-AD$1)</f>
        <v>0</v>
      </c>
    </row>
    <row r="14" spans="1:30" x14ac:dyDescent="0.25">
      <c r="A14" s="1">
        <f>A8+1</f>
        <v>2025</v>
      </c>
      <c r="B14">
        <f>B2</f>
        <v>1</v>
      </c>
      <c r="C14" s="3">
        <f t="shared" ca="1" si="1"/>
        <v>45315581298.368256</v>
      </c>
      <c r="D14" s="3">
        <f t="shared" ca="1" si="2"/>
        <v>47220125845.603889</v>
      </c>
      <c r="E14" s="3">
        <f t="shared" ca="1" si="0"/>
        <v>42302093211.970818</v>
      </c>
      <c r="F14" s="3">
        <f t="shared" ca="1" si="0"/>
        <v>43490698406.113342</v>
      </c>
      <c r="G14" s="3">
        <f t="shared" ca="1" si="0"/>
        <v>38886447648.206818</v>
      </c>
      <c r="H14" s="3">
        <f t="shared" ca="1" si="0"/>
        <v>37291011829.511177</v>
      </c>
      <c r="I14" s="3">
        <f t="shared" ca="1" si="0"/>
        <v>37896557246.877548</v>
      </c>
      <c r="J14" s="3">
        <f t="shared" ca="1" si="0"/>
        <v>36031843527.132286</v>
      </c>
      <c r="K14" s="3">
        <f t="shared" ca="1" si="0"/>
        <v>33403800078.915058</v>
      </c>
      <c r="L14" s="3">
        <f t="shared" ca="1" si="0"/>
        <v>30909268554.728607</v>
      </c>
      <c r="M14" s="3">
        <f t="shared" ca="1" si="3"/>
        <v>39870993900.617813</v>
      </c>
      <c r="S14">
        <f>S2</f>
        <v>1</v>
      </c>
      <c r="T14" s="3">
        <f ca="1">C14/'Trial Plastic Debt'!C14*(1-T$1)</f>
        <v>14491521873.720066</v>
      </c>
      <c r="U14" s="3">
        <f ca="1">D14/'Trial Plastic Debt'!D14*(1-U$1)</f>
        <v>10866817021.746929</v>
      </c>
      <c r="V14" s="3">
        <f ca="1">E14/'Trial Plastic Debt'!E14*(1-V$1)</f>
        <v>11209280854.195862</v>
      </c>
      <c r="W14" s="3">
        <f ca="1">F14/'Trial Plastic Debt'!F14*(1-W$1)</f>
        <v>8094813101.1368055</v>
      </c>
      <c r="X14" s="3">
        <f ca="1">G14/'Trial Plastic Debt'!G14*(1-X$1)</f>
        <v>7340670903.036725</v>
      </c>
      <c r="Y14" s="3">
        <f ca="1">H14/'Trial Plastic Debt'!H14*(1-Y$1)</f>
        <v>5851003405.4258604</v>
      </c>
      <c r="Z14" s="3">
        <f ca="1">I14/'Trial Plastic Debt'!I14*(1-Z$1)</f>
        <v>4244446949.9233241</v>
      </c>
      <c r="AA14" s="3">
        <f ca="1">J14/'Trial Plastic Debt'!J14*(1-AA$1)</f>
        <v>3085342177.7413568</v>
      </c>
      <c r="AB14" s="3">
        <f ca="1">K14/'Trial Plastic Debt'!K14*(1-AB$1)</f>
        <v>2070758598.6398475</v>
      </c>
      <c r="AC14" s="3">
        <f ca="1">L14/'Trial Plastic Debt'!L14*(1-AC$1)</f>
        <v>964633909.33837771</v>
      </c>
      <c r="AD14" s="3">
        <f ca="1">M14/'Trial Plastic Debt'!M14*(1-AD$1)</f>
        <v>0</v>
      </c>
    </row>
    <row r="15" spans="1:30" x14ac:dyDescent="0.25">
      <c r="A15" s="1">
        <f t="shared" ref="A15:A78" si="4">A9+1</f>
        <v>2025</v>
      </c>
      <c r="B15">
        <f t="shared" ref="B15:B78" si="5">B3</f>
        <v>1.2</v>
      </c>
      <c r="C15" s="3">
        <f t="shared" ca="1" si="1"/>
        <v>45068479100.76915</v>
      </c>
      <c r="D15" s="3">
        <f t="shared" ca="1" si="2"/>
        <v>46908091198.144287</v>
      </c>
      <c r="E15" s="3">
        <f t="shared" ca="1" si="0"/>
        <v>45230191826.075943</v>
      </c>
      <c r="F15" s="3">
        <f t="shared" ca="1" si="0"/>
        <v>42940907374.273857</v>
      </c>
      <c r="G15" s="3">
        <f t="shared" ca="1" si="0"/>
        <v>38685308191.0326</v>
      </c>
      <c r="H15" s="3">
        <f t="shared" ca="1" si="0"/>
        <v>37101363057.443192</v>
      </c>
      <c r="I15" s="3">
        <f t="shared" ca="1" si="0"/>
        <v>38015100742.727753</v>
      </c>
      <c r="J15" s="3">
        <f t="shared" ca="1" si="0"/>
        <v>36211327971.890686</v>
      </c>
      <c r="K15" s="3">
        <f t="shared" ca="1" si="0"/>
        <v>32349527656.674911</v>
      </c>
      <c r="L15" s="3">
        <f t="shared" ca="1" si="0"/>
        <v>32222117565.98061</v>
      </c>
      <c r="M15" s="3">
        <f t="shared" ca="1" si="3"/>
        <v>40294072746.180717</v>
      </c>
      <c r="S15">
        <f t="shared" ref="S15:S78" si="6">S3</f>
        <v>1.2</v>
      </c>
      <c r="T15" s="3">
        <f ca="1">C15/'Trial Plastic Debt'!C15*(1-T$1)</f>
        <v>13394093581.820642</v>
      </c>
      <c r="U15" s="3">
        <f ca="1">D15/'Trial Plastic Debt'!D15*(1-U$1)</f>
        <v>9668669624.7533436</v>
      </c>
      <c r="V15" s="3">
        <f ca="1">E15/'Trial Plastic Debt'!E15*(1-V$1)</f>
        <v>8835106793.3381195</v>
      </c>
      <c r="W15" s="3">
        <f ca="1">F15/'Trial Plastic Debt'!F15*(1-W$1)</f>
        <v>7734687045.8078566</v>
      </c>
      <c r="X15" s="3">
        <f ca="1">G15/'Trial Plastic Debt'!G15*(1-X$1)</f>
        <v>6703219017.6801977</v>
      </c>
      <c r="Y15" s="3">
        <f ca="1">H15/'Trial Plastic Debt'!H15*(1-Y$1)</f>
        <v>5427596719.0282984</v>
      </c>
      <c r="Z15" s="3">
        <f ca="1">I15/'Trial Plastic Debt'!I15*(1-Z$1)</f>
        <v>3996609650.6170878</v>
      </c>
      <c r="AA15" s="3">
        <f ca="1">J15/'Trial Plastic Debt'!J15*(1-AA$1)</f>
        <v>2912788231.6267319</v>
      </c>
      <c r="AB15" s="3">
        <f ca="1">K15/'Trial Plastic Debt'!K15*(1-AB$1)</f>
        <v>1916544923.4719322</v>
      </c>
      <c r="AC15" s="3">
        <f ca="1">L15/'Trial Plastic Debt'!L15*(1-AC$1)</f>
        <v>934810509.11678863</v>
      </c>
      <c r="AD15" s="3">
        <f ca="1">M15/'Trial Plastic Debt'!M15*(1-AD$1)</f>
        <v>0</v>
      </c>
    </row>
    <row r="16" spans="1:30" x14ac:dyDescent="0.25">
      <c r="A16" s="1">
        <f t="shared" si="4"/>
        <v>2025</v>
      </c>
      <c r="B16">
        <f t="shared" si="5"/>
        <v>1.4</v>
      </c>
      <c r="C16" s="3">
        <f t="shared" ca="1" si="1"/>
        <v>44827830639.262924</v>
      </c>
      <c r="D16" s="3">
        <f t="shared" ca="1" si="2"/>
        <v>46865298585.791382</v>
      </c>
      <c r="E16" s="3">
        <f t="shared" ca="1" si="0"/>
        <v>44692951369.648438</v>
      </c>
      <c r="F16" s="3">
        <f t="shared" ca="1" si="0"/>
        <v>43401717944.886482</v>
      </c>
      <c r="G16" s="3">
        <f t="shared" ca="1" si="0"/>
        <v>39379938439.018188</v>
      </c>
      <c r="H16" s="3">
        <f t="shared" ca="1" si="0"/>
        <v>36928420743.57547</v>
      </c>
      <c r="I16" s="3">
        <f t="shared" ca="1" si="0"/>
        <v>36679687526.585251</v>
      </c>
      <c r="J16" s="3">
        <f t="shared" ca="1" si="0"/>
        <v>36474556663.076698</v>
      </c>
      <c r="K16" s="3">
        <f t="shared" ca="1" si="0"/>
        <v>32217209031.390316</v>
      </c>
      <c r="L16" s="3">
        <f t="shared" ca="1" si="0"/>
        <v>32629311157.935844</v>
      </c>
      <c r="M16" s="3">
        <f t="shared" ca="1" si="3"/>
        <v>40828884718.311981</v>
      </c>
      <c r="S16">
        <f t="shared" si="6"/>
        <v>1.4</v>
      </c>
      <c r="T16" s="3">
        <f ca="1">C16/'Trial Plastic Debt'!C16*(1-T$1)</f>
        <v>12253438340.680981</v>
      </c>
      <c r="U16" s="3">
        <f ca="1">D16/'Trial Plastic Debt'!D16*(1-U$1)</f>
        <v>9366568373.5346699</v>
      </c>
      <c r="V16" s="3">
        <f ca="1">E16/'Trial Plastic Debt'!E16*(1-V$1)</f>
        <v>7656852653.4004717</v>
      </c>
      <c r="W16" s="3">
        <f ca="1">F16/'Trial Plastic Debt'!F16*(1-W$1)</f>
        <v>7039136662.4728765</v>
      </c>
      <c r="X16" s="3">
        <f ca="1">G16/'Trial Plastic Debt'!G16*(1-X$1)</f>
        <v>6413801131.1173277</v>
      </c>
      <c r="Y16" s="3">
        <f ca="1">H16/'Trial Plastic Debt'!H16*(1-Y$1)</f>
        <v>4909425011.4939108</v>
      </c>
      <c r="Z16" s="3">
        <f ca="1">I16/'Trial Plastic Debt'!I16*(1-Z$1)</f>
        <v>3965357511.3094888</v>
      </c>
      <c r="AA16" s="3">
        <f ca="1">J16/'Trial Plastic Debt'!J16*(1-AA$1)</f>
        <v>2743021404.6853514</v>
      </c>
      <c r="AB16" s="3">
        <f ca="1">K16/'Trial Plastic Debt'!K16*(1-AB$1)</f>
        <v>1735755708.6100068</v>
      </c>
      <c r="AC16" s="3">
        <f ca="1">L16/'Trial Plastic Debt'!L16*(1-AC$1)</f>
        <v>876155707.16330755</v>
      </c>
      <c r="AD16" s="3">
        <f ca="1">M16/'Trial Plastic Debt'!M16*(1-AD$1)</f>
        <v>0</v>
      </c>
    </row>
    <row r="17" spans="1:30" x14ac:dyDescent="0.25">
      <c r="A17" s="1">
        <f t="shared" si="4"/>
        <v>2025</v>
      </c>
      <c r="B17">
        <f t="shared" si="5"/>
        <v>1.6</v>
      </c>
      <c r="C17" s="3">
        <f t="shared" ca="1" si="1"/>
        <v>44593364999.768059</v>
      </c>
      <c r="D17" s="3">
        <f t="shared" ca="1" si="2"/>
        <v>49744623686.720833</v>
      </c>
      <c r="E17" s="3">
        <f t="shared" ca="1" si="0"/>
        <v>44489245408.846107</v>
      </c>
      <c r="F17" s="3">
        <f t="shared" ca="1" si="0"/>
        <v>43415688357.165848</v>
      </c>
      <c r="G17" s="3">
        <f t="shared" ca="1" si="0"/>
        <v>38325878365.527367</v>
      </c>
      <c r="H17" s="3">
        <f t="shared" ca="1" si="0"/>
        <v>36770854300.811913</v>
      </c>
      <c r="I17" s="3">
        <f t="shared" ca="1" si="0"/>
        <v>36742489693.040344</v>
      </c>
      <c r="J17" s="3">
        <f t="shared" ca="1" si="0"/>
        <v>36819775144.388321</v>
      </c>
      <c r="K17" s="3">
        <f t="shared" ca="1" si="0"/>
        <v>34407467112.722</v>
      </c>
      <c r="L17" s="3">
        <f t="shared" ca="1" si="0"/>
        <v>33140153673.763603</v>
      </c>
      <c r="M17" s="3">
        <f t="shared" ca="1" si="3"/>
        <v>41473664159.854782</v>
      </c>
      <c r="S17">
        <f t="shared" si="6"/>
        <v>1.6</v>
      </c>
      <c r="T17" s="3">
        <f ca="1">C17/'Trial Plastic Debt'!C17*(1-T$1)</f>
        <v>11049757532.036879</v>
      </c>
      <c r="U17" s="3">
        <f ca="1">D17/'Trial Plastic Debt'!D17*(1-U$1)</f>
        <v>4078069562.4896188</v>
      </c>
      <c r="V17" s="3">
        <f ca="1">E17/'Trial Plastic Debt'!E17*(1-V$1)</f>
        <v>6801291843.5888672</v>
      </c>
      <c r="W17" s="3">
        <f ca="1">F17/'Trial Plastic Debt'!F17*(1-W$1)</f>
        <v>6489683083.7276812</v>
      </c>
      <c r="X17" s="3">
        <f ca="1">G17/'Trial Plastic Debt'!G17*(1-X$1)</f>
        <v>5407858785.9684458</v>
      </c>
      <c r="Y17" s="3">
        <f ca="1">H17/'Trial Plastic Debt'!H17*(1-Y$1)</f>
        <v>4378917827.418539</v>
      </c>
      <c r="Z17" s="3">
        <f ca="1">I17/'Trial Plastic Debt'!I17*(1-Z$1)</f>
        <v>3240326400.8921003</v>
      </c>
      <c r="AA17" s="3">
        <f ca="1">J17/'Trial Plastic Debt'!J17*(1-AA$1)</f>
        <v>2573736309.990387</v>
      </c>
      <c r="AB17" s="3">
        <f ca="1">K17/'Trial Plastic Debt'!K17*(1-AB$1)</f>
        <v>1722736130.1446157</v>
      </c>
      <c r="AC17" s="3">
        <f ca="1">L17/'Trial Plastic Debt'!L17*(1-AC$1)</f>
        <v>830533370.39311469</v>
      </c>
      <c r="AD17" s="3">
        <f ca="1">M17/'Trial Plastic Debt'!M17*(1-AD$1)</f>
        <v>0</v>
      </c>
    </row>
    <row r="18" spans="1:30" x14ac:dyDescent="0.25">
      <c r="A18" s="1">
        <f t="shared" si="4"/>
        <v>2025</v>
      </c>
      <c r="B18">
        <f t="shared" si="5"/>
        <v>1.8</v>
      </c>
      <c r="C18" s="3">
        <f t="shared" ca="1" si="1"/>
        <v>44364826797.172523</v>
      </c>
      <c r="D18" s="3">
        <f t="shared" ca="1" si="2"/>
        <v>49545824824.423958</v>
      </c>
      <c r="E18" s="3">
        <f t="shared" ca="1" si="2"/>
        <v>47603061306.685051</v>
      </c>
      <c r="F18" s="3">
        <f t="shared" ca="1" si="2"/>
        <v>43467568371.381332</v>
      </c>
      <c r="G18" s="3">
        <f t="shared" ca="1" si="2"/>
        <v>39622073621.708115</v>
      </c>
      <c r="H18" s="3">
        <f t="shared" ca="1" si="2"/>
        <v>38448232921.686722</v>
      </c>
      <c r="I18" s="3">
        <f t="shared" ca="1" si="2"/>
        <v>37274392221.665329</v>
      </c>
      <c r="J18" s="3">
        <f t="shared" ca="1" si="2"/>
        <v>34696609789.285416</v>
      </c>
      <c r="K18" s="3">
        <f t="shared" ca="1" si="2"/>
        <v>32013640735.832317</v>
      </c>
      <c r="L18" s="3">
        <f t="shared" ca="1" si="2"/>
        <v>30475666275.087151</v>
      </c>
      <c r="M18" s="3">
        <f t="shared" ca="1" si="3"/>
        <v>42226994495.985794</v>
      </c>
      <c r="S18">
        <f t="shared" si="6"/>
        <v>1.8</v>
      </c>
      <c r="T18" s="3">
        <f ca="1">C18/'Trial Plastic Debt'!C18*(1-T$1)</f>
        <v>9773005300.4005947</v>
      </c>
      <c r="U18" s="3">
        <f ca="1">D18/'Trial Plastic Debt'!D18*(1-U$1)</f>
        <v>4295696150.0759869</v>
      </c>
      <c r="V18" s="3">
        <f ca="1">E18/'Trial Plastic Debt'!E18*(1-V$1)</f>
        <v>3754606180.3235416</v>
      </c>
      <c r="W18" s="3">
        <f ca="1">F18/'Trial Plastic Debt'!F18*(1-W$1)</f>
        <v>5912168687.9334154</v>
      </c>
      <c r="X18" s="3">
        <f ca="1">G18/'Trial Plastic Debt'!G18*(1-X$1)</f>
        <v>5371058225.3647223</v>
      </c>
      <c r="Y18" s="3">
        <f ca="1">H18/'Trial Plastic Debt'!H18*(1-Y$1)</f>
        <v>4369504693.6439915</v>
      </c>
      <c r="Z18" s="3">
        <f ca="1">I18/'Trial Plastic Debt'!I18*(1-Z$1)</f>
        <v>3409468084.1969357</v>
      </c>
      <c r="AA18" s="3">
        <f ca="1">J18/'Trial Plastic Debt'!J18*(1-AA$1)</f>
        <v>2145093421.6780343</v>
      </c>
      <c r="AB18" s="3">
        <f ca="1">K18/'Trial Plastic Debt'!K18*(1-AB$1)</f>
        <v>1443841532.0734932</v>
      </c>
      <c r="AC18" s="3">
        <f ca="1">L18/'Trial Plastic Debt'!L18*(1-AC$1)</f>
        <v>709834273.34399855</v>
      </c>
      <c r="AD18" s="3">
        <f ca="1">M18/'Trial Plastic Debt'!M18*(1-AD$1)</f>
        <v>0</v>
      </c>
    </row>
    <row r="19" spans="1:30" x14ac:dyDescent="0.25">
      <c r="A19" s="1">
        <f t="shared" si="4"/>
        <v>2025</v>
      </c>
      <c r="B19">
        <f t="shared" si="5"/>
        <v>2</v>
      </c>
      <c r="C19" s="3">
        <f t="shared" ca="1" si="1"/>
        <v>44141975045.983353</v>
      </c>
      <c r="D19" s="3">
        <f t="shared" ca="1" si="2"/>
        <v>45626944158.020218</v>
      </c>
      <c r="E19" s="3">
        <f t="shared" ca="1" si="2"/>
        <v>47398395691.472</v>
      </c>
      <c r="F19" s="3">
        <f t="shared" ca="1" si="2"/>
        <v>45447390127.731842</v>
      </c>
      <c r="G19" s="3">
        <f t="shared" ca="1" si="2"/>
        <v>43464875137.961212</v>
      </c>
      <c r="H19" s="3">
        <f t="shared" ca="1" si="2"/>
        <v>41501253769.822769</v>
      </c>
      <c r="I19" s="3">
        <f t="shared" ca="1" si="2"/>
        <v>39537632401.684303</v>
      </c>
      <c r="J19" s="3">
        <f t="shared" ca="1" si="2"/>
        <v>37484935254.056618</v>
      </c>
      <c r="K19" s="3">
        <f t="shared" ca="1" si="2"/>
        <v>35167197362.064659</v>
      </c>
      <c r="L19" s="3">
        <f t="shared" ca="1" si="2"/>
        <v>34647279763.437653</v>
      </c>
      <c r="M19" s="3">
        <f t="shared" ca="1" si="3"/>
        <v>43087724454.738937</v>
      </c>
      <c r="S19">
        <f t="shared" si="6"/>
        <v>2</v>
      </c>
      <c r="T19" s="3">
        <f ca="1">C19/'Trial Plastic Debt'!C19*(1-T$1)</f>
        <v>8432629473.1757317</v>
      </c>
      <c r="U19" s="3">
        <f ca="1">D19/'Trial Plastic Debt'!D19*(1-U$1)</f>
        <v>1849524250.7819855</v>
      </c>
      <c r="V19" s="3">
        <f ca="1">E19/'Trial Plastic Debt'!E19*(1-V$1)</f>
        <v>2201450146.1475034</v>
      </c>
      <c r="W19" s="3">
        <f ca="1">F19/'Trial Plastic Debt'!F19*(1-W$1)</f>
        <v>2103250670.1031661</v>
      </c>
      <c r="X19" s="3">
        <f ca="1">G19/'Trial Plastic Debt'!G19*(1-X$1)</f>
        <v>1972455042.122896</v>
      </c>
      <c r="Y19" s="3">
        <f ca="1">H19/'Trial Plastic Debt'!H19*(1-Y$1)</f>
        <v>2101875888.2940009</v>
      </c>
      <c r="Z19" s="3">
        <f ca="1">I19/'Trial Plastic Debt'!I19*(1-Z$1)</f>
        <v>1622717433.4853945</v>
      </c>
      <c r="AA19" s="3">
        <f ca="1">J19/'Trial Plastic Debt'!J19*(1-AA$1)</f>
        <v>1681717716.3145554</v>
      </c>
      <c r="AB19" s="3">
        <f ca="1">K19/'Trial Plastic Debt'!K19*(1-AB$1)</f>
        <v>2193899543.6188455</v>
      </c>
      <c r="AC19" s="3">
        <f ca="1">L19/'Trial Plastic Debt'!L19*(1-AC$1)</f>
        <v>419003340.84288418</v>
      </c>
      <c r="AD19" s="3">
        <f ca="1">M19/'Trial Plastic Debt'!M19*(1-AD$1)</f>
        <v>0</v>
      </c>
    </row>
    <row r="20" spans="1:30" x14ac:dyDescent="0.25">
      <c r="A20" s="1">
        <f t="shared" si="4"/>
        <v>2026</v>
      </c>
      <c r="B20">
        <f t="shared" si="5"/>
        <v>1</v>
      </c>
      <c r="C20" s="3">
        <f t="shared" ca="1" si="1"/>
        <v>46487799045.528801</v>
      </c>
      <c r="D20" s="3">
        <f t="shared" ca="1" si="2"/>
        <v>48433915618.794502</v>
      </c>
      <c r="E20" s="3">
        <f t="shared" ca="1" si="2"/>
        <v>46319491884.412956</v>
      </c>
      <c r="F20" s="3">
        <f t="shared" ca="1" si="2"/>
        <v>44269002066.842056</v>
      </c>
      <c r="G20" s="3">
        <f t="shared" ca="1" si="2"/>
        <v>39901308701.502869</v>
      </c>
      <c r="H20" s="3">
        <f t="shared" ca="1" si="2"/>
        <v>38266855303.071671</v>
      </c>
      <c r="I20" s="3">
        <f t="shared" ca="1" si="2"/>
        <v>38194253314.302185</v>
      </c>
      <c r="J20" s="3">
        <f t="shared" ca="1" si="2"/>
        <v>36974904415.27002</v>
      </c>
      <c r="K20" s="3">
        <f t="shared" ca="1" si="2"/>
        <v>34284143509.851749</v>
      </c>
      <c r="L20" s="3">
        <f t="shared" ca="1" si="2"/>
        <v>32119504561.762325</v>
      </c>
      <c r="M20" s="3">
        <f t="shared" ca="1" si="3"/>
        <v>40905826061.968285</v>
      </c>
      <c r="S20">
        <f t="shared" si="6"/>
        <v>1</v>
      </c>
      <c r="T20" s="3">
        <f ca="1">C20/'Trial Plastic Debt'!C20*(1-T$1)</f>
        <v>14867462770.269974</v>
      </c>
      <c r="U20" s="3">
        <f ca="1">D20/'Trial Plastic Debt'!D20*(1-U$1)</f>
        <v>11157275469.875921</v>
      </c>
      <c r="V20" s="3">
        <f ca="1">E20/'Trial Plastic Debt'!E20*(1-V$1)</f>
        <v>9525691730.1435719</v>
      </c>
      <c r="W20" s="3">
        <f ca="1">F20/'Trial Plastic Debt'!F20*(1-W$1)</f>
        <v>8220583264.8653526</v>
      </c>
      <c r="X20" s="3">
        <f ca="1">G20/'Trial Plastic Debt'!G20*(1-X$1)</f>
        <v>7541894485.1564093</v>
      </c>
      <c r="Y20" s="3">
        <f ca="1">H20/'Trial Plastic Debt'!H20*(1-Y$1)</f>
        <v>6012860685.7262983</v>
      </c>
      <c r="Z20" s="3">
        <f ca="1">I20/'Trial Plastic Debt'!I20*(1-Z$1)</f>
        <v>4366502551.9433947</v>
      </c>
      <c r="AA20" s="3">
        <f ca="1">J20/'Trial Plastic Debt'!J20*(1-AA$1)</f>
        <v>3173841377.8336005</v>
      </c>
      <c r="AB20" s="3">
        <f ca="1">K20/'Trial Plastic Debt'!K20*(1-AB$1)</f>
        <v>2131042783.2511237</v>
      </c>
      <c r="AC20" s="3">
        <f ca="1">L20/'Trial Plastic Debt'!L20*(1-AC$1)</f>
        <v>979238190.13909686</v>
      </c>
      <c r="AD20" s="3">
        <f ca="1">M20/'Trial Plastic Debt'!M20*(1-AD$1)</f>
        <v>0</v>
      </c>
    </row>
    <row r="21" spans="1:30" x14ac:dyDescent="0.25">
      <c r="A21" s="1">
        <f t="shared" si="4"/>
        <v>2026</v>
      </c>
      <c r="B21">
        <f t="shared" si="5"/>
        <v>1.2</v>
      </c>
      <c r="C21" s="3">
        <f t="shared" ca="1" si="1"/>
        <v>46234294170.9133</v>
      </c>
      <c r="D21" s="3">
        <f t="shared" ca="1" si="2"/>
        <v>48242875593.769112</v>
      </c>
      <c r="E21" s="3">
        <f t="shared" ca="1" si="2"/>
        <v>46395505242.771774</v>
      </c>
      <c r="F21" s="3">
        <f t="shared" ca="1" si="2"/>
        <v>44548134891.774445</v>
      </c>
      <c r="G21" s="3">
        <f t="shared" ca="1" si="2"/>
        <v>39695120576.791512</v>
      </c>
      <c r="H21" s="3">
        <f t="shared" ca="1" si="2"/>
        <v>38072496365.836365</v>
      </c>
      <c r="I21" s="3">
        <f t="shared" ca="1" si="2"/>
        <v>38011723564.542915</v>
      </c>
      <c r="J21" s="3">
        <f t="shared" ca="1" si="2"/>
        <v>35998636501.172325</v>
      </c>
      <c r="K21" s="3">
        <f t="shared" ca="1" si="2"/>
        <v>34530357431.956955</v>
      </c>
      <c r="L21" s="3">
        <f t="shared" ca="1" si="2"/>
        <v>33463912785.790485</v>
      </c>
      <c r="M21" s="3">
        <f t="shared" ca="1" si="3"/>
        <v>41339048259.450027</v>
      </c>
      <c r="S21">
        <f t="shared" si="6"/>
        <v>1.2</v>
      </c>
      <c r="T21" s="3">
        <f ca="1">C21/'Trial Plastic Debt'!C21*(1-T$1)</f>
        <v>13741424769.38516</v>
      </c>
      <c r="U21" s="3">
        <f ca="1">D21/'Trial Plastic Debt'!D21*(1-U$1)</f>
        <v>10408113763.672598</v>
      </c>
      <c r="V21" s="3">
        <f ca="1">E21/'Trial Plastic Debt'!E21*(1-V$1)</f>
        <v>9073503879.9380779</v>
      </c>
      <c r="W21" s="3">
        <f ca="1">F21/'Trial Plastic Debt'!F21*(1-W$1)</f>
        <v>7777136189.7866373</v>
      </c>
      <c r="X21" s="3">
        <f ca="1">G21/'Trial Plastic Debt'!G21*(1-X$1)</f>
        <v>6886691291.9306669</v>
      </c>
      <c r="Y21" s="3">
        <f ca="1">H21/'Trial Plastic Debt'!H21*(1-Y$1)</f>
        <v>5654823739.8729897</v>
      </c>
      <c r="Z21" s="3">
        <f ca="1">I21/'Trial Plastic Debt'!I21*(1-Z$1)</f>
        <v>4026596689.8769426</v>
      </c>
      <c r="AA21" s="3">
        <f ca="1">J21/'Trial Plastic Debt'!J21*(1-AA$1)</f>
        <v>2924530338.7552595</v>
      </c>
      <c r="AB21" s="3">
        <f ca="1">K21/'Trial Plastic Debt'!K21*(1-AB$1)</f>
        <v>1992711195.8358822</v>
      </c>
      <c r="AC21" s="3">
        <f ca="1">L21/'Trial Plastic Debt'!L21*(1-AC$1)</f>
        <v>949020427.66758692</v>
      </c>
      <c r="AD21" s="3">
        <f ca="1">M21/'Trial Plastic Debt'!M21*(1-AD$1)</f>
        <v>0</v>
      </c>
    </row>
    <row r="22" spans="1:30" x14ac:dyDescent="0.25">
      <c r="A22" s="1">
        <f t="shared" si="4"/>
        <v>2026</v>
      </c>
      <c r="B22">
        <f t="shared" si="5"/>
        <v>1.4</v>
      </c>
      <c r="C22" s="3">
        <f t="shared" ca="1" si="1"/>
        <v>45987409495.281784</v>
      </c>
      <c r="D22" s="3">
        <f t="shared" ca="1" si="2"/>
        <v>48069759516.362221</v>
      </c>
      <c r="E22" s="3">
        <f t="shared" ca="1" si="2"/>
        <v>45845040046.573425</v>
      </c>
      <c r="F22" s="3">
        <f t="shared" ca="1" si="2"/>
        <v>44522556010.816811</v>
      </c>
      <c r="G22" s="3">
        <f t="shared" ca="1" si="2"/>
        <v>107235580986.67047</v>
      </c>
      <c r="H22" s="3">
        <f t="shared" ca="1" si="2"/>
        <v>39023038243.19426</v>
      </c>
      <c r="I22" s="3">
        <f t="shared" ca="1" si="2"/>
        <v>39201750752.498688</v>
      </c>
      <c r="J22" s="3">
        <f t="shared" ca="1" si="2"/>
        <v>37428148999.72599</v>
      </c>
      <c r="K22" s="3">
        <f t="shared" ca="1" si="2"/>
        <v>34272131252.767632</v>
      </c>
      <c r="L22" s="3">
        <f t="shared" ca="1" si="2"/>
        <v>33880945494.180573</v>
      </c>
      <c r="M22" s="3">
        <f t="shared" ca="1" si="3"/>
        <v>41886682065.399437</v>
      </c>
      <c r="S22">
        <f t="shared" si="6"/>
        <v>1.4</v>
      </c>
      <c r="T22" s="3">
        <f ca="1">C22/'Trial Plastic Debt'!C22*(1-T$1)</f>
        <v>12571025924.491825</v>
      </c>
      <c r="U22" s="3">
        <f ca="1">D22/'Trial Plastic Debt'!D22*(1-U$1)</f>
        <v>9616314550.8902283</v>
      </c>
      <c r="V22" s="3">
        <f ca="1">E22/'Trial Plastic Debt'!E22*(1-V$1)</f>
        <v>8429786877.0984058</v>
      </c>
      <c r="W22" s="3">
        <f ca="1">F22/'Trial Plastic Debt'!F22*(1-W$1)</f>
        <v>7230862318.5471201</v>
      </c>
      <c r="X22" s="3">
        <f ca="1">G22/'Trial Plastic Debt'!G22*(1-X$1)</f>
        <v>17055595012.409319</v>
      </c>
      <c r="Y22" s="3">
        <f ca="1">H22/'Trial Plastic Debt'!H22*(1-Y$1)</f>
        <v>5293672858.3651266</v>
      </c>
      <c r="Z22" s="3">
        <f ca="1">I22/'Trial Plastic Debt'!I22*(1-Z$1)</f>
        <v>3856335239.2963104</v>
      </c>
      <c r="AA22" s="3">
        <f ca="1">J22/'Trial Plastic Debt'!J22*(1-AA$1)</f>
        <v>2821442062.5078573</v>
      </c>
      <c r="AB22" s="3">
        <f ca="1">K22/'Trial Plastic Debt'!K22*(1-AB$1)</f>
        <v>1892229497.7338371</v>
      </c>
      <c r="AC22" s="3">
        <f ca="1">L22/'Trial Plastic Debt'!L22*(1-AC$1)</f>
        <v>890055041.65727961</v>
      </c>
      <c r="AD22" s="3">
        <f ca="1">M22/'Trial Plastic Debt'!M22*(1-AD$1)</f>
        <v>0</v>
      </c>
    </row>
    <row r="23" spans="1:30" x14ac:dyDescent="0.25">
      <c r="A23" s="1">
        <f t="shared" si="4"/>
        <v>2026</v>
      </c>
      <c r="B23">
        <f t="shared" si="5"/>
        <v>1.6</v>
      </c>
      <c r="C23" s="3">
        <f t="shared" ca="1" si="1"/>
        <v>45746867146.134628</v>
      </c>
      <c r="D23" s="3">
        <f t="shared" ca="1" si="2"/>
        <v>47265083716.082726</v>
      </c>
      <c r="E23" s="3">
        <f t="shared" ca="1" si="2"/>
        <v>45636111497.3106</v>
      </c>
      <c r="F23" s="3">
        <f t="shared" ca="1" si="2"/>
        <v>44536580251.962738</v>
      </c>
      <c r="G23" s="3">
        <f t="shared" ca="1" si="2"/>
        <v>40505056914.795143</v>
      </c>
      <c r="H23" s="3">
        <f t="shared" ca="1" si="2"/>
        <v>39206773544.535553</v>
      </c>
      <c r="I23" s="3">
        <f t="shared" ca="1" si="2"/>
        <v>37908490174.27597</v>
      </c>
      <c r="J23" s="3">
        <f t="shared" ca="1" si="2"/>
        <v>37781595361.26268</v>
      </c>
      <c r="K23" s="3">
        <f t="shared" ca="1" si="2"/>
        <v>32955063524.448208</v>
      </c>
      <c r="L23" s="3">
        <f t="shared" ca="1" si="2"/>
        <v>34404102915.912643</v>
      </c>
      <c r="M23" s="3">
        <f t="shared" ca="1" si="3"/>
        <v>42546919476.077271</v>
      </c>
      <c r="S23">
        <f t="shared" si="6"/>
        <v>1.6</v>
      </c>
      <c r="T23" s="3">
        <f ca="1">C23/'Trial Plastic Debt'!C23*(1-T$1)</f>
        <v>11335959244.67309</v>
      </c>
      <c r="U23" s="3">
        <f ca="1">D23/'Trial Plastic Debt'!D23*(1-U$1)</f>
        <v>3669315738.0719094</v>
      </c>
      <c r="V23" s="3">
        <f ca="1">E23/'Trial Plastic Debt'!E23*(1-V$1)</f>
        <v>6982954298.1853609</v>
      </c>
      <c r="W23" s="3">
        <f ca="1">F23/'Trial Plastic Debt'!F23*(1-W$1)</f>
        <v>6666059762.1643381</v>
      </c>
      <c r="X23" s="3">
        <f ca="1">G23/'Trial Plastic Debt'!G23*(1-X$1)</f>
        <v>6065964010.2147522</v>
      </c>
      <c r="Y23" s="3">
        <f ca="1">H23/'Trial Plastic Debt'!H23*(1-Y$1)</f>
        <v>4899740284.4076958</v>
      </c>
      <c r="Z23" s="3">
        <f ca="1">I23/'Trial Plastic Debt'!I23*(1-Z$1)</f>
        <v>3795263098.8576212</v>
      </c>
      <c r="AA23" s="3">
        <f ca="1">J23/'Trial Plastic Debt'!J23*(1-AA$1)</f>
        <v>2591012858.993433</v>
      </c>
      <c r="AB23" s="3">
        <f ca="1">K23/'Trial Plastic Debt'!K23*(1-AB$1)</f>
        <v>1636442220.1653242</v>
      </c>
      <c r="AC23" s="3">
        <f ca="1">L23/'Trial Plastic Debt'!L23*(1-AC$1)</f>
        <v>845290782.70761812</v>
      </c>
      <c r="AD23" s="3">
        <f ca="1">M23/'Trial Plastic Debt'!M23*(1-AD$1)</f>
        <v>0</v>
      </c>
    </row>
    <row r="24" spans="1:30" x14ac:dyDescent="0.25">
      <c r="A24" s="1">
        <f t="shared" si="4"/>
        <v>2026</v>
      </c>
      <c r="B24">
        <f t="shared" si="5"/>
        <v>1.8</v>
      </c>
      <c r="C24" s="3">
        <f t="shared" ca="1" si="1"/>
        <v>45512405177.168411</v>
      </c>
      <c r="D24" s="3">
        <f t="shared" ca="1" si="2"/>
        <v>47045783062.25676</v>
      </c>
      <c r="E24" s="3">
        <f t="shared" ca="1" si="2"/>
        <v>48742993932.862122</v>
      </c>
      <c r="F24" s="3">
        <f t="shared" ca="1" si="2"/>
        <v>44589427507.599739</v>
      </c>
      <c r="G24" s="3">
        <f t="shared" ca="1" si="2"/>
        <v>39162223500.607208</v>
      </c>
      <c r="H24" s="3">
        <f t="shared" ca="1" si="2"/>
        <v>39539161531.119339</v>
      </c>
      <c r="I24" s="3">
        <f t="shared" ca="1" si="2"/>
        <v>36011471037.477188</v>
      </c>
      <c r="J24" s="3">
        <f t="shared" ca="1" si="2"/>
        <v>35607483363.158478</v>
      </c>
      <c r="K24" s="3">
        <f t="shared" ca="1" si="2"/>
        <v>32860718574.34716</v>
      </c>
      <c r="L24" s="3">
        <f t="shared" ca="1" si="2"/>
        <v>31675805195.197586</v>
      </c>
      <c r="M24" s="3">
        <f t="shared" ca="1" si="3"/>
        <v>43318309942.951439</v>
      </c>
      <c r="S24">
        <f t="shared" si="6"/>
        <v>1.8</v>
      </c>
      <c r="T24" s="3">
        <f ca="1">C24/'Trial Plastic Debt'!C24*(1-T$1)</f>
        <v>10025930182.701355</v>
      </c>
      <c r="U24" s="3">
        <f ca="1">D24/'Trial Plastic Debt'!D24*(1-U$1)</f>
        <v>1975455043.4845588</v>
      </c>
      <c r="V24" s="3">
        <f ca="1">E24/'Trial Plastic Debt'!E24*(1-V$1)</f>
        <v>1718977941.2980084</v>
      </c>
      <c r="W24" s="3">
        <f ca="1">F24/'Trial Plastic Debt'!F24*(1-W$1)</f>
        <v>6072386749.5936155</v>
      </c>
      <c r="X24" s="3">
        <f ca="1">G24/'Trial Plastic Debt'!G24*(1-X$1)</f>
        <v>4813481372.3406057</v>
      </c>
      <c r="Y24" s="3">
        <f ca="1">H24/'Trial Plastic Debt'!H24*(1-Y$1)</f>
        <v>3748839138.5206289</v>
      </c>
      <c r="Z24" s="3">
        <f ca="1">I24/'Trial Plastic Debt'!I24*(1-Z$1)</f>
        <v>3095972429.6557732</v>
      </c>
      <c r="AA24" s="3">
        <f ca="1">J24/'Trial Plastic Debt'!J24*(1-AA$1)</f>
        <v>2303793886.7460513</v>
      </c>
      <c r="AB24" s="3">
        <f ca="1">K24/'Trial Plastic Debt'!K24*(1-AB$1)</f>
        <v>1485631400.2212257</v>
      </c>
      <c r="AC24" s="3">
        <f ca="1">L24/'Trial Plastic Debt'!L24*(1-AC$1)</f>
        <v>722794094.53132832</v>
      </c>
      <c r="AD24" s="3">
        <f ca="1">M24/'Trial Plastic Debt'!M24*(1-AD$1)</f>
        <v>0</v>
      </c>
    </row>
    <row r="25" spans="1:30" x14ac:dyDescent="0.25">
      <c r="A25" s="1">
        <f t="shared" si="4"/>
        <v>2026</v>
      </c>
      <c r="B25">
        <f t="shared" si="5"/>
        <v>2</v>
      </c>
      <c r="C25" s="3">
        <f t="shared" ca="1" si="1"/>
        <v>45283776410.149376</v>
      </c>
      <c r="D25" s="3">
        <f t="shared" ca="1" si="2"/>
        <v>50530998875.744408</v>
      </c>
      <c r="E25" s="3">
        <f t="shared" ca="1" si="2"/>
        <v>48533096061.498207</v>
      </c>
      <c r="F25" s="3">
        <f t="shared" ca="1" si="2"/>
        <v>46535193247.251999</v>
      </c>
      <c r="G25" s="3">
        <f t="shared" ca="1" si="2"/>
        <v>42810768912.339157</v>
      </c>
      <c r="H25" s="3">
        <f t="shared" ca="1" si="2"/>
        <v>41392186435.990509</v>
      </c>
      <c r="I25" s="3">
        <f t="shared" ca="1" si="2"/>
        <v>40541484804.51339</v>
      </c>
      <c r="J25" s="3">
        <f t="shared" ca="1" si="2"/>
        <v>38470113392.643158</v>
      </c>
      <c r="K25" s="3">
        <f t="shared" ca="1" si="2"/>
        <v>35967497920.983231</v>
      </c>
      <c r="L25" s="3">
        <f t="shared" ca="1" si="2"/>
        <v>43033579263.489792</v>
      </c>
      <c r="M25" s="3">
        <f t="shared" ca="1" si="3"/>
        <v>44199674583.689224</v>
      </c>
      <c r="S25">
        <f t="shared" si="6"/>
        <v>2</v>
      </c>
      <c r="T25" s="3">
        <f ca="1">C25/'Trial Plastic Debt'!C25*(1-T$1)</f>
        <v>8650650993.7603569</v>
      </c>
      <c r="U25" s="3">
        <f ca="1">D25/'Trial Plastic Debt'!D25*(1-U$1)</f>
        <v>2835729771.2110887</v>
      </c>
      <c r="V25" s="3">
        <f ca="1">E25/'Trial Plastic Debt'!E25*(1-V$1)</f>
        <v>1718535073.6370754</v>
      </c>
      <c r="W25" s="3">
        <f ca="1">F25/'Trial Plastic Debt'!F25*(1-W$1)</f>
        <v>3551549863.8975973</v>
      </c>
      <c r="X25" s="3">
        <f ca="1">G25/'Trial Plastic Debt'!G25*(1-X$1)</f>
        <v>1751142489.3920403</v>
      </c>
      <c r="Y25" s="3">
        <f ca="1">H25/'Trial Plastic Debt'!H25*(1-Y$1)</f>
        <v>2000081690.9801247</v>
      </c>
      <c r="Z25" s="3">
        <f ca="1">I25/'Trial Plastic Debt'!I25*(1-Z$1)</f>
        <v>1480167050.1684482</v>
      </c>
      <c r="AA25" s="3">
        <f ca="1">J25/'Trial Plastic Debt'!J25*(1-AA$1)</f>
        <v>1718453232.9293838</v>
      </c>
      <c r="AB25" s="3">
        <f ca="1">K25/'Trial Plastic Debt'!K25*(1-AB$1)</f>
        <v>2254572462.0580859</v>
      </c>
      <c r="AC25" s="3">
        <f ca="1">L25/'Trial Plastic Debt'!L25*(1-AC$1)</f>
        <v>576916410.89385808</v>
      </c>
      <c r="AD25" s="3">
        <f ca="1">M25/'Trial Plastic Debt'!M25*(1-AD$1)</f>
        <v>0</v>
      </c>
    </row>
    <row r="26" spans="1:30" x14ac:dyDescent="0.25">
      <c r="A26" s="1">
        <f t="shared" si="4"/>
        <v>2027</v>
      </c>
      <c r="B26">
        <f t="shared" si="5"/>
        <v>1</v>
      </c>
      <c r="C26" s="3">
        <f t="shared" ca="1" si="1"/>
        <v>47665176776.830795</v>
      </c>
      <c r="D26" s="3">
        <f t="shared" ca="1" si="2"/>
        <v>49575945390.22467</v>
      </c>
      <c r="E26" s="3">
        <f t="shared" ca="1" si="2"/>
        <v>47699142880.812828</v>
      </c>
      <c r="F26" s="3">
        <f t="shared" ca="1" si="2"/>
        <v>45743825700.442169</v>
      </c>
      <c r="G26" s="3">
        <f t="shared" ca="1" si="2"/>
        <v>40920673793.786591</v>
      </c>
      <c r="H26" s="3">
        <f t="shared" ca="1" si="2"/>
        <v>39247042390.399681</v>
      </c>
      <c r="I26" s="3">
        <f t="shared" ca="1" si="2"/>
        <v>39877874159.330185</v>
      </c>
      <c r="J26" s="3">
        <f t="shared" ca="1" si="2"/>
        <v>35899779583.625885</v>
      </c>
      <c r="K26" s="3">
        <f t="shared" ca="1" si="2"/>
        <v>35168324231.744858</v>
      </c>
      <c r="L26" s="3">
        <f t="shared" ca="1" si="2"/>
        <v>32670288783.290325</v>
      </c>
      <c r="M26" s="3">
        <f t="shared" ca="1" si="3"/>
        <v>41949998061.235039</v>
      </c>
      <c r="S26">
        <f t="shared" si="6"/>
        <v>1</v>
      </c>
      <c r="T26" s="3">
        <f ca="1">C26/'Trial Plastic Debt'!C26*(1-T$1)</f>
        <v>15244031321.197987</v>
      </c>
      <c r="U26" s="3">
        <f ca="1">D26/'Trial Plastic Debt'!D26*(1-U$1)</f>
        <v>11871381681.594698</v>
      </c>
      <c r="V26" s="3">
        <f ca="1">E26/'Trial Plastic Debt'!E26*(1-V$1)</f>
        <v>9819465104.2925625</v>
      </c>
      <c r="W26" s="3">
        <f ca="1">F26/'Trial Plastic Debt'!F26*(1-W$1)</f>
        <v>8537429422.1140337</v>
      </c>
      <c r="X26" s="3">
        <f ca="1">G26/'Trial Plastic Debt'!G26*(1-X$1)</f>
        <v>7744460280.97472</v>
      </c>
      <c r="Y26" s="3">
        <f ca="1">H26/'Trial Plastic Debt'!H26*(1-Y$1)</f>
        <v>6176824972.1593914</v>
      </c>
      <c r="Z26" s="3">
        <f ca="1">I26/'Trial Plastic Debt'!I26*(1-Z$1)</f>
        <v>4485295604.0489769</v>
      </c>
      <c r="AA26" s="3">
        <f ca="1">J26/'Trial Plastic Debt'!J26*(1-AA$1)</f>
        <v>3182056907.8922806</v>
      </c>
      <c r="AB26" s="3">
        <f ca="1">K26/'Trial Plastic Debt'!K26*(1-AB$1)</f>
        <v>2166288078.8982449</v>
      </c>
      <c r="AC26" s="3">
        <f ca="1">L26/'Trial Plastic Debt'!L26*(1-AC$1)</f>
        <v>1001339887.584445</v>
      </c>
      <c r="AD26" s="3">
        <f ca="1">M26/'Trial Plastic Debt'!M26*(1-AD$1)</f>
        <v>0</v>
      </c>
    </row>
    <row r="27" spans="1:30" x14ac:dyDescent="0.25">
      <c r="A27" s="1">
        <f t="shared" si="4"/>
        <v>2027</v>
      </c>
      <c r="B27">
        <f t="shared" si="5"/>
        <v>1.2</v>
      </c>
      <c r="C27" s="3">
        <f t="shared" ca="1" si="1"/>
        <v>47405235827.160728</v>
      </c>
      <c r="D27" s="3">
        <f t="shared" ca="1" si="2"/>
        <v>49458507785.871117</v>
      </c>
      <c r="E27" s="3">
        <f t="shared" ca="1" si="2"/>
        <v>47567179279.858154</v>
      </c>
      <c r="F27" s="3">
        <f t="shared" ca="1" si="2"/>
        <v>45167075706.032013</v>
      </c>
      <c r="G27" s="3">
        <f t="shared" ca="1" si="2"/>
        <v>40709408810.216003</v>
      </c>
      <c r="H27" s="3">
        <f t="shared" ca="1" si="2"/>
        <v>41893193761.819244</v>
      </c>
      <c r="I27" s="3">
        <f t="shared" ca="1" si="2"/>
        <v>38984315120.179932</v>
      </c>
      <c r="J27" s="3">
        <f t="shared" ca="1" si="2"/>
        <v>36923394924.895905</v>
      </c>
      <c r="K27" s="3">
        <f t="shared" ca="1" si="2"/>
        <v>35420292676.93634</v>
      </c>
      <c r="L27" s="3">
        <f t="shared" ca="1" si="2"/>
        <v>32402096750.905861</v>
      </c>
      <c r="M27" s="3">
        <f t="shared" ca="1" si="3"/>
        <v>42393352040.766441</v>
      </c>
      <c r="S27">
        <f t="shared" si="6"/>
        <v>1.2</v>
      </c>
      <c r="T27" s="3">
        <f ca="1">C27/'Trial Plastic Debt'!C27*(1-T$1)</f>
        <v>14089325658.426086</v>
      </c>
      <c r="U27" s="3">
        <f ca="1">D27/'Trial Plastic Debt'!D27*(1-U$1)</f>
        <v>10678976413.019037</v>
      </c>
      <c r="V27" s="3">
        <f ca="1">E27/'Trial Plastic Debt'!E27*(1-V$1)</f>
        <v>8997374155.4976177</v>
      </c>
      <c r="W27" s="3">
        <f ca="1">F27/'Trial Plastic Debt'!F27*(1-W$1)</f>
        <v>7996098167.5914021</v>
      </c>
      <c r="X27" s="3">
        <f ca="1">G27/'Trial Plastic Debt'!G27*(1-X$1)</f>
        <v>7071394314.5793581</v>
      </c>
      <c r="Y27" s="3">
        <f ca="1">H27/'Trial Plastic Debt'!H27*(1-Y$1)</f>
        <v>5418522422.0832071</v>
      </c>
      <c r="Z27" s="3">
        <f ca="1">I27/'Trial Plastic Debt'!I27*(1-Z$1)</f>
        <v>4138090284.3041873</v>
      </c>
      <c r="AA27" s="3">
        <f ca="1">J27/'Trial Plastic Debt'!J27*(1-AA$1)</f>
        <v>3086907344.3925142</v>
      </c>
      <c r="AB27" s="3">
        <f ca="1">K27/'Trial Plastic Debt'!K27*(1-AB$1)</f>
        <v>2070320818.2009764</v>
      </c>
      <c r="AC27" s="3">
        <f ca="1">L27/'Trial Plastic Debt'!L27*(1-AC$1)</f>
        <v>954450427.74011707</v>
      </c>
      <c r="AD27" s="3">
        <f ca="1">M27/'Trial Plastic Debt'!M27*(1-AD$1)</f>
        <v>0</v>
      </c>
    </row>
    <row r="28" spans="1:30" x14ac:dyDescent="0.25">
      <c r="A28" s="1">
        <f t="shared" si="4"/>
        <v>2027</v>
      </c>
      <c r="B28">
        <f t="shared" si="5"/>
        <v>1.4</v>
      </c>
      <c r="C28" s="3">
        <f t="shared" ca="1" si="1"/>
        <v>47152082344.527313</v>
      </c>
      <c r="D28" s="3">
        <f t="shared" ca="1" si="2"/>
        <v>49280908773.464607</v>
      </c>
      <c r="E28" s="3">
        <f t="shared" ca="1" si="2"/>
        <v>47465134737.678543</v>
      </c>
      <c r="F28" s="3">
        <f t="shared" ca="1" si="2"/>
        <v>45033805681.575294</v>
      </c>
      <c r="G28" s="3">
        <f t="shared" ca="1" si="2"/>
        <v>40513507435.098656</v>
      </c>
      <c r="H28" s="3">
        <f t="shared" ca="1" si="2"/>
        <v>40863646967.225639</v>
      </c>
      <c r="I28" s="3">
        <f t="shared" ca="1" si="2"/>
        <v>38817039798.820633</v>
      </c>
      <c r="J28" s="3">
        <f t="shared" ca="1" si="2"/>
        <v>36770432630.415627</v>
      </c>
      <c r="K28" s="3">
        <f t="shared" ca="1" si="2"/>
        <v>36570490522.96212</v>
      </c>
      <c r="L28" s="3">
        <f t="shared" ca="1" si="2"/>
        <v>32677218293.605614</v>
      </c>
      <c r="M28" s="3">
        <f t="shared" ca="1" si="3"/>
        <v>42953793007.804779</v>
      </c>
      <c r="S28">
        <f t="shared" si="6"/>
        <v>1.4</v>
      </c>
      <c r="T28" s="3">
        <f ca="1">C28/'Trial Plastic Debt'!C28*(1-T$1)</f>
        <v>12889121732.716513</v>
      </c>
      <c r="U28" s="3">
        <f ca="1">D28/'Trial Plastic Debt'!D28*(1-U$1)</f>
        <v>9184804276.4810524</v>
      </c>
      <c r="V28" s="3">
        <f ca="1">E28/'Trial Plastic Debt'!E28*(1-V$1)</f>
        <v>8634931270.6886921</v>
      </c>
      <c r="W28" s="3">
        <f ca="1">F28/'Trial Plastic Debt'!F28*(1-W$1)</f>
        <v>7340343282.4766788</v>
      </c>
      <c r="X28" s="3">
        <f ca="1">G28/'Trial Plastic Debt'!G28*(1-X$1)</f>
        <v>6844705732.0188332</v>
      </c>
      <c r="Y28" s="3">
        <f ca="1">H28/'Trial Plastic Debt'!H28*(1-Y$1)</f>
        <v>4847819686.6833887</v>
      </c>
      <c r="Z28" s="3">
        <f ca="1">I28/'Trial Plastic Debt'!I28*(1-Z$1)</f>
        <v>3784327105.4960613</v>
      </c>
      <c r="AA28" s="3">
        <f ca="1">J28/'Trial Plastic Debt'!J28*(1-AA$1)</f>
        <v>2763855205.8780956</v>
      </c>
      <c r="AB28" s="3">
        <f ca="1">K28/'Trial Plastic Debt'!K28*(1-AB$1)</f>
        <v>2024369436.8714542</v>
      </c>
      <c r="AC28" s="3">
        <f ca="1">L28/'Trial Plastic Debt'!L28*(1-AC$1)</f>
        <v>1039262272.4774848</v>
      </c>
      <c r="AD28" s="3">
        <f ca="1">M28/'Trial Plastic Debt'!M28*(1-AD$1)</f>
        <v>0</v>
      </c>
    </row>
    <row r="29" spans="1:30" x14ac:dyDescent="0.25">
      <c r="A29" s="1">
        <f t="shared" si="4"/>
        <v>2027</v>
      </c>
      <c r="B29">
        <f t="shared" si="5"/>
        <v>1.6</v>
      </c>
      <c r="C29" s="3">
        <f t="shared" ca="1" si="1"/>
        <v>46905431467.397415</v>
      </c>
      <c r="D29" s="3">
        <f t="shared" ca="1" si="2"/>
        <v>49034772406.258377</v>
      </c>
      <c r="E29" s="3">
        <f t="shared" ca="1" si="2"/>
        <v>47392280963.825356</v>
      </c>
      <c r="F29" s="3">
        <f t="shared" ca="1" si="2"/>
        <v>45663405479.677673</v>
      </c>
      <c r="G29" s="3">
        <f t="shared" ca="1" si="2"/>
        <v>40331797949.070465</v>
      </c>
      <c r="H29" s="3">
        <f t="shared" ca="1" si="2"/>
        <v>38700883911.862869</v>
      </c>
      <c r="I29" s="3">
        <f t="shared" ca="1" si="2"/>
        <v>40476779027.234566</v>
      </c>
      <c r="J29" s="3">
        <f t="shared" ca="1" si="2"/>
        <v>36871926338.310738</v>
      </c>
      <c r="K29" s="3">
        <f t="shared" ca="1" si="2"/>
        <v>33808141800.240135</v>
      </c>
      <c r="L29" s="3">
        <f t="shared" ca="1" si="2"/>
        <v>34890694791.369461</v>
      </c>
      <c r="M29" s="3">
        <f t="shared" ca="1" si="3"/>
        <v>43629470658.185387</v>
      </c>
      <c r="S29">
        <f t="shared" si="6"/>
        <v>1.6</v>
      </c>
      <c r="T29" s="3">
        <f ca="1">C29/'Trial Plastic Debt'!C29*(1-T$1)</f>
        <v>11622603410.102859</v>
      </c>
      <c r="U29" s="3">
        <f ca="1">D29/'Trial Plastic Debt'!D29*(1-U$1)</f>
        <v>3757230687.0691643</v>
      </c>
      <c r="V29" s="3">
        <f ca="1">E29/'Trial Plastic Debt'!E29*(1-V$1)</f>
        <v>7930710221.1282215</v>
      </c>
      <c r="W29" s="3">
        <f ca="1">F29/'Trial Plastic Debt'!F29*(1-W$1)</f>
        <v>6842789422.6635904</v>
      </c>
      <c r="X29" s="3">
        <f ca="1">G29/'Trial Plastic Debt'!G29*(1-X$1)</f>
        <v>5704500297.3465576</v>
      </c>
      <c r="Y29" s="3">
        <f ca="1">H29/'Trial Plastic Debt'!H29*(1-Y$1)</f>
        <v>4622642110.5118713</v>
      </c>
      <c r="Z29" s="3">
        <f ca="1">I29/'Trial Plastic Debt'!I29*(1-Z$1)</f>
        <v>3699751080.9971757</v>
      </c>
      <c r="AA29" s="3">
        <f ca="1">J29/'Trial Plastic Debt'!J29*(1-AA$1)</f>
        <v>3510157431.1983833</v>
      </c>
      <c r="AB29" s="3">
        <f ca="1">K29/'Trial Plastic Debt'!K29*(1-AB$1)</f>
        <v>1701337725.6324577</v>
      </c>
      <c r="AC29" s="3">
        <f ca="1">L29/'Trial Plastic Debt'!L29*(1-AC$1)</f>
        <v>880710190.83477569</v>
      </c>
      <c r="AD29" s="3">
        <f ca="1">M29/'Trial Plastic Debt'!M29*(1-AD$1)</f>
        <v>0</v>
      </c>
    </row>
    <row r="30" spans="1:30" x14ac:dyDescent="0.25">
      <c r="A30" s="1">
        <f t="shared" si="4"/>
        <v>2027</v>
      </c>
      <c r="B30">
        <f t="shared" si="5"/>
        <v>1.8</v>
      </c>
      <c r="C30" s="3">
        <f t="shared" ca="1" si="1"/>
        <v>46665014659.231125</v>
      </c>
      <c r="D30" s="3">
        <f t="shared" ca="1" si="2"/>
        <v>48519513884.087822</v>
      </c>
      <c r="E30" s="3">
        <f t="shared" ca="1" si="2"/>
        <v>49889211264.075592</v>
      </c>
      <c r="F30" s="3">
        <f t="shared" ca="1" si="2"/>
        <v>45717186744.686966</v>
      </c>
      <c r="G30" s="3">
        <f t="shared" ca="1" si="2"/>
        <v>40163305380.95961</v>
      </c>
      <c r="H30" s="3">
        <f t="shared" ca="1" si="2"/>
        <v>38550372403.765877</v>
      </c>
      <c r="I30" s="3">
        <f t="shared" ca="1" si="2"/>
        <v>39226927231.73143</v>
      </c>
      <c r="J30" s="3">
        <f t="shared" ca="1" si="2"/>
        <v>38006807080.766174</v>
      </c>
      <c r="K30" s="3">
        <f t="shared" ca="1" si="2"/>
        <v>36764223879.063721</v>
      </c>
      <c r="L30" s="3">
        <f t="shared" ca="1" si="2"/>
        <v>32098640494.990974</v>
      </c>
      <c r="M30" s="3">
        <f t="shared" ca="1" si="3"/>
        <v>44418900506.794884</v>
      </c>
      <c r="S30">
        <f t="shared" si="6"/>
        <v>1.8</v>
      </c>
      <c r="T30" s="3">
        <f ca="1">C30/'Trial Plastic Debt'!C30*(1-T$1)</f>
        <v>10279227826.130657</v>
      </c>
      <c r="U30" s="3">
        <f ca="1">D30/'Trial Plastic Debt'!D30*(1-U$1)</f>
        <v>3490762838.606781</v>
      </c>
      <c r="V30" s="3">
        <f ca="1">E30/'Trial Plastic Debt'!E30*(1-V$1)</f>
        <v>1688725547.393306</v>
      </c>
      <c r="W30" s="3">
        <f ca="1">F30/'Trial Plastic Debt'!F30*(1-W$1)</f>
        <v>6232925757.9581985</v>
      </c>
      <c r="X30" s="3">
        <f ca="1">G30/'Trial Plastic Debt'!G30*(1-X$1)</f>
        <v>5396444061.9216032</v>
      </c>
      <c r="Y30" s="3">
        <f ca="1">H30/'Trial Plastic Debt'!H30*(1-Y$1)</f>
        <v>5769677275.1958647</v>
      </c>
      <c r="Z30" s="3">
        <f ca="1">I30/'Trial Plastic Debt'!I30*(1-Z$1)</f>
        <v>3601229876.5073013</v>
      </c>
      <c r="AA30" s="3">
        <f ca="1">J30/'Trial Plastic Debt'!J30*(1-AA$1)</f>
        <v>2462232698.9478121</v>
      </c>
      <c r="AB30" s="3">
        <f ca="1">K30/'Trial Plastic Debt'!K30*(1-AB$1)</f>
        <v>1710546753.1671619</v>
      </c>
      <c r="AC30" s="3">
        <f ca="1">L30/'Trial Plastic Debt'!L30*(1-AC$1)</f>
        <v>758984840.60113978</v>
      </c>
      <c r="AD30" s="3">
        <f ca="1">M30/'Trial Plastic Debt'!M30*(1-AD$1)</f>
        <v>0</v>
      </c>
    </row>
    <row r="31" spans="1:30" x14ac:dyDescent="0.25">
      <c r="A31" s="1">
        <f t="shared" si="4"/>
        <v>2027</v>
      </c>
      <c r="B31">
        <f t="shared" si="5"/>
        <v>2</v>
      </c>
      <c r="C31" s="3">
        <f t="shared" ca="1" si="1"/>
        <v>46430578521.477898</v>
      </c>
      <c r="D31" s="3">
        <f t="shared" ca="1" si="2"/>
        <v>51719203321.733765</v>
      </c>
      <c r="E31" s="3">
        <f t="shared" ca="1" si="2"/>
        <v>49674054151.278198</v>
      </c>
      <c r="F31" s="3">
        <f t="shared" ca="1" si="2"/>
        <v>47628904980.822609</v>
      </c>
      <c r="G31" s="3">
        <f t="shared" ca="1" si="2"/>
        <v>45556410976.695381</v>
      </c>
      <c r="H31" s="3">
        <f t="shared" ca="1" si="2"/>
        <v>43684879607.466354</v>
      </c>
      <c r="I31" s="3">
        <f t="shared" ca="1" si="2"/>
        <v>41493457469.455887</v>
      </c>
      <c r="J31" s="3">
        <f t="shared" ca="1" si="2"/>
        <v>41610587497.25724</v>
      </c>
      <c r="K31" s="3">
        <f t="shared" ca="1" si="2"/>
        <v>37979028359.534737</v>
      </c>
      <c r="L31" s="3">
        <f t="shared" ca="1" si="2"/>
        <v>36679716709.630432</v>
      </c>
      <c r="M31" s="3">
        <f t="shared" ca="1" si="3"/>
        <v>45320876091.192093</v>
      </c>
      <c r="S31">
        <f t="shared" si="6"/>
        <v>2</v>
      </c>
      <c r="T31" s="3">
        <f ca="1">C31/'Trial Plastic Debt'!C31*(1-T$1)</f>
        <v>8868973850.0334415</v>
      </c>
      <c r="U31" s="3">
        <f ca="1">D31/'Trial Plastic Debt'!D31*(1-U$1)</f>
        <v>1912774705.9962277</v>
      </c>
      <c r="V31" s="3">
        <f ca="1">E31/'Trial Plastic Debt'!E31*(1-V$1)</f>
        <v>1550369473.238173</v>
      </c>
      <c r="W31" s="3">
        <f ca="1">F31/'Trial Plastic Debt'!F31*(1-W$1)</f>
        <v>2286787517.2433896</v>
      </c>
      <c r="X31" s="3">
        <f ca="1">G31/'Trial Plastic Debt'!G31*(1-X$1)</f>
        <v>2153855291.7742891</v>
      </c>
      <c r="Y31" s="3">
        <f ca="1">H31/'Trial Plastic Debt'!H31*(1-Y$1)</f>
        <v>1432377211.2985063</v>
      </c>
      <c r="Z31" s="3">
        <f ca="1">I31/'Trial Plastic Debt'!I31*(1-Z$1)</f>
        <v>1779563668.6139188</v>
      </c>
      <c r="AA31" s="3">
        <f ca="1">J31/'Trial Plastic Debt'!J31*(1-AA$1)</f>
        <v>2596894231.4033637</v>
      </c>
      <c r="AB31" s="3">
        <f ca="1">K31/'Trial Plastic Debt'!K31*(1-AB$1)</f>
        <v>3163783369.6269908</v>
      </c>
      <c r="AC31" s="3">
        <f ca="1">L31/'Trial Plastic Debt'!L31*(1-AC$1)</f>
        <v>763368146.79767179</v>
      </c>
      <c r="AD31" s="3">
        <f ca="1">M31/'Trial Plastic Debt'!M31*(1-AD$1)</f>
        <v>0</v>
      </c>
    </row>
    <row r="32" spans="1:30" x14ac:dyDescent="0.25">
      <c r="A32" s="1">
        <f t="shared" si="4"/>
        <v>2028</v>
      </c>
      <c r="B32">
        <f t="shared" si="5"/>
        <v>1</v>
      </c>
      <c r="C32" s="3">
        <f t="shared" ca="1" si="1"/>
        <v>48913198297.484192</v>
      </c>
      <c r="D32" s="3">
        <f t="shared" ca="1" si="2"/>
        <v>50945504003.30497</v>
      </c>
      <c r="E32" s="3">
        <f t="shared" ca="1" si="2"/>
        <v>48942437064.694</v>
      </c>
      <c r="F32" s="3">
        <f t="shared" ca="1" si="2"/>
        <v>46939370126.083038</v>
      </c>
      <c r="G32" s="3">
        <f t="shared" ca="1" si="2"/>
        <v>113330818453.58043</v>
      </c>
      <c r="H32" s="3">
        <f t="shared" ca="1" si="2"/>
        <v>40286508858.54126</v>
      </c>
      <c r="I32" s="3">
        <f t="shared" ca="1" si="2"/>
        <v>40206139234.642014</v>
      </c>
      <c r="J32" s="3">
        <f t="shared" ca="1" si="2"/>
        <v>38176256367.30484</v>
      </c>
      <c r="K32" s="3">
        <f t="shared" ca="1" si="2"/>
        <v>36924035433.028236</v>
      </c>
      <c r="L32" s="3">
        <f t="shared" ca="1" si="2"/>
        <v>33546921261.477146</v>
      </c>
      <c r="M32" s="3">
        <f t="shared" ca="1" si="3"/>
        <v>43049783793.298431</v>
      </c>
      <c r="S32">
        <f t="shared" si="6"/>
        <v>1</v>
      </c>
      <c r="T32" s="3">
        <f ca="1">C32/'Trial Plastic Debt'!C32*(1-T$1)</f>
        <v>15645908488.229458</v>
      </c>
      <c r="U32" s="3">
        <f ca="1">D32/'Trial Plastic Debt'!D32*(1-U$1)</f>
        <v>11759419389.130581</v>
      </c>
      <c r="V32" s="3">
        <f ca="1">E32/'Trial Plastic Debt'!E32*(1-V$1)</f>
        <v>10087652815.371147</v>
      </c>
      <c r="W32" s="3">
        <f ca="1">F32/'Trial Plastic Debt'!F32*(1-W$1)</f>
        <v>8774687117.992466</v>
      </c>
      <c r="X32" s="3">
        <f ca="1">G32/'Trial Plastic Debt'!G32*(1-X$1)</f>
        <v>21477488420.124893</v>
      </c>
      <c r="Y32" s="3">
        <f ca="1">H32/'Trial Plastic Debt'!H32*(1-Y$1)</f>
        <v>6398617057.8628798</v>
      </c>
      <c r="Z32" s="3">
        <f ca="1">I32/'Trial Plastic Debt'!I32*(1-Z$1)</f>
        <v>4616839300.1066771</v>
      </c>
      <c r="AA32" s="3">
        <f ca="1">J32/'Trial Plastic Debt'!J32*(1-AA$1)</f>
        <v>3293135181.1834998</v>
      </c>
      <c r="AB32" s="3">
        <f ca="1">K32/'Trial Plastic Debt'!K32*(1-AB$1)</f>
        <v>2191295020.3802471</v>
      </c>
      <c r="AC32" s="3">
        <f ca="1">L32/'Trial Plastic Debt'!L32*(1-AC$1)</f>
        <v>1031434601.3791717</v>
      </c>
      <c r="AD32" s="3">
        <f ca="1">M32/'Trial Plastic Debt'!M32*(1-AD$1)</f>
        <v>0</v>
      </c>
    </row>
    <row r="33" spans="1:30" x14ac:dyDescent="0.25">
      <c r="A33" s="1">
        <f t="shared" si="4"/>
        <v>2028</v>
      </c>
      <c r="B33">
        <f t="shared" si="5"/>
        <v>1.2</v>
      </c>
      <c r="C33" s="3">
        <f t="shared" ca="1" si="1"/>
        <v>48646426874.162949</v>
      </c>
      <c r="D33" s="3">
        <f t="shared" ca="1" si="2"/>
        <v>50744362804.565308</v>
      </c>
      <c r="E33" s="3">
        <f t="shared" ca="1" si="2"/>
        <v>48806926090.535919</v>
      </c>
      <c r="F33" s="3">
        <f t="shared" ca="1" si="2"/>
        <v>46869489376.506538</v>
      </c>
      <c r="G33" s="3">
        <f t="shared" ca="1" si="2"/>
        <v>41784940997.117661</v>
      </c>
      <c r="H33" s="3">
        <f t="shared" ca="1" si="2"/>
        <v>42994615948.447769</v>
      </c>
      <c r="I33" s="3">
        <f t="shared" ca="1" si="2"/>
        <v>41057179234.418388</v>
      </c>
      <c r="J33" s="3">
        <f t="shared" ca="1" si="2"/>
        <v>38308828835.707901</v>
      </c>
      <c r="K33" s="3">
        <f t="shared" ca="1" si="2"/>
        <v>35792168061.192001</v>
      </c>
      <c r="L33" s="3">
        <f t="shared" ca="1" si="2"/>
        <v>34836195293.534309</v>
      </c>
      <c r="M33" s="3">
        <f t="shared" ca="1" si="3"/>
        <v>43504055010.774506</v>
      </c>
      <c r="S33">
        <f t="shared" si="6"/>
        <v>1.2</v>
      </c>
      <c r="T33" s="3">
        <f ca="1">C33/'Trial Plastic Debt'!C33*(1-T$1)</f>
        <v>14460583102.937176</v>
      </c>
      <c r="U33" s="3">
        <f ca="1">D33/'Trial Plastic Debt'!D33*(1-U$1)</f>
        <v>10956169788.479218</v>
      </c>
      <c r="V33" s="3">
        <f ca="1">E33/'Trial Plastic Debt'!E33*(1-V$1)</f>
        <v>9242616431.1097698</v>
      </c>
      <c r="W33" s="3">
        <f ca="1">F33/'Trial Plastic Debt'!F33*(1-W$1)</f>
        <v>8205676848.8809376</v>
      </c>
      <c r="X33" s="3">
        <f ca="1">G33/'Trial Plastic Debt'!G33*(1-X$1)</f>
        <v>7742561675.5795393</v>
      </c>
      <c r="Y33" s="3">
        <f ca="1">H33/'Trial Plastic Debt'!H33*(1-Y$1)</f>
        <v>5591282577.400753</v>
      </c>
      <c r="Z33" s="3">
        <f ca="1">I33/'Trial Plastic Debt'!I33*(1-Z$1)</f>
        <v>4344499577.4788055</v>
      </c>
      <c r="AA33" s="3">
        <f ca="1">J33/'Trial Plastic Debt'!J33*(1-AA$1)</f>
        <v>3211117755.9877634</v>
      </c>
      <c r="AB33" s="3">
        <f ca="1">K33/'Trial Plastic Debt'!K33*(1-AB$1)</f>
        <v>1994001702.4545448</v>
      </c>
      <c r="AC33" s="3">
        <f ca="1">L33/'Trial Plastic Debt'!L33*(1-AC$1)</f>
        <v>1019733950.709816</v>
      </c>
      <c r="AD33" s="3">
        <f ca="1">M33/'Trial Plastic Debt'!M33*(1-AD$1)</f>
        <v>0</v>
      </c>
    </row>
    <row r="34" spans="1:30" x14ac:dyDescent="0.25">
      <c r="A34" s="1">
        <f t="shared" si="4"/>
        <v>2028</v>
      </c>
      <c r="B34">
        <f t="shared" si="5"/>
        <v>1.4</v>
      </c>
      <c r="C34" s="3">
        <f t="shared" ca="1" si="1"/>
        <v>48386620599.100418</v>
      </c>
      <c r="D34" s="3">
        <f t="shared" ca="1" si="2"/>
        <v>50562034326.917633</v>
      </c>
      <c r="E34" s="3">
        <f t="shared" ca="1" si="2"/>
        <v>48702075410.303101</v>
      </c>
      <c r="F34" s="3">
        <f t="shared" ca="1" si="2"/>
        <v>46842116493.68856</v>
      </c>
      <c r="G34" s="3">
        <f t="shared" ca="1" si="2"/>
        <v>42530114784.298347</v>
      </c>
      <c r="H34" s="3">
        <f t="shared" ca="1" si="2"/>
        <v>39896247209.653145</v>
      </c>
      <c r="I34" s="3">
        <f t="shared" ca="1" si="2"/>
        <v>39627544548.661194</v>
      </c>
      <c r="J34" s="3">
        <f t="shared" ca="1" si="2"/>
        <v>37746665387.673195</v>
      </c>
      <c r="K34" s="3">
        <f t="shared" ca="1" si="2"/>
        <v>35650189979.693344</v>
      </c>
      <c r="L34" s="3">
        <f t="shared" ca="1" si="2"/>
        <v>33381557264.282875</v>
      </c>
      <c r="M34" s="3">
        <f t="shared" ca="1" si="3"/>
        <v>44078296085.547836</v>
      </c>
      <c r="S34">
        <f t="shared" si="6"/>
        <v>1.4</v>
      </c>
      <c r="T34" s="3">
        <f ca="1">C34/'Trial Plastic Debt'!C34*(1-T$1)</f>
        <v>13228545772.211836</v>
      </c>
      <c r="U34" s="3">
        <f ca="1">D34/'Trial Plastic Debt'!D34*(1-U$1)</f>
        <v>10145745590.373739</v>
      </c>
      <c r="V34" s="3">
        <f ca="1">E34/'Trial Plastic Debt'!E34*(1-V$1)</f>
        <v>8368847632.6383095</v>
      </c>
      <c r="W34" s="3">
        <f ca="1">F34/'Trial Plastic Debt'!F34*(1-W$1)</f>
        <v>7628637982.3281126</v>
      </c>
      <c r="X34" s="3">
        <f ca="1">G34/'Trial Plastic Debt'!G34*(1-X$1)</f>
        <v>6955103029.2433052</v>
      </c>
      <c r="Y34" s="3">
        <f ca="1">H34/'Trial Plastic Debt'!H34*(1-Y$1)</f>
        <v>5329779398.6997547</v>
      </c>
      <c r="Z34" s="3">
        <f ca="1">I34/'Trial Plastic Debt'!I34*(1-Z$1)</f>
        <v>4309782550.9691172</v>
      </c>
      <c r="AA34" s="3">
        <f ca="1">J34/'Trial Plastic Debt'!J34*(1-AA$1)</f>
        <v>2844204870.576746</v>
      </c>
      <c r="AB34" s="3">
        <f ca="1">K34/'Trial Plastic Debt'!K34*(1-AB$1)</f>
        <v>1842934204.0368245</v>
      </c>
      <c r="AC34" s="3">
        <f ca="1">L34/'Trial Plastic Debt'!L34*(1-AC$1)</f>
        <v>904322367.35864806</v>
      </c>
      <c r="AD34" s="3">
        <f ca="1">M34/'Trial Plastic Debt'!M34*(1-AD$1)</f>
        <v>0</v>
      </c>
    </row>
    <row r="35" spans="1:30" x14ac:dyDescent="0.25">
      <c r="A35" s="1">
        <f t="shared" si="4"/>
        <v>2028</v>
      </c>
      <c r="B35">
        <f t="shared" si="5"/>
        <v>1.6</v>
      </c>
      <c r="C35" s="3">
        <f t="shared" ca="1" si="1"/>
        <v>48133487180.486519</v>
      </c>
      <c r="D35" s="3">
        <f t="shared" ca="1" si="2"/>
        <v>53443928998.596458</v>
      </c>
      <c r="E35" s="3">
        <f t="shared" ca="1" si="2"/>
        <v>48627138935.689926</v>
      </c>
      <c r="F35" s="3">
        <f t="shared" ca="1" si="2"/>
        <v>46856278491.07576</v>
      </c>
      <c r="G35" s="3">
        <f t="shared" ca="1" si="2"/>
        <v>42633375253.685913</v>
      </c>
      <c r="H35" s="3">
        <f t="shared" ca="1" si="2"/>
        <v>41271188607.867699</v>
      </c>
      <c r="I35" s="3">
        <f t="shared" ca="1" si="2"/>
        <v>39909001962.049484</v>
      </c>
      <c r="J35" s="3">
        <f t="shared" ca="1" si="2"/>
        <v>37610400220.136154</v>
      </c>
      <c r="K35" s="3">
        <f t="shared" ca="1" si="2"/>
        <v>35530620276.595856</v>
      </c>
      <c r="L35" s="3">
        <f t="shared" ca="1" si="2"/>
        <v>35822442024.594856</v>
      </c>
      <c r="M35" s="3">
        <f t="shared" ca="1" si="3"/>
        <v>44770611137.56916</v>
      </c>
      <c r="S35">
        <f t="shared" si="6"/>
        <v>1.6</v>
      </c>
      <c r="T35" s="3">
        <f ca="1">C35/'Trial Plastic Debt'!C35*(1-T$1)</f>
        <v>11928437868.05868</v>
      </c>
      <c r="U35" s="3">
        <f ca="1">D35/'Trial Plastic Debt'!D35*(1-U$1)</f>
        <v>3336017278.069077</v>
      </c>
      <c r="V35" s="3">
        <f ca="1">E35/'Trial Plastic Debt'!E35*(1-V$1)</f>
        <v>8147626901.043644</v>
      </c>
      <c r="W35" s="3">
        <f ca="1">F35/'Trial Plastic Debt'!F35*(1-W$1)</f>
        <v>7031939652.8807602</v>
      </c>
      <c r="X35" s="3">
        <f ca="1">G35/'Trial Plastic Debt'!G35*(1-X$1)</f>
        <v>6037579841.7263479</v>
      </c>
      <c r="Y35" s="3">
        <f ca="1">H35/'Trial Plastic Debt'!H35*(1-Y$1)</f>
        <v>4937429368.9710617</v>
      </c>
      <c r="Z35" s="3">
        <f ca="1">I35/'Trial Plastic Debt'!I35*(1-Z$1)</f>
        <v>4011148475.6453447</v>
      </c>
      <c r="AA35" s="3">
        <f ca="1">J35/'Trial Plastic Debt'!J35*(1-AA$1)</f>
        <v>2591015896.6693969</v>
      </c>
      <c r="AB35" s="3">
        <f ca="1">K35/'Trial Plastic Debt'!K35*(1-AB$1)</f>
        <v>1691674356.2115085</v>
      </c>
      <c r="AC35" s="3">
        <f ca="1">L35/'Trial Plastic Debt'!L35*(1-AC$1)</f>
        <v>905621784.01987803</v>
      </c>
      <c r="AD35" s="3">
        <f ca="1">M35/'Trial Plastic Debt'!M35*(1-AD$1)</f>
        <v>0</v>
      </c>
    </row>
    <row r="36" spans="1:30" x14ac:dyDescent="0.25">
      <c r="A36" s="1">
        <f t="shared" si="4"/>
        <v>2028</v>
      </c>
      <c r="B36">
        <f t="shared" si="5"/>
        <v>1.8</v>
      </c>
      <c r="C36" s="3">
        <f t="shared" ca="1" si="1"/>
        <v>47886751075.794502</v>
      </c>
      <c r="D36" s="3">
        <f t="shared" ca="1" si="2"/>
        <v>49480379113.028473</v>
      </c>
      <c r="E36" s="3">
        <f t="shared" ca="1" si="2"/>
        <v>51080865442.613701</v>
      </c>
      <c r="F36" s="3">
        <f t="shared" ca="1" si="2"/>
        <v>46911157665.062737</v>
      </c>
      <c r="G36" s="3">
        <f t="shared" ca="1" si="2"/>
        <v>42788792853.899216</v>
      </c>
      <c r="H36" s="3">
        <f t="shared" ca="1" si="2"/>
        <v>41527144634.30732</v>
      </c>
      <c r="I36" s="3">
        <f t="shared" ca="1" si="2"/>
        <v>37919638969.745071</v>
      </c>
      <c r="J36" s="3">
        <f t="shared" ca="1" si="2"/>
        <v>36267014509.324791</v>
      </c>
      <c r="K36" s="3">
        <f t="shared" ca="1" si="2"/>
        <v>35431737646.496422</v>
      </c>
      <c r="L36" s="3">
        <f t="shared" ca="1" si="2"/>
        <v>32961765588.484238</v>
      </c>
      <c r="M36" s="3">
        <f t="shared" ca="1" si="3"/>
        <v>45579479117.151382</v>
      </c>
      <c r="S36">
        <f t="shared" si="6"/>
        <v>1.8</v>
      </c>
      <c r="T36" s="3">
        <f ca="1">C36/'Trial Plastic Debt'!C36*(1-T$1)</f>
        <v>10549453185.928328</v>
      </c>
      <c r="U36" s="3">
        <f ca="1">D36/'Trial Plastic Debt'!D36*(1-U$1)</f>
        <v>2546220354.8183856</v>
      </c>
      <c r="V36" s="3">
        <f ca="1">E36/'Trial Plastic Debt'!E36*(1-V$1)</f>
        <v>2414337010.589396</v>
      </c>
      <c r="W36" s="3">
        <f ca="1">F36/'Trial Plastic Debt'!F36*(1-W$1)</f>
        <v>6383031838.6380367</v>
      </c>
      <c r="X36" s="3">
        <f ca="1">G36/'Trial Plastic Debt'!G36*(1-X$1)</f>
        <v>5271083711.1565084</v>
      </c>
      <c r="Y36" s="3">
        <f ca="1">H36/'Trial Plastic Debt'!H36*(1-Y$1)</f>
        <v>4368052950.9381428</v>
      </c>
      <c r="Z36" s="3">
        <f ca="1">I36/'Trial Plastic Debt'!I36*(1-Z$1)</f>
        <v>3271453419.3938179</v>
      </c>
      <c r="AA36" s="3">
        <f ca="1">J36/'Trial Plastic Debt'!J36*(1-AA$1)</f>
        <v>2407450580.0233359</v>
      </c>
      <c r="AB36" s="3">
        <f ca="1">K36/'Trial Plastic Debt'!K36*(1-AB$1)</f>
        <v>1539348470.293252</v>
      </c>
      <c r="AC36" s="3">
        <f ca="1">L36/'Trial Plastic Debt'!L36*(1-AC$1)</f>
        <v>769202615.42319036</v>
      </c>
      <c r="AD36" s="3">
        <f ca="1">M36/'Trial Plastic Debt'!M36*(1-AD$1)</f>
        <v>0</v>
      </c>
    </row>
    <row r="37" spans="1:30" x14ac:dyDescent="0.25">
      <c r="A37" s="1">
        <f t="shared" si="4"/>
        <v>2028</v>
      </c>
      <c r="B37">
        <f t="shared" si="5"/>
        <v>2</v>
      </c>
      <c r="C37" s="3">
        <f t="shared" ca="1" si="1"/>
        <v>47646152274.034042</v>
      </c>
      <c r="D37" s="3">
        <f t="shared" ca="1" si="2"/>
        <v>52975890851.049973</v>
      </c>
      <c r="E37" s="3">
        <f t="shared" ca="1" si="2"/>
        <v>50881083277.64608</v>
      </c>
      <c r="F37" s="3">
        <f t="shared" ca="1" si="2"/>
        <v>48786275704.242188</v>
      </c>
      <c r="G37" s="3">
        <f t="shared" ca="1" si="2"/>
        <v>46691468130.838318</v>
      </c>
      <c r="H37" s="3">
        <f t="shared" ca="1" si="2"/>
        <v>44596660557.434418</v>
      </c>
      <c r="I37" s="3">
        <f t="shared" ca="1" si="2"/>
        <v>42449548341.110252</v>
      </c>
      <c r="J37" s="3">
        <f t="shared" ca="1" si="2"/>
        <v>45960557840.67955</v>
      </c>
      <c r="K37" s="3">
        <f t="shared" ca="1" si="2"/>
        <v>39310933958.700104</v>
      </c>
      <c r="L37" s="3">
        <f t="shared" ca="1" si="2"/>
        <v>33107115679.568985</v>
      </c>
      <c r="M37" s="3">
        <f t="shared" ca="1" si="3"/>
        <v>46503663845.835976</v>
      </c>
      <c r="S37">
        <f t="shared" si="6"/>
        <v>2</v>
      </c>
      <c r="T37" s="3">
        <f ca="1">C37/'Trial Plastic Debt'!C37*(1-T$1)</f>
        <v>9101857526.6805019</v>
      </c>
      <c r="U37" s="3">
        <f ca="1">D37/'Trial Plastic Debt'!D37*(1-U$1)</f>
        <v>2860748316.1815577</v>
      </c>
      <c r="V37" s="3">
        <f ca="1">E37/'Trial Plastic Debt'!E37*(1-V$1)</f>
        <v>2269041927.5096741</v>
      </c>
      <c r="W37" s="3">
        <f ca="1">F37/'Trial Plastic Debt'!F37*(1-W$1)</f>
        <v>2371768835.4780788</v>
      </c>
      <c r="X37" s="3">
        <f ca="1">G37/'Trial Plastic Debt'!G37*(1-X$1)</f>
        <v>1731027075.6858199</v>
      </c>
      <c r="Y37" s="3">
        <f ca="1">H37/'Trial Plastic Debt'!H37*(1-Y$1)</f>
        <v>2028612351.1306896</v>
      </c>
      <c r="Z37" s="3">
        <f ca="1">I37/'Trial Plastic Debt'!I37*(1-Z$1)</f>
        <v>1512886009.4721622</v>
      </c>
      <c r="AA37" s="3">
        <f ca="1">J37/'Trial Plastic Debt'!J37*(1-AA$1)</f>
        <v>3178214126.8641744</v>
      </c>
      <c r="AB37" s="3">
        <f ca="1">K37/'Trial Plastic Debt'!K37*(1-AB$1)</f>
        <v>2572091117.5169544</v>
      </c>
      <c r="AC37" s="3">
        <f ca="1">L37/'Trial Plastic Debt'!L37*(1-AC$1)</f>
        <v>1676505165.0167296</v>
      </c>
      <c r="AD37" s="3">
        <f ca="1">M37/'Trial Plastic Debt'!M37*(1-AD$1)</f>
        <v>0</v>
      </c>
    </row>
    <row r="38" spans="1:30" x14ac:dyDescent="0.25">
      <c r="A38" s="1">
        <f t="shared" si="4"/>
        <v>2029</v>
      </c>
      <c r="B38">
        <f t="shared" si="5"/>
        <v>1</v>
      </c>
      <c r="C38" s="3">
        <f t="shared" ca="1" si="1"/>
        <v>50202592382.389076</v>
      </c>
      <c r="D38" s="3">
        <f t="shared" ca="1" si="2"/>
        <v>162070355064.19388</v>
      </c>
      <c r="E38" s="3">
        <f t="shared" ca="1" si="2"/>
        <v>46660507757.718262</v>
      </c>
      <c r="F38" s="3">
        <f t="shared" ca="1" si="2"/>
        <v>47801526806.371086</v>
      </c>
      <c r="G38" s="3">
        <f t="shared" ca="1" si="2"/>
        <v>116347703153.83875</v>
      </c>
      <c r="H38" s="3">
        <f t="shared" ca="1" si="2"/>
        <v>102361192536.9695</v>
      </c>
      <c r="I38" s="3">
        <f t="shared" ca="1" si="2"/>
        <v>88487984842.850433</v>
      </c>
      <c r="J38" s="3">
        <f t="shared" ca="1" si="2"/>
        <v>38706584265.49398</v>
      </c>
      <c r="K38" s="3">
        <f t="shared" ca="1" si="2"/>
        <v>37071840713.982376</v>
      </c>
      <c r="L38" s="3">
        <f t="shared" ca="1" si="2"/>
        <v>34866147419.552071</v>
      </c>
      <c r="M38" s="3">
        <f t="shared" ca="1" si="3"/>
        <v>44179625840.24926</v>
      </c>
      <c r="S38">
        <f t="shared" si="6"/>
        <v>1</v>
      </c>
      <c r="T38" s="3">
        <f ca="1">C38/'Trial Plastic Debt'!C38*(1-T$1)</f>
        <v>16060291704.128046</v>
      </c>
      <c r="U38" s="3">
        <f ca="1">D38/'Trial Plastic Debt'!D38*(1-U$1)</f>
        <v>36645399266.198265</v>
      </c>
      <c r="V38" s="3">
        <f ca="1">E38/'Trial Plastic Debt'!E38*(1-V$1)</f>
        <v>13651638479.31167</v>
      </c>
      <c r="W38" s="3">
        <f ca="1">F38/'Trial Plastic Debt'!F38*(1-W$1)</f>
        <v>9319773386.4641514</v>
      </c>
      <c r="X38" s="3">
        <f ca="1">G38/'Trial Plastic Debt'!G38*(1-X$1)</f>
        <v>21949677089.102909</v>
      </c>
      <c r="Y38" s="3">
        <f ca="1">H38/'Trial Plastic Debt'!H38*(1-Y$1)</f>
        <v>16165884899.587196</v>
      </c>
      <c r="Z38" s="3">
        <f ca="1">I38/'Trial Plastic Debt'!I38*(1-Z$1)</f>
        <v>11283839333.254627</v>
      </c>
      <c r="AA38" s="3">
        <f ca="1">J38/'Trial Plastic Debt'!J38*(1-AA$1)</f>
        <v>3649230555.8550129</v>
      </c>
      <c r="AB38" s="3">
        <f ca="1">K38/'Trial Plastic Debt'!K38*(1-AB$1)</f>
        <v>2323566061.0243516</v>
      </c>
      <c r="AC38" s="3">
        <f ca="1">L38/'Trial Plastic Debt'!L38*(1-AC$1)</f>
        <v>1048116089.410103</v>
      </c>
      <c r="AD38" s="3">
        <f ca="1">M38/'Trial Plastic Debt'!M38*(1-AD$1)</f>
        <v>0</v>
      </c>
    </row>
    <row r="39" spans="1:30" x14ac:dyDescent="0.25">
      <c r="A39" s="1">
        <f t="shared" si="4"/>
        <v>2029</v>
      </c>
      <c r="B39">
        <f t="shared" si="5"/>
        <v>1.2</v>
      </c>
      <c r="C39" s="3">
        <f t="shared" ca="1" si="1"/>
        <v>49928762060.870789</v>
      </c>
      <c r="D39" s="3">
        <f t="shared" ca="1" si="2"/>
        <v>52071651056.777924</v>
      </c>
      <c r="E39" s="3">
        <f t="shared" ca="1" si="2"/>
        <v>49769595056.087868</v>
      </c>
      <c r="F39" s="3">
        <f t="shared" ca="1" si="2"/>
        <v>48100546539.558922</v>
      </c>
      <c r="G39" s="3">
        <f t="shared" ca="1" si="2"/>
        <v>43606247574.451103</v>
      </c>
      <c r="H39" s="3">
        <f t="shared" ca="1" si="2"/>
        <v>104312763304.646</v>
      </c>
      <c r="I39" s="3">
        <f t="shared" ca="1" si="2"/>
        <v>88618048985.243073</v>
      </c>
      <c r="J39" s="3">
        <f t="shared" ca="1" si="2"/>
        <v>37657730667.429543</v>
      </c>
      <c r="K39" s="3">
        <f t="shared" ca="1" si="2"/>
        <v>36070521376.023056</v>
      </c>
      <c r="L39" s="3">
        <f t="shared" ca="1" si="2"/>
        <v>34762966148.539383</v>
      </c>
      <c r="M39" s="3">
        <f t="shared" ca="1" si="3"/>
        <v>44645051448.779121</v>
      </c>
      <c r="S39">
        <f t="shared" si="6"/>
        <v>1.2</v>
      </c>
      <c r="T39" s="3">
        <f ca="1">C39/'Trial Plastic Debt'!C39*(1-T$1)</f>
        <v>14843416317.196112</v>
      </c>
      <c r="U39" s="3">
        <f ca="1">D39/'Trial Plastic Debt'!D39*(1-U$1)</f>
        <v>11268590220.157288</v>
      </c>
      <c r="V39" s="3">
        <f ca="1">E39/'Trial Plastic Debt'!E39*(1-V$1)</f>
        <v>10045054262.57963</v>
      </c>
      <c r="W39" s="3">
        <f ca="1">F39/'Trial Plastic Debt'!F39*(1-W$1)</f>
        <v>8434459210.6762152</v>
      </c>
      <c r="X39" s="3">
        <f ca="1">G39/'Trial Plastic Debt'!G39*(1-X$1)</f>
        <v>7594554936.4341145</v>
      </c>
      <c r="Y39" s="3">
        <f ca="1">H39/'Trial Plastic Debt'!H39*(1-Y$1)</f>
        <v>13593031135.361414</v>
      </c>
      <c r="Z39" s="3">
        <f ca="1">I39/'Trial Plastic Debt'!I39*(1-Z$1)</f>
        <v>10434301831.932816</v>
      </c>
      <c r="AA39" s="3">
        <f ca="1">J39/'Trial Plastic Debt'!J39*(1-AA$1)</f>
        <v>3296291030.4020638</v>
      </c>
      <c r="AB39" s="3">
        <f ca="1">K39/'Trial Plastic Debt'!K39*(1-AB$1)</f>
        <v>2098779030.6509535</v>
      </c>
      <c r="AC39" s="3">
        <f ca="1">L39/'Trial Plastic Debt'!L39*(1-AC$1)</f>
        <v>983172860.18047142</v>
      </c>
      <c r="AD39" s="3">
        <f ca="1">M39/'Trial Plastic Debt'!M39*(1-AD$1)</f>
        <v>0</v>
      </c>
    </row>
    <row r="40" spans="1:30" x14ac:dyDescent="0.25">
      <c r="A40" s="1">
        <f t="shared" si="4"/>
        <v>2029</v>
      </c>
      <c r="B40">
        <f t="shared" si="5"/>
        <v>1.4</v>
      </c>
      <c r="C40" s="3">
        <f t="shared" ref="C40:C103" ca="1" si="7">MIN(INDIRECT("'[All data.xlsx]Sheet4_Mul_" &amp; $B40 &amp; "_" &amp; C$1 &amp; "'!"&amp; ADDRESS($O$2+$A40-2023, 2) &amp; ":" &amp; ADDRESS($O$2+$A40-2023, 52)))</f>
        <v>49662080443.129807</v>
      </c>
      <c r="D40" s="3">
        <f t="shared" ca="1" si="2"/>
        <v>51884420421.038895</v>
      </c>
      <c r="E40" s="3">
        <f t="shared" ca="1" si="2"/>
        <v>49978319144.431366</v>
      </c>
      <c r="F40" s="3">
        <f t="shared" ca="1" si="2"/>
        <v>48072217867.823807</v>
      </c>
      <c r="G40" s="3">
        <f t="shared" ca="1" si="2"/>
        <v>43657369884.717957</v>
      </c>
      <c r="H40" s="3">
        <f t="shared" ca="1" si="2"/>
        <v>40957777171.541313</v>
      </c>
      <c r="I40" s="3">
        <f t="shared" ca="1" si="2"/>
        <v>39227477168.486397</v>
      </c>
      <c r="J40" s="3">
        <f t="shared" ca="1" si="2"/>
        <v>39193439408.144493</v>
      </c>
      <c r="K40" s="3">
        <f t="shared" ca="1" si="2"/>
        <v>35766877162.376572</v>
      </c>
      <c r="L40" s="3">
        <f t="shared" ca="1" si="2"/>
        <v>34454701610.404701</v>
      </c>
      <c r="M40" s="3">
        <f t="shared" ca="1" si="3"/>
        <v>45233392353.350426</v>
      </c>
      <c r="S40">
        <f t="shared" si="6"/>
        <v>1.4</v>
      </c>
      <c r="T40" s="3">
        <f ca="1">C40/'Trial Plastic Debt'!C40*(1-T$1)</f>
        <v>13578578952.111038</v>
      </c>
      <c r="U40" s="3">
        <f ca="1">D40/'Trial Plastic Debt'!D40*(1-U$1)</f>
        <v>10410190385.813406</v>
      </c>
      <c r="V40" s="3">
        <f ca="1">E40/'Trial Plastic Debt'!E40*(1-V$1)</f>
        <v>9115934499.9384518</v>
      </c>
      <c r="W40" s="3">
        <f ca="1">F40/'Trial Plastic Debt'!F40*(1-W$1)</f>
        <v>7840970814.1226721</v>
      </c>
      <c r="X40" s="3">
        <f ca="1">G40/'Trial Plastic Debt'!G40*(1-X$1)</f>
        <v>6971354664.2800741</v>
      </c>
      <c r="Y40" s="3">
        <f ca="1">H40/'Trial Plastic Debt'!H40*(1-Y$1)</f>
        <v>5480987444.1932402</v>
      </c>
      <c r="Z40" s="3">
        <f ca="1">I40/'Trial Plastic Debt'!I40*(1-Z$1)</f>
        <v>4414262874.6257915</v>
      </c>
      <c r="AA40" s="3">
        <f ca="1">J40/'Trial Plastic Debt'!J40*(1-AA$1)</f>
        <v>3182854890.0058146</v>
      </c>
      <c r="AB40" s="3">
        <f ca="1">K40/'Trial Plastic Debt'!K40*(1-AB$1)</f>
        <v>1947508058.4134197</v>
      </c>
      <c r="AC40" s="3">
        <f ca="1">L40/'Trial Plastic Debt'!L40*(1-AC$1)</f>
        <v>920162851.99618053</v>
      </c>
      <c r="AD40" s="3">
        <f ca="1">M40/'Trial Plastic Debt'!M40*(1-AD$1)</f>
        <v>0</v>
      </c>
    </row>
    <row r="41" spans="1:30" x14ac:dyDescent="0.25">
      <c r="A41" s="1">
        <f t="shared" si="4"/>
        <v>2029</v>
      </c>
      <c r="B41">
        <f t="shared" si="5"/>
        <v>1.6</v>
      </c>
      <c r="C41" s="3">
        <f t="shared" ca="1" si="7"/>
        <v>49402247564.102432</v>
      </c>
      <c r="D41" s="3">
        <f t="shared" ca="1" si="2"/>
        <v>54753444259.887932</v>
      </c>
      <c r="E41" s="3">
        <f t="shared" ca="1" si="2"/>
        <v>49901194338.24855</v>
      </c>
      <c r="F41" s="3">
        <f t="shared" ca="1" si="2"/>
        <v>48086447098.063309</v>
      </c>
      <c r="G41" s="3">
        <f t="shared" ca="1" si="2"/>
        <v>42637606512.871063</v>
      </c>
      <c r="H41" s="3">
        <f t="shared" ca="1" si="2"/>
        <v>42366330362.277527</v>
      </c>
      <c r="I41" s="3">
        <f t="shared" ca="1" si="2"/>
        <v>83775565652.361984</v>
      </c>
      <c r="J41" s="3">
        <f t="shared" ca="1" si="2"/>
        <v>37357558589.509201</v>
      </c>
      <c r="K41" s="3">
        <f t="shared" ca="1" si="2"/>
        <v>38176461994.970924</v>
      </c>
      <c r="L41" s="3">
        <f t="shared" ca="1" si="2"/>
        <v>37197963656.95179</v>
      </c>
      <c r="M41" s="3">
        <f t="shared" ca="1" si="3"/>
        <v>45942706105.51757</v>
      </c>
      <c r="S41">
        <f t="shared" si="6"/>
        <v>1.6</v>
      </c>
      <c r="T41" s="3">
        <f ca="1">C41/'Trial Plastic Debt'!C41*(1-T$1)</f>
        <v>12243860677.831079</v>
      </c>
      <c r="U41" s="3">
        <f ca="1">D41/'Trial Plastic Debt'!D41*(1-U$1)</f>
        <v>2558580354.3116527</v>
      </c>
      <c r="V41" s="3">
        <f ca="1">E41/'Trial Plastic Debt'!E41*(1-V$1)</f>
        <v>8371501897.9842596</v>
      </c>
      <c r="W41" s="3">
        <f ca="1">F41/'Trial Plastic Debt'!F41*(1-W$1)</f>
        <v>7227214782.2059441</v>
      </c>
      <c r="X41" s="3">
        <f ca="1">G41/'Trial Plastic Debt'!G41*(1-X$1)</f>
        <v>6384317970.0582733</v>
      </c>
      <c r="Y41" s="3">
        <f ca="1">H41/'Trial Plastic Debt'!H41*(1-Y$1)</f>
        <v>5321201893.4944611</v>
      </c>
      <c r="Z41" s="3">
        <f ca="1">I41/'Trial Plastic Debt'!I41*(1-Z$1)</f>
        <v>8577111728.6400423</v>
      </c>
      <c r="AA41" s="3">
        <f ca="1">J41/'Trial Plastic Debt'!J41*(1-AA$1)</f>
        <v>2763674657.8037667</v>
      </c>
      <c r="AB41" s="3">
        <f ca="1">K41/'Trial Plastic Debt'!K41*(1-AB$1)</f>
        <v>1931683401.9622834</v>
      </c>
      <c r="AC41" s="3">
        <f ca="1">L41/'Trial Plastic Debt'!L41*(1-AC$1)</f>
        <v>920841274.17421603</v>
      </c>
      <c r="AD41" s="3">
        <f ca="1">M41/'Trial Plastic Debt'!M41*(1-AD$1)</f>
        <v>0</v>
      </c>
    </row>
    <row r="42" spans="1:30" x14ac:dyDescent="0.25">
      <c r="A42" s="1">
        <f t="shared" si="4"/>
        <v>2029</v>
      </c>
      <c r="B42">
        <f t="shared" si="5"/>
        <v>1.8</v>
      </c>
      <c r="C42" s="3">
        <f t="shared" ca="1" si="7"/>
        <v>49148980646.023209</v>
      </c>
      <c r="D42" s="3">
        <f t="shared" ca="1" si="2"/>
        <v>50926406229.340958</v>
      </c>
      <c r="E42" s="3">
        <f t="shared" ca="1" si="2"/>
        <v>52334421045.724243</v>
      </c>
      <c r="F42" s="3">
        <f t="shared" ca="1" si="2"/>
        <v>48142396718.879547</v>
      </c>
      <c r="G42" s="3">
        <f t="shared" ca="1" si="2"/>
        <v>43921974951.827789</v>
      </c>
      <c r="H42" s="3">
        <f t="shared" ca="1" si="2"/>
        <v>40625549099.50386</v>
      </c>
      <c r="I42" s="3">
        <f t="shared" ca="1" si="2"/>
        <v>38931423441.462776</v>
      </c>
      <c r="J42" s="3">
        <f t="shared" ca="1" si="2"/>
        <v>37237297783.421684</v>
      </c>
      <c r="K42" s="3">
        <f t="shared" ca="1" si="2"/>
        <v>35543172125.380592</v>
      </c>
      <c r="L42" s="3">
        <f t="shared" ca="1" si="2"/>
        <v>37872346355.558945</v>
      </c>
      <c r="M42" s="3">
        <f t="shared" ca="1" si="3"/>
        <v>46771434294.860283</v>
      </c>
      <c r="S42">
        <f t="shared" si="6"/>
        <v>1.8</v>
      </c>
      <c r="T42" s="3">
        <f ca="1">C42/'Trial Plastic Debt'!C42*(1-T$1)</f>
        <v>10828181878.350262</v>
      </c>
      <c r="U42" s="3">
        <f ca="1">D42/'Trial Plastic Debt'!D42*(1-U$1)</f>
        <v>1942123226.1425135</v>
      </c>
      <c r="V42" s="3">
        <f ca="1">E42/'Trial Plastic Debt'!E42*(1-V$1)</f>
        <v>2865188153.1995492</v>
      </c>
      <c r="W42" s="3">
        <f ca="1">F42/'Trial Plastic Debt'!F42*(1-W$1)</f>
        <v>6582002587.0427589</v>
      </c>
      <c r="X42" s="3">
        <f ca="1">G42/'Trial Plastic Debt'!G42*(1-X$1)</f>
        <v>5417012739.497426</v>
      </c>
      <c r="Y42" s="3">
        <f ca="1">H42/'Trial Plastic Debt'!H42*(1-Y$1)</f>
        <v>4279632306.113905</v>
      </c>
      <c r="Z42" s="3">
        <f ca="1">I42/'Trial Plastic Debt'!I42*(1-Z$1)</f>
        <v>3526904529.6367679</v>
      </c>
      <c r="AA42" s="3">
        <f ca="1">J42/'Trial Plastic Debt'!J42*(1-AA$1)</f>
        <v>2477331330.2699447</v>
      </c>
      <c r="AB42" s="3">
        <f ca="1">K42/'Trial Plastic Debt'!K42*(1-AB$1)</f>
        <v>1618963670.6220622</v>
      </c>
      <c r="AC42" s="3">
        <f ca="1">L42/'Trial Plastic Debt'!L42*(1-AC$1)</f>
        <v>871851482.35912156</v>
      </c>
      <c r="AD42" s="3">
        <f ca="1">M42/'Trial Plastic Debt'!M42*(1-AD$1)</f>
        <v>0</v>
      </c>
    </row>
    <row r="43" spans="1:30" x14ac:dyDescent="0.25">
      <c r="A43" s="1">
        <f t="shared" si="4"/>
        <v>2029</v>
      </c>
      <c r="B43">
        <f t="shared" si="5"/>
        <v>2</v>
      </c>
      <c r="C43" s="3">
        <f t="shared" ca="1" si="7"/>
        <v>48902012848.95108</v>
      </c>
      <c r="D43" s="3">
        <f t="shared" ca="1" si="2"/>
        <v>51450883389.136635</v>
      </c>
      <c r="E43" s="3">
        <f t="shared" ca="1" si="2"/>
        <v>48464079649.619614</v>
      </c>
      <c r="F43" s="3">
        <f t="shared" ca="1" si="2"/>
        <v>49980070258.613411</v>
      </c>
      <c r="G43" s="3">
        <f t="shared" ca="1" si="2"/>
        <v>47833551141.665947</v>
      </c>
      <c r="H43" s="3">
        <f t="shared" ca="1" si="2"/>
        <v>43675591789.354225</v>
      </c>
      <c r="I43" s="3">
        <f t="shared" ca="1" si="2"/>
        <v>43676595716.177254</v>
      </c>
      <c r="J43" s="3">
        <f t="shared" ca="1" si="2"/>
        <v>41467986575.555595</v>
      </c>
      <c r="K43" s="3">
        <f t="shared" ca="1" si="2"/>
        <v>40204150901.28791</v>
      </c>
      <c r="L43" s="3">
        <f t="shared" ca="1" si="2"/>
        <v>38455605921.281952</v>
      </c>
      <c r="M43" s="3">
        <f t="shared" ca="1" si="3"/>
        <v>47718310379.961884</v>
      </c>
      <c r="S43">
        <f t="shared" si="6"/>
        <v>2</v>
      </c>
      <c r="T43" s="3">
        <f ca="1">C43/'Trial Plastic Debt'!C43*(1-T$1)</f>
        <v>9342101363.3845425</v>
      </c>
      <c r="U43" s="3">
        <f ca="1">D43/'Trial Plastic Debt'!D43*(1-U$1)</f>
        <v>1775509131.2495115</v>
      </c>
      <c r="V43" s="3">
        <f ca="1">E43/'Trial Plastic Debt'!E43*(1-V$1)</f>
        <v>2511699240.4327531</v>
      </c>
      <c r="W43" s="3">
        <f ca="1">F43/'Trial Plastic Debt'!F43*(1-W$1)</f>
        <v>1879865098.0339711</v>
      </c>
      <c r="X43" s="3">
        <f ca="1">G43/'Trial Plastic Debt'!G43*(1-X$1)</f>
        <v>2263272711.8523941</v>
      </c>
      <c r="Y43" s="3">
        <f ca="1">H43/'Trial Plastic Debt'!H43*(1-Y$1)</f>
        <v>1696914708.8492177</v>
      </c>
      <c r="Z43" s="3">
        <f ca="1">I43/'Trial Plastic Debt'!I43*(1-Z$1)</f>
        <v>1617514188.9281957</v>
      </c>
      <c r="AA43" s="3">
        <f ca="1">J43/'Trial Plastic Debt'!J43*(1-AA$1)</f>
        <v>1979847264.2529411</v>
      </c>
      <c r="AB43" s="3">
        <f ca="1">K43/'Trial Plastic Debt'!K43*(1-AB$1)</f>
        <v>2640534345.6254215</v>
      </c>
      <c r="AC43" s="3">
        <f ca="1">L43/'Trial Plastic Debt'!L43*(1-AC$1)</f>
        <v>980374568.80325067</v>
      </c>
      <c r="AD43" s="3">
        <f ca="1">M43/'Trial Plastic Debt'!M43*(1-AD$1)</f>
        <v>0</v>
      </c>
    </row>
    <row r="44" spans="1:30" x14ac:dyDescent="0.25">
      <c r="A44" s="1">
        <f t="shared" si="4"/>
        <v>2030</v>
      </c>
      <c r="B44">
        <f t="shared" si="5"/>
        <v>1</v>
      </c>
      <c r="C44" s="3">
        <f t="shared" ca="1" si="7"/>
        <v>51534157642.298401</v>
      </c>
      <c r="D44" s="3">
        <f t="shared" ca="1" si="2"/>
        <v>166399629784.67407</v>
      </c>
      <c r="E44" s="3">
        <f t="shared" ca="1" si="2"/>
        <v>51322433211.665337</v>
      </c>
      <c r="F44" s="3">
        <f t="shared" ca="1" si="2"/>
        <v>49442621353.748711</v>
      </c>
      <c r="G44" s="3">
        <f t="shared" ca="1" si="2"/>
        <v>119466749960.34467</v>
      </c>
      <c r="H44" s="3">
        <f t="shared" ca="1" si="2"/>
        <v>105105747075.87856</v>
      </c>
      <c r="I44" s="3">
        <f t="shared" ca="1" si="2"/>
        <v>92569135708.56456</v>
      </c>
      <c r="J44" s="3">
        <f t="shared" ref="E44:L76" ca="1" si="8">MIN(INDIRECT("'[All data.xlsx]Sheet4_Mul_" &amp; $B44 &amp; "_" &amp; J$1 &amp; "'!"&amp; ADDRESS($P$2+$A44-2023, 2) &amp; ":" &amp; ADDRESS($P$2+$A44-2023, 52)))</f>
        <v>38852974459.896294</v>
      </c>
      <c r="K44" s="3">
        <f t="shared" ca="1" si="8"/>
        <v>38017233667.708221</v>
      </c>
      <c r="L44" s="3">
        <f t="shared" ca="1" si="8"/>
        <v>36385101145.173927</v>
      </c>
      <c r="M44" s="3">
        <f t="shared" ca="1" si="3"/>
        <v>45335528541.606354</v>
      </c>
      <c r="S44">
        <f t="shared" si="6"/>
        <v>1</v>
      </c>
      <c r="T44" s="3">
        <f ca="1">C44/'Trial Plastic Debt'!C44*(1-T$1)</f>
        <v>16487400936.42845</v>
      </c>
      <c r="U44" s="3">
        <f ca="1">D44/'Trial Plastic Debt'!D44*(1-U$1)</f>
        <v>37660183175.234711</v>
      </c>
      <c r="V44" s="3">
        <f ca="1">E44/'Trial Plastic Debt'!E44*(1-V$1)</f>
        <v>11208562496.082537</v>
      </c>
      <c r="W44" s="3">
        <f ca="1">F44/'Trial Plastic Debt'!F44*(1-W$1)</f>
        <v>9272510551.7110538</v>
      </c>
      <c r="X44" s="3">
        <f ca="1">G44/'Trial Plastic Debt'!G44*(1-X$1)</f>
        <v>22703578431.525539</v>
      </c>
      <c r="Y44" s="3">
        <f ca="1">H44/'Trial Plastic Debt'!H44*(1-Y$1)</f>
        <v>16753126054.413082</v>
      </c>
      <c r="Z44" s="3">
        <f ca="1">I44/'Trial Plastic Debt'!I44*(1-Z$1)</f>
        <v>10681044728.426712</v>
      </c>
      <c r="AA44" s="3">
        <f ca="1">J44/'Trial Plastic Debt'!J44*(1-AA$1)</f>
        <v>3704567040.9915514</v>
      </c>
      <c r="AB44" s="3">
        <f ca="1">K44/'Trial Plastic Debt'!K44*(1-AB$1)</f>
        <v>2244827062.8110003</v>
      </c>
      <c r="AC44" s="3">
        <f ca="1">L44/'Trial Plastic Debt'!L44*(1-AC$1)</f>
        <v>1140970281.0447354</v>
      </c>
      <c r="AD44" s="3">
        <f ca="1">M44/'Trial Plastic Debt'!M44*(1-AD$1)</f>
        <v>0</v>
      </c>
    </row>
    <row r="45" spans="1:30" x14ac:dyDescent="0.25">
      <c r="A45" s="1">
        <f t="shared" si="4"/>
        <v>2030</v>
      </c>
      <c r="B45">
        <f t="shared" si="5"/>
        <v>1.2</v>
      </c>
      <c r="C45" s="3">
        <f t="shared" ca="1" si="7"/>
        <v>51253036076.801064</v>
      </c>
      <c r="D45" s="3">
        <f t="shared" ref="D45:D108" ca="1" si="9">MIN(INDIRECT("'[All data.xlsx]Sheet4_Mul_" &amp; $B45 &amp; "_" &amp; D$1 &amp; "'!"&amp; ADDRESS($P$2+$A45-2023, 2) &amp; ":" &amp; ADDRESS($P$2+$A45-2023, 52)))</f>
        <v>166125633937.11197</v>
      </c>
      <c r="E45" s="3">
        <f t="shared" ca="1" si="8"/>
        <v>51404541861.428398</v>
      </c>
      <c r="F45" s="3">
        <f t="shared" ca="1" si="8"/>
        <v>49368623711.732422</v>
      </c>
      <c r="G45" s="3">
        <f t="shared" ca="1" si="8"/>
        <v>119214131266.58842</v>
      </c>
      <c r="H45" s="3">
        <f t="shared" ca="1" si="8"/>
        <v>42246122316.750778</v>
      </c>
      <c r="I45" s="3">
        <f t="shared" ca="1" si="8"/>
        <v>92702261990.029343</v>
      </c>
      <c r="J45" s="3">
        <f t="shared" ca="1" si="8"/>
        <v>38806916820.62207</v>
      </c>
      <c r="K45" s="3">
        <f t="shared" ca="1" si="8"/>
        <v>37892182789.519829</v>
      </c>
      <c r="L45" s="3">
        <f t="shared" ca="1" si="8"/>
        <v>35266394904.670502</v>
      </c>
      <c r="M45" s="3">
        <f t="shared" ca="1" si="3"/>
        <v>45812292064.881798</v>
      </c>
      <c r="S45">
        <f t="shared" si="6"/>
        <v>1.2</v>
      </c>
      <c r="T45" s="3">
        <f ca="1">C45/'Trial Plastic Debt'!C45*(1-T$1)</f>
        <v>15238042731.985649</v>
      </c>
      <c r="U45" s="3">
        <f ca="1">D45/'Trial Plastic Debt'!D45*(1-U$1)</f>
        <v>34391943449.637154</v>
      </c>
      <c r="V45" s="3">
        <f ca="1">E45/'Trial Plastic Debt'!E45*(1-V$1)</f>
        <v>10104148576.276798</v>
      </c>
      <c r="W45" s="3">
        <f ca="1">F45/'Trial Plastic Debt'!F45*(1-W$1)</f>
        <v>8670645894.7219906</v>
      </c>
      <c r="X45" s="3">
        <f ca="1">G45/'Trial Plastic Debt'!G45*(1-X$1)</f>
        <v>20910386067.620041</v>
      </c>
      <c r="Y45" s="3">
        <f ca="1">H45/'Trial Plastic Debt'!H45*(1-Y$1)</f>
        <v>6317874105.745532</v>
      </c>
      <c r="Z45" s="3">
        <f ca="1">I45/'Trial Plastic Debt'!I45*(1-Z$1)</f>
        <v>9908801159.0594292</v>
      </c>
      <c r="AA45" s="3">
        <f ca="1">J45/'Trial Plastic Debt'!J45*(1-AA$1)</f>
        <v>3496798860.8576932</v>
      </c>
      <c r="AB45" s="3">
        <f ca="1">K45/'Trial Plastic Debt'!K45*(1-AB$1)</f>
        <v>2103217399.8489504</v>
      </c>
      <c r="AC45" s="3">
        <f ca="1">L45/'Trial Plastic Debt'!L45*(1-AC$1)</f>
        <v>1026477092.465992</v>
      </c>
      <c r="AD45" s="3">
        <f ca="1">M45/'Trial Plastic Debt'!M45*(1-AD$1)</f>
        <v>0</v>
      </c>
    </row>
    <row r="46" spans="1:30" x14ac:dyDescent="0.25">
      <c r="A46" s="1">
        <f t="shared" si="4"/>
        <v>2030</v>
      </c>
      <c r="B46">
        <f t="shared" si="5"/>
        <v>1.4</v>
      </c>
      <c r="C46" s="3">
        <f t="shared" ca="1" si="7"/>
        <v>50979252733.366791</v>
      </c>
      <c r="D46" s="3">
        <f t="shared" ca="1" si="9"/>
        <v>53248145251.676842</v>
      </c>
      <c r="E46" s="3">
        <f t="shared" ca="1" si="8"/>
        <v>51293695685.967606</v>
      </c>
      <c r="F46" s="3">
        <f t="shared" ca="1" si="8"/>
        <v>49339246120.258362</v>
      </c>
      <c r="G46" s="3">
        <f t="shared" ca="1" si="8"/>
        <v>43935637183.471497</v>
      </c>
      <c r="H46" s="3">
        <f t="shared" ca="1" si="8"/>
        <v>43291529671.655983</v>
      </c>
      <c r="I46" s="3">
        <f t="shared" ca="1" si="8"/>
        <v>91206236296.768387</v>
      </c>
      <c r="J46" s="3">
        <f t="shared" ca="1" si="8"/>
        <v>77319202012.649734</v>
      </c>
      <c r="K46" s="3">
        <f t="shared" ca="1" si="8"/>
        <v>39566998291.712151</v>
      </c>
      <c r="L46" s="3">
        <f t="shared" ca="1" si="8"/>
        <v>37184785262.566132</v>
      </c>
      <c r="M46" s="3">
        <f t="shared" ca="1" si="3"/>
        <v>46414964711.77504</v>
      </c>
      <c r="S46">
        <f t="shared" si="6"/>
        <v>1.4</v>
      </c>
      <c r="T46" s="3">
        <f ca="1">C46/'Trial Plastic Debt'!C46*(1-T$1)</f>
        <v>13939436738.570103</v>
      </c>
      <c r="U46" s="3">
        <f ca="1">D46/'Trial Plastic Debt'!D46*(1-U$1)</f>
        <v>9950047680.7696018</v>
      </c>
      <c r="V46" s="3">
        <f ca="1">E46/'Trial Plastic Debt'!E46*(1-V$1)</f>
        <v>9368047221.3174362</v>
      </c>
      <c r="W46" s="3">
        <f ca="1">F46/'Trial Plastic Debt'!F46*(1-W$1)</f>
        <v>8060174145.7263613</v>
      </c>
      <c r="X46" s="3">
        <f ca="1">G46/'Trial Plastic Debt'!G46*(1-X$1)</f>
        <v>7508246606.4713135</v>
      </c>
      <c r="Y46" s="3">
        <f ca="1">H46/'Trial Plastic Debt'!H46*(1-Y$1)</f>
        <v>7444548323.5480261</v>
      </c>
      <c r="Z46" s="3">
        <f ca="1">I46/'Trial Plastic Debt'!I46*(1-Z$1)</f>
        <v>9840877554.414875</v>
      </c>
      <c r="AA46" s="3">
        <f ca="1">J46/'Trial Plastic Debt'!J46*(1-AA$1)</f>
        <v>6294995839.7536983</v>
      </c>
      <c r="AB46" s="3">
        <f ca="1">K46/'Trial Plastic Debt'!K46*(1-AB$1)</f>
        <v>2055628732.8123863</v>
      </c>
      <c r="AC46" s="3">
        <f ca="1">L46/'Trial Plastic Debt'!L46*(1-AC$1)</f>
        <v>1013928002.9413471</v>
      </c>
      <c r="AD46" s="3">
        <f ca="1">M46/'Trial Plastic Debt'!M46*(1-AD$1)</f>
        <v>0</v>
      </c>
    </row>
    <row r="47" spans="1:30" x14ac:dyDescent="0.25">
      <c r="A47" s="1">
        <f t="shared" si="4"/>
        <v>2030</v>
      </c>
      <c r="B47">
        <f t="shared" si="5"/>
        <v>1.6</v>
      </c>
      <c r="C47" s="3">
        <f t="shared" ca="1" si="7"/>
        <v>50712499727.327553</v>
      </c>
      <c r="D47" s="3">
        <f t="shared" ca="1" si="9"/>
        <v>52898579888.529007</v>
      </c>
      <c r="E47" s="3">
        <f t="shared" ca="1" si="8"/>
        <v>51214259326.00309</v>
      </c>
      <c r="F47" s="3">
        <f t="shared" ca="1" si="8"/>
        <v>49353468083.3312</v>
      </c>
      <c r="G47" s="3">
        <f t="shared" ca="1" si="8"/>
        <v>119088185151.11594</v>
      </c>
      <c r="H47" s="3">
        <f t="shared" ca="1" si="8"/>
        <v>43493068280.803551</v>
      </c>
      <c r="I47" s="3">
        <f t="shared" ca="1" si="8"/>
        <v>42060040501.568436</v>
      </c>
      <c r="J47" s="3">
        <f t="shared" ca="1" si="8"/>
        <v>41910303112.643684</v>
      </c>
      <c r="K47" s="3">
        <f t="shared" ca="1" si="8"/>
        <v>40049511869.971802</v>
      </c>
      <c r="L47" s="3">
        <f t="shared" ca="1" si="8"/>
        <v>37760957163.863136</v>
      </c>
      <c r="M47" s="3">
        <f t="shared" ca="1" si="3"/>
        <v>47141556695.991661</v>
      </c>
      <c r="S47">
        <f t="shared" si="6"/>
        <v>1.6</v>
      </c>
      <c r="T47" s="3">
        <f ca="1">C47/'Trial Plastic Debt'!C47*(1-T$1)</f>
        <v>12569085131.319811</v>
      </c>
      <c r="U47" s="3">
        <f ca="1">D47/'Trial Plastic Debt'!D47*(1-U$1)</f>
        <v>2779966423.8230133</v>
      </c>
      <c r="V47" s="3">
        <f ca="1">E47/'Trial Plastic Debt'!E47*(1-V$1)</f>
        <v>8602537203.6407375</v>
      </c>
      <c r="W47" s="3">
        <f ca="1">F47/'Trial Plastic Debt'!F47*(1-W$1)</f>
        <v>7428803633.7339964</v>
      </c>
      <c r="X47" s="3">
        <f ca="1">G47/'Trial Plastic Debt'!G47*(1-X$1)</f>
        <v>16908691711.977715</v>
      </c>
      <c r="Y47" s="3">
        <f ca="1">H47/'Trial Plastic Debt'!H47*(1-Y$1)</f>
        <v>5472737843.8198214</v>
      </c>
      <c r="Z47" s="3">
        <f ca="1">I47/'Trial Plastic Debt'!I47*(1-Z$1)</f>
        <v>5540756943.2135162</v>
      </c>
      <c r="AA47" s="3">
        <f ca="1">J47/'Trial Plastic Debt'!J47*(1-AA$1)</f>
        <v>3108079756.7501163</v>
      </c>
      <c r="AB47" s="3">
        <f ca="1">K47/'Trial Plastic Debt'!K47*(1-AB$1)</f>
        <v>2218663837.0192823</v>
      </c>
      <c r="AC47" s="3">
        <f ca="1">L47/'Trial Plastic Debt'!L47*(1-AC$1)</f>
        <v>962075504.16711056</v>
      </c>
      <c r="AD47" s="3">
        <f ca="1">M47/'Trial Plastic Debt'!M47*(1-AD$1)</f>
        <v>0</v>
      </c>
    </row>
    <row r="48" spans="1:30" x14ac:dyDescent="0.25">
      <c r="A48" s="1">
        <f t="shared" si="4"/>
        <v>2030</v>
      </c>
      <c r="B48">
        <f t="shared" si="5"/>
        <v>1.8</v>
      </c>
      <c r="C48" s="3">
        <f t="shared" ca="1" si="7"/>
        <v>50452486813.228119</v>
      </c>
      <c r="D48" s="3">
        <f t="shared" ca="1" si="9"/>
        <v>52315976790.322823</v>
      </c>
      <c r="E48" s="3">
        <f t="shared" ca="1" si="8"/>
        <v>50398898127.627899</v>
      </c>
      <c r="F48" s="3">
        <f t="shared" ca="1" si="8"/>
        <v>49410431893.745911</v>
      </c>
      <c r="G48" s="3">
        <f t="shared" ca="1" si="8"/>
        <v>119250807869.702</v>
      </c>
      <c r="H48" s="3">
        <f t="shared" ca="1" si="8"/>
        <v>41937654350.749428</v>
      </c>
      <c r="I48" s="3">
        <f t="shared" ca="1" si="8"/>
        <v>39971992034.801651</v>
      </c>
      <c r="J48" s="3">
        <f t="shared" ca="1" si="8"/>
        <v>41106612165.433556</v>
      </c>
      <c r="K48" s="3">
        <f t="shared" ca="1" si="8"/>
        <v>37352118218.982529</v>
      </c>
      <c r="L48" s="3">
        <f t="shared" ca="1" si="8"/>
        <v>34758890920.762642</v>
      </c>
      <c r="M48" s="3">
        <f t="shared" ca="1" si="3"/>
        <v>47990471629.211731</v>
      </c>
      <c r="S48">
        <f t="shared" si="6"/>
        <v>1.8</v>
      </c>
      <c r="T48" s="3">
        <f ca="1">C48/'Trial Plastic Debt'!C48*(1-T$1)</f>
        <v>11115623489.853582</v>
      </c>
      <c r="U48" s="3">
        <f ca="1">D48/'Trial Plastic Debt'!D48*(1-U$1)</f>
        <v>2446513135.3448219</v>
      </c>
      <c r="V48" s="3">
        <f ca="1">E48/'Trial Plastic Debt'!E48*(1-V$1)</f>
        <v>3794351369.8698235</v>
      </c>
      <c r="W48" s="3">
        <f ca="1">F48/'Trial Plastic Debt'!F48*(1-W$1)</f>
        <v>6765041891.740942</v>
      </c>
      <c r="X48" s="3">
        <f ca="1">G48/'Trial Plastic Debt'!G48*(1-X$1)</f>
        <v>14655684470.862795</v>
      </c>
      <c r="Y48" s="3">
        <f ca="1">H48/'Trial Plastic Debt'!H48*(1-Y$1)</f>
        <v>4769629592.5767927</v>
      </c>
      <c r="Z48" s="3">
        <f ca="1">I48/'Trial Plastic Debt'!I48*(1-Z$1)</f>
        <v>3628346243.0501614</v>
      </c>
      <c r="AA48" s="3">
        <f ca="1">J48/'Trial Plastic Debt'!J48*(1-AA$1)</f>
        <v>2741118957.1754336</v>
      </c>
      <c r="AB48" s="3">
        <f ca="1">K48/'Trial Plastic Debt'!K48*(1-AB$1)</f>
        <v>1681985297.143343</v>
      </c>
      <c r="AC48" s="3">
        <f ca="1">L48/'Trial Plastic Debt'!L48*(1-AC$1)</f>
        <v>816168551.53860533</v>
      </c>
      <c r="AD48" s="3">
        <f ca="1">M48/'Trial Plastic Debt'!M48*(1-AD$1)</f>
        <v>0</v>
      </c>
    </row>
    <row r="49" spans="1:30" x14ac:dyDescent="0.25">
      <c r="A49" s="1">
        <f t="shared" si="4"/>
        <v>2030</v>
      </c>
      <c r="B49">
        <f t="shared" si="5"/>
        <v>2</v>
      </c>
      <c r="C49" s="3">
        <f t="shared" ca="1" si="7"/>
        <v>50198940102.629684</v>
      </c>
      <c r="D49" s="3">
        <f t="shared" ca="1" si="9"/>
        <v>55610961742.002769</v>
      </c>
      <c r="E49" s="3">
        <f t="shared" ca="1" si="8"/>
        <v>50614192066.916946</v>
      </c>
      <c r="F49" s="3">
        <f t="shared" ca="1" si="8"/>
        <v>51209973840.734161</v>
      </c>
      <c r="G49" s="3">
        <f t="shared" ca="1" si="8"/>
        <v>48988671752.66288</v>
      </c>
      <c r="H49" s="3">
        <f t="shared" ca="1" si="8"/>
        <v>46808985939.465569</v>
      </c>
      <c r="I49" s="3">
        <f t="shared" ca="1" si="8"/>
        <v>44856219613.126717</v>
      </c>
      <c r="J49" s="3">
        <f t="shared" ca="1" si="8"/>
        <v>42838666564.699913</v>
      </c>
      <c r="K49" s="3">
        <f t="shared" ca="1" si="8"/>
        <v>39488739138.222961</v>
      </c>
      <c r="L49" s="3">
        <f t="shared" ca="1" si="8"/>
        <v>37975607800.960915</v>
      </c>
      <c r="M49" s="3">
        <f t="shared" ca="1" si="3"/>
        <v>48960412105.619865</v>
      </c>
      <c r="S49">
        <f t="shared" si="6"/>
        <v>2</v>
      </c>
      <c r="T49" s="3">
        <f ca="1">C49/'Trial Plastic Debt'!C49*(1-T$1)</f>
        <v>9589907908.4410667</v>
      </c>
      <c r="U49" s="3">
        <f ca="1">D49/'Trial Plastic Debt'!D49*(1-U$1)</f>
        <v>2079828892.060564</v>
      </c>
      <c r="V49" s="3">
        <f ca="1">E49/'Trial Plastic Debt'!E49*(1-V$1)</f>
        <v>1495800657.5970218</v>
      </c>
      <c r="W49" s="3">
        <f ca="1">F49/'Trial Plastic Debt'!F49*(1-W$1)</f>
        <v>2145606394.8082249</v>
      </c>
      <c r="X49" s="3">
        <f ca="1">G49/'Trial Plastic Debt'!G49*(1-X$1)</f>
        <v>2453886612.4277463</v>
      </c>
      <c r="Y49" s="3">
        <f ca="1">H49/'Trial Plastic Debt'!H49*(1-Y$1)</f>
        <v>1756460512.9886029</v>
      </c>
      <c r="Z49" s="3">
        <f ca="1">I49/'Trial Plastic Debt'!I49*(1-Z$1)</f>
        <v>1454268940.6606939</v>
      </c>
      <c r="AA49" s="3">
        <f ca="1">J49/'Trial Plastic Debt'!J49*(1-AA$1)</f>
        <v>2345929284.1469369</v>
      </c>
      <c r="AB49" s="3">
        <f ca="1">K49/'Trial Plastic Debt'!K49*(1-AB$1)</f>
        <v>2521449477.4503489</v>
      </c>
      <c r="AC49" s="3">
        <f ca="1">L49/'Trial Plastic Debt'!L49*(1-AC$1)</f>
        <v>1990944309.2335503</v>
      </c>
      <c r="AD49" s="3">
        <f ca="1">M49/'Trial Plastic Debt'!M49*(1-AD$1)</f>
        <v>0</v>
      </c>
    </row>
    <row r="50" spans="1:30" x14ac:dyDescent="0.25">
      <c r="A50" s="1">
        <f t="shared" si="4"/>
        <v>2031</v>
      </c>
      <c r="B50">
        <f t="shared" si="5"/>
        <v>1</v>
      </c>
      <c r="C50" s="3">
        <f t="shared" ca="1" si="7"/>
        <v>52909206929.858025</v>
      </c>
      <c r="D50" s="3">
        <f t="shared" ca="1" si="9"/>
        <v>158195592260.30038</v>
      </c>
      <c r="E50" s="3">
        <f t="shared" ca="1" si="8"/>
        <v>52913737206.394699</v>
      </c>
      <c r="F50" s="3">
        <f t="shared" ca="1" si="8"/>
        <v>47691799990.141785</v>
      </c>
      <c r="G50" s="3">
        <f t="shared" ca="1" si="8"/>
        <v>122691194795.59872</v>
      </c>
      <c r="H50" s="3">
        <f t="shared" ca="1" si="8"/>
        <v>107943656361.47005</v>
      </c>
      <c r="I50" s="3">
        <f t="shared" ca="1" si="8"/>
        <v>43588693931.284767</v>
      </c>
      <c r="J50" s="3">
        <f t="shared" ca="1" si="8"/>
        <v>40809700466.935432</v>
      </c>
      <c r="K50" s="3">
        <f t="shared" ca="1" si="8"/>
        <v>39964528669.996689</v>
      </c>
      <c r="L50" s="3">
        <f t="shared" ca="1" si="8"/>
        <v>37806327247.26368</v>
      </c>
      <c r="M50" s="3">
        <f t="shared" ca="1" si="3"/>
        <v>46534043859.116287</v>
      </c>
      <c r="S50">
        <f t="shared" si="6"/>
        <v>1</v>
      </c>
      <c r="T50" s="3">
        <f ca="1">C50/'Trial Plastic Debt'!C50*(1-T$1)</f>
        <v>16930199173.539711</v>
      </c>
      <c r="U50" s="3">
        <f ca="1">D50/'Trial Plastic Debt'!D50*(1-U$1)</f>
        <v>38094449391.309151</v>
      </c>
      <c r="V50" s="3">
        <f ca="1">E50/'Trial Plastic Debt'!E50*(1-V$1)</f>
        <v>11129338834.576443</v>
      </c>
      <c r="W50" s="3">
        <f ca="1">F50/'Trial Plastic Debt'!F50*(1-W$1)</f>
        <v>11304082388.052263</v>
      </c>
      <c r="X50" s="3">
        <f ca="1">G50/'Trial Plastic Debt'!G50*(1-X$1)</f>
        <v>23211199898.566185</v>
      </c>
      <c r="Y50" s="3">
        <f ca="1">H50/'Trial Plastic Debt'!H50*(1-Y$1)</f>
        <v>17108527765.103901</v>
      </c>
      <c r="Z50" s="3">
        <f ca="1">I50/'Trial Plastic Debt'!I50*(1-Z$1)</f>
        <v>5198811172.6612072</v>
      </c>
      <c r="AA50" s="3">
        <f ca="1">J50/'Trial Plastic Debt'!J50*(1-AA$1)</f>
        <v>3868029230.3170471</v>
      </c>
      <c r="AB50" s="3">
        <f ca="1">K50/'Trial Plastic Debt'!K50*(1-AB$1)</f>
        <v>2809327151.0796418</v>
      </c>
      <c r="AC50" s="3">
        <f ca="1">L50/'Trial Plastic Debt'!L50*(1-AC$1)</f>
        <v>1397130082.3298213</v>
      </c>
      <c r="AD50" s="3">
        <f ca="1">M50/'Trial Plastic Debt'!M50*(1-AD$1)</f>
        <v>0</v>
      </c>
    </row>
    <row r="51" spans="1:30" x14ac:dyDescent="0.25">
      <c r="A51" s="1">
        <f t="shared" si="4"/>
        <v>2031</v>
      </c>
      <c r="B51">
        <f t="shared" si="5"/>
        <v>1.2</v>
      </c>
      <c r="C51" s="3">
        <f t="shared" ca="1" si="7"/>
        <v>52620553523.25177</v>
      </c>
      <c r="D51" s="3">
        <f t="shared" ca="1" si="9"/>
        <v>54708754794.883575</v>
      </c>
      <c r="E51" s="3">
        <f t="shared" ca="1" si="8"/>
        <v>52766762729.867447</v>
      </c>
      <c r="F51" s="3">
        <f t="shared" ca="1" si="8"/>
        <v>50679400772.173943</v>
      </c>
      <c r="G51" s="3">
        <f t="shared" ca="1" si="8"/>
        <v>122432078801.61858</v>
      </c>
      <c r="H51" s="3">
        <f t="shared" ca="1" si="8"/>
        <v>46504676856.786934</v>
      </c>
      <c r="I51" s="3">
        <f t="shared" ca="1" si="8"/>
        <v>42666608731.367767</v>
      </c>
      <c r="J51" s="3">
        <f t="shared" ca="1" si="8"/>
        <v>79101569548.78804</v>
      </c>
      <c r="K51" s="3">
        <f t="shared" ca="1" si="8"/>
        <v>39367237899.843597</v>
      </c>
      <c r="L51" s="3">
        <f t="shared" ca="1" si="8"/>
        <v>38155229026.012932</v>
      </c>
      <c r="M51" s="3">
        <f t="shared" ca="1" si="3"/>
        <v>47022663717.97493</v>
      </c>
      <c r="S51">
        <f t="shared" si="6"/>
        <v>1.2</v>
      </c>
      <c r="T51" s="3">
        <f ca="1">C51/'Trial Plastic Debt'!C51*(1-T$1)</f>
        <v>15647135890.258629</v>
      </c>
      <c r="U51" s="3">
        <f ca="1">D51/'Trial Plastic Debt'!D51*(1-U$1)</f>
        <v>12335650199.109785</v>
      </c>
      <c r="V51" s="3">
        <f ca="1">E51/'Trial Plastic Debt'!E51*(1-V$1)</f>
        <v>10386656991.012222</v>
      </c>
      <c r="W51" s="3">
        <f ca="1">F51/'Trial Plastic Debt'!F51*(1-W$1)</f>
        <v>8915619519.1920223</v>
      </c>
      <c r="X51" s="3">
        <f ca="1">G51/'Trial Plastic Debt'!G51*(1-X$1)</f>
        <v>21380164873.024441</v>
      </c>
      <c r="Y51" s="3">
        <f ca="1">H51/'Trial Plastic Debt'!H51*(1-Y$1)</f>
        <v>6065993699.7235136</v>
      </c>
      <c r="Z51" s="3">
        <f ca="1">I51/'Trial Plastic Debt'!I51*(1-Z$1)</f>
        <v>5017002715.9676418</v>
      </c>
      <c r="AA51" s="3">
        <f ca="1">J51/'Trial Plastic Debt'!J51*(1-AA$1)</f>
        <v>7015846606.1775351</v>
      </c>
      <c r="AB51" s="3">
        <f ca="1">K51/'Trial Plastic Debt'!K51*(1-AB$1)</f>
        <v>2327644582.2558651</v>
      </c>
      <c r="AC51" s="3">
        <f ca="1">L51/'Trial Plastic Debt'!L51*(1-AC$1)</f>
        <v>1099398336.0954449</v>
      </c>
      <c r="AD51" s="3">
        <f ca="1">M51/'Trial Plastic Debt'!M51*(1-AD$1)</f>
        <v>0</v>
      </c>
    </row>
    <row r="52" spans="1:30" x14ac:dyDescent="0.25">
      <c r="A52" s="1">
        <f t="shared" si="4"/>
        <v>2031</v>
      </c>
      <c r="B52">
        <f t="shared" si="5"/>
        <v>1.4</v>
      </c>
      <c r="C52" s="3">
        <f t="shared" ca="1" si="7"/>
        <v>52339434191.227684</v>
      </c>
      <c r="D52" s="3">
        <f t="shared" ca="1" si="9"/>
        <v>54656577477.066132</v>
      </c>
      <c r="E52" s="3">
        <f t="shared" ca="1" si="8"/>
        <v>52652787640.901909</v>
      </c>
      <c r="F52" s="3">
        <f t="shared" ca="1" si="8"/>
        <v>50648997804.737663</v>
      </c>
      <c r="G52" s="3">
        <f t="shared" ca="1" si="8"/>
        <v>122188441183.34962</v>
      </c>
      <c r="H52" s="3">
        <f t="shared" ca="1" si="8"/>
        <v>44453035422.752121</v>
      </c>
      <c r="I52" s="3">
        <f t="shared" ca="1" si="8"/>
        <v>93666450439.429108</v>
      </c>
      <c r="J52" s="3">
        <f t="shared" ca="1" si="8"/>
        <v>39737892225.132965</v>
      </c>
      <c r="K52" s="3">
        <f t="shared" ca="1" si="8"/>
        <v>39754695540.053665</v>
      </c>
      <c r="L52" s="3">
        <f t="shared" ca="1" si="8"/>
        <v>38188582245.820839</v>
      </c>
      <c r="M52" s="3">
        <f t="shared" ca="1" si="3"/>
        <v>47640323488.279366</v>
      </c>
      <c r="S52">
        <f t="shared" si="6"/>
        <v>1.4</v>
      </c>
      <c r="T52" s="3">
        <f ca="1">C52/'Trial Plastic Debt'!C52*(1-T$1)</f>
        <v>14313490614.248329</v>
      </c>
      <c r="U52" s="3">
        <f ca="1">D52/'Trial Plastic Debt'!D52*(1-U$1)</f>
        <v>11003465043.260784</v>
      </c>
      <c r="V52" s="3">
        <f ca="1">E52/'Trial Plastic Debt'!E52*(1-V$1)</f>
        <v>9753609304.9363689</v>
      </c>
      <c r="W52" s="3">
        <f ca="1">F52/'Trial Plastic Debt'!F52*(1-W$1)</f>
        <v>8287514452.6800203</v>
      </c>
      <c r="X52" s="3">
        <f ca="1">G52/'Trial Plastic Debt'!G52*(1-X$1)</f>
        <v>19565483723.135368</v>
      </c>
      <c r="Y52" s="3">
        <f ca="1">H52/'Trial Plastic Debt'!H52*(1-Y$1)</f>
        <v>5969588747.3445168</v>
      </c>
      <c r="Z52" s="3">
        <f ca="1">I52/'Trial Plastic Debt'!I52*(1-Z$1)</f>
        <v>10127412840.51092</v>
      </c>
      <c r="AA52" s="3">
        <f ca="1">J52/'Trial Plastic Debt'!J52*(1-AA$1)</f>
        <v>3319553313.1438122</v>
      </c>
      <c r="AB52" s="3">
        <f ca="1">K52/'Trial Plastic Debt'!K52*(1-AB$1)</f>
        <v>2177157529.2690253</v>
      </c>
      <c r="AC52" s="3">
        <f ca="1">L52/'Trial Plastic Debt'!L52*(1-AC$1)</f>
        <v>1052545610.7889094</v>
      </c>
      <c r="AD52" s="3">
        <f ca="1">M52/'Trial Plastic Debt'!M52*(1-AD$1)</f>
        <v>0</v>
      </c>
    </row>
    <row r="53" spans="1:30" x14ac:dyDescent="0.25">
      <c r="A53" s="1">
        <f t="shared" si="4"/>
        <v>2031</v>
      </c>
      <c r="B53">
        <f t="shared" si="5"/>
        <v>1.6</v>
      </c>
      <c r="C53" s="3">
        <f t="shared" ca="1" si="7"/>
        <v>52065532861.782402</v>
      </c>
      <c r="D53" s="3">
        <f t="shared" ca="1" si="9"/>
        <v>54183961333.506279</v>
      </c>
      <c r="E53" s="3">
        <f t="shared" ca="1" si="8"/>
        <v>52571009639.51136</v>
      </c>
      <c r="F53" s="3">
        <f t="shared" ca="1" si="8"/>
        <v>50663281467.374504</v>
      </c>
      <c r="G53" s="3">
        <f t="shared" ca="1" si="8"/>
        <v>46129494043.649139</v>
      </c>
      <c r="H53" s="3">
        <f t="shared" ca="1" si="8"/>
        <v>108133852802.08093</v>
      </c>
      <c r="I53" s="3">
        <f t="shared" ca="1" si="8"/>
        <v>93968919094.148026</v>
      </c>
      <c r="J53" s="3">
        <f t="shared" ca="1" si="8"/>
        <v>41719339153.032799</v>
      </c>
      <c r="K53" s="3">
        <f t="shared" ca="1" si="8"/>
        <v>40249287522.827339</v>
      </c>
      <c r="L53" s="3">
        <f t="shared" ca="1" si="8"/>
        <v>38779235892.621887</v>
      </c>
      <c r="M53" s="3">
        <f t="shared" ca="1" si="3"/>
        <v>48384983884.492058</v>
      </c>
      <c r="S53">
        <f t="shared" si="6"/>
        <v>1.6</v>
      </c>
      <c r="T53" s="3">
        <f ca="1">C53/'Trial Plastic Debt'!C53*(1-T$1)</f>
        <v>12906166493.689157</v>
      </c>
      <c r="U53" s="3">
        <f ca="1">D53/'Trial Plastic Debt'!D53*(1-U$1)</f>
        <v>2830452318.4949775</v>
      </c>
      <c r="V53" s="3">
        <f ca="1">E53/'Trial Plastic Debt'!E53*(1-V$1)</f>
        <v>8842156367.0272045</v>
      </c>
      <c r="W53" s="3">
        <f ca="1">F53/'Trial Plastic Debt'!F53*(1-W$1)</f>
        <v>7637856254.8288546</v>
      </c>
      <c r="X53" s="3">
        <f ca="1">G53/'Trial Plastic Debt'!G53*(1-X$1)</f>
        <v>6956710171.015605</v>
      </c>
      <c r="Y53" s="3">
        <f ca="1">H53/'Trial Plastic Debt'!H53*(1-Y$1)</f>
        <v>13000244659.471048</v>
      </c>
      <c r="Z53" s="3">
        <f ca="1">I53/'Trial Plastic Debt'!I53*(1-Z$1)</f>
        <v>9173652715.4031734</v>
      </c>
      <c r="AA53" s="3">
        <f ca="1">J53/'Trial Plastic Debt'!J53*(1-AA$1)</f>
        <v>3101223561.3531785</v>
      </c>
      <c r="AB53" s="3">
        <f ca="1">K53/'Trial Plastic Debt'!K53*(1-AB$1)</f>
        <v>2025536320.3177791</v>
      </c>
      <c r="AC53" s="3">
        <f ca="1">L53/'Trial Plastic Debt'!L53*(1-AC$1)</f>
        <v>991134984.64039779</v>
      </c>
      <c r="AD53" s="3">
        <f ca="1">M53/'Trial Plastic Debt'!M53*(1-AD$1)</f>
        <v>0</v>
      </c>
    </row>
    <row r="54" spans="1:30" x14ac:dyDescent="0.25">
      <c r="A54" s="1">
        <f t="shared" si="4"/>
        <v>2031</v>
      </c>
      <c r="B54">
        <f t="shared" si="5"/>
        <v>1.8</v>
      </c>
      <c r="C54" s="3">
        <f t="shared" ca="1" si="7"/>
        <v>51798551569.47863</v>
      </c>
      <c r="D54" s="3">
        <f t="shared" ca="1" si="9"/>
        <v>53659115678.206726</v>
      </c>
      <c r="E54" s="3">
        <f t="shared" ca="1" si="8"/>
        <v>54975396380.577477</v>
      </c>
      <c r="F54" s="3">
        <f t="shared" ca="1" si="8"/>
        <v>50721373074.103729</v>
      </c>
      <c r="G54" s="3">
        <f t="shared" ca="1" si="8"/>
        <v>122465235749.75406</v>
      </c>
      <c r="H54" s="3">
        <f t="shared" ca="1" si="8"/>
        <v>44934249286.194923</v>
      </c>
      <c r="I54" s="3">
        <f t="shared" ca="1" si="8"/>
        <v>88717725059.880463</v>
      </c>
      <c r="J54" s="3">
        <f t="shared" ca="1" si="8"/>
        <v>42210861291.806038</v>
      </c>
      <c r="K54" s="3">
        <f t="shared" ca="1" si="8"/>
        <v>40849167294.611595</v>
      </c>
      <c r="L54" s="3">
        <f t="shared" ca="1" si="8"/>
        <v>39487473297.417152</v>
      </c>
      <c r="M54" s="3">
        <f t="shared" ca="1" si="3"/>
        <v>49255008806.22406</v>
      </c>
      <c r="S54">
        <f t="shared" si="6"/>
        <v>1.8</v>
      </c>
      <c r="T54" s="3">
        <f ca="1">C54/'Trial Plastic Debt'!C54*(1-T$1)</f>
        <v>11413506096.218884</v>
      </c>
      <c r="U54" s="3">
        <f ca="1">D54/'Trial Plastic Debt'!D54*(1-U$1)</f>
        <v>2069263486.2224913</v>
      </c>
      <c r="V54" s="3">
        <f ca="1">E54/'Trial Plastic Debt'!E54*(1-V$1)</f>
        <v>4568738589.1918583</v>
      </c>
      <c r="W54" s="3">
        <f ca="1">F54/'Trial Plastic Debt'!F54*(1-W$1)</f>
        <v>6954838787.7688942</v>
      </c>
      <c r="X54" s="3">
        <f ca="1">G54/'Trial Plastic Debt'!G54*(1-X$1)</f>
        <v>15139502558.366674</v>
      </c>
      <c r="Y54" s="3">
        <f ca="1">H54/'Trial Plastic Debt'!H54*(1-Y$1)</f>
        <v>4747985475.122201</v>
      </c>
      <c r="Z54" s="3">
        <f ca="1">I54/'Trial Plastic Debt'!I54*(1-Z$1)</f>
        <v>8184127102.9531784</v>
      </c>
      <c r="AA54" s="3">
        <f ca="1">J54/'Trial Plastic Debt'!J54*(1-AA$1)</f>
        <v>2821053082.2581034</v>
      </c>
      <c r="AB54" s="3">
        <f ca="1">K54/'Trial Plastic Debt'!K54*(1-AB$1)</f>
        <v>1921584182.7862999</v>
      </c>
      <c r="AC54" s="3">
        <f ca="1">L54/'Trial Plastic Debt'!L54*(1-AC$1)</f>
        <v>936462343.11730266</v>
      </c>
      <c r="AD54" s="3">
        <f ca="1">M54/'Trial Plastic Debt'!M54*(1-AD$1)</f>
        <v>0</v>
      </c>
    </row>
    <row r="55" spans="1:30" x14ac:dyDescent="0.25">
      <c r="A55" s="1">
        <f t="shared" si="4"/>
        <v>2031</v>
      </c>
      <c r="B55">
        <f t="shared" si="5"/>
        <v>2</v>
      </c>
      <c r="C55" s="3">
        <f t="shared" ca="1" si="7"/>
        <v>51538209139.398026</v>
      </c>
      <c r="D55" s="3">
        <f t="shared" ca="1" si="9"/>
        <v>53277858137.022934</v>
      </c>
      <c r="E55" s="3">
        <f t="shared" ca="1" si="8"/>
        <v>51916566613.847321</v>
      </c>
      <c r="F55" s="3">
        <f t="shared" ca="1" si="8"/>
        <v>52481104056.071037</v>
      </c>
      <c r="G55" s="3">
        <f t="shared" ca="1" si="8"/>
        <v>48760418574.283424</v>
      </c>
      <c r="H55" s="3">
        <f t="shared" ca="1" si="8"/>
        <v>47969629581.859192</v>
      </c>
      <c r="I55" s="3">
        <f t="shared" ca="1" si="8"/>
        <v>45900740124.741211</v>
      </c>
      <c r="J55" s="3">
        <f t="shared" ca="1" si="8"/>
        <v>43723800823.410477</v>
      </c>
      <c r="K55" s="3">
        <f t="shared" ca="1" si="8"/>
        <v>40678408576.25827</v>
      </c>
      <c r="L55" s="3">
        <f t="shared" ca="1" si="8"/>
        <v>38887794760.477806</v>
      </c>
      <c r="M55" s="3">
        <f t="shared" ca="1" si="3"/>
        <v>50249068573.79023</v>
      </c>
      <c r="S55">
        <f t="shared" si="6"/>
        <v>2</v>
      </c>
      <c r="T55" s="3">
        <f ca="1">C55/'Trial Plastic Debt'!C55*(1-T$1)</f>
        <v>9846677094.8231392</v>
      </c>
      <c r="U55" s="3">
        <f ca="1">D55/'Trial Plastic Debt'!D55*(1-U$1)</f>
        <v>2312826563.8526731</v>
      </c>
      <c r="V55" s="3">
        <f ca="1">E55/'Trial Plastic Debt'!E55*(1-V$1)</f>
        <v>1443974416.1810131</v>
      </c>
      <c r="W55" s="3">
        <f ca="1">F55/'Trial Plastic Debt'!F55*(1-W$1)</f>
        <v>1780781941.6808147</v>
      </c>
      <c r="X55" s="3">
        <f ca="1">G55/'Trial Plastic Debt'!G55*(1-X$1)</f>
        <v>2310704550.4792686</v>
      </c>
      <c r="Y55" s="3">
        <f ca="1">H55/'Trial Plastic Debt'!H55*(1-Y$1)</f>
        <v>1820747405.0897343</v>
      </c>
      <c r="Z55" s="3">
        <f ca="1">I55/'Trial Plastic Debt'!I55*(1-Z$1)</f>
        <v>1583653469.8478146</v>
      </c>
      <c r="AA55" s="3">
        <f ca="1">J55/'Trial Plastic Debt'!J55*(1-AA$1)</f>
        <v>2127480966.7070277</v>
      </c>
      <c r="AB55" s="3">
        <f ca="1">K55/'Trial Plastic Debt'!K55*(1-AB$1)</f>
        <v>2621245693.2156029</v>
      </c>
      <c r="AC55" s="3">
        <f ca="1">L55/'Trial Plastic Debt'!L55*(1-AC$1)</f>
        <v>2047221607.9052367</v>
      </c>
      <c r="AD55" s="3">
        <f ca="1">M55/'Trial Plastic Debt'!M55*(1-AD$1)</f>
        <v>0</v>
      </c>
    </row>
    <row r="56" spans="1:30" x14ac:dyDescent="0.25">
      <c r="A56" s="1">
        <f t="shared" si="4"/>
        <v>2032</v>
      </c>
      <c r="B56">
        <f t="shared" si="5"/>
        <v>1</v>
      </c>
      <c r="C56" s="3">
        <f t="shared" ca="1" si="7"/>
        <v>54317754780.093674</v>
      </c>
      <c r="D56" s="3">
        <f t="shared" ca="1" si="9"/>
        <v>175461035315.20023</v>
      </c>
      <c r="E56" s="3">
        <f t="shared" ca="1" si="8"/>
        <v>50764645140.789551</v>
      </c>
      <c r="F56" s="3">
        <f t="shared" ca="1" si="8"/>
        <v>52103326040.218231</v>
      </c>
      <c r="G56" s="3">
        <f t="shared" ca="1" si="8"/>
        <v>46669686728.554405</v>
      </c>
      <c r="H56" s="3">
        <f t="shared" ca="1" si="8"/>
        <v>110853662433.35492</v>
      </c>
      <c r="I56" s="3">
        <f t="shared" ca="1" si="8"/>
        <v>44666877228.85009</v>
      </c>
      <c r="J56" s="3">
        <f t="shared" ca="1" si="8"/>
        <v>43252247934.338249</v>
      </c>
      <c r="K56" s="3">
        <f t="shared" ca="1" si="8"/>
        <v>40143219642.127647</v>
      </c>
      <c r="L56" s="3">
        <f t="shared" ca="1" si="8"/>
        <v>38378579498.527954</v>
      </c>
      <c r="M56" s="3">
        <f t="shared" ca="1" si="3"/>
        <v>47772578242.363213</v>
      </c>
      <c r="S56">
        <f t="shared" si="6"/>
        <v>1</v>
      </c>
      <c r="T56" s="3">
        <f ca="1">C56/'Trial Plastic Debt'!C56*(1-T$1)</f>
        <v>17384778639.202477</v>
      </c>
      <c r="U56" s="3">
        <f ca="1">D56/'Trial Plastic Debt'!D56*(1-U$1)</f>
        <v>39781018000.208717</v>
      </c>
      <c r="V56" s="3">
        <f ca="1">E56/'Trial Plastic Debt'!E56*(1-V$1)</f>
        <v>13479870924.893265</v>
      </c>
      <c r="W56" s="3">
        <f ca="1">F56/'Trial Plastic Debt'!F56*(1-W$1)</f>
        <v>9802875197.4113216</v>
      </c>
      <c r="X56" s="3">
        <f ca="1">G56/'Trial Plastic Debt'!G56*(1-X$1)</f>
        <v>8892085156.2822628</v>
      </c>
      <c r="Y56" s="3">
        <f ca="1">H56/'Trial Plastic Debt'!H56*(1-Y$1)</f>
        <v>17120818047.016397</v>
      </c>
      <c r="Z56" s="3">
        <f ca="1">I56/'Trial Plastic Debt'!I56*(1-Z$1)</f>
        <v>5177417621.8053303</v>
      </c>
      <c r="AA56" s="3">
        <f ca="1">J56/'Trial Plastic Debt'!J56*(1-AA$1)</f>
        <v>3836950894.1134634</v>
      </c>
      <c r="AB56" s="3">
        <f ca="1">K56/'Trial Plastic Debt'!K56*(1-AB$1)</f>
        <v>2508753308.7962685</v>
      </c>
      <c r="AC56" s="3">
        <f ca="1">L56/'Trial Plastic Debt'!L56*(1-AC$1)</f>
        <v>1211157794.552115</v>
      </c>
      <c r="AD56" s="3">
        <f ca="1">M56/'Trial Plastic Debt'!M56*(1-AD$1)</f>
        <v>0</v>
      </c>
    </row>
    <row r="57" spans="1:30" x14ac:dyDescent="0.25">
      <c r="A57" s="1">
        <f t="shared" si="4"/>
        <v>2032</v>
      </c>
      <c r="B57">
        <f t="shared" si="5"/>
        <v>1.2</v>
      </c>
      <c r="C57" s="3">
        <f t="shared" ca="1" si="7"/>
        <v>54021384013.439957</v>
      </c>
      <c r="D57" s="3">
        <f t="shared" ca="1" si="9"/>
        <v>175172306370.54227</v>
      </c>
      <c r="E57" s="3">
        <f t="shared" ca="1" si="8"/>
        <v>54165075741.085899</v>
      </c>
      <c r="F57" s="3">
        <f t="shared" ca="1" si="8"/>
        <v>52024981685.141563</v>
      </c>
      <c r="G57" s="3">
        <f t="shared" ca="1" si="8"/>
        <v>125731411063.68745</v>
      </c>
      <c r="H57" s="3">
        <f t="shared" ca="1" si="8"/>
        <v>110693552973.62167</v>
      </c>
      <c r="I57" s="3">
        <f t="shared" ca="1" si="8"/>
        <v>95963707037.603607</v>
      </c>
      <c r="J57" s="3">
        <f t="shared" ca="1" si="8"/>
        <v>82578249250.196411</v>
      </c>
      <c r="K57" s="3">
        <f t="shared" ca="1" si="8"/>
        <v>39066093310.470848</v>
      </c>
      <c r="L57" s="3">
        <f t="shared" ca="1" si="8"/>
        <v>39184417349.475685</v>
      </c>
      <c r="M57" s="3">
        <f t="shared" ca="1" si="3"/>
        <v>48273354841.464081</v>
      </c>
      <c r="S57">
        <f t="shared" si="6"/>
        <v>1.2</v>
      </c>
      <c r="T57" s="3">
        <f ca="1">C57/'Trial Plastic Debt'!C57*(1-T$1)</f>
        <v>16067107366.723265</v>
      </c>
      <c r="U57" s="3">
        <f ca="1">D57/'Trial Plastic Debt'!D57*(1-U$1)</f>
        <v>36325449165.265686</v>
      </c>
      <c r="V57" s="3">
        <f ca="1">E57/'Trial Plastic Debt'!E57*(1-V$1)</f>
        <v>10675513404.597481</v>
      </c>
      <c r="W57" s="3">
        <f ca="1">F57/'Trial Plastic Debt'!F57*(1-W$1)</f>
        <v>9166000575.5993671</v>
      </c>
      <c r="X57" s="3">
        <f ca="1">G57/'Trial Plastic Debt'!G57*(1-X$1)</f>
        <v>21982074957.462868</v>
      </c>
      <c r="Y57" s="3">
        <f ca="1">H57/'Trial Plastic Debt'!H57*(1-Y$1)</f>
        <v>16391329855.071898</v>
      </c>
      <c r="Z57" s="3">
        <f ca="1">I57/'Trial Plastic Debt'!I57*(1-Z$1)</f>
        <v>11371388379.58296</v>
      </c>
      <c r="AA57" s="3">
        <f ca="1">J57/'Trial Plastic Debt'!J57*(1-AA$1)</f>
        <v>6811192057.8779144</v>
      </c>
      <c r="AB57" s="3">
        <f ca="1">K57/'Trial Plastic Debt'!K57*(1-AB$1)</f>
        <v>2360830250.978826</v>
      </c>
      <c r="AC57" s="3">
        <f ca="1">L57/'Trial Plastic Debt'!L57*(1-AC$1)</f>
        <v>1132425548.6523345</v>
      </c>
      <c r="AD57" s="3">
        <f ca="1">M57/'Trial Plastic Debt'!M57*(1-AD$1)</f>
        <v>0</v>
      </c>
    </row>
    <row r="58" spans="1:30" x14ac:dyDescent="0.25">
      <c r="A58" s="1">
        <f t="shared" si="4"/>
        <v>2032</v>
      </c>
      <c r="B58">
        <f t="shared" si="5"/>
        <v>1.4</v>
      </c>
      <c r="C58" s="3">
        <f t="shared" ca="1" si="7"/>
        <v>53732748037.19355</v>
      </c>
      <c r="D58" s="3">
        <f t="shared" ca="1" si="9"/>
        <v>56102255683.537682</v>
      </c>
      <c r="E58" s="3">
        <f t="shared" ca="1" si="8"/>
        <v>54047883490.347244</v>
      </c>
      <c r="F58" s="3">
        <f t="shared" ca="1" si="8"/>
        <v>51993511297.156784</v>
      </c>
      <c r="G58" s="3">
        <f t="shared" ca="1" si="8"/>
        <v>125478230745.40598</v>
      </c>
      <c r="H58" s="3">
        <f t="shared" ca="1" si="8"/>
        <v>110833526311.14461</v>
      </c>
      <c r="I58" s="3">
        <f t="shared" ca="1" si="8"/>
        <v>44266039862.947502</v>
      </c>
      <c r="J58" s="3">
        <f t="shared" ca="1" si="8"/>
        <v>82889666313.227127</v>
      </c>
      <c r="K58" s="3">
        <f t="shared" ca="1" si="8"/>
        <v>64007434099.336098</v>
      </c>
      <c r="L58" s="3">
        <f t="shared" ca="1" si="8"/>
        <v>39219148755.143837</v>
      </c>
      <c r="M58" s="3">
        <f t="shared" ca="1" si="3"/>
        <v>48906381477.719124</v>
      </c>
      <c r="S58">
        <f t="shared" si="6"/>
        <v>1.4</v>
      </c>
      <c r="T58" s="3">
        <f ca="1">C58/'Trial Plastic Debt'!C58*(1-T$1)</f>
        <v>14697484707.336067</v>
      </c>
      <c r="U58" s="3">
        <f ca="1">D58/'Trial Plastic Debt'!D58*(1-U$1)</f>
        <v>11306216951.227676</v>
      </c>
      <c r="V58" s="3">
        <f ca="1">E58/'Trial Plastic Debt'!E58*(1-V$1)</f>
        <v>9896977521.8127613</v>
      </c>
      <c r="W58" s="3">
        <f ca="1">F58/'Trial Plastic Debt'!F58*(1-W$1)</f>
        <v>8519905300.4500942</v>
      </c>
      <c r="X58" s="3">
        <f ca="1">G58/'Trial Plastic Debt'!G58*(1-X$1)</f>
        <v>20006113999.558136</v>
      </c>
      <c r="Y58" s="3">
        <f ca="1">H58/'Trial Plastic Debt'!H58*(1-Y$1)</f>
        <v>14906867674.498777</v>
      </c>
      <c r="Z58" s="3">
        <f ca="1">I58/'Trial Plastic Debt'!I58*(1-Z$1)</f>
        <v>4543622097.6618147</v>
      </c>
      <c r="AA58" s="3">
        <f ca="1">J58/'Trial Plastic Debt'!J58*(1-AA$1)</f>
        <v>6308707898.0633717</v>
      </c>
      <c r="AB58" s="3">
        <f ca="1">K58/'Trial Plastic Debt'!K58*(1-AB$1)</f>
        <v>3593826358.1681852</v>
      </c>
      <c r="AC58" s="3">
        <f ca="1">L58/'Trial Plastic Debt'!L58*(1-AC$1)</f>
        <v>1076062592.073097</v>
      </c>
      <c r="AD58" s="3">
        <f ca="1">M58/'Trial Plastic Debt'!M58*(1-AD$1)</f>
        <v>0</v>
      </c>
    </row>
    <row r="59" spans="1:30" x14ac:dyDescent="0.25">
      <c r="A59" s="1">
        <f t="shared" si="4"/>
        <v>2032</v>
      </c>
      <c r="B59">
        <f t="shared" si="5"/>
        <v>1.6</v>
      </c>
      <c r="C59" s="3">
        <f t="shared" ca="1" si="7"/>
        <v>53451522387.075699</v>
      </c>
      <c r="D59" s="3">
        <f t="shared" ca="1" si="9"/>
        <v>55652966999.677986</v>
      </c>
      <c r="E59" s="3">
        <f t="shared" ca="1" si="8"/>
        <v>53963696537.865395</v>
      </c>
      <c r="F59" s="3">
        <f t="shared" ca="1" si="8"/>
        <v>52007843693.492935</v>
      </c>
      <c r="G59" s="3">
        <f t="shared" ca="1" si="8"/>
        <v>125590502129.56296</v>
      </c>
      <c r="H59" s="3">
        <f t="shared" ca="1" si="8"/>
        <v>45855491090.396584</v>
      </c>
      <c r="I59" s="3">
        <f t="shared" ca="1" si="8"/>
        <v>96499292680.670578</v>
      </c>
      <c r="J59" s="3">
        <f t="shared" ca="1" si="8"/>
        <v>44184432316.003143</v>
      </c>
      <c r="K59" s="3">
        <f t="shared" ca="1" si="8"/>
        <v>64514363239.76223</v>
      </c>
      <c r="L59" s="3">
        <f t="shared" ca="1" si="8"/>
        <v>39824597244.38797</v>
      </c>
      <c r="M59" s="3">
        <f t="shared" ca="1" si="3"/>
        <v>49669568112.774033</v>
      </c>
      <c r="S59">
        <f t="shared" si="6"/>
        <v>1.6</v>
      </c>
      <c r="T59" s="3">
        <f ca="1">C59/'Trial Plastic Debt'!C59*(1-T$1)</f>
        <v>13252199101.479321</v>
      </c>
      <c r="U59" s="3">
        <f ca="1">D59/'Trial Plastic Debt'!D59*(1-U$1)</f>
        <v>2766279237.7592626</v>
      </c>
      <c r="V59" s="3">
        <f ca="1">E59/'Trial Plastic Debt'!E59*(1-V$1)</f>
        <v>9087245462.3282814</v>
      </c>
      <c r="W59" s="3">
        <f ca="1">F59/'Trial Plastic Debt'!F59*(1-W$1)</f>
        <v>7851595021.4098825</v>
      </c>
      <c r="X59" s="3">
        <f ca="1">G59/'Trial Plastic Debt'!G59*(1-X$1)</f>
        <v>17874577707.50396</v>
      </c>
      <c r="Y59" s="3">
        <f ca="1">H59/'Trial Plastic Debt'!H59*(1-Y$1)</f>
        <v>5790268638.3423204</v>
      </c>
      <c r="Z59" s="3">
        <f ca="1">I59/'Trial Plastic Debt'!I59*(1-Z$1)</f>
        <v>9437575319.5165501</v>
      </c>
      <c r="AA59" s="3">
        <f ca="1">J59/'Trial Plastic Debt'!J59*(1-AA$1)</f>
        <v>3142057988.0064902</v>
      </c>
      <c r="AB59" s="3">
        <f ca="1">K59/'Trial Plastic Debt'!K59*(1-AB$1)</f>
        <v>3342220334.1534882</v>
      </c>
      <c r="AC59" s="3">
        <f ca="1">L59/'Trial Plastic Debt'!L59*(1-AC$1)</f>
        <v>1020771396.0940111</v>
      </c>
      <c r="AD59" s="3">
        <f ca="1">M59/'Trial Plastic Debt'!M59*(1-AD$1)</f>
        <v>0</v>
      </c>
    </row>
    <row r="60" spans="1:30" x14ac:dyDescent="0.25">
      <c r="A60" s="1">
        <f t="shared" si="4"/>
        <v>2032</v>
      </c>
      <c r="B60">
        <f t="shared" si="5"/>
        <v>1.8</v>
      </c>
      <c r="C60" s="3">
        <f t="shared" ca="1" si="7"/>
        <v>53177401184.507431</v>
      </c>
      <c r="D60" s="3">
        <f t="shared" ca="1" si="9"/>
        <v>54946101945.420822</v>
      </c>
      <c r="E60" s="3">
        <f t="shared" ca="1" si="8"/>
        <v>56331838789.019638</v>
      </c>
      <c r="F60" s="3">
        <f t="shared" ca="1" si="8"/>
        <v>52067078492.808746</v>
      </c>
      <c r="G60" s="3">
        <f t="shared" ca="1" si="8"/>
        <v>125760855596.17346</v>
      </c>
      <c r="H60" s="3">
        <f t="shared" ca="1" si="8"/>
        <v>111326369539.02197</v>
      </c>
      <c r="I60" s="3">
        <f t="shared" ca="1" si="8"/>
        <v>91104443497.838577</v>
      </c>
      <c r="J60" s="3">
        <f t="shared" ca="1" si="8"/>
        <v>43343753635.886894</v>
      </c>
      <c r="K60" s="3">
        <f t="shared" ca="1" si="8"/>
        <v>41947148841.679428</v>
      </c>
      <c r="L60" s="3">
        <f t="shared" ca="1" si="8"/>
        <v>40550544047.471992</v>
      </c>
      <c r="M60" s="3">
        <f t="shared" ca="1" si="3"/>
        <v>50561237928.431801</v>
      </c>
      <c r="S60">
        <f t="shared" si="6"/>
        <v>1.8</v>
      </c>
      <c r="T60" s="3">
        <f ca="1">C60/'Trial Plastic Debt'!C60*(1-T$1)</f>
        <v>11719292698.158646</v>
      </c>
      <c r="U60" s="3">
        <f ca="1">D60/'Trial Plastic Debt'!D60*(1-U$1)</f>
        <v>3068931054.9035864</v>
      </c>
      <c r="V60" s="3">
        <f ca="1">E60/'Trial Plastic Debt'!E60*(1-V$1)</f>
        <v>4717939485.7396517</v>
      </c>
      <c r="W60" s="3">
        <f ca="1">F60/'Trial Plastic Debt'!F60*(1-W$1)</f>
        <v>7148941550.3356619</v>
      </c>
      <c r="X60" s="3">
        <f ca="1">G60/'Trial Plastic Debt'!G60*(1-X$1)</f>
        <v>15489606461.614819</v>
      </c>
      <c r="Y60" s="3">
        <f ca="1">H60/'Trial Plastic Debt'!H60*(1-Y$1)</f>
        <v>11779134285.066414</v>
      </c>
      <c r="Z60" s="3">
        <f ca="1">I60/'Trial Plastic Debt'!I60*(1-Z$1)</f>
        <v>8419641711.0213413</v>
      </c>
      <c r="AA60" s="3">
        <f ca="1">J60/'Trial Plastic Debt'!J60*(1-AA$1)</f>
        <v>2902645007.2928205</v>
      </c>
      <c r="AB60" s="3">
        <f ca="1">K60/'Trial Plastic Debt'!K60*(1-AB$1)</f>
        <v>1978274657.1492484</v>
      </c>
      <c r="AC60" s="3">
        <f ca="1">L60/'Trial Plastic Debt'!L60*(1-AC$1)</f>
        <v>957752721.3532083</v>
      </c>
      <c r="AD60" s="3">
        <f ca="1">M60/'Trial Plastic Debt'!M60*(1-AD$1)</f>
        <v>0</v>
      </c>
    </row>
    <row r="61" spans="1:30" x14ac:dyDescent="0.25">
      <c r="A61" s="1">
        <f t="shared" si="4"/>
        <v>2032</v>
      </c>
      <c r="B61">
        <f t="shared" si="5"/>
        <v>2</v>
      </c>
      <c r="C61" s="3">
        <f t="shared" ca="1" si="7"/>
        <v>52910095785.853325</v>
      </c>
      <c r="D61" s="3">
        <f t="shared" ca="1" si="9"/>
        <v>54815716265.504417</v>
      </c>
      <c r="E61" s="3">
        <f t="shared" ca="1" si="8"/>
        <v>56937412283.925415</v>
      </c>
      <c r="F61" s="3">
        <f t="shared" ca="1" si="8"/>
        <v>53785977621.613564</v>
      </c>
      <c r="G61" s="3">
        <f t="shared" ca="1" si="8"/>
        <v>51473587118.359413</v>
      </c>
      <c r="H61" s="3">
        <f t="shared" ca="1" si="8"/>
        <v>49130208147.259544</v>
      </c>
      <c r="I61" s="3">
        <f t="shared" ca="1" si="8"/>
        <v>46802924461.271927</v>
      </c>
      <c r="J61" s="3">
        <f t="shared" ca="1" si="8"/>
        <v>44536415608.597008</v>
      </c>
      <c r="K61" s="3">
        <f t="shared" ca="1" si="8"/>
        <v>41161240640.530037</v>
      </c>
      <c r="L61" s="3">
        <f t="shared" ca="1" si="8"/>
        <v>36860233855.163292</v>
      </c>
      <c r="M61" s="3">
        <f t="shared" ca="1" si="3"/>
        <v>51580028153.753479</v>
      </c>
      <c r="S61">
        <f t="shared" si="6"/>
        <v>2</v>
      </c>
      <c r="T61" s="3">
        <f ca="1">C61/'Trial Plastic Debt'!C61*(1-T$1)</f>
        <v>10110253500.857298</v>
      </c>
      <c r="U61" s="3">
        <f ca="1">D61/'Trial Plastic Debt'!D61*(1-U$1)</f>
        <v>2320432146.8011966</v>
      </c>
      <c r="V61" s="3">
        <f ca="1">E61/'Trial Plastic Debt'!E61*(1-V$1)</f>
        <v>3528182667.0804896</v>
      </c>
      <c r="W61" s="3">
        <f ca="1">F61/'Trial Plastic Debt'!F61*(1-W$1)</f>
        <v>2373327150.0890393</v>
      </c>
      <c r="X61" s="3">
        <f ca="1">G61/'Trial Plastic Debt'!G61*(1-X$1)</f>
        <v>2521387799.1643853</v>
      </c>
      <c r="Y61" s="3">
        <f ca="1">H61/'Trial Plastic Debt'!H61*(1-Y$1)</f>
        <v>2358112236.8417292</v>
      </c>
      <c r="Z61" s="3">
        <f ca="1">I61/'Trial Plastic Debt'!I61*(1-Z$1)</f>
        <v>2022513656.4751625</v>
      </c>
      <c r="AA61" s="3">
        <f ca="1">J61/'Trial Plastic Debt'!J61*(1-AA$1)</f>
        <v>1723846509.518923</v>
      </c>
      <c r="AB61" s="3">
        <f ca="1">K61/'Trial Plastic Debt'!K61*(1-AB$1)</f>
        <v>3196846060.2898459</v>
      </c>
      <c r="AC61" s="3">
        <f ca="1">L61/'Trial Plastic Debt'!L61*(1-AC$1)</f>
        <v>1395872677.3647072</v>
      </c>
      <c r="AD61" s="3">
        <f ca="1">M61/'Trial Plastic Debt'!M61*(1-AD$1)</f>
        <v>0</v>
      </c>
    </row>
    <row r="62" spans="1:30" x14ac:dyDescent="0.25">
      <c r="A62" s="1">
        <f t="shared" si="4"/>
        <v>2033</v>
      </c>
      <c r="B62">
        <f t="shared" si="5"/>
        <v>1</v>
      </c>
      <c r="C62" s="3">
        <f t="shared" ca="1" si="7"/>
        <v>55756057925.3423</v>
      </c>
      <c r="D62" s="3">
        <f t="shared" ca="1" si="9"/>
        <v>184796994300.24252</v>
      </c>
      <c r="E62" s="3">
        <f t="shared" ca="1" si="8"/>
        <v>59765903558.844437</v>
      </c>
      <c r="F62" s="3">
        <f t="shared" ca="1" si="8"/>
        <v>56863270043.485954</v>
      </c>
      <c r="G62" s="3">
        <f t="shared" ca="1" si="8"/>
        <v>131396080756.07416</v>
      </c>
      <c r="H62" s="3">
        <f t="shared" ca="1" si="8"/>
        <v>117872428645.35429</v>
      </c>
      <c r="I62" s="3">
        <f t="shared" ca="1" si="8"/>
        <v>47866336295.513222</v>
      </c>
      <c r="J62" s="3">
        <f t="shared" ca="1" si="8"/>
        <v>43513507017.161545</v>
      </c>
      <c r="K62" s="3">
        <f t="shared" ca="1" si="8"/>
        <v>68981593383.681366</v>
      </c>
      <c r="L62" s="3">
        <f t="shared" ca="1" si="8"/>
        <v>39375210650.860695</v>
      </c>
      <c r="M62" s="3">
        <f t="shared" ca="1" si="3"/>
        <v>39165901039.294678</v>
      </c>
      <c r="S62">
        <f t="shared" si="6"/>
        <v>1</v>
      </c>
      <c r="T62" s="3">
        <f ca="1">C62/'Trial Plastic Debt'!C62*(1-T$1)</f>
        <v>17851259968.930389</v>
      </c>
      <c r="U62" s="3">
        <f ca="1">D62/'Trial Plastic Debt'!D62*(1-U$1)</f>
        <v>45982365340.60936</v>
      </c>
      <c r="V62" s="3">
        <f ca="1">E62/'Trial Plastic Debt'!E62*(1-V$1)</f>
        <v>13985747753.724815</v>
      </c>
      <c r="W62" s="3">
        <f ca="1">F62/'Trial Plastic Debt'!F62*(1-W$1)</f>
        <v>12008177715.668076</v>
      </c>
      <c r="X62" s="3">
        <f ca="1">G62/'Trial Plastic Debt'!G62*(1-X$1)</f>
        <v>24423331883.731705</v>
      </c>
      <c r="Y62" s="3">
        <f ca="1">H62/'Trial Plastic Debt'!H62*(1-Y$1)</f>
        <v>19085195915.753857</v>
      </c>
      <c r="Z62" s="3">
        <f ca="1">I62/'Trial Plastic Debt'!I62*(1-Z$1)</f>
        <v>6317302507.4741344</v>
      </c>
      <c r="AA62" s="3">
        <f ca="1">J62/'Trial Plastic Debt'!J62*(1-AA$1)</f>
        <v>4620440232.6874275</v>
      </c>
      <c r="AB62" s="3">
        <f ca="1">K62/'Trial Plastic Debt'!K62*(1-AB$1)</f>
        <v>4966855980.8321962</v>
      </c>
      <c r="AC62" s="3">
        <f ca="1">L62/'Trial Plastic Debt'!L62*(1-AC$1)</f>
        <v>1501765816.821861</v>
      </c>
      <c r="AD62" s="3">
        <f ca="1">M62/'Trial Plastic Debt'!M62*(1-AD$1)</f>
        <v>0</v>
      </c>
    </row>
    <row r="63" spans="1:30" x14ac:dyDescent="0.25">
      <c r="A63" s="1">
        <f t="shared" si="4"/>
        <v>2033</v>
      </c>
      <c r="B63">
        <f t="shared" si="5"/>
        <v>1.2</v>
      </c>
      <c r="C63" s="3">
        <f t="shared" ca="1" si="7"/>
        <v>55451802729.86673</v>
      </c>
      <c r="D63" s="3">
        <f t="shared" ca="1" si="9"/>
        <v>62445102163.461731</v>
      </c>
      <c r="E63" s="3">
        <f t="shared" ca="1" si="8"/>
        <v>59045222529.043083</v>
      </c>
      <c r="F63" s="3">
        <f t="shared" ca="1" si="8"/>
        <v>56295667598.89328</v>
      </c>
      <c r="G63" s="3">
        <f t="shared" ca="1" si="8"/>
        <v>134193338222.18524</v>
      </c>
      <c r="H63" s="3">
        <f t="shared" ca="1" si="8"/>
        <v>51157849240.965218</v>
      </c>
      <c r="I63" s="3">
        <f t="shared" ca="1" si="8"/>
        <v>99569079093.02684</v>
      </c>
      <c r="J63" s="3">
        <f t="shared" ca="1" si="8"/>
        <v>83939005091.731308</v>
      </c>
      <c r="K63" s="3">
        <f t="shared" ca="1" si="8"/>
        <v>40136507899.148232</v>
      </c>
      <c r="L63" s="3">
        <f t="shared" ca="1" si="8"/>
        <v>39870596318.468719</v>
      </c>
      <c r="M63" s="3">
        <f t="shared" ca="1" si="3"/>
        <v>39679272707.147186</v>
      </c>
      <c r="S63">
        <f t="shared" si="6"/>
        <v>1.2</v>
      </c>
      <c r="T63" s="3">
        <f ca="1">C63/'Trial Plastic Debt'!C63*(1-T$1)</f>
        <v>16498037156.81982</v>
      </c>
      <c r="U63" s="3">
        <f ca="1">D63/'Trial Plastic Debt'!D63*(1-U$1)</f>
        <v>14917829766.971661</v>
      </c>
      <c r="V63" s="3">
        <f ca="1">E63/'Trial Plastic Debt'!E63*(1-V$1)</f>
        <v>12924525325.302284</v>
      </c>
      <c r="W63" s="3">
        <f ca="1">F63/'Trial Plastic Debt'!F63*(1-W$1)</f>
        <v>11106391988.318302</v>
      </c>
      <c r="X63" s="3">
        <f ca="1">G63/'Trial Plastic Debt'!G63*(1-X$1)</f>
        <v>23130914870.477993</v>
      </c>
      <c r="Y63" s="3">
        <f ca="1">H63/'Trial Plastic Debt'!H63*(1-Y$1)</f>
        <v>7657320271.7595863</v>
      </c>
      <c r="Z63" s="3">
        <f ca="1">I63/'Trial Plastic Debt'!I63*(1-Z$1)</f>
        <v>12759640428.422995</v>
      </c>
      <c r="AA63" s="3">
        <f ca="1">J63/'Trial Plastic Debt'!J63*(1-AA$1)</f>
        <v>8086967267.1226149</v>
      </c>
      <c r="AB63" s="3">
        <f ca="1">K63/'Trial Plastic Debt'!K63*(1-AB$1)</f>
        <v>2748309071.8543396</v>
      </c>
      <c r="AC63" s="3">
        <f ca="1">L63/'Trial Plastic Debt'!L63*(1-AC$1)</f>
        <v>1439480236.6749825</v>
      </c>
      <c r="AD63" s="3">
        <f ca="1">M63/'Trial Plastic Debt'!M63*(1-AD$1)</f>
        <v>0</v>
      </c>
    </row>
    <row r="64" spans="1:30" x14ac:dyDescent="0.25">
      <c r="A64" s="1">
        <f t="shared" si="4"/>
        <v>2033</v>
      </c>
      <c r="B64">
        <f t="shared" si="5"/>
        <v>1.4</v>
      </c>
      <c r="C64" s="3">
        <f t="shared" ca="1" si="7"/>
        <v>55155487517.813889</v>
      </c>
      <c r="D64" s="3">
        <f t="shared" ca="1" si="9"/>
        <v>62242401558.06916</v>
      </c>
      <c r="E64" s="3">
        <f t="shared" ca="1" si="8"/>
        <v>58936136530.310829</v>
      </c>
      <c r="F64" s="3">
        <f t="shared" ca="1" si="8"/>
        <v>56786004310.141464</v>
      </c>
      <c r="G64" s="3">
        <f t="shared" ca="1" si="8"/>
        <v>133956318177.16306</v>
      </c>
      <c r="H64" s="3">
        <f t="shared" ca="1" si="8"/>
        <v>115370910915.57098</v>
      </c>
      <c r="I64" s="3">
        <f t="shared" ca="1" si="8"/>
        <v>99834451520.935684</v>
      </c>
      <c r="J64" s="3">
        <f t="shared" ca="1" si="8"/>
        <v>44133980849.39566</v>
      </c>
      <c r="K64" s="3">
        <f t="shared" ca="1" si="8"/>
        <v>66804620576.709503</v>
      </c>
      <c r="L64" s="3">
        <f t="shared" ca="1" si="8"/>
        <v>40416812566.358398</v>
      </c>
      <c r="M64" s="3">
        <f t="shared" ca="1" si="3"/>
        <v>40328220366.838051</v>
      </c>
      <c r="S64">
        <f t="shared" si="6"/>
        <v>1.4</v>
      </c>
      <c r="T64" s="3">
        <f ca="1">C64/'Trial Plastic Debt'!C64*(1-T$1)</f>
        <v>15091456320.310452</v>
      </c>
      <c r="U64" s="3">
        <f ca="1">D64/'Trial Plastic Debt'!D64*(1-U$1)</f>
        <v>13781454426.903923</v>
      </c>
      <c r="V64" s="3">
        <f ca="1">E64/'Trial Plastic Debt'!E64*(1-V$1)</f>
        <v>12910490452.507082</v>
      </c>
      <c r="W64" s="3">
        <f ca="1">F64/'Trial Plastic Debt'!F64*(1-W$1)</f>
        <v>10417275908.590807</v>
      </c>
      <c r="X64" s="3">
        <f ca="1">G64/'Trial Plastic Debt'!G64*(1-X$1)</f>
        <v>20990026021.428047</v>
      </c>
      <c r="Y64" s="3">
        <f ca="1">H64/'Trial Plastic Debt'!H64*(1-Y$1)</f>
        <v>15699438408.054138</v>
      </c>
      <c r="Z64" s="3">
        <f ca="1">I64/'Trial Plastic Debt'!I64*(1-Z$1)</f>
        <v>12417471317.483604</v>
      </c>
      <c r="AA64" s="3">
        <f ca="1">J64/'Trial Plastic Debt'!J64*(1-AA$1)</f>
        <v>4085210217.2093315</v>
      </c>
      <c r="AB64" s="3">
        <f ca="1">K64/'Trial Plastic Debt'!K64*(1-AB$1)</f>
        <v>4239220226.1832027</v>
      </c>
      <c r="AC64" s="3">
        <f ca="1">L64/'Trial Plastic Debt'!L64*(1-AC$1)</f>
        <v>1360795574.1516595</v>
      </c>
      <c r="AD64" s="3">
        <f ca="1">M64/'Trial Plastic Debt'!M64*(1-AD$1)</f>
        <v>0</v>
      </c>
    </row>
    <row r="65" spans="1:30" x14ac:dyDescent="0.25">
      <c r="A65" s="1">
        <f t="shared" si="4"/>
        <v>2033</v>
      </c>
      <c r="B65">
        <f t="shared" si="5"/>
        <v>1.6</v>
      </c>
      <c r="C65" s="3">
        <f t="shared" ca="1" si="7"/>
        <v>54866779240.402451</v>
      </c>
      <c r="D65" s="3">
        <f t="shared" ca="1" si="9"/>
        <v>62104507139.112823</v>
      </c>
      <c r="E65" s="3">
        <f t="shared" ca="1" si="8"/>
        <v>59437947643.92836</v>
      </c>
      <c r="F65" s="3">
        <f t="shared" ca="1" si="8"/>
        <v>56815975513.581741</v>
      </c>
      <c r="G65" s="3">
        <f t="shared" ca="1" si="8"/>
        <v>49474287077.142296</v>
      </c>
      <c r="H65" s="3">
        <f t="shared" ca="1" si="8"/>
        <v>110721054718.85669</v>
      </c>
      <c r="I65" s="3">
        <f t="shared" ca="1" si="8"/>
        <v>46631087169.354683</v>
      </c>
      <c r="J65" s="3">
        <f t="shared" ca="1" si="8"/>
        <v>44588858027.304886</v>
      </c>
      <c r="K65" s="3">
        <f t="shared" ca="1" si="8"/>
        <v>43706114861.848724</v>
      </c>
      <c r="L65" s="3">
        <f t="shared" ca="1" si="8"/>
        <v>41084142731.502113</v>
      </c>
      <c r="M65" s="3">
        <f t="shared" ca="1" si="3"/>
        <v>41110601400.993591</v>
      </c>
      <c r="S65">
        <f t="shared" si="6"/>
        <v>1.6</v>
      </c>
      <c r="T65" s="3">
        <f ca="1">C65/'Trial Plastic Debt'!C65*(1-T$1)</f>
        <v>13607176508.410425</v>
      </c>
      <c r="U65" s="3">
        <f ca="1">D65/'Trial Plastic Debt'!D65*(1-U$1)</f>
        <v>3328136385.6903982</v>
      </c>
      <c r="V65" s="3">
        <f ca="1">E65/'Trial Plastic Debt'!E65*(1-V$1)</f>
        <v>11063831878.170345</v>
      </c>
      <c r="W65" s="3">
        <f ca="1">F65/'Trial Plastic Debt'!F65*(1-W$1)</f>
        <v>9570603271.3262215</v>
      </c>
      <c r="X65" s="3">
        <f ca="1">G65/'Trial Plastic Debt'!G65*(1-X$1)</f>
        <v>7609783768.3723259</v>
      </c>
      <c r="Y65" s="3">
        <f ca="1">H65/'Trial Plastic Debt'!H65*(1-Y$1)</f>
        <v>14405004364.924316</v>
      </c>
      <c r="Z65" s="3">
        <f ca="1">I65/'Trial Plastic Debt'!I65*(1-Z$1)</f>
        <v>4942482755.2758884</v>
      </c>
      <c r="AA65" s="3">
        <f ca="1">J65/'Trial Plastic Debt'!J65*(1-AA$1)</f>
        <v>3995366330.937252</v>
      </c>
      <c r="AB65" s="3">
        <f ca="1">K65/'Trial Plastic Debt'!K65*(1-AB$1)</f>
        <v>2462677250.2034602</v>
      </c>
      <c r="AC65" s="3">
        <f ca="1">L65/'Trial Plastic Debt'!L65*(1-AC$1)</f>
        <v>1283320364.4214182</v>
      </c>
      <c r="AD65" s="3">
        <f ca="1">M65/'Trial Plastic Debt'!M65*(1-AD$1)</f>
        <v>0</v>
      </c>
    </row>
    <row r="66" spans="1:30" x14ac:dyDescent="0.25">
      <c r="A66" s="1">
        <f t="shared" si="4"/>
        <v>2033</v>
      </c>
      <c r="B66">
        <f t="shared" si="5"/>
        <v>1.8</v>
      </c>
      <c r="C66" s="3">
        <f t="shared" ca="1" si="7"/>
        <v>54585363924.922264</v>
      </c>
      <c r="D66" s="3">
        <f t="shared" ca="1" si="9"/>
        <v>61474984759.212494</v>
      </c>
      <c r="E66" s="3">
        <f t="shared" ca="1" si="8"/>
        <v>62944954538.753189</v>
      </c>
      <c r="F66" s="3">
        <f t="shared" ca="1" si="8"/>
        <v>56384841573.579361</v>
      </c>
      <c r="G66" s="3">
        <f t="shared" ca="1" si="8"/>
        <v>131236938663.51425</v>
      </c>
      <c r="H66" s="3">
        <f t="shared" ca="1" si="8"/>
        <v>108495698428.92732</v>
      </c>
      <c r="I66" s="3">
        <f t="shared" ca="1" si="8"/>
        <v>102643804598.63348</v>
      </c>
      <c r="J66" s="3">
        <f t="shared" ca="1" si="8"/>
        <v>45138318162.353394</v>
      </c>
      <c r="K66" s="3">
        <f t="shared" ca="1" si="8"/>
        <v>44374271489.82988</v>
      </c>
      <c r="L66" s="3">
        <f t="shared" ca="1" si="8"/>
        <v>41870995852.415932</v>
      </c>
      <c r="M66" s="3">
        <f t="shared" ca="1" si="3"/>
        <v>42024696808.319328</v>
      </c>
      <c r="S66">
        <f t="shared" si="6"/>
        <v>1.8</v>
      </c>
      <c r="T66" s="3">
        <f ca="1">C66/'Trial Plastic Debt'!C66*(1-T$1)</f>
        <v>12032934439.560509</v>
      </c>
      <c r="U66" s="3">
        <f ca="1">D66/'Trial Plastic Debt'!D66*(1-U$1)</f>
        <v>3081310416.5942721</v>
      </c>
      <c r="V66" s="3">
        <f ca="1">E66/'Trial Plastic Debt'!E66*(1-V$1)</f>
        <v>5925639830.9863348</v>
      </c>
      <c r="W66" s="3">
        <f ca="1">F66/'Trial Plastic Debt'!F66*(1-W$1)</f>
        <v>9120458824.4795971</v>
      </c>
      <c r="X66" s="3">
        <f ca="1">G66/'Trial Plastic Debt'!G66*(1-X$1)</f>
        <v>15938871178.43684</v>
      </c>
      <c r="Y66" s="3">
        <f ca="1">H66/'Trial Plastic Debt'!H66*(1-Y$1)</f>
        <v>12542935407.78319</v>
      </c>
      <c r="Z66" s="3">
        <f ca="1">I66/'Trial Plastic Debt'!I66*(1-Z$1)</f>
        <v>9290584417.6078186</v>
      </c>
      <c r="AA66" s="3">
        <f ca="1">J66/'Trial Plastic Debt'!J66*(1-AA$1)</f>
        <v>3413685054.966259</v>
      </c>
      <c r="AB66" s="3">
        <f ca="1">K66/'Trial Plastic Debt'!K66*(1-AB$1)</f>
        <v>2263329479.3563213</v>
      </c>
      <c r="AC66" s="3">
        <f ca="1">L66/'Trial Plastic Debt'!L66*(1-AC$1)</f>
        <v>1146312555.3730645</v>
      </c>
      <c r="AD66" s="3">
        <f ca="1">M66/'Trial Plastic Debt'!M66*(1-AD$1)</f>
        <v>0</v>
      </c>
    </row>
    <row r="67" spans="1:30" x14ac:dyDescent="0.25">
      <c r="A67" s="1">
        <f t="shared" si="4"/>
        <v>2033</v>
      </c>
      <c r="B67">
        <f t="shared" si="5"/>
        <v>2</v>
      </c>
      <c r="C67" s="3">
        <f t="shared" ca="1" si="7"/>
        <v>54310945288.438492</v>
      </c>
      <c r="D67" s="3">
        <f t="shared" ca="1" si="9"/>
        <v>64841594075.908058</v>
      </c>
      <c r="E67" s="3">
        <f t="shared" ca="1" si="8"/>
        <v>59235636382.786896</v>
      </c>
      <c r="F67" s="3">
        <f t="shared" ca="1" si="8"/>
        <v>58884986650.995148</v>
      </c>
      <c r="G67" s="3">
        <f t="shared" ca="1" si="8"/>
        <v>55906682938.538696</v>
      </c>
      <c r="H67" s="3">
        <f t="shared" ca="1" si="8"/>
        <v>52601661205.435677</v>
      </c>
      <c r="I67" s="3">
        <f t="shared" ca="1" si="8"/>
        <v>49950075513.625786</v>
      </c>
      <c r="J67" s="3">
        <f t="shared" ca="1" si="8"/>
        <v>47658913221.891098</v>
      </c>
      <c r="K67" s="3">
        <f t="shared" ca="1" si="8"/>
        <v>43194905860.680862</v>
      </c>
      <c r="L67" s="3">
        <f t="shared" ca="1" si="8"/>
        <v>39962495036.797447</v>
      </c>
      <c r="M67" s="3">
        <f t="shared" ref="M67:M130" ca="1" si="10">MIN(INDIRECT("'[All data.xlsx]Sheet4_Mul_" &amp; $B67 &amp; "_" &amp; M$1 &amp; "'!"&amp; ADDRESS($Q$2+$A67-2023, 2) &amp; ":" &amp; ADDRESS($Q$2+$A67-2023, 52)))</f>
        <v>43069109535.637215</v>
      </c>
      <c r="S67">
        <f t="shared" si="6"/>
        <v>2</v>
      </c>
      <c r="T67" s="3">
        <f ca="1">C67/'Trial Plastic Debt'!C67*(1-T$1)</f>
        <v>10380551135.793522</v>
      </c>
      <c r="U67" s="3">
        <f ca="1">D67/'Trial Plastic Debt'!D67*(1-U$1)</f>
        <v>4708061023.9409199</v>
      </c>
      <c r="V67" s="3">
        <f ca="1">E67/'Trial Plastic Debt'!E67*(1-V$1)</f>
        <v>1885303440.2337129</v>
      </c>
      <c r="W67" s="3">
        <f ca="1">F67/'Trial Plastic Debt'!F67*(1-W$1)</f>
        <v>2682428016.6517553</v>
      </c>
      <c r="X67" s="3">
        <f ca="1">G67/'Trial Plastic Debt'!G67*(1-X$1)</f>
        <v>2423156877.925241</v>
      </c>
      <c r="Y67" s="3">
        <f ca="1">H67/'Trial Plastic Debt'!H67*(1-Y$1)</f>
        <v>2422267365.0313797</v>
      </c>
      <c r="Z67" s="3">
        <f ca="1">I67/'Trial Plastic Debt'!I67*(1-Z$1)</f>
        <v>2638205642.7865677</v>
      </c>
      <c r="AA67" s="3">
        <f ca="1">J67/'Trial Plastic Debt'!J67*(1-AA$1)</f>
        <v>3388718983.3812995</v>
      </c>
      <c r="AB67" s="3">
        <f ca="1">K67/'Trial Plastic Debt'!K67*(1-AB$1)</f>
        <v>3832863217.2874265</v>
      </c>
      <c r="AC67" s="3">
        <f ca="1">L67/'Trial Plastic Debt'!L67*(1-AC$1)</f>
        <v>1516540229.7168937</v>
      </c>
      <c r="AD67" s="3">
        <f ca="1">M67/'Trial Plastic Debt'!M67*(1-AD$1)</f>
        <v>0</v>
      </c>
    </row>
    <row r="68" spans="1:30" x14ac:dyDescent="0.25">
      <c r="A68" s="1">
        <f t="shared" si="4"/>
        <v>2034</v>
      </c>
      <c r="B68">
        <f t="shared" si="5"/>
        <v>1</v>
      </c>
      <c r="C68" s="3">
        <f t="shared" ca="1" si="7"/>
        <v>57224549820.493683</v>
      </c>
      <c r="D68" s="3">
        <f t="shared" ca="1" si="9"/>
        <v>64313244486.029755</v>
      </c>
      <c r="E68" s="3">
        <f t="shared" ca="1" si="8"/>
        <v>61337826772.051949</v>
      </c>
      <c r="F68" s="3">
        <f t="shared" ca="1" si="8"/>
        <v>58362409058.074142</v>
      </c>
      <c r="G68" s="3">
        <f t="shared" ca="1" si="8"/>
        <v>138019346280.38849</v>
      </c>
      <c r="H68" s="3">
        <f t="shared" ca="1" si="8"/>
        <v>118408895116.57912</v>
      </c>
      <c r="I68" s="3">
        <f t="shared" ca="1" si="8"/>
        <v>48690618835.021118</v>
      </c>
      <c r="J68" s="3">
        <f t="shared" ca="1" si="8"/>
        <v>85912474229.876923</v>
      </c>
      <c r="K68" s="3">
        <f t="shared" ca="1" si="8"/>
        <v>70828120740.685394</v>
      </c>
      <c r="L68" s="3">
        <f t="shared" ca="1" si="8"/>
        <v>53660481450.111961</v>
      </c>
      <c r="M68" s="3">
        <f t="shared" ca="1" si="10"/>
        <v>40231730930.591896</v>
      </c>
      <c r="S68">
        <f t="shared" si="6"/>
        <v>1</v>
      </c>
      <c r="T68" s="3">
        <f ca="1">C68/'Trial Plastic Debt'!C68*(1-T$1)</f>
        <v>18327569300.687992</v>
      </c>
      <c r="U68" s="3">
        <f ca="1">D68/'Trial Plastic Debt'!D68*(1-U$1)</f>
        <v>16441296861.989504</v>
      </c>
      <c r="V68" s="3">
        <f ca="1">E68/'Trial Plastic Debt'!E68*(1-V$1)</f>
        <v>14364070502.124901</v>
      </c>
      <c r="W68" s="3">
        <f ca="1">F68/'Trial Plastic Debt'!F68*(1-W$1)</f>
        <v>12335641688.691511</v>
      </c>
      <c r="X68" s="3">
        <f ca="1">G68/'Trial Plastic Debt'!G68*(1-X$1)</f>
        <v>25673264542.1124</v>
      </c>
      <c r="Y68" s="3">
        <f ca="1">H68/'Trial Plastic Debt'!H68*(1-Y$1)</f>
        <v>19521594126.988247</v>
      </c>
      <c r="Z68" s="3">
        <f ca="1">I68/'Trial Plastic Debt'!I68*(1-Z$1)</f>
        <v>6784427306.7165909</v>
      </c>
      <c r="AA68" s="3">
        <f ca="1">J68/'Trial Plastic Debt'!J68*(1-AA$1)</f>
        <v>8943210668.7244415</v>
      </c>
      <c r="AB68" s="3">
        <f ca="1">K68/'Trial Plastic Debt'!K68*(1-AB$1)</f>
        <v>5209035366.6122513</v>
      </c>
      <c r="AC68" s="3">
        <f ca="1">L68/'Trial Plastic Debt'!L68*(1-AC$1)</f>
        <v>2004381836.7703297</v>
      </c>
      <c r="AD68" s="3">
        <f ca="1">M68/'Trial Plastic Debt'!M68*(1-AD$1)</f>
        <v>0</v>
      </c>
    </row>
    <row r="69" spans="1:30" x14ac:dyDescent="0.25">
      <c r="A69" s="1">
        <f t="shared" si="4"/>
        <v>2034</v>
      </c>
      <c r="B69">
        <f t="shared" si="5"/>
        <v>1.2</v>
      </c>
      <c r="C69" s="3">
        <f t="shared" ca="1" si="7"/>
        <v>56912244115.970428</v>
      </c>
      <c r="D69" s="3">
        <f t="shared" ca="1" si="9"/>
        <v>64083828922.366753</v>
      </c>
      <c r="E69" s="3">
        <f t="shared" ca="1" si="8"/>
        <v>56431596572.109634</v>
      </c>
      <c r="F69" s="3">
        <f t="shared" ca="1" si="8"/>
        <v>58298773776.131599</v>
      </c>
      <c r="G69" s="3">
        <f t="shared" ca="1" si="8"/>
        <v>138210087423.67737</v>
      </c>
      <c r="H69" s="3">
        <f t="shared" ca="1" si="8"/>
        <v>52143010395.911682</v>
      </c>
      <c r="I69" s="3">
        <f t="shared" ca="1" si="8"/>
        <v>104603358148.96732</v>
      </c>
      <c r="J69" s="3">
        <f t="shared" ca="1" si="8"/>
        <v>44943774192.234009</v>
      </c>
      <c r="K69" s="3">
        <f t="shared" ca="1" si="8"/>
        <v>41035849621.040527</v>
      </c>
      <c r="L69" s="3">
        <f t="shared" ca="1" si="8"/>
        <v>40869466690.629227</v>
      </c>
      <c r="M69" s="3">
        <f t="shared" ca="1" si="10"/>
        <v>40757976759.41449</v>
      </c>
      <c r="S69">
        <f t="shared" si="6"/>
        <v>1.2</v>
      </c>
      <c r="T69" s="3">
        <f ca="1">C69/'Trial Plastic Debt'!C69*(1-T$1)</f>
        <v>16938054285.844681</v>
      </c>
      <c r="U69" s="3">
        <f ca="1">D69/'Trial Plastic Debt'!D69*(1-U$1)</f>
        <v>15318067396.343365</v>
      </c>
      <c r="V69" s="3">
        <f ca="1">E69/'Trial Plastic Debt'!E69*(1-V$1)</f>
        <v>12347910340.169834</v>
      </c>
      <c r="W69" s="3">
        <f ca="1">F69/'Trial Plastic Debt'!F69*(1-W$1)</f>
        <v>11530825847.837988</v>
      </c>
      <c r="X69" s="3">
        <f ca="1">G69/'Trial Plastic Debt'!G69*(1-X$1)</f>
        <v>23839745801.976093</v>
      </c>
      <c r="Y69" s="3">
        <f ca="1">H69/'Trial Plastic Debt'!H69*(1-Y$1)</f>
        <v>7788886513.3837385</v>
      </c>
      <c r="Z69" s="3">
        <f ca="1">I69/'Trial Plastic Debt'!I69*(1-Z$1)</f>
        <v>12981209330.634827</v>
      </c>
      <c r="AA69" s="3">
        <f ca="1">J69/'Trial Plastic Debt'!J69*(1-AA$1)</f>
        <v>4300990232.6544466</v>
      </c>
      <c r="AB69" s="3">
        <f ca="1">K69/'Trial Plastic Debt'!K69*(1-AB$1)</f>
        <v>2763301492.6295271</v>
      </c>
      <c r="AC69" s="3">
        <f ca="1">L69/'Trial Plastic Debt'!L69*(1-AC$1)</f>
        <v>1412609080.9859822</v>
      </c>
      <c r="AD69" s="3">
        <f ca="1">M69/'Trial Plastic Debt'!M69*(1-AD$1)</f>
        <v>0</v>
      </c>
    </row>
    <row r="70" spans="1:30" x14ac:dyDescent="0.25">
      <c r="A70" s="1">
        <f t="shared" si="4"/>
        <v>2034</v>
      </c>
      <c r="B70">
        <f t="shared" si="5"/>
        <v>1.4</v>
      </c>
      <c r="C70" s="3">
        <f t="shared" ca="1" si="7"/>
        <v>56608087938.90963</v>
      </c>
      <c r="D70" s="3">
        <f t="shared" ca="1" si="9"/>
        <v>58521009082.672882</v>
      </c>
      <c r="E70" s="3">
        <f t="shared" ca="1" si="8"/>
        <v>155101721430.2171</v>
      </c>
      <c r="F70" s="3">
        <f t="shared" ca="1" si="8"/>
        <v>58282630234.017525</v>
      </c>
      <c r="G70" s="3">
        <f t="shared" ca="1" si="8"/>
        <v>134397103441.87242</v>
      </c>
      <c r="H70" s="3">
        <f t="shared" ca="1" si="8"/>
        <v>118442476890.60353</v>
      </c>
      <c r="I70" s="3">
        <f t="shared" ca="1" si="8"/>
        <v>104875227241.79997</v>
      </c>
      <c r="J70" s="3">
        <f t="shared" ca="1" si="8"/>
        <v>81970702917.397736</v>
      </c>
      <c r="K70" s="3">
        <f t="shared" ca="1" si="8"/>
        <v>68591100413.53508</v>
      </c>
      <c r="L70" s="3">
        <f t="shared" ca="1" si="8"/>
        <v>55174890191.455696</v>
      </c>
      <c r="M70" s="3">
        <f t="shared" ca="1" si="10"/>
        <v>41423198241.886963</v>
      </c>
      <c r="S70">
        <f t="shared" si="6"/>
        <v>1.4</v>
      </c>
      <c r="T70" s="3">
        <f ca="1">C70/'Trial Plastic Debt'!C70*(1-T$1)</f>
        <v>15493745819.243612</v>
      </c>
      <c r="U70" s="3">
        <f ca="1">D70/'Trial Plastic Debt'!D70*(1-U$1)</f>
        <v>12958167726.066063</v>
      </c>
      <c r="V70" s="3">
        <f ca="1">E70/'Trial Plastic Debt'!E70*(1-V$1)</f>
        <v>31903834442.238716</v>
      </c>
      <c r="W70" s="3">
        <f ca="1">F70/'Trial Plastic Debt'!F70*(1-W$1)</f>
        <v>10700848042.014202</v>
      </c>
      <c r="X70" s="3">
        <f ca="1">G70/'Trial Plastic Debt'!G70*(1-X$1)</f>
        <v>21141377359.76524</v>
      </c>
      <c r="Y70" s="3">
        <f ca="1">H70/'Trial Plastic Debt'!H70*(1-Y$1)</f>
        <v>16132767642.122534</v>
      </c>
      <c r="Z70" s="3">
        <f ca="1">I70/'Trial Plastic Debt'!I70*(1-Z$1)</f>
        <v>11889510931.838266</v>
      </c>
      <c r="AA70" s="3">
        <f ca="1">J70/'Trial Plastic Debt'!J70*(1-AA$1)</f>
        <v>7532312380.9695759</v>
      </c>
      <c r="AB70" s="3">
        <f ca="1">K70/'Trial Plastic Debt'!K70*(1-AB$1)</f>
        <v>4337687037.4316168</v>
      </c>
      <c r="AC70" s="3">
        <f ca="1">L70/'Trial Plastic Debt'!L70*(1-AC$1)</f>
        <v>1779427078.785605</v>
      </c>
      <c r="AD70" s="3">
        <f ca="1">M70/'Trial Plastic Debt'!M70*(1-AD$1)</f>
        <v>0</v>
      </c>
    </row>
    <row r="71" spans="1:30" x14ac:dyDescent="0.25">
      <c r="A71" s="1">
        <f t="shared" si="4"/>
        <v>2034</v>
      </c>
      <c r="B71">
        <f t="shared" si="5"/>
        <v>1.6</v>
      </c>
      <c r="C71" s="3">
        <f t="shared" ca="1" si="7"/>
        <v>56311739472.881508</v>
      </c>
      <c r="D71" s="3">
        <f t="shared" ca="1" si="9"/>
        <v>63638937723.462944</v>
      </c>
      <c r="E71" s="3">
        <f t="shared" ca="1" si="8"/>
        <v>56240962981.106041</v>
      </c>
      <c r="F71" s="3">
        <f t="shared" ca="1" si="8"/>
        <v>58313075711.170631</v>
      </c>
      <c r="G71" s="3">
        <f t="shared" ca="1" si="8"/>
        <v>54353100378.984924</v>
      </c>
      <c r="H71" s="3">
        <f t="shared" ca="1" si="8"/>
        <v>49963076131.308578</v>
      </c>
      <c r="I71" s="3">
        <f t="shared" ca="1" si="8"/>
        <v>105232466662.13432</v>
      </c>
      <c r="J71" s="3">
        <f t="shared" ca="1" si="8"/>
        <v>88576907901.621429</v>
      </c>
      <c r="K71" s="3">
        <f t="shared" ca="1" si="8"/>
        <v>72217915728.29631</v>
      </c>
      <c r="L71" s="3">
        <f t="shared" ca="1" si="8"/>
        <v>54333066922.15155</v>
      </c>
      <c r="M71" s="3">
        <f t="shared" ca="1" si="10"/>
        <v>42225199016.87867</v>
      </c>
      <c r="S71">
        <f t="shared" si="6"/>
        <v>1.6</v>
      </c>
      <c r="T71" s="3">
        <f ca="1">C71/'Trial Plastic Debt'!C71*(1-T$1)</f>
        <v>13969659970.519608</v>
      </c>
      <c r="U71" s="3">
        <f ca="1">D71/'Trial Plastic Debt'!D71*(1-U$1)</f>
        <v>3067682992.6441994</v>
      </c>
      <c r="V71" s="3">
        <f ca="1">E71/'Trial Plastic Debt'!E71*(1-V$1)</f>
        <v>10465536200.443155</v>
      </c>
      <c r="W71" s="3">
        <f ca="1">F71/'Trial Plastic Debt'!F71*(1-W$1)</f>
        <v>9830791482.2116146</v>
      </c>
      <c r="X71" s="3">
        <f ca="1">G71/'Trial Plastic Debt'!G71*(1-X$1)</f>
        <v>8209639906.1632547</v>
      </c>
      <c r="Y71" s="3">
        <f ca="1">H71/'Trial Plastic Debt'!H71*(1-Y$1)</f>
        <v>6398748437.6928177</v>
      </c>
      <c r="Z71" s="3">
        <f ca="1">I71/'Trial Plastic Debt'!I71*(1-Z$1)</f>
        <v>10754697803.137331</v>
      </c>
      <c r="AA71" s="3">
        <f ca="1">J71/'Trial Plastic Debt'!J71*(1-AA$1)</f>
        <v>7126356463.4945354</v>
      </c>
      <c r="AB71" s="3">
        <f ca="1">K71/'Trial Plastic Debt'!K71*(1-AB$1)</f>
        <v>4075765393.3949418</v>
      </c>
      <c r="AC71" s="3">
        <f ca="1">L71/'Trial Plastic Debt'!L71*(1-AC$1)</f>
        <v>1643093663.784143</v>
      </c>
      <c r="AD71" s="3">
        <f ca="1">M71/'Trial Plastic Debt'!M71*(1-AD$1)</f>
        <v>0</v>
      </c>
    </row>
    <row r="72" spans="1:30" x14ac:dyDescent="0.25">
      <c r="A72" s="1">
        <f t="shared" si="4"/>
        <v>2034</v>
      </c>
      <c r="B72">
        <f t="shared" si="5"/>
        <v>1.8</v>
      </c>
      <c r="C72" s="3">
        <f t="shared" ca="1" si="7"/>
        <v>56022876478.420403</v>
      </c>
      <c r="D72" s="3">
        <f t="shared" ca="1" si="9"/>
        <v>66711712128.002342</v>
      </c>
      <c r="E72" s="3">
        <f t="shared" ca="1" si="8"/>
        <v>60263194830.10218</v>
      </c>
      <c r="F72" s="3">
        <f t="shared" ca="1" si="8"/>
        <v>58389351750.284981</v>
      </c>
      <c r="G72" s="3">
        <f t="shared" ca="1" si="8"/>
        <v>138296723352.68457</v>
      </c>
      <c r="H72" s="3">
        <f t="shared" ca="1" si="8"/>
        <v>52886885444.533997</v>
      </c>
      <c r="I72" s="3">
        <f t="shared" ca="1" si="8"/>
        <v>97190602814.97551</v>
      </c>
      <c r="J72" s="3">
        <f t="shared" ca="1" si="8"/>
        <v>83000001736.007462</v>
      </c>
      <c r="K72" s="3">
        <f t="shared" ca="1" si="8"/>
        <v>71861113922.678818</v>
      </c>
      <c r="L72" s="3">
        <f t="shared" ca="1" si="8"/>
        <v>56665477661.236534</v>
      </c>
      <c r="M72" s="3">
        <f t="shared" ca="1" si="10"/>
        <v>43162216965.535843</v>
      </c>
      <c r="S72">
        <f t="shared" si="6"/>
        <v>1.8</v>
      </c>
      <c r="T72" s="3">
        <f ca="1">C72/'Trial Plastic Debt'!C72*(1-T$1)</f>
        <v>12353220853.736053</v>
      </c>
      <c r="U72" s="3">
        <f ca="1">D72/'Trial Plastic Debt'!D72*(1-U$1)</f>
        <v>4194287570.9759665</v>
      </c>
      <c r="V72" s="3">
        <f ca="1">E72/'Trial Plastic Debt'!E72*(1-V$1)</f>
        <v>1428429756.5739965</v>
      </c>
      <c r="W72" s="3">
        <f ca="1">F72/'Trial Plastic Debt'!F72*(1-W$1)</f>
        <v>8907835093.5837727</v>
      </c>
      <c r="X72" s="3">
        <f ca="1">G72/'Trial Plastic Debt'!G72*(1-X$1)</f>
        <v>16807016316.731365</v>
      </c>
      <c r="Y72" s="3">
        <f ca="1">H72/'Trial Plastic Debt'!H72*(1-Y$1)</f>
        <v>6169098616.9353151</v>
      </c>
      <c r="Z72" s="3">
        <f ca="1">I72/'Trial Plastic Debt'!I72*(1-Z$1)</f>
        <v>9390804997.9727993</v>
      </c>
      <c r="AA72" s="3">
        <f ca="1">J72/'Trial Plastic Debt'!J72*(1-AA$1)</f>
        <v>6289867842.6386461</v>
      </c>
      <c r="AB72" s="3">
        <f ca="1">K72/'Trial Plastic Debt'!K72*(1-AB$1)</f>
        <v>3670961241.154995</v>
      </c>
      <c r="AC72" s="3">
        <f ca="1">L72/'Trial Plastic Debt'!L72*(1-AC$1)</f>
        <v>1545989249.1692064</v>
      </c>
      <c r="AD72" s="3">
        <f ca="1">M72/'Trial Plastic Debt'!M72*(1-AD$1)</f>
        <v>0</v>
      </c>
    </row>
    <row r="73" spans="1:30" x14ac:dyDescent="0.25">
      <c r="A73" s="1">
        <f t="shared" si="4"/>
        <v>2034</v>
      </c>
      <c r="B73">
        <f t="shared" si="5"/>
        <v>2</v>
      </c>
      <c r="C73" s="3">
        <f t="shared" ca="1" si="7"/>
        <v>55741194870.422783</v>
      </c>
      <c r="D73" s="3">
        <f t="shared" ca="1" si="9"/>
        <v>63669259073.641045</v>
      </c>
      <c r="E73" s="3">
        <f t="shared" ca="1" si="8"/>
        <v>60746320560.014679</v>
      </c>
      <c r="F73" s="3">
        <f t="shared" ca="1" si="8"/>
        <v>61179853165.690979</v>
      </c>
      <c r="G73" s="3">
        <f t="shared" ca="1" si="8"/>
        <v>57288029646.963181</v>
      </c>
      <c r="H73" s="3">
        <f t="shared" ca="1" si="8"/>
        <v>53973401542.173187</v>
      </c>
      <c r="I73" s="3">
        <f t="shared" ca="1" si="8"/>
        <v>51137749474.612892</v>
      </c>
      <c r="J73" s="3">
        <f t="shared" ca="1" si="8"/>
        <v>48996318991.475624</v>
      </c>
      <c r="K73" s="3">
        <f t="shared" ca="1" si="8"/>
        <v>46759090366.975235</v>
      </c>
      <c r="L73" s="3">
        <f t="shared" ca="1" si="8"/>
        <v>38994198112.136658</v>
      </c>
      <c r="M73" s="3">
        <f t="shared" ca="1" si="10"/>
        <v>44232819992.989761</v>
      </c>
      <c r="S73">
        <f t="shared" si="6"/>
        <v>2</v>
      </c>
      <c r="T73" s="3">
        <f ca="1">C73/'Trial Plastic Debt'!C73*(1-T$1)</f>
        <v>10656588328.535137</v>
      </c>
      <c r="U73" s="3">
        <f ca="1">D73/'Trial Plastic Debt'!D73*(1-U$1)</f>
        <v>2587147842.5445919</v>
      </c>
      <c r="V73" s="3">
        <f ca="1">E73/'Trial Plastic Debt'!E73*(1-V$1)</f>
        <v>2435198572.8205676</v>
      </c>
      <c r="W73" s="3">
        <f ca="1">F73/'Trial Plastic Debt'!F73*(1-W$1)</f>
        <v>5120715218.8788424</v>
      </c>
      <c r="X73" s="3">
        <f ca="1">G73/'Trial Plastic Debt'!G73*(1-X$1)</f>
        <v>3107650501.7891841</v>
      </c>
      <c r="Y73" s="3">
        <f ca="1">H73/'Trial Plastic Debt'!H73*(1-Y$1)</f>
        <v>2795218230.1423106</v>
      </c>
      <c r="Z73" s="3">
        <f ca="1">I73/'Trial Plastic Debt'!I73*(1-Z$1)</f>
        <v>2469743176.582284</v>
      </c>
      <c r="AA73" s="3">
        <f ca="1">J73/'Trial Plastic Debt'!J73*(1-AA$1)</f>
        <v>4899177370.6618423</v>
      </c>
      <c r="AB73" s="3">
        <f ca="1">K73/'Trial Plastic Debt'!K73*(1-AB$1)</f>
        <v>1842804043.1692722</v>
      </c>
      <c r="AC73" s="3">
        <f ca="1">L73/'Trial Plastic Debt'!L73*(1-AC$1)</f>
        <v>1617589669.0928657</v>
      </c>
      <c r="AD73" s="3">
        <f ca="1">M73/'Trial Plastic Debt'!M73*(1-AD$1)</f>
        <v>0</v>
      </c>
    </row>
    <row r="74" spans="1:30" x14ac:dyDescent="0.25">
      <c r="A74" s="1">
        <f t="shared" si="4"/>
        <v>2035</v>
      </c>
      <c r="B74">
        <f t="shared" si="5"/>
        <v>1</v>
      </c>
      <c r="C74" s="3">
        <f t="shared" ca="1" si="7"/>
        <v>58713032227.973</v>
      </c>
      <c r="D74" s="3">
        <f t="shared" ca="1" si="9"/>
        <v>65980699890.528969</v>
      </c>
      <c r="E74" s="3">
        <f t="shared" ca="1" si="8"/>
        <v>62932337654.817245</v>
      </c>
      <c r="F74" s="3">
        <f t="shared" ca="1" si="8"/>
        <v>59883975419.105522</v>
      </c>
      <c r="G74" s="3">
        <f t="shared" ca="1" si="8"/>
        <v>138440770756.81924</v>
      </c>
      <c r="H74" s="3">
        <f t="shared" ca="1" si="8"/>
        <v>53070766781.281143</v>
      </c>
      <c r="I74" s="3">
        <f t="shared" ca="1" si="8"/>
        <v>49974638934.476028</v>
      </c>
      <c r="J74" s="3">
        <f t="shared" ca="1" si="8"/>
        <v>46687448643.297333</v>
      </c>
      <c r="K74" s="3">
        <f t="shared" ca="1" si="8"/>
        <v>71636526926.174469</v>
      </c>
      <c r="L74" s="3">
        <f t="shared" ca="1" si="8"/>
        <v>41517727161.499649</v>
      </c>
      <c r="M74" s="3">
        <f t="shared" ca="1" si="10"/>
        <v>41319951014.75457</v>
      </c>
      <c r="S74">
        <f t="shared" si="6"/>
        <v>1</v>
      </c>
      <c r="T74" s="3">
        <f ca="1">C74/'Trial Plastic Debt'!C74*(1-T$1)</f>
        <v>18812550908.924015</v>
      </c>
      <c r="U74" s="3">
        <f ca="1">D74/'Trial Plastic Debt'!D74*(1-U$1)</f>
        <v>16869378300.448996</v>
      </c>
      <c r="V74" s="3">
        <f ca="1">E74/'Trial Plastic Debt'!E74*(1-V$1)</f>
        <v>15386314967.78422</v>
      </c>
      <c r="W74" s="3">
        <f ca="1">F74/'Trial Plastic Debt'!F74*(1-W$1)</f>
        <v>12668668690.252449</v>
      </c>
      <c r="X74" s="3">
        <f ca="1">G74/'Trial Plastic Debt'!G74*(1-X$1)</f>
        <v>25769245134.538383</v>
      </c>
      <c r="Y74" s="3">
        <f ca="1">H74/'Trial Plastic Debt'!H74*(1-Y$1)</f>
        <v>8608495453.0215302</v>
      </c>
      <c r="Z74" s="3">
        <f ca="1">I74/'Trial Plastic Debt'!I74*(1-Z$1)</f>
        <v>6972105317.6324511</v>
      </c>
      <c r="AA74" s="3">
        <f ca="1">J74/'Trial Plastic Debt'!J74*(1-AA$1)</f>
        <v>5003823823.2956171</v>
      </c>
      <c r="AB74" s="3">
        <f ca="1">K74/'Trial Plastic Debt'!K74*(1-AB$1)</f>
        <v>5175269505.3008156</v>
      </c>
      <c r="AC74" s="3">
        <f ca="1">L74/'Trial Plastic Debt'!L74*(1-AC$1)</f>
        <v>1569115766.8819299</v>
      </c>
      <c r="AD74" s="3">
        <f ca="1">M74/'Trial Plastic Debt'!M74*(1-AD$1)</f>
        <v>0</v>
      </c>
    </row>
    <row r="75" spans="1:30" x14ac:dyDescent="0.25">
      <c r="A75" s="1">
        <f t="shared" si="4"/>
        <v>2035</v>
      </c>
      <c r="B75">
        <f t="shared" si="5"/>
        <v>1.2</v>
      </c>
      <c r="C75" s="3">
        <f t="shared" ca="1" si="7"/>
        <v>58392566313.344574</v>
      </c>
      <c r="D75" s="3">
        <f t="shared" ca="1" si="9"/>
        <v>60251202384.954277</v>
      </c>
      <c r="E75" s="3">
        <f t="shared" ca="1" si="8"/>
        <v>62781880275.133942</v>
      </c>
      <c r="F75" s="3">
        <f t="shared" ca="1" si="8"/>
        <v>59285998403.546104</v>
      </c>
      <c r="G75" s="3">
        <f t="shared" ca="1" si="8"/>
        <v>138180096993.66647</v>
      </c>
      <c r="H75" s="3">
        <f t="shared" ca="1" si="8"/>
        <v>49807827027.233147</v>
      </c>
      <c r="I75" s="3">
        <f t="shared" ca="1" si="8"/>
        <v>107358967488.28531</v>
      </c>
      <c r="J75" s="3">
        <f t="shared" ca="1" si="8"/>
        <v>90287979748.519165</v>
      </c>
      <c r="K75" s="3">
        <f t="shared" ca="1" si="8"/>
        <v>43382223206.238899</v>
      </c>
      <c r="L75" s="3">
        <f t="shared" ca="1" si="8"/>
        <v>53969286156.437286</v>
      </c>
      <c r="M75" s="3">
        <f t="shared" ca="1" si="10"/>
        <v>41859406272.845139</v>
      </c>
      <c r="S75">
        <f t="shared" si="6"/>
        <v>1.2</v>
      </c>
      <c r="T75" s="3">
        <f ca="1">C75/'Trial Plastic Debt'!C75*(1-T$1)</f>
        <v>17386045298.904743</v>
      </c>
      <c r="U75" s="3">
        <f ca="1">D75/'Trial Plastic Debt'!D75*(1-U$1)</f>
        <v>14403546673.198082</v>
      </c>
      <c r="V75" s="3">
        <f ca="1">E75/'Trial Plastic Debt'!E75*(1-V$1)</f>
        <v>13762642552.552097</v>
      </c>
      <c r="W75" s="3">
        <f ca="1">F75/'Trial Plastic Debt'!F75*(1-W$1)</f>
        <v>11892632610.037386</v>
      </c>
      <c r="X75" s="3">
        <f ca="1">G75/'Trial Plastic Debt'!G75*(1-X$1)</f>
        <v>23664139612.303421</v>
      </c>
      <c r="Y75" s="3">
        <f ca="1">H75/'Trial Plastic Debt'!H75*(1-Y$1)</f>
        <v>8552311574.8436623</v>
      </c>
      <c r="Z75" s="3">
        <f ca="1">I75/'Trial Plastic Debt'!I75*(1-Z$1)</f>
        <v>13338156878.306383</v>
      </c>
      <c r="AA75" s="3">
        <f ca="1">J75/'Trial Plastic Debt'!J75*(1-AA$1)</f>
        <v>8723001863.4684467</v>
      </c>
      <c r="AB75" s="3">
        <f ca="1">K75/'Trial Plastic Debt'!K75*(1-AB$1)</f>
        <v>2980957602.4660997</v>
      </c>
      <c r="AC75" s="3">
        <f ca="1">L75/'Trial Plastic Debt'!L75*(1-AC$1)</f>
        <v>1909458712.1014423</v>
      </c>
      <c r="AD75" s="3">
        <f ca="1">M75/'Trial Plastic Debt'!M75*(1-AD$1)</f>
        <v>0</v>
      </c>
    </row>
    <row r="76" spans="1:30" x14ac:dyDescent="0.25">
      <c r="A76" s="1">
        <f t="shared" si="4"/>
        <v>2035</v>
      </c>
      <c r="B76">
        <f t="shared" si="5"/>
        <v>1.4</v>
      </c>
      <c r="C76" s="3">
        <f t="shared" ca="1" si="7"/>
        <v>58080462443.375954</v>
      </c>
      <c r="D76" s="3">
        <f t="shared" ca="1" si="9"/>
        <v>65531581031.870918</v>
      </c>
      <c r="E76" s="3">
        <f t="shared" ca="1" si="8"/>
        <v>57783082292.392593</v>
      </c>
      <c r="F76" s="3">
        <f t="shared" ca="1" si="8"/>
        <v>59801758412.325485</v>
      </c>
      <c r="G76" s="3">
        <f t="shared" ca="1" si="8"/>
        <v>141593295426.26193</v>
      </c>
      <c r="H76" s="3">
        <f t="shared" ca="1" si="8"/>
        <v>121557842506.84895</v>
      </c>
      <c r="I76" s="3">
        <f t="shared" ref="E76:L108" ca="1" si="11">MIN(INDIRECT("'[All data.xlsx]Sheet4_Mul_" &amp; $B76 &amp; "_" &amp; I$1 &amp; "'!"&amp; ADDRESS($P$2+$A76-2023, 2) &amp; ":" &amp; ADDRESS($P$2+$A76-2023, 52)))</f>
        <v>107637543569.1153</v>
      </c>
      <c r="J76" s="3">
        <f t="shared" ca="1" si="11"/>
        <v>85966193436.306381</v>
      </c>
      <c r="K76" s="3">
        <f t="shared" ca="1" si="11"/>
        <v>69339025181.416672</v>
      </c>
      <c r="L76" s="3">
        <f t="shared" ca="1" si="11"/>
        <v>55077575798.044235</v>
      </c>
      <c r="M76" s="3">
        <f t="shared" ca="1" si="10"/>
        <v>42541325459.159554</v>
      </c>
      <c r="S76">
        <f t="shared" si="6"/>
        <v>1.4</v>
      </c>
      <c r="T76" s="3">
        <f ca="1">C76/'Trial Plastic Debt'!C76*(1-T$1)</f>
        <v>15903283070.094791</v>
      </c>
      <c r="U76" s="3">
        <f ca="1">D76/'Trial Plastic Debt'!D76*(1-U$1)</f>
        <v>14519427518.726938</v>
      </c>
      <c r="V76" s="3">
        <f ca="1">E76/'Trial Plastic Debt'!E76*(1-V$1)</f>
        <v>11736460410.975309</v>
      </c>
      <c r="W76" s="3">
        <f ca="1">F76/'Trial Plastic Debt'!F76*(1-W$1)</f>
        <v>10989209066.288513</v>
      </c>
      <c r="X76" s="3">
        <f ca="1">G76/'Trial Plastic Debt'!G76*(1-X$1)</f>
        <v>22286913076.169621</v>
      </c>
      <c r="Y76" s="3">
        <f ca="1">H76/'Trial Plastic Debt'!H76*(1-Y$1)</f>
        <v>16571605137.209137</v>
      </c>
      <c r="Z76" s="3">
        <f ca="1">I76/'Trial Plastic Debt'!I76*(1-Z$1)</f>
        <v>12215789858.573845</v>
      </c>
      <c r="AA76" s="3">
        <f ca="1">J76/'Trial Plastic Debt'!J76*(1-AA$1)</f>
        <v>7910346162.0244942</v>
      </c>
      <c r="AB76" s="3">
        <f ca="1">K76/'Trial Plastic Debt'!K76*(1-AB$1)</f>
        <v>4391968944.990716</v>
      </c>
      <c r="AC76" s="3">
        <f ca="1">L76/'Trial Plastic Debt'!L76*(1-AC$1)</f>
        <v>1802981687.5263031</v>
      </c>
      <c r="AD76" s="3">
        <f ca="1">M76/'Trial Plastic Debt'!M76*(1-AD$1)</f>
        <v>0</v>
      </c>
    </row>
    <row r="77" spans="1:30" x14ac:dyDescent="0.25">
      <c r="A77" s="1">
        <f t="shared" si="4"/>
        <v>2035</v>
      </c>
      <c r="B77">
        <f t="shared" si="5"/>
        <v>1.6</v>
      </c>
      <c r="C77" s="3">
        <f t="shared" ca="1" si="7"/>
        <v>57776369904.8396</v>
      </c>
      <c r="D77" s="3">
        <f t="shared" ca="1" si="9"/>
        <v>68625425869.009094</v>
      </c>
      <c r="E77" s="3">
        <f t="shared" ca="1" si="11"/>
        <v>57702384596.452118</v>
      </c>
      <c r="F77" s="3">
        <f t="shared" ca="1" si="11"/>
        <v>59832758137.682976</v>
      </c>
      <c r="G77" s="3">
        <f t="shared" ca="1" si="11"/>
        <v>138062632306.09091</v>
      </c>
      <c r="H77" s="3">
        <f t="shared" ca="1" si="11"/>
        <v>49643688691.846207</v>
      </c>
      <c r="I77" s="3">
        <f t="shared" ca="1" si="11"/>
        <v>47174843327.020416</v>
      </c>
      <c r="J77" s="3">
        <f t="shared" ca="1" si="11"/>
        <v>46537343248.334198</v>
      </c>
      <c r="K77" s="3">
        <f t="shared" ca="1" si="11"/>
        <v>70997259184.019272</v>
      </c>
      <c r="L77" s="3">
        <f t="shared" ca="1" si="11"/>
        <v>55778760051.18943</v>
      </c>
      <c r="M77" s="3">
        <f t="shared" ca="1" si="10"/>
        <v>43363457072.776352</v>
      </c>
      <c r="S77">
        <f t="shared" si="6"/>
        <v>1.6</v>
      </c>
      <c r="T77" s="3">
        <f ca="1">C77/'Trial Plastic Debt'!C77*(1-T$1)</f>
        <v>14338627157.876467</v>
      </c>
      <c r="U77" s="3">
        <f ca="1">D77/'Trial Plastic Debt'!D77*(1-U$1)</f>
        <v>4674707955.5455885</v>
      </c>
      <c r="V77" s="3">
        <f ca="1">E77/'Trial Plastic Debt'!E77*(1-V$1)</f>
        <v>10745086200.071499</v>
      </c>
      <c r="W77" s="3">
        <f ca="1">F77/'Trial Plastic Debt'!F77*(1-W$1)</f>
        <v>10095361676.780632</v>
      </c>
      <c r="X77" s="3">
        <f ca="1">G77/'Trial Plastic Debt'!G77*(1-X$1)</f>
        <v>19348596007.106403</v>
      </c>
      <c r="Y77" s="3">
        <f ca="1">H77/'Trial Plastic Debt'!H77*(1-Y$1)</f>
        <v>6471306326.3108644</v>
      </c>
      <c r="Z77" s="3">
        <f ca="1">I77/'Trial Plastic Debt'!I77*(1-Z$1)</f>
        <v>5097254389.7038593</v>
      </c>
      <c r="AA77" s="3">
        <f ca="1">J77/'Trial Plastic Debt'!J77*(1-AA$1)</f>
        <v>3912581957.4674196</v>
      </c>
      <c r="AB77" s="3">
        <f ca="1">K77/'Trial Plastic Debt'!K77*(1-AB$1)</f>
        <v>4134253078.5782766</v>
      </c>
      <c r="AC77" s="3">
        <f ca="1">L77/'Trial Plastic Debt'!L77*(1-AC$1)</f>
        <v>1689809648.3196118</v>
      </c>
      <c r="AD77" s="3">
        <f ca="1">M77/'Trial Plastic Debt'!M77*(1-AD$1)</f>
        <v>0</v>
      </c>
    </row>
    <row r="78" spans="1:30" x14ac:dyDescent="0.25">
      <c r="A78" s="1">
        <f t="shared" si="4"/>
        <v>2035</v>
      </c>
      <c r="B78">
        <f t="shared" si="5"/>
        <v>1.8</v>
      </c>
      <c r="C78" s="3">
        <f t="shared" ca="1" si="7"/>
        <v>57479958069.997711</v>
      </c>
      <c r="D78" s="3">
        <f t="shared" ca="1" si="9"/>
        <v>68345544475.368149</v>
      </c>
      <c r="E78" s="3">
        <f t="shared" ca="1" si="11"/>
        <v>61782283136.615005</v>
      </c>
      <c r="F78" s="3">
        <f t="shared" ca="1" si="11"/>
        <v>59910743781.87896</v>
      </c>
      <c r="G78" s="3">
        <f t="shared" ca="1" si="11"/>
        <v>141928107682.24539</v>
      </c>
      <c r="H78" s="3">
        <f t="shared" ca="1" si="11"/>
        <v>52590439925.053322</v>
      </c>
      <c r="I78" s="3">
        <f t="shared" ca="1" si="11"/>
        <v>102190939946.2549</v>
      </c>
      <c r="J78" s="3">
        <f t="shared" ca="1" si="11"/>
        <v>89888628895.138367</v>
      </c>
      <c r="K78" s="3">
        <f t="shared" ca="1" si="11"/>
        <v>46768670137.901543</v>
      </c>
      <c r="L78" s="3">
        <f t="shared" ca="1" si="11"/>
        <v>56605540653.461105</v>
      </c>
      <c r="M78" s="3">
        <f t="shared" ca="1" si="10"/>
        <v>44323994757.111496</v>
      </c>
      <c r="S78">
        <f t="shared" si="6"/>
        <v>1.8</v>
      </c>
      <c r="T78" s="3">
        <f ca="1">C78/'Trial Plastic Debt'!C78*(1-T$1)</f>
        <v>12679186381.287163</v>
      </c>
      <c r="U78" s="3">
        <f ca="1">D78/'Trial Plastic Debt'!D78*(1-U$1)</f>
        <v>4865721117.0096989</v>
      </c>
      <c r="V78" s="3">
        <f ca="1">E78/'Trial Plastic Debt'!E78*(1-V$1)</f>
        <v>2530732579.7420435</v>
      </c>
      <c r="W78" s="3">
        <f ca="1">F78/'Trial Plastic Debt'!F78*(1-W$1)</f>
        <v>9147171763.3647938</v>
      </c>
      <c r="X78" s="3">
        <f ca="1">G78/'Trial Plastic Debt'!G78*(1-X$1)</f>
        <v>17338488885.481464</v>
      </c>
      <c r="Y78" s="3">
        <f ca="1">H78/'Trial Plastic Debt'!H78*(1-Y$1)</f>
        <v>6090882889.3999987</v>
      </c>
      <c r="Z78" s="3">
        <f ca="1">I78/'Trial Plastic Debt'!I78*(1-Z$1)</f>
        <v>9884357183.4230423</v>
      </c>
      <c r="AA78" s="3">
        <f ca="1">J78/'Trial Plastic Debt'!J78*(1-AA$1)</f>
        <v>6482224932.597496</v>
      </c>
      <c r="AB78" s="3">
        <f ca="1">K78/'Trial Plastic Debt'!K78*(1-AB$1)</f>
        <v>2392484992.6036263</v>
      </c>
      <c r="AC78" s="3">
        <f ca="1">L78/'Trial Plastic Debt'!L78*(1-AC$1)</f>
        <v>1576574970.8798151</v>
      </c>
      <c r="AD78" s="3">
        <f ca="1">M78/'Trial Plastic Debt'!M78*(1-AD$1)</f>
        <v>0</v>
      </c>
    </row>
    <row r="79" spans="1:30" x14ac:dyDescent="0.25">
      <c r="A79" s="1">
        <f t="shared" ref="A79:A142" si="12">A73+1</f>
        <v>2035</v>
      </c>
      <c r="B79">
        <f t="shared" ref="B79:B142" si="13">B67</f>
        <v>2</v>
      </c>
      <c r="C79" s="3">
        <f t="shared" ca="1" si="7"/>
        <v>57190914937.124443</v>
      </c>
      <c r="D79" s="3">
        <f t="shared" ca="1" si="9"/>
        <v>68151846082.813858</v>
      </c>
      <c r="E79" s="3">
        <f t="shared" ca="1" si="11"/>
        <v>65669035367.943001</v>
      </c>
      <c r="F79" s="3">
        <f t="shared" ca="1" si="11"/>
        <v>61818267837.539841</v>
      </c>
      <c r="G79" s="3">
        <f t="shared" ca="1" si="11"/>
        <v>57465854626.059738</v>
      </c>
      <c r="H79" s="3">
        <f t="shared" ca="1" si="11"/>
        <v>55563256615.167053</v>
      </c>
      <c r="I79" s="3">
        <f t="shared" ca="1" si="11"/>
        <v>52435751003.980659</v>
      </c>
      <c r="J79" s="3">
        <f t="shared" ca="1" si="11"/>
        <v>51564277564.744652</v>
      </c>
      <c r="K79" s="3">
        <f t="shared" ca="1" si="11"/>
        <v>45252732689.605637</v>
      </c>
      <c r="L79" s="3">
        <f t="shared" ca="1" si="11"/>
        <v>42422437812.11142</v>
      </c>
      <c r="M79" s="3">
        <f t="shared" ca="1" si="10"/>
        <v>45421470465.100739</v>
      </c>
      <c r="S79">
        <f t="shared" ref="S79:S142" si="14">S67</f>
        <v>2</v>
      </c>
      <c r="T79" s="3">
        <f ca="1">C79/'Trial Plastic Debt'!C79*(1-T$1)</f>
        <v>10937470025.161119</v>
      </c>
      <c r="U79" s="3">
        <f ca="1">D79/'Trial Plastic Debt'!D79*(1-U$1)</f>
        <v>4034958212.4971967</v>
      </c>
      <c r="V79" s="3">
        <f ca="1">E79/'Trial Plastic Debt'!E79*(1-V$1)</f>
        <v>3084824479.4059868</v>
      </c>
      <c r="W79" s="3">
        <f ca="1">F79/'Trial Plastic Debt'!F79*(1-W$1)</f>
        <v>2510729624.8427515</v>
      </c>
      <c r="X79" s="3">
        <f ca="1">G79/'Trial Plastic Debt'!G79*(1-X$1)</f>
        <v>5903285491.1244011</v>
      </c>
      <c r="Y79" s="3">
        <f ca="1">H79/'Trial Plastic Debt'!H79*(1-Y$1)</f>
        <v>3030275977.4051819</v>
      </c>
      <c r="Z79" s="3">
        <f ca="1">I79/'Trial Plastic Debt'!I79*(1-Z$1)</f>
        <v>2809652771.2792501</v>
      </c>
      <c r="AA79" s="3">
        <f ca="1">J79/'Trial Plastic Debt'!J79*(1-AA$1)</f>
        <v>3767059928.2976851</v>
      </c>
      <c r="AB79" s="3">
        <f ca="1">K79/'Trial Plastic Debt'!K79*(1-AB$1)</f>
        <v>4007302682.3414426</v>
      </c>
      <c r="AC79" s="3">
        <f ca="1">L79/'Trial Plastic Debt'!L79*(1-AC$1)</f>
        <v>1126909584.7654691</v>
      </c>
      <c r="AD79" s="3">
        <f ca="1">M79/'Trial Plastic Debt'!M79*(1-AD$1)</f>
        <v>0</v>
      </c>
    </row>
    <row r="80" spans="1:30" x14ac:dyDescent="0.25">
      <c r="A80" s="1">
        <f t="shared" si="12"/>
        <v>2036</v>
      </c>
      <c r="B80">
        <f t="shared" si="13"/>
        <v>1</v>
      </c>
      <c r="C80" s="3">
        <f t="shared" ca="1" si="7"/>
        <v>60225244853.888016</v>
      </c>
      <c r="D80" s="3">
        <f t="shared" ca="1" si="9"/>
        <v>67678242512.150482</v>
      </c>
      <c r="E80" s="3">
        <f t="shared" ca="1" si="11"/>
        <v>59545549050.849823</v>
      </c>
      <c r="F80" s="3">
        <f t="shared" ca="1" si="11"/>
        <v>60888222169.818634</v>
      </c>
      <c r="G80" s="3">
        <f t="shared" ca="1" si="11"/>
        <v>142047299328.96118</v>
      </c>
      <c r="H80" s="3">
        <f t="shared" ca="1" si="11"/>
        <v>52059410907.999779</v>
      </c>
      <c r="I80" s="3">
        <f t="shared" ca="1" si="11"/>
        <v>107465642724.04794</v>
      </c>
      <c r="J80" s="3">
        <f t="shared" ca="1" si="11"/>
        <v>92139740186.670746</v>
      </c>
      <c r="K80" s="3">
        <f t="shared" ca="1" si="11"/>
        <v>73524078363.648819</v>
      </c>
      <c r="L80" s="3">
        <f t="shared" ca="1" si="11"/>
        <v>42626186598.473824</v>
      </c>
      <c r="M80" s="3">
        <f t="shared" ca="1" si="10"/>
        <v>42436680391.438255</v>
      </c>
      <c r="S80">
        <f t="shared" si="14"/>
        <v>1</v>
      </c>
      <c r="T80" s="3">
        <f ca="1">C80/'Trial Plastic Debt'!C80*(1-T$1)</f>
        <v>19307762883.79287</v>
      </c>
      <c r="U80" s="3">
        <f ca="1">D80/'Trial Plastic Debt'!D80*(1-U$1)</f>
        <v>18005279892.551628</v>
      </c>
      <c r="V80" s="3">
        <f ca="1">E80/'Trial Plastic Debt'!E80*(1-V$1)</f>
        <v>13950415557.014175</v>
      </c>
      <c r="W80" s="3">
        <f ca="1">F80/'Trial Plastic Debt'!F80*(1-W$1)</f>
        <v>12870135620.774496</v>
      </c>
      <c r="X80" s="3">
        <f ca="1">G80/'Trial Plastic Debt'!G80*(1-X$1)</f>
        <v>26304865984.019402</v>
      </c>
      <c r="Y80" s="3">
        <f ca="1">H80/'Trial Plastic Debt'!H80*(1-Y$1)</f>
        <v>9094425119.22719</v>
      </c>
      <c r="Z80" s="3">
        <f ca="1">I80/'Trial Plastic Debt'!I80*(1-Z$1)</f>
        <v>14476215220.543745</v>
      </c>
      <c r="AA80" s="3">
        <f ca="1">J80/'Trial Plastic Debt'!J80*(1-AA$1)</f>
        <v>9615523111.8258057</v>
      </c>
      <c r="AB80" s="3">
        <f ca="1">K80/'Trial Plastic Debt'!K80*(1-AB$1)</f>
        <v>5318577668.8312664</v>
      </c>
      <c r="AC80" s="3">
        <f ca="1">L80/'Trial Plastic Debt'!L80*(1-AC$1)</f>
        <v>1613494351.1305463</v>
      </c>
      <c r="AD80" s="3">
        <f ca="1">M80/'Trial Plastic Debt'!M80*(1-AD$1)</f>
        <v>0</v>
      </c>
    </row>
    <row r="81" spans="1:30" x14ac:dyDescent="0.25">
      <c r="A81" s="1">
        <f t="shared" si="12"/>
        <v>2036</v>
      </c>
      <c r="B81">
        <f t="shared" si="13"/>
        <v>1.2</v>
      </c>
      <c r="C81" s="3">
        <f t="shared" ca="1" si="7"/>
        <v>59896486040.784134</v>
      </c>
      <c r="D81" s="3">
        <f t="shared" ca="1" si="9"/>
        <v>184953922465.28333</v>
      </c>
      <c r="E81" s="3">
        <f t="shared" ca="1" si="11"/>
        <v>64402095272.142624</v>
      </c>
      <c r="F81" s="3">
        <f t="shared" ca="1" si="11"/>
        <v>61367527252.640587</v>
      </c>
      <c r="G81" s="3">
        <f t="shared" ca="1" si="11"/>
        <v>141779918953.87701</v>
      </c>
      <c r="H81" s="3">
        <f t="shared" ca="1" si="11"/>
        <v>127285030125.50452</v>
      </c>
      <c r="I81" s="3">
        <f t="shared" ca="1" si="11"/>
        <v>107659961466.53241</v>
      </c>
      <c r="J81" s="3">
        <f t="shared" ca="1" si="11"/>
        <v>45869043738.862183</v>
      </c>
      <c r="K81" s="3">
        <f t="shared" ca="1" si="11"/>
        <v>74989342719.877655</v>
      </c>
      <c r="L81" s="3">
        <f t="shared" ca="1" si="11"/>
        <v>55401823033.800858</v>
      </c>
      <c r="M81" s="3">
        <f t="shared" ca="1" si="10"/>
        <v>42989832950.1446</v>
      </c>
      <c r="S81">
        <f t="shared" si="14"/>
        <v>1.2</v>
      </c>
      <c r="T81" s="3">
        <f ca="1">C81/'Trial Plastic Debt'!C81*(1-T$1)</f>
        <v>17843435305.320965</v>
      </c>
      <c r="U81" s="3">
        <f ca="1">D81/'Trial Plastic Debt'!D81*(1-U$1)</f>
        <v>45329855432.014046</v>
      </c>
      <c r="V81" s="3">
        <f ca="1">E81/'Trial Plastic Debt'!E81*(1-V$1)</f>
        <v>14128521076.621342</v>
      </c>
      <c r="W81" s="3">
        <f ca="1">F81/'Trial Plastic Debt'!F81*(1-W$1)</f>
        <v>12158836380.577293</v>
      </c>
      <c r="X81" s="3">
        <f ca="1">G81/'Trial Plastic Debt'!G81*(1-X$1)</f>
        <v>24293485521.902527</v>
      </c>
      <c r="Y81" s="3">
        <f ca="1">H81/'Trial Plastic Debt'!H81*(1-Y$1)</f>
        <v>19102902861.930489</v>
      </c>
      <c r="Z81" s="3">
        <f ca="1">I81/'Trial Plastic Debt'!I81*(1-Z$1)</f>
        <v>13387712489.446495</v>
      </c>
      <c r="AA81" s="3">
        <f ca="1">J81/'Trial Plastic Debt'!J81*(1-AA$1)</f>
        <v>4436367875.5451269</v>
      </c>
      <c r="AB81" s="3">
        <f ca="1">K81/'Trial Plastic Debt'!K81*(1-AB$1)</f>
        <v>5021191229.4408903</v>
      </c>
      <c r="AC81" s="3">
        <f ca="1">L81/'Trial Plastic Debt'!L81*(1-AC$1)</f>
        <v>1963096803.2462673</v>
      </c>
      <c r="AD81" s="3">
        <f ca="1">M81/'Trial Plastic Debt'!M81*(1-AD$1)</f>
        <v>0</v>
      </c>
    </row>
    <row r="82" spans="1:30" x14ac:dyDescent="0.25">
      <c r="A82" s="1">
        <f t="shared" si="12"/>
        <v>2036</v>
      </c>
      <c r="B82">
        <f t="shared" si="13"/>
        <v>1.4</v>
      </c>
      <c r="C82" s="3">
        <f t="shared" ca="1" si="7"/>
        <v>59576305383.511253</v>
      </c>
      <c r="D82" s="3">
        <f t="shared" ca="1" si="9"/>
        <v>67217445501.903946</v>
      </c>
      <c r="E82" s="3">
        <f t="shared" ca="1" si="11"/>
        <v>63659240214.926453</v>
      </c>
      <c r="F82" s="3">
        <f t="shared" ca="1" si="11"/>
        <v>60486256264.944138</v>
      </c>
      <c r="G82" s="3">
        <f t="shared" ca="1" si="11"/>
        <v>141524006210.29254</v>
      </c>
      <c r="H82" s="3">
        <f t="shared" ca="1" si="11"/>
        <v>127860038890.2722</v>
      </c>
      <c r="I82" s="3">
        <f t="shared" ca="1" si="11"/>
        <v>51013457194.463387</v>
      </c>
      <c r="J82" s="3">
        <f t="shared" ca="1" si="11"/>
        <v>93042022987.833389</v>
      </c>
      <c r="K82" s="3">
        <f t="shared" ca="1" si="11"/>
        <v>44222115582.976173</v>
      </c>
      <c r="L82" s="3">
        <f t="shared" ca="1" si="11"/>
        <v>43670529269.269066</v>
      </c>
      <c r="M82" s="3">
        <f t="shared" ca="1" si="10"/>
        <v>43689066663.452568</v>
      </c>
      <c r="S82">
        <f t="shared" si="14"/>
        <v>1.4</v>
      </c>
      <c r="T82" s="3">
        <f ca="1">C82/'Trial Plastic Debt'!C82*(1-T$1)</f>
        <v>16321354554.177809</v>
      </c>
      <c r="U82" s="3">
        <f ca="1">D82/'Trial Plastic Debt'!D82*(1-U$1)</f>
        <v>14902686498.671286</v>
      </c>
      <c r="V82" s="3">
        <f ca="1">E82/'Trial Plastic Debt'!E82*(1-V$1)</f>
        <v>12939526890.18799</v>
      </c>
      <c r="W82" s="3">
        <f ca="1">F82/'Trial Plastic Debt'!F82*(1-W$1)</f>
        <v>11379064401.210093</v>
      </c>
      <c r="X82" s="3">
        <f ca="1">G82/'Trial Plastic Debt'!G82*(1-X$1)</f>
        <v>24178280683.525684</v>
      </c>
      <c r="Y82" s="3">
        <f ca="1">H82/'Trial Plastic Debt'!H82*(1-Y$1)</f>
        <v>17442976581.596363</v>
      </c>
      <c r="Z82" s="3">
        <f ca="1">I82/'Trial Plastic Debt'!I82*(1-Z$1)</f>
        <v>6073444997.8407202</v>
      </c>
      <c r="AA82" s="3">
        <f ca="1">J82/'Trial Plastic Debt'!J82*(1-AA$1)</f>
        <v>8263278745.2077866</v>
      </c>
      <c r="AB82" s="3">
        <f ca="1">K82/'Trial Plastic Debt'!K82*(1-AB$1)</f>
        <v>2811955710.1613779</v>
      </c>
      <c r="AC82" s="3">
        <f ca="1">L82/'Trial Plastic Debt'!L82*(1-AC$1)</f>
        <v>1410406962.7725418</v>
      </c>
      <c r="AD82" s="3">
        <f ca="1">M82/'Trial Plastic Debt'!M82*(1-AD$1)</f>
        <v>0</v>
      </c>
    </row>
    <row r="83" spans="1:30" x14ac:dyDescent="0.25">
      <c r="A83" s="1">
        <f t="shared" si="12"/>
        <v>2036</v>
      </c>
      <c r="B83">
        <f t="shared" si="13"/>
        <v>1.6</v>
      </c>
      <c r="C83" s="3">
        <f t="shared" ca="1" si="7"/>
        <v>59264343116.444672</v>
      </c>
      <c r="D83" s="3">
        <f t="shared" ca="1" si="9"/>
        <v>66978214458.058273</v>
      </c>
      <c r="E83" s="3">
        <f t="shared" ca="1" si="11"/>
        <v>59190031564.22319</v>
      </c>
      <c r="F83" s="3">
        <f t="shared" ca="1" si="11"/>
        <v>61381921926.732048</v>
      </c>
      <c r="G83" s="3">
        <f t="shared" ca="1" si="11"/>
        <v>145415283235.53757</v>
      </c>
      <c r="H83" s="3">
        <f t="shared" ca="1" si="11"/>
        <v>54072014983.181282</v>
      </c>
      <c r="I83" s="3">
        <f t="shared" ca="1" si="11"/>
        <v>110514066596.15125</v>
      </c>
      <c r="J83" s="3">
        <f t="shared" ca="1" si="11"/>
        <v>91652803684.263565</v>
      </c>
      <c r="K83" s="3">
        <f t="shared" ca="1" si="11"/>
        <v>74984713629.472366</v>
      </c>
      <c r="L83" s="3">
        <f t="shared" ca="1" si="11"/>
        <v>56709292904.754097</v>
      </c>
      <c r="M83" s="3">
        <f t="shared" ca="1" si="10"/>
        <v>44532072859.426605</v>
      </c>
      <c r="S83">
        <f t="shared" si="14"/>
        <v>1.6</v>
      </c>
      <c r="T83" s="3">
        <f ca="1">C83/'Trial Plastic Debt'!C83*(1-T$1)</f>
        <v>14715218634.56922</v>
      </c>
      <c r="U83" s="3">
        <f ca="1">D83/'Trial Plastic Debt'!D83*(1-U$1)</f>
        <v>4234893000.2619143</v>
      </c>
      <c r="V83" s="3">
        <f ca="1">E83/'Trial Plastic Debt'!E83*(1-V$1)</f>
        <v>11029932764.476206</v>
      </c>
      <c r="W83" s="3">
        <f ca="1">F83/'Trial Plastic Debt'!F83*(1-W$1)</f>
        <v>10364969397.246943</v>
      </c>
      <c r="X83" s="3">
        <f ca="1">G83/'Trial Plastic Debt'!G83*(1-X$1)</f>
        <v>20389294528.365269</v>
      </c>
      <c r="Y83" s="3">
        <f ca="1">H83/'Trial Plastic Debt'!H83*(1-Y$1)</f>
        <v>7053920361.5078888</v>
      </c>
      <c r="Z83" s="3">
        <f ca="1">I83/'Trial Plastic Debt'!I83*(1-Z$1)</f>
        <v>11315084386.601879</v>
      </c>
      <c r="AA83" s="3">
        <f ca="1">J83/'Trial Plastic Debt'!J83*(1-AA$1)</f>
        <v>7419162083.7312088</v>
      </c>
      <c r="AB83" s="3">
        <f ca="1">K83/'Trial Plastic Debt'!K83*(1-AB$1)</f>
        <v>4243126414.4102201</v>
      </c>
      <c r="AC83" s="3">
        <f ca="1">L83/'Trial Plastic Debt'!L83*(1-AC$1)</f>
        <v>1730270197.627604</v>
      </c>
      <c r="AD83" s="3">
        <f ca="1">M83/'Trial Plastic Debt'!M83*(1-AD$1)</f>
        <v>0</v>
      </c>
    </row>
    <row r="84" spans="1:30" x14ac:dyDescent="0.25">
      <c r="A84" s="1">
        <f t="shared" si="12"/>
        <v>2036</v>
      </c>
      <c r="B84">
        <f t="shared" si="13"/>
        <v>1.8</v>
      </c>
      <c r="C84" s="3">
        <f t="shared" ca="1" si="7"/>
        <v>58960260077.146118</v>
      </c>
      <c r="D84" s="3">
        <f t="shared" ca="1" si="9"/>
        <v>70087373696.207214</v>
      </c>
      <c r="E84" s="3">
        <f t="shared" ca="1" si="11"/>
        <v>65135235311.130997</v>
      </c>
      <c r="F84" s="3">
        <f t="shared" ca="1" si="11"/>
        <v>61461789898.837173</v>
      </c>
      <c r="G84" s="3">
        <f t="shared" ca="1" si="11"/>
        <v>141864925491.21017</v>
      </c>
      <c r="H84" s="3">
        <f t="shared" ca="1" si="11"/>
        <v>125324819106.88689</v>
      </c>
      <c r="I84" s="3">
        <f t="shared" ca="1" si="11"/>
        <v>102355390042.85532</v>
      </c>
      <c r="J84" s="3">
        <f t="shared" ca="1" si="11"/>
        <v>93889485981.062622</v>
      </c>
      <c r="K84" s="3">
        <f t="shared" ca="1" si="11"/>
        <v>75704499953.916962</v>
      </c>
      <c r="L84" s="3">
        <f t="shared" ca="1" si="11"/>
        <v>58105356113.940712</v>
      </c>
      <c r="M84" s="3">
        <f t="shared" ca="1" si="10"/>
        <v>45516999313.897453</v>
      </c>
      <c r="S84">
        <f t="shared" si="14"/>
        <v>1.8</v>
      </c>
      <c r="T84" s="3">
        <f ca="1">C84/'Trial Plastic Debt'!C84*(1-T$1)</f>
        <v>13011818468.736498</v>
      </c>
      <c r="U84" s="3">
        <f ca="1">D84/'Trial Plastic Debt'!D84*(1-U$1)</f>
        <v>3992157662.3322659</v>
      </c>
      <c r="V84" s="3">
        <f ca="1">E84/'Trial Plastic Debt'!E84*(1-V$1)</f>
        <v>4546600628.7085638</v>
      </c>
      <c r="W84" s="3">
        <f ca="1">F84/'Trial Plastic Debt'!F84*(1-W$1)</f>
        <v>9391078303.7484818</v>
      </c>
      <c r="X84" s="3">
        <f ca="1">G84/'Trial Plastic Debt'!G84*(1-X$1)</f>
        <v>17338564750.767757</v>
      </c>
      <c r="Y84" s="3">
        <f ca="1">H84/'Trial Plastic Debt'!H84*(1-Y$1)</f>
        <v>13451944836.16572</v>
      </c>
      <c r="Z84" s="3">
        <f ca="1">I84/'Trial Plastic Debt'!I84*(1-Z$1)</f>
        <v>9908651512.8737831</v>
      </c>
      <c r="AA84" s="3">
        <f ca="1">J84/'Trial Plastic Debt'!J84*(1-AA$1)</f>
        <v>6776952306.3176498</v>
      </c>
      <c r="AB84" s="3">
        <f ca="1">K84/'Trial Plastic Debt'!K84*(1-AB$1)</f>
        <v>3877028501.4766831</v>
      </c>
      <c r="AC84" s="3">
        <f ca="1">L84/'Trial Plastic Debt'!L84*(1-AC$1)</f>
        <v>1620576184.6360841</v>
      </c>
      <c r="AD84" s="3">
        <f ca="1">M84/'Trial Plastic Debt'!M84*(1-AD$1)</f>
        <v>0</v>
      </c>
    </row>
    <row r="85" spans="1:30" x14ac:dyDescent="0.25">
      <c r="A85" s="1">
        <f t="shared" si="12"/>
        <v>2036</v>
      </c>
      <c r="B85">
        <f t="shared" si="13"/>
        <v>2</v>
      </c>
      <c r="C85" s="3">
        <f t="shared" ca="1" si="7"/>
        <v>58663736209.326317</v>
      </c>
      <c r="D85" s="3">
        <f t="shared" ca="1" si="9"/>
        <v>69729501953.213593</v>
      </c>
      <c r="E85" s="3">
        <f t="shared" ca="1" si="11"/>
        <v>65785512436.942268</v>
      </c>
      <c r="F85" s="3">
        <f t="shared" ca="1" si="11"/>
        <v>63323863228.849228</v>
      </c>
      <c r="G85" s="3">
        <f t="shared" ca="1" si="11"/>
        <v>60121043866.667068</v>
      </c>
      <c r="H85" s="3">
        <f t="shared" ca="1" si="11"/>
        <v>56918224504.484863</v>
      </c>
      <c r="I85" s="3">
        <f t="shared" ca="1" si="11"/>
        <v>53715405142.302704</v>
      </c>
      <c r="J85" s="3">
        <f t="shared" ca="1" si="11"/>
        <v>51390063050.339867</v>
      </c>
      <c r="K85" s="3">
        <f t="shared" ca="1" si="11"/>
        <v>49383501405.479538</v>
      </c>
      <c r="L85" s="3">
        <f t="shared" ca="1" si="11"/>
        <v>44649661542.502548</v>
      </c>
      <c r="M85" s="3">
        <f t="shared" ca="1" si="10"/>
        <v>46642340702.806709</v>
      </c>
      <c r="S85">
        <f t="shared" si="14"/>
        <v>2</v>
      </c>
      <c r="T85" s="3">
        <f ca="1">C85/'Trial Plastic Debt'!C85*(1-T$1)</f>
        <v>11224026296.606287</v>
      </c>
      <c r="U85" s="3">
        <f ca="1">D85/'Trial Plastic Debt'!D85*(1-U$1)</f>
        <v>4971028430.4215841</v>
      </c>
      <c r="V85" s="3">
        <f ca="1">E85/'Trial Plastic Debt'!E85*(1-V$1)</f>
        <v>2687192030.5145769</v>
      </c>
      <c r="W85" s="3">
        <f ca="1">F85/'Trial Plastic Debt'!F85*(1-W$1)</f>
        <v>4350353475.7739668</v>
      </c>
      <c r="X85" s="3">
        <f ca="1">G85/'Trial Plastic Debt'!G85*(1-X$1)</f>
        <v>3797438513.1308293</v>
      </c>
      <c r="Y85" s="3">
        <f ca="1">H85/'Trial Plastic Debt'!H85*(1-Y$1)</f>
        <v>3070770077.7337627</v>
      </c>
      <c r="Z85" s="3">
        <f ca="1">I85/'Trial Plastic Debt'!I85*(1-Z$1)</f>
        <v>2894599094.2654891</v>
      </c>
      <c r="AA85" s="3">
        <f ca="1">J85/'Trial Plastic Debt'!J85*(1-AA$1)</f>
        <v>4794448856.4672003</v>
      </c>
      <c r="AB85" s="3">
        <f ca="1">K85/'Trial Plastic Debt'!K85*(1-AB$1)</f>
        <v>3688551802.0666389</v>
      </c>
      <c r="AC85" s="3">
        <f ca="1">L85/'Trial Plastic Debt'!L85*(1-AC$1)</f>
        <v>1471141654.9183733</v>
      </c>
      <c r="AD85" s="3">
        <f ca="1">M85/'Trial Plastic Debt'!M85*(1-AD$1)</f>
        <v>0</v>
      </c>
    </row>
    <row r="86" spans="1:30" x14ac:dyDescent="0.25">
      <c r="A86" s="1">
        <f t="shared" si="12"/>
        <v>2037</v>
      </c>
      <c r="B86">
        <f t="shared" si="13"/>
        <v>1</v>
      </c>
      <c r="C86" s="3">
        <f t="shared" ca="1" si="7"/>
        <v>61791122786.595551</v>
      </c>
      <c r="D86" s="3">
        <f t="shared" ca="1" si="9"/>
        <v>68706629511.856415</v>
      </c>
      <c r="E86" s="3">
        <f t="shared" ca="1" si="11"/>
        <v>61091732326.064377</v>
      </c>
      <c r="F86" s="3">
        <f t="shared" ca="1" si="11"/>
        <v>63033537585.433502</v>
      </c>
      <c r="G86" s="3">
        <f t="shared" ca="1" si="11"/>
        <v>145776512717.66409</v>
      </c>
      <c r="H86" s="3">
        <f t="shared" ca="1" si="11"/>
        <v>127977057776.16287</v>
      </c>
      <c r="I86" s="3">
        <f t="shared" ca="1" si="11"/>
        <v>52638644517.143135</v>
      </c>
      <c r="J86" s="3">
        <f t="shared" ca="1" si="11"/>
        <v>92886354190.084366</v>
      </c>
      <c r="K86" s="3">
        <f t="shared" ca="1" si="11"/>
        <v>46888500640.575577</v>
      </c>
      <c r="L86" s="3">
        <f t="shared" ca="1" si="11"/>
        <v>42565649232.131569</v>
      </c>
      <c r="M86" s="3">
        <f t="shared" ca="1" si="10"/>
        <v>43588300865.488068</v>
      </c>
      <c r="S86">
        <f t="shared" si="14"/>
        <v>1</v>
      </c>
      <c r="T86" s="3">
        <f ca="1">C86/'Trial Plastic Debt'!C86*(1-T$1)</f>
        <v>19821662724.731434</v>
      </c>
      <c r="U86" s="3">
        <f ca="1">D86/'Trial Plastic Debt'!D86*(1-U$1)</f>
        <v>17676806962.085285</v>
      </c>
      <c r="V86" s="3">
        <f ca="1">E86/'Trial Plastic Debt'!E86*(1-V$1)</f>
        <v>14467005589.201508</v>
      </c>
      <c r="W86" s="3">
        <f ca="1">F86/'Trial Plastic Debt'!F86*(1-W$1)</f>
        <v>13355999294.173307</v>
      </c>
      <c r="X86" s="3">
        <f ca="1">G86/'Trial Plastic Debt'!G86*(1-X$1)</f>
        <v>27010781107.080872</v>
      </c>
      <c r="Y86" s="3">
        <f ca="1">H86/'Trial Plastic Debt'!H86*(1-Y$1)</f>
        <v>20724340096.529694</v>
      </c>
      <c r="Z86" s="3">
        <f ca="1">I86/'Trial Plastic Debt'!I86*(1-Z$1)</f>
        <v>7358660881.054285</v>
      </c>
      <c r="AA86" s="3">
        <f ca="1">J86/'Trial Plastic Debt'!J86*(1-AA$1)</f>
        <v>9703499446.5686016</v>
      </c>
      <c r="AB86" s="3">
        <f ca="1">K86/'Trial Plastic Debt'!K86*(1-AB$1)</f>
        <v>3314120125.5578127</v>
      </c>
      <c r="AC86" s="3">
        <f ca="1">L86/'Trial Plastic Debt'!L86*(1-AC$1)</f>
        <v>1603071114.8668168</v>
      </c>
      <c r="AD86" s="3">
        <f ca="1">M86/'Trial Plastic Debt'!M86*(1-AD$1)</f>
        <v>0</v>
      </c>
    </row>
    <row r="87" spans="1:30" x14ac:dyDescent="0.25">
      <c r="A87" s="1">
        <f t="shared" si="12"/>
        <v>2037</v>
      </c>
      <c r="B87">
        <f t="shared" si="13"/>
        <v>1.2</v>
      </c>
      <c r="C87" s="3">
        <f t="shared" ca="1" si="7"/>
        <v>61453772493.533127</v>
      </c>
      <c r="D87" s="3">
        <f t="shared" ca="1" si="9"/>
        <v>69179576796.368027</v>
      </c>
      <c r="E87" s="3">
        <f t="shared" ca="1" si="11"/>
        <v>60933282154.745468</v>
      </c>
      <c r="F87" s="3">
        <f t="shared" ca="1" si="11"/>
        <v>62403878295.329033</v>
      </c>
      <c r="G87" s="3">
        <f t="shared" ca="1" si="11"/>
        <v>145502168570.10114</v>
      </c>
      <c r="H87" s="3">
        <f t="shared" ca="1" si="11"/>
        <v>56749498153.604691</v>
      </c>
      <c r="I87" s="3">
        <f t="shared" ca="1" si="11"/>
        <v>110496239147.44885</v>
      </c>
      <c r="J87" s="3">
        <f t="shared" ca="1" si="11"/>
        <v>50294176326.655571</v>
      </c>
      <c r="K87" s="3">
        <f t="shared" ca="1" si="11"/>
        <v>46142245426.29924</v>
      </c>
      <c r="L87" s="3">
        <f t="shared" ca="1" si="11"/>
        <v>57445403645.915924</v>
      </c>
      <c r="M87" s="3">
        <f t="shared" ca="1" si="10"/>
        <v>44155803320.478874</v>
      </c>
      <c r="S87">
        <f t="shared" si="14"/>
        <v>1.2</v>
      </c>
      <c r="T87" s="3">
        <f ca="1">C87/'Trial Plastic Debt'!C87*(1-T$1)</f>
        <v>18318084907.445869</v>
      </c>
      <c r="U87" s="3">
        <f ca="1">D87/'Trial Plastic Debt'!D87*(1-U$1)</f>
        <v>16570754877.01926</v>
      </c>
      <c r="V87" s="3">
        <f ca="1">E87/'Trial Plastic Debt'!E87*(1-V$1)</f>
        <v>13492170273.765236</v>
      </c>
      <c r="W87" s="3">
        <f ca="1">F87/'Trial Plastic Debt'!F87*(1-W$1)</f>
        <v>12354908214.588755</v>
      </c>
      <c r="X87" s="3">
        <f ca="1">G87/'Trial Plastic Debt'!G87*(1-X$1)</f>
        <v>24944719157.978874</v>
      </c>
      <c r="Y87" s="3">
        <f ca="1">H87/'Trial Plastic Debt'!H87*(1-Y$1)</f>
        <v>10817050778.071192</v>
      </c>
      <c r="Z87" s="3">
        <f ca="1">I87/'Trial Plastic Debt'!I87*(1-Z$1)</f>
        <v>13752112431.897118</v>
      </c>
      <c r="AA87" s="3">
        <f ca="1">J87/'Trial Plastic Debt'!J87*(1-AA$1)</f>
        <v>4885411434.7570877</v>
      </c>
      <c r="AB87" s="3">
        <f ca="1">K87/'Trial Plastic Debt'!K87*(1-AB$1)</f>
        <v>3178606405.2241492</v>
      </c>
      <c r="AC87" s="3">
        <f ca="1">L87/'Trial Plastic Debt'!L87*(1-AC$1)</f>
        <v>2064093590.1366572</v>
      </c>
      <c r="AD87" s="3">
        <f ca="1">M87/'Trial Plastic Debt'!M87*(1-AD$1)</f>
        <v>0</v>
      </c>
    </row>
    <row r="88" spans="1:30" x14ac:dyDescent="0.25">
      <c r="A88" s="1">
        <f t="shared" si="12"/>
        <v>2037</v>
      </c>
      <c r="B88">
        <f t="shared" si="13"/>
        <v>1.4</v>
      </c>
      <c r="C88" s="3">
        <f t="shared" ca="1" si="7"/>
        <v>61125224408.295929</v>
      </c>
      <c r="D88" s="3">
        <f t="shared" ca="1" si="9"/>
        <v>63173497523.235596</v>
      </c>
      <c r="E88" s="3">
        <f t="shared" ca="1" si="11"/>
        <v>65950690381.745895</v>
      </c>
      <c r="F88" s="3">
        <f t="shared" ca="1" si="11"/>
        <v>62386102207.050697</v>
      </c>
      <c r="G88" s="3">
        <f t="shared" ca="1" si="11"/>
        <v>148613106347.14523</v>
      </c>
      <c r="H88" s="3">
        <f t="shared" ca="1" si="11"/>
        <v>119757560551.53531</v>
      </c>
      <c r="I88" s="3">
        <f t="shared" ca="1" si="11"/>
        <v>110789235056.12938</v>
      </c>
      <c r="J88" s="3">
        <f t="shared" ca="1" si="11"/>
        <v>49004004788.707115</v>
      </c>
      <c r="K88" s="3">
        <f t="shared" ca="1" si="11"/>
        <v>45403215397.882103</v>
      </c>
      <c r="L88" s="3">
        <f t="shared" ca="1" si="11"/>
        <v>44280840543.864273</v>
      </c>
      <c r="M88" s="3">
        <f t="shared" ca="1" si="10"/>
        <v>44873176564.631546</v>
      </c>
      <c r="S88">
        <f t="shared" si="14"/>
        <v>1.4</v>
      </c>
      <c r="T88" s="3">
        <f ca="1">C88/'Trial Plastic Debt'!C88*(1-T$1)</f>
        <v>16755201956.659891</v>
      </c>
      <c r="U88" s="3">
        <f ca="1">D88/'Trial Plastic Debt'!D88*(1-U$1)</f>
        <v>14078517963.124702</v>
      </c>
      <c r="V88" s="3">
        <f ca="1">E88/'Trial Plastic Debt'!E88*(1-V$1)</f>
        <v>13430049797.588934</v>
      </c>
      <c r="W88" s="3">
        <f ca="1">F88/'Trial Plastic Debt'!F88*(1-W$1)</f>
        <v>11483655638.240538</v>
      </c>
      <c r="X88" s="3">
        <f ca="1">G88/'Trial Plastic Debt'!G88*(1-X$1)</f>
        <v>23290080676.287403</v>
      </c>
      <c r="Y88" s="3">
        <f ca="1">H88/'Trial Plastic Debt'!H88*(1-Y$1)</f>
        <v>17304903058.301548</v>
      </c>
      <c r="Z88" s="3">
        <f ca="1">I88/'Trial Plastic Debt'!I88*(1-Z$1)</f>
        <v>12594452249.006247</v>
      </c>
      <c r="AA88" s="3">
        <f ca="1">J88/'Trial Plastic Debt'!J88*(1-AA$1)</f>
        <v>4388783545.8757019</v>
      </c>
      <c r="AB88" s="3">
        <f ca="1">K88/'Trial Plastic Debt'!K88*(1-AB$1)</f>
        <v>3131302546.077333</v>
      </c>
      <c r="AC88" s="3">
        <f ca="1">L88/'Trial Plastic Debt'!L88*(1-AC$1)</f>
        <v>1440414161.625371</v>
      </c>
      <c r="AD88" s="3">
        <f ca="1">M88/'Trial Plastic Debt'!M88*(1-AD$1)</f>
        <v>0</v>
      </c>
    </row>
    <row r="89" spans="1:30" x14ac:dyDescent="0.25">
      <c r="A89" s="1">
        <f t="shared" si="12"/>
        <v>2037</v>
      </c>
      <c r="B89">
        <f t="shared" si="13"/>
        <v>1.6</v>
      </c>
      <c r="C89" s="3">
        <f t="shared" ca="1" si="7"/>
        <v>60805109374.259338</v>
      </c>
      <c r="D89" s="3">
        <f t="shared" ca="1" si="9"/>
        <v>72037337653.139542</v>
      </c>
      <c r="E89" s="3">
        <f t="shared" ca="1" si="11"/>
        <v>65865634759.79744</v>
      </c>
      <c r="F89" s="3">
        <f t="shared" ca="1" si="11"/>
        <v>62418576291.146271</v>
      </c>
      <c r="G89" s="3">
        <f t="shared" ca="1" si="11"/>
        <v>135475224767.69341</v>
      </c>
      <c r="H89" s="3">
        <f t="shared" ca="1" si="11"/>
        <v>128274262710.98471</v>
      </c>
      <c r="I89" s="3">
        <f t="shared" ca="1" si="11"/>
        <v>52261838810.599525</v>
      </c>
      <c r="J89" s="3">
        <f t="shared" ca="1" si="11"/>
        <v>95761091918.01152</v>
      </c>
      <c r="K89" s="3">
        <f t="shared" ca="1" si="11"/>
        <v>74799207295.983658</v>
      </c>
      <c r="L89" s="3">
        <f t="shared" ca="1" si="11"/>
        <v>58224571167.82122</v>
      </c>
      <c r="M89" s="3">
        <f t="shared" ca="1" si="10"/>
        <v>45738052034.232742</v>
      </c>
      <c r="S89">
        <f t="shared" si="14"/>
        <v>1.6</v>
      </c>
      <c r="T89" s="3">
        <f ca="1">C89/'Trial Plastic Debt'!C89*(1-T$1)</f>
        <v>15106021780.686613</v>
      </c>
      <c r="U89" s="3">
        <f ca="1">D89/'Trial Plastic Debt'!D89*(1-U$1)</f>
        <v>5275782335.0400381</v>
      </c>
      <c r="V89" s="3">
        <f ca="1">E89/'Trial Plastic Debt'!E89*(1-V$1)</f>
        <v>12295478715.827095</v>
      </c>
      <c r="W89" s="3">
        <f ca="1">F89/'Trial Plastic Debt'!F89*(1-W$1)</f>
        <v>10548929565.257389</v>
      </c>
      <c r="X89" s="3">
        <f ca="1">G89/'Trial Plastic Debt'!G89*(1-X$1)</f>
        <v>20503508314.530323</v>
      </c>
      <c r="Y89" s="3">
        <f ca="1">H89/'Trial Plastic Debt'!H89*(1-Y$1)</f>
        <v>15679750969.239447</v>
      </c>
      <c r="Z89" s="3">
        <f ca="1">I89/'Trial Plastic Debt'!I89*(1-Z$1)</f>
        <v>5656833372.7211342</v>
      </c>
      <c r="AA89" s="3">
        <f ca="1">J89/'Trial Plastic Debt'!J89*(1-AA$1)</f>
        <v>8004105465.172904</v>
      </c>
      <c r="AB89" s="3">
        <f ca="1">K89/'Trial Plastic Debt'!K89*(1-AB$1)</f>
        <v>4365902749.6111498</v>
      </c>
      <c r="AC89" s="3">
        <f ca="1">L89/'Trial Plastic Debt'!L89*(1-AC$1)</f>
        <v>1778709757.2534842</v>
      </c>
      <c r="AD89" s="3">
        <f ca="1">M89/'Trial Plastic Debt'!M89*(1-AD$1)</f>
        <v>0</v>
      </c>
    </row>
    <row r="90" spans="1:30" x14ac:dyDescent="0.25">
      <c r="A90" s="1">
        <f t="shared" si="12"/>
        <v>2037</v>
      </c>
      <c r="B90">
        <f t="shared" si="13"/>
        <v>1.8</v>
      </c>
      <c r="C90" s="3">
        <f t="shared" ca="1" si="7"/>
        <v>60493079375.362251</v>
      </c>
      <c r="D90" s="3">
        <f t="shared" ca="1" si="9"/>
        <v>71777009617.385452</v>
      </c>
      <c r="E90" s="3">
        <f t="shared" ca="1" si="11"/>
        <v>65860639072.466286</v>
      </c>
      <c r="F90" s="3">
        <f t="shared" ca="1" si="11"/>
        <v>63061141470.121742</v>
      </c>
      <c r="G90" s="3">
        <f t="shared" ca="1" si="11"/>
        <v>148960961386.89944</v>
      </c>
      <c r="H90" s="3">
        <f t="shared" ca="1" si="11"/>
        <v>131830527072.19536</v>
      </c>
      <c r="I90" s="3">
        <f t="shared" ca="1" si="11"/>
        <v>107620192815.74379</v>
      </c>
      <c r="J90" s="3">
        <f t="shared" ca="1" si="11"/>
        <v>51800509806.19931</v>
      </c>
      <c r="K90" s="3">
        <f t="shared" ca="1" si="11"/>
        <v>78837340757.633469</v>
      </c>
      <c r="L90" s="3">
        <f t="shared" ca="1" si="11"/>
        <v>59656601867.663834</v>
      </c>
      <c r="M90" s="3">
        <f t="shared" ca="1" si="10"/>
        <v>46748529454.553871</v>
      </c>
      <c r="S90">
        <f t="shared" si="14"/>
        <v>1.8</v>
      </c>
      <c r="T90" s="3">
        <f ca="1">C90/'Trial Plastic Debt'!C90*(1-T$1)</f>
        <v>13357005214.160788</v>
      </c>
      <c r="U90" s="3">
        <f ca="1">D90/'Trial Plastic Debt'!D90*(1-U$1)</f>
        <v>5364019362.8344088</v>
      </c>
      <c r="V90" s="3">
        <f ca="1">E90/'Trial Plastic Debt'!E90*(1-V$1)</f>
        <v>7623583838.7816639</v>
      </c>
      <c r="W90" s="3">
        <f ca="1">F90/'Trial Plastic Debt'!F90*(1-W$1)</f>
        <v>9643197666.0353489</v>
      </c>
      <c r="X90" s="3">
        <f ca="1">G90/'Trial Plastic Debt'!G90*(1-X$1)</f>
        <v>18245582735.697044</v>
      </c>
      <c r="Y90" s="3">
        <f ca="1">H90/'Trial Plastic Debt'!H90*(1-Y$1)</f>
        <v>14360806235.157619</v>
      </c>
      <c r="Z90" s="3">
        <f ca="1">I90/'Trial Plastic Debt'!I90*(1-Z$1)</f>
        <v>10426492736.426929</v>
      </c>
      <c r="AA90" s="3">
        <f ca="1">J90/'Trial Plastic Debt'!J90*(1-AA$1)</f>
        <v>3937790870.8469934</v>
      </c>
      <c r="AB90" s="3">
        <f ca="1">K90/'Trial Plastic Debt'!K90*(1-AB$1)</f>
        <v>4041441644.2747045</v>
      </c>
      <c r="AC90" s="3">
        <f ca="1">L90/'Trial Plastic Debt'!L90*(1-AC$1)</f>
        <v>1693112632.0952179</v>
      </c>
      <c r="AD90" s="3">
        <f ca="1">M90/'Trial Plastic Debt'!M90*(1-AD$1)</f>
        <v>0</v>
      </c>
    </row>
    <row r="91" spans="1:30" x14ac:dyDescent="0.25">
      <c r="A91" s="1">
        <f t="shared" si="12"/>
        <v>2037</v>
      </c>
      <c r="B91">
        <f t="shared" si="13"/>
        <v>2</v>
      </c>
      <c r="C91" s="3">
        <f t="shared" ca="1" si="7"/>
        <v>60188806000.061989</v>
      </c>
      <c r="D91" s="3">
        <f t="shared" ca="1" si="9"/>
        <v>71435867193.150223</v>
      </c>
      <c r="E91" s="3">
        <f t="shared" ca="1" si="11"/>
        <v>65448477038.467056</v>
      </c>
      <c r="F91" s="3">
        <f t="shared" ca="1" si="11"/>
        <v>65714706139.919121</v>
      </c>
      <c r="G91" s="3">
        <f t="shared" ca="1" si="11"/>
        <v>61595559374.71701</v>
      </c>
      <c r="H91" s="3">
        <f t="shared" ca="1" si="11"/>
        <v>58315456768.572609</v>
      </c>
      <c r="I91" s="3">
        <f t="shared" ca="1" si="11"/>
        <v>55035354162.428185</v>
      </c>
      <c r="J91" s="3">
        <f t="shared" ca="1" si="11"/>
        <v>50021989378.430206</v>
      </c>
      <c r="K91" s="3">
        <f t="shared" ca="1" si="11"/>
        <v>52677684885.50145</v>
      </c>
      <c r="L91" s="3">
        <f t="shared" ca="1" si="11"/>
        <v>44835933978.399872</v>
      </c>
      <c r="M91" s="3">
        <f t="shared" ca="1" si="10"/>
        <v>47903064450.297592</v>
      </c>
      <c r="S91">
        <f t="shared" si="14"/>
        <v>2</v>
      </c>
      <c r="T91" s="3">
        <f ca="1">C91/'Trial Plastic Debt'!C91*(1-T$1)</f>
        <v>11521400770.721781</v>
      </c>
      <c r="U91" s="3">
        <f ca="1">D91/'Trial Plastic Debt'!D91*(1-U$1)</f>
        <v>5000041800.2462797</v>
      </c>
      <c r="V91" s="3">
        <f ca="1">E91/'Trial Plastic Debt'!E91*(1-V$1)</f>
        <v>2425916245.9326034</v>
      </c>
      <c r="W91" s="3">
        <f ca="1">F91/'Trial Plastic Debt'!F91*(1-W$1)</f>
        <v>5182223164.8285255</v>
      </c>
      <c r="X91" s="3">
        <f ca="1">G91/'Trial Plastic Debt'!G91*(1-X$1)</f>
        <v>3686143316.3419356</v>
      </c>
      <c r="Y91" s="3">
        <f ca="1">H91/'Trial Plastic Debt'!H91*(1-Y$1)</f>
        <v>2705799644.1911511</v>
      </c>
      <c r="Z91" s="3">
        <f ca="1">I91/'Trial Plastic Debt'!I91*(1-Z$1)</f>
        <v>2585406470.0586662</v>
      </c>
      <c r="AA91" s="3">
        <f ca="1">J91/'Trial Plastic Debt'!J91*(1-AA$1)</f>
        <v>3104725671.0450578</v>
      </c>
      <c r="AB91" s="3">
        <f ca="1">K91/'Trial Plastic Debt'!K91*(1-AB$1)</f>
        <v>5334868312.1797199</v>
      </c>
      <c r="AC91" s="3">
        <f ca="1">L91/'Trial Plastic Debt'!L91*(1-AC$1)</f>
        <v>1838916924.7143238</v>
      </c>
      <c r="AD91" s="3">
        <f ca="1">M91/'Trial Plastic Debt'!M91*(1-AD$1)</f>
        <v>0</v>
      </c>
    </row>
    <row r="92" spans="1:30" x14ac:dyDescent="0.25">
      <c r="A92" s="1">
        <f t="shared" si="12"/>
        <v>2038</v>
      </c>
      <c r="B92">
        <f t="shared" si="13"/>
        <v>1</v>
      </c>
      <c r="C92" s="3">
        <f t="shared" ca="1" si="7"/>
        <v>63383521544.905121</v>
      </c>
      <c r="D92" s="3">
        <f t="shared" ca="1" si="9"/>
        <v>71216433198.624817</v>
      </c>
      <c r="E92" s="3">
        <f t="shared" ca="1" si="11"/>
        <v>62667954878.108391</v>
      </c>
      <c r="F92" s="3">
        <f t="shared" ca="1" si="11"/>
        <v>64667057284.406509</v>
      </c>
      <c r="G92" s="3">
        <f t="shared" ca="1" si="11"/>
        <v>149572957270.00055</v>
      </c>
      <c r="H92" s="3">
        <f t="shared" ca="1" si="11"/>
        <v>131315155828.3746</v>
      </c>
      <c r="I92" s="3">
        <f t="shared" ca="1" si="11"/>
        <v>113178550090.82222</v>
      </c>
      <c r="J92" s="3">
        <f t="shared" ca="1" si="11"/>
        <v>97050973473.366318</v>
      </c>
      <c r="K92" s="3">
        <f t="shared" ca="1" si="11"/>
        <v>45738142973.642723</v>
      </c>
      <c r="L92" s="3">
        <f t="shared" ca="1" si="11"/>
        <v>44936705916.021988</v>
      </c>
      <c r="M92" s="3">
        <f t="shared" ca="1" si="10"/>
        <v>44762413912.63443</v>
      </c>
      <c r="S92">
        <f t="shared" si="14"/>
        <v>1</v>
      </c>
      <c r="T92" s="3">
        <f ca="1">C92/'Trial Plastic Debt'!C92*(1-T$1)</f>
        <v>20344502270.637936</v>
      </c>
      <c r="U92" s="3">
        <f ca="1">D92/'Trial Plastic Debt'!D92*(1-U$1)</f>
        <v>18247162833.231304</v>
      </c>
      <c r="V92" s="3">
        <f ca="1">E92/'Trial Plastic Debt'!E92*(1-V$1)</f>
        <v>14850193888.608381</v>
      </c>
      <c r="W92" s="3">
        <f ca="1">F92/'Trial Plastic Debt'!F92*(1-W$1)</f>
        <v>13715568499.968609</v>
      </c>
      <c r="X92" s="3">
        <f ca="1">G92/'Trial Plastic Debt'!G92*(1-X$1)</f>
        <v>30547786218.988197</v>
      </c>
      <c r="Y92" s="3">
        <f ca="1">H92/'Trial Plastic Debt'!H92*(1-Y$1)</f>
        <v>21275727535.665981</v>
      </c>
      <c r="Z92" s="3">
        <f ca="1">I92/'Trial Plastic Debt'!I92*(1-Z$1)</f>
        <v>15269817217.322624</v>
      </c>
      <c r="AA92" s="3">
        <f ca="1">J92/'Trial Plastic Debt'!J92*(1-AA$1)</f>
        <v>10146886102.968849</v>
      </c>
      <c r="AB92" s="3">
        <f ca="1">K92/'Trial Plastic Debt'!K92*(1-AB$1)</f>
        <v>3443067517.1872482</v>
      </c>
      <c r="AC92" s="3">
        <f ca="1">L92/'Trial Plastic Debt'!L92*(1-AC$1)</f>
        <v>1694315764.3881564</v>
      </c>
      <c r="AD92" s="3">
        <f ca="1">M92/'Trial Plastic Debt'!M92*(1-AD$1)</f>
        <v>0</v>
      </c>
    </row>
    <row r="93" spans="1:30" x14ac:dyDescent="0.25">
      <c r="A93" s="1">
        <f t="shared" si="12"/>
        <v>2038</v>
      </c>
      <c r="B93">
        <f t="shared" si="13"/>
        <v>1.2</v>
      </c>
      <c r="C93" s="3">
        <f t="shared" ca="1" si="7"/>
        <v>63037434845.922256</v>
      </c>
      <c r="D93" s="3">
        <f t="shared" ca="1" si="9"/>
        <v>70962105882.646301</v>
      </c>
      <c r="E93" s="3">
        <f t="shared" ca="1" si="11"/>
        <v>62505386945.134247</v>
      </c>
      <c r="F93" s="3">
        <f t="shared" ca="1" si="11"/>
        <v>64596248734.436699</v>
      </c>
      <c r="G93" s="3">
        <f t="shared" ca="1" si="11"/>
        <v>152753524759.47925</v>
      </c>
      <c r="H93" s="3">
        <f t="shared" ca="1" si="11"/>
        <v>53944651061.604645</v>
      </c>
      <c r="I93" s="3">
        <f t="shared" ca="1" si="11"/>
        <v>55047463012.12233</v>
      </c>
      <c r="J93" s="3">
        <f t="shared" ca="1" si="11"/>
        <v>51617863560.828842</v>
      </c>
      <c r="K93" s="3">
        <f t="shared" ca="1" si="11"/>
        <v>74463201346.207687</v>
      </c>
      <c r="L93" s="3">
        <f t="shared" ca="1" si="11"/>
        <v>58389475030.955406</v>
      </c>
      <c r="M93" s="3">
        <f t="shared" ca="1" si="10"/>
        <v>45344528197.451508</v>
      </c>
      <c r="S93">
        <f t="shared" si="14"/>
        <v>1.2</v>
      </c>
      <c r="T93" s="3">
        <f ca="1">C93/'Trial Plastic Debt'!C93*(1-T$1)</f>
        <v>18801002583.471981</v>
      </c>
      <c r="U93" s="3">
        <f ca="1">D93/'Trial Plastic Debt'!D93*(1-U$1)</f>
        <v>16999722692.119064</v>
      </c>
      <c r="V93" s="3">
        <f ca="1">E93/'Trial Plastic Debt'!E93*(1-V$1)</f>
        <v>13849338349.22761</v>
      </c>
      <c r="W93" s="3">
        <f ca="1">F93/'Trial Plastic Debt'!F93*(1-W$1)</f>
        <v>12819660856.984762</v>
      </c>
      <c r="X93" s="3">
        <f ca="1">G93/'Trial Plastic Debt'!G93*(1-X$1)</f>
        <v>26873873695.957119</v>
      </c>
      <c r="Y93" s="3">
        <f ca="1">H93/'Trial Plastic Debt'!H93*(1-Y$1)</f>
        <v>9206673233.0862389</v>
      </c>
      <c r="Z93" s="3">
        <f ca="1">I93/'Trial Plastic Debt'!I93*(1-Z$1)</f>
        <v>6824919005.7079782</v>
      </c>
      <c r="AA93" s="3">
        <f ca="1">J93/'Trial Plastic Debt'!J93*(1-AA$1)</f>
        <v>5162415365.2421675</v>
      </c>
      <c r="AB93" s="3">
        <f ca="1">K93/'Trial Plastic Debt'!K93*(1-AB$1)</f>
        <v>5107159203.5163946</v>
      </c>
      <c r="AC93" s="3">
        <f ca="1">L93/'Trial Plastic Debt'!L93*(1-AC$1)</f>
        <v>2074022076.5831778</v>
      </c>
      <c r="AD93" s="3">
        <f ca="1">M93/'Trial Plastic Debt'!M93*(1-AD$1)</f>
        <v>0</v>
      </c>
    </row>
    <row r="94" spans="1:30" x14ac:dyDescent="0.25">
      <c r="A94" s="1">
        <f t="shared" si="12"/>
        <v>2038</v>
      </c>
      <c r="B94">
        <f t="shared" si="13"/>
        <v>1.4</v>
      </c>
      <c r="C94" s="3">
        <f t="shared" ca="1" si="7"/>
        <v>62700378224.433014</v>
      </c>
      <c r="D94" s="3">
        <f t="shared" ca="1" si="9"/>
        <v>70731313175.55571</v>
      </c>
      <c r="E94" s="3">
        <f t="shared" ca="1" si="11"/>
        <v>62380858152.442284</v>
      </c>
      <c r="F94" s="3">
        <f t="shared" ca="1" si="11"/>
        <v>64577983856.143372</v>
      </c>
      <c r="G94" s="3">
        <f t="shared" ca="1" si="11"/>
        <v>152977502213.36719</v>
      </c>
      <c r="H94" s="3">
        <f t="shared" ca="1" si="11"/>
        <v>53613177565.002953</v>
      </c>
      <c r="I94" s="3">
        <f t="shared" ca="1" si="11"/>
        <v>116320441736.47169</v>
      </c>
      <c r="J94" s="3">
        <f t="shared" ca="1" si="11"/>
        <v>90943718440.761154</v>
      </c>
      <c r="K94" s="3">
        <f t="shared" ca="1" si="11"/>
        <v>74976256039.907486</v>
      </c>
      <c r="L94" s="3">
        <f t="shared" ca="1" si="11"/>
        <v>59585793808.750191</v>
      </c>
      <c r="M94" s="3">
        <f t="shared" ca="1" si="10"/>
        <v>46080372094.086296</v>
      </c>
      <c r="S94">
        <f t="shared" si="14"/>
        <v>1.4</v>
      </c>
      <c r="T94" s="3">
        <f ca="1">C94/'Trial Plastic Debt'!C94*(1-T$1)</f>
        <v>17196620044.841988</v>
      </c>
      <c r="U94" s="3">
        <f ca="1">D94/'Trial Plastic Debt'!D94*(1-U$1)</f>
        <v>15711231229.194117</v>
      </c>
      <c r="V94" s="3">
        <f ca="1">E94/'Trial Plastic Debt'!E94*(1-V$1)</f>
        <v>12814048403.966965</v>
      </c>
      <c r="W94" s="3">
        <f ca="1">F94/'Trial Plastic Debt'!F94*(1-W$1)</f>
        <v>11895695134.435011</v>
      </c>
      <c r="X94" s="3">
        <f ca="1">G94/'Trial Plastic Debt'!G94*(1-X$1)</f>
        <v>23982156713.691383</v>
      </c>
      <c r="Y94" s="3">
        <f ca="1">H94/'Trial Plastic Debt'!H94*(1-Y$1)</f>
        <v>8403325203.4242678</v>
      </c>
      <c r="Z94" s="3">
        <f ca="1">I94/'Trial Plastic Debt'!I94*(1-Z$1)</f>
        <v>13231373355.207703</v>
      </c>
      <c r="AA94" s="3">
        <f ca="1">J94/'Trial Plastic Debt'!J94*(1-AA$1)</f>
        <v>8393259715.9558344</v>
      </c>
      <c r="AB94" s="3">
        <f ca="1">K94/'Trial Plastic Debt'!K94*(1-AB$1)</f>
        <v>4765222951.895031</v>
      </c>
      <c r="AC94" s="3">
        <f ca="1">L94/'Trial Plastic Debt'!L94*(1-AC$1)</f>
        <v>1958112671.6336315</v>
      </c>
      <c r="AD94" s="3">
        <f ca="1">M94/'Trial Plastic Debt'!M94*(1-AD$1)</f>
        <v>0</v>
      </c>
    </row>
    <row r="95" spans="1:30" x14ac:dyDescent="0.25">
      <c r="A95" s="1">
        <f t="shared" si="12"/>
        <v>2038</v>
      </c>
      <c r="B95">
        <f t="shared" si="13"/>
        <v>1.6</v>
      </c>
      <c r="C95" s="3">
        <f t="shared" ca="1" si="7"/>
        <v>62371972971.176109</v>
      </c>
      <c r="D95" s="3">
        <f t="shared" ca="1" si="9"/>
        <v>73906503248.493179</v>
      </c>
      <c r="E95" s="3">
        <f t="shared" ca="1" si="11"/>
        <v>67567366659.061317</v>
      </c>
      <c r="F95" s="3">
        <f t="shared" ca="1" si="11"/>
        <v>64611263697.589493</v>
      </c>
      <c r="G95" s="3">
        <f t="shared" ca="1" si="11"/>
        <v>149158495752.73248</v>
      </c>
      <c r="H95" s="3">
        <f t="shared" ca="1" si="11"/>
        <v>131618503621.82487</v>
      </c>
      <c r="I95" s="3">
        <f t="shared" ca="1" si="11"/>
        <v>55414060310.255806</v>
      </c>
      <c r="J95" s="3">
        <f t="shared" ca="1" si="11"/>
        <v>48346122391.664284</v>
      </c>
      <c r="K95" s="3">
        <f t="shared" ca="1" si="11"/>
        <v>75612344372.52536</v>
      </c>
      <c r="L95" s="3">
        <f t="shared" ca="1" si="11"/>
        <v>60342443839.602402</v>
      </c>
      <c r="M95" s="3">
        <f t="shared" ca="1" si="10"/>
        <v>46967516054.481583</v>
      </c>
      <c r="S95">
        <f t="shared" si="14"/>
        <v>1.6</v>
      </c>
      <c r="T95" s="3">
        <f ca="1">C95/'Trial Plastic Debt'!C95*(1-T$1)</f>
        <v>15503660099.22448</v>
      </c>
      <c r="U95" s="3">
        <f ca="1">D95/'Trial Plastic Debt'!D95*(1-U$1)</f>
        <v>6700875362.6197596</v>
      </c>
      <c r="V95" s="3">
        <f ca="1">E95/'Trial Plastic Debt'!E95*(1-V$1)</f>
        <v>12621288519.228806</v>
      </c>
      <c r="W95" s="3">
        <f ca="1">F95/'Trial Plastic Debt'!F95*(1-W$1)</f>
        <v>10927100251.470634</v>
      </c>
      <c r="X95" s="3">
        <f ca="1">G95/'Trial Plastic Debt'!G95*(1-X$1)</f>
        <v>21294807262.709553</v>
      </c>
      <c r="Y95" s="3">
        <f ca="1">H95/'Trial Plastic Debt'!H95*(1-Y$1)</f>
        <v>16136528281.142893</v>
      </c>
      <c r="Z95" s="3">
        <f ca="1">I95/'Trial Plastic Debt'!I95*(1-Z$1)</f>
        <v>5927466327.0185223</v>
      </c>
      <c r="AA95" s="3">
        <f ca="1">J95/'Trial Plastic Debt'!J95*(1-AA$1)</f>
        <v>4076134318.2652302</v>
      </c>
      <c r="AB95" s="3">
        <f ca="1">K95/'Trial Plastic Debt'!K95*(1-AB$1)</f>
        <v>4417355817.7780762</v>
      </c>
      <c r="AC95" s="3">
        <f ca="1">L95/'Trial Plastic Debt'!L95*(1-AC$1)</f>
        <v>1834892715.5290852</v>
      </c>
      <c r="AD95" s="3">
        <f ca="1">M95/'Trial Plastic Debt'!M95*(1-AD$1)</f>
        <v>0</v>
      </c>
    </row>
    <row r="96" spans="1:30" x14ac:dyDescent="0.25">
      <c r="A96" s="1">
        <f t="shared" si="12"/>
        <v>2038</v>
      </c>
      <c r="B96">
        <f t="shared" si="13"/>
        <v>1.8</v>
      </c>
      <c r="C96" s="3">
        <f t="shared" ca="1" si="7"/>
        <v>62051862064.169502</v>
      </c>
      <c r="D96" s="3">
        <f t="shared" ca="1" si="9"/>
        <v>73553802157.115295</v>
      </c>
      <c r="E96" s="3">
        <f t="shared" ca="1" si="11"/>
        <v>70097168757.72287</v>
      </c>
      <c r="F96" s="3">
        <f t="shared" ca="1" si="11"/>
        <v>64695248906.919113</v>
      </c>
      <c r="G96" s="3">
        <f t="shared" ca="1" si="11"/>
        <v>149377179667.50748</v>
      </c>
      <c r="H96" s="3">
        <f t="shared" ca="1" si="11"/>
        <v>131971886242.04529</v>
      </c>
      <c r="I96" s="3">
        <f t="shared" ca="1" si="11"/>
        <v>107794227103.42987</v>
      </c>
      <c r="J96" s="3">
        <f t="shared" ca="1" si="11"/>
        <v>97161299391.120865</v>
      </c>
      <c r="K96" s="3">
        <f t="shared" ca="1" si="11"/>
        <v>45707142464.960655</v>
      </c>
      <c r="L96" s="3">
        <f t="shared" ca="1" si="11"/>
        <v>42598636399.570038</v>
      </c>
      <c r="M96" s="3">
        <f t="shared" ca="1" si="10"/>
        <v>48004010876.765144</v>
      </c>
      <c r="S96">
        <f t="shared" si="14"/>
        <v>1.8</v>
      </c>
      <c r="T96" s="3">
        <f ca="1">C96/'Trial Plastic Debt'!C96*(1-T$1)</f>
        <v>13708246795.809658</v>
      </c>
      <c r="U96" s="3">
        <f ca="1">D96/'Trial Plastic Debt'!D96*(1-U$1)</f>
        <v>6043082798.1489229</v>
      </c>
      <c r="V96" s="3">
        <f ca="1">E96/'Trial Plastic Debt'!E96*(1-V$1)</f>
        <v>3398642222.1792145</v>
      </c>
      <c r="W96" s="3">
        <f ca="1">F96/'Trial Plastic Debt'!F96*(1-W$1)</f>
        <v>9885907443.611887</v>
      </c>
      <c r="X96" s="3">
        <f ca="1">G96/'Trial Plastic Debt'!G96*(1-X$1)</f>
        <v>18553857706.00037</v>
      </c>
      <c r="Y96" s="3">
        <f ca="1">H96/'Trial Plastic Debt'!H96*(1-Y$1)</f>
        <v>14211462799.105225</v>
      </c>
      <c r="Z96" s="3">
        <f ca="1">I96/'Trial Plastic Debt'!I96*(1-Z$1)</f>
        <v>10449723050.992502</v>
      </c>
      <c r="AA96" s="3">
        <f ca="1">J96/'Trial Plastic Debt'!J96*(1-AA$1)</f>
        <v>7023452664.9675541</v>
      </c>
      <c r="AB96" s="3">
        <f ca="1">K96/'Trial Plastic Debt'!K96*(1-AB$1)</f>
        <v>2484390503.2163515</v>
      </c>
      <c r="AC96" s="3">
        <f ca="1">L96/'Trial Plastic Debt'!L96*(1-AC$1)</f>
        <v>2457870151.2699122</v>
      </c>
      <c r="AD96" s="3">
        <f ca="1">M96/'Trial Plastic Debt'!M96*(1-AD$1)</f>
        <v>0</v>
      </c>
    </row>
    <row r="97" spans="1:30" x14ac:dyDescent="0.25">
      <c r="A97" s="1">
        <f t="shared" si="12"/>
        <v>2038</v>
      </c>
      <c r="B97">
        <f t="shared" si="13"/>
        <v>2</v>
      </c>
      <c r="C97" s="3">
        <f t="shared" ca="1" si="7"/>
        <v>61739708592.974075</v>
      </c>
      <c r="D97" s="3">
        <f t="shared" ca="1" si="9"/>
        <v>73181216125.773666</v>
      </c>
      <c r="E97" s="3">
        <f t="shared" ca="1" si="11"/>
        <v>66186324790.581161</v>
      </c>
      <c r="F97" s="3">
        <f t="shared" ca="1" si="11"/>
        <v>66461352298.301308</v>
      </c>
      <c r="G97" s="3">
        <f t="shared" ca="1" si="11"/>
        <v>63101420384.565132</v>
      </c>
      <c r="H97" s="3">
        <f t="shared" ca="1" si="11"/>
        <v>59741488470.828972</v>
      </c>
      <c r="I97" s="3">
        <f t="shared" ca="1" si="11"/>
        <v>56381556557.092804</v>
      </c>
      <c r="J97" s="3">
        <f t="shared" ca="1" si="11"/>
        <v>52424934836.585884</v>
      </c>
      <c r="K97" s="3">
        <f t="shared" ca="1" si="11"/>
        <v>53782877628.169548</v>
      </c>
      <c r="L97" s="3">
        <f t="shared" ca="1" si="11"/>
        <v>45751806421.319557</v>
      </c>
      <c r="M97" s="3">
        <f t="shared" ca="1" si="10"/>
        <v>49188272421.964592</v>
      </c>
      <c r="S97">
        <f t="shared" si="14"/>
        <v>2</v>
      </c>
      <c r="T97" s="3">
        <f ca="1">C97/'Trial Plastic Debt'!C97*(1-T$1)</f>
        <v>11824009815.791859</v>
      </c>
      <c r="U97" s="3">
        <f ca="1">D97/'Trial Plastic Debt'!D97*(1-U$1)</f>
        <v>6200972218.8551588</v>
      </c>
      <c r="V97" s="3">
        <f ca="1">E97/'Trial Plastic Debt'!E97*(1-V$1)</f>
        <v>2898655779.66394</v>
      </c>
      <c r="W97" s="3">
        <f ca="1">F97/'Trial Plastic Debt'!F97*(1-W$1)</f>
        <v>2939461834.6885757</v>
      </c>
      <c r="X97" s="3">
        <f ca="1">G97/'Trial Plastic Debt'!G97*(1-X$1)</f>
        <v>2821668410.4281187</v>
      </c>
      <c r="Y97" s="3">
        <f ca="1">H97/'Trial Plastic Debt'!H97*(1-Y$1)</f>
        <v>3354981322.349298</v>
      </c>
      <c r="Z97" s="3">
        <f ca="1">I97/'Trial Plastic Debt'!I97*(1-Z$1)</f>
        <v>2971476925.5243769</v>
      </c>
      <c r="AA97" s="3">
        <f ca="1">J97/'Trial Plastic Debt'!J97*(1-AA$1)</f>
        <v>2948898265.8067565</v>
      </c>
      <c r="AB97" s="3">
        <f ca="1">K97/'Trial Plastic Debt'!K97*(1-AB$1)</f>
        <v>5448221912.1284904</v>
      </c>
      <c r="AC97" s="3">
        <f ca="1">L97/'Trial Plastic Debt'!L97*(1-AC$1)</f>
        <v>1856390994.3278325</v>
      </c>
      <c r="AD97" s="3">
        <f ca="1">M97/'Trial Plastic Debt'!M97*(1-AD$1)</f>
        <v>0</v>
      </c>
    </row>
    <row r="98" spans="1:30" x14ac:dyDescent="0.25">
      <c r="A98" s="1">
        <f t="shared" si="12"/>
        <v>2039</v>
      </c>
      <c r="B98">
        <f t="shared" si="13"/>
        <v>1</v>
      </c>
      <c r="C98" s="3">
        <f t="shared" ca="1" si="7"/>
        <v>65006917977.098381</v>
      </c>
      <c r="D98" s="3">
        <f t="shared" ca="1" si="9"/>
        <v>66952521237.467934</v>
      </c>
      <c r="E98" s="3">
        <f t="shared" ca="1" si="11"/>
        <v>69687875893.456894</v>
      </c>
      <c r="F98" s="3">
        <f t="shared" ca="1" si="11"/>
        <v>65742286585.464989</v>
      </c>
      <c r="G98" s="3">
        <f t="shared" ca="1" si="11"/>
        <v>58284379554.483452</v>
      </c>
      <c r="H98" s="3">
        <f t="shared" ca="1" si="11"/>
        <v>134718354554.07474</v>
      </c>
      <c r="I98" s="3">
        <f t="shared" ca="1" si="11"/>
        <v>53562795683.692017</v>
      </c>
      <c r="J98" s="3">
        <f t="shared" ca="1" si="11"/>
        <v>50884850572.936836</v>
      </c>
      <c r="K98" s="3">
        <f t="shared" ca="1" si="11"/>
        <v>79483312754.32074</v>
      </c>
      <c r="L98" s="3">
        <f t="shared" ca="1" si="11"/>
        <v>46121196861.35611</v>
      </c>
      <c r="M98" s="3">
        <f t="shared" ca="1" si="10"/>
        <v>45955420036.523483</v>
      </c>
      <c r="S98">
        <f t="shared" si="14"/>
        <v>1</v>
      </c>
      <c r="T98" s="3">
        <f ca="1">C98/'Trial Plastic Debt'!C98*(1-T$1)</f>
        <v>20876783702.635563</v>
      </c>
      <c r="U98" s="3">
        <f ca="1">D98/'Trial Plastic Debt'!D98*(1-U$1)</f>
        <v>19618421774.582954</v>
      </c>
      <c r="V98" s="3">
        <f ca="1">E98/'Trial Plastic Debt'!E98*(1-V$1)</f>
        <v>16522997073.32975</v>
      </c>
      <c r="W98" s="3">
        <f ca="1">F98/'Trial Plastic Debt'!F98*(1-W$1)</f>
        <v>14141991248.377234</v>
      </c>
      <c r="X98" s="3">
        <f ca="1">G98/'Trial Plastic Debt'!G98*(1-X$1)</f>
        <v>12637026915.480833</v>
      </c>
      <c r="Y98" s="3">
        <f ca="1">H98/'Trial Plastic Debt'!H98*(1-Y$1)</f>
        <v>23513989804.351021</v>
      </c>
      <c r="Z98" s="3">
        <f ca="1">I98/'Trial Plastic Debt'!I98*(1-Z$1)</f>
        <v>7328171840.6516533</v>
      </c>
      <c r="AA98" s="3">
        <f ca="1">J98/'Trial Plastic Debt'!J98*(1-AA$1)</f>
        <v>5247312352.9097099</v>
      </c>
      <c r="AB98" s="3">
        <f ca="1">K98/'Trial Plastic Debt'!K98*(1-AB$1)</f>
        <v>5767055099.8136663</v>
      </c>
      <c r="AC98" s="3">
        <f ca="1">L98/'Trial Plastic Debt'!L98*(1-AC$1)</f>
        <v>1740852679.2372983</v>
      </c>
      <c r="AD98" s="3">
        <f ca="1">M98/'Trial Plastic Debt'!M98*(1-AD$1)</f>
        <v>0</v>
      </c>
    </row>
    <row r="99" spans="1:30" x14ac:dyDescent="0.25">
      <c r="A99" s="1">
        <f t="shared" si="12"/>
        <v>2039</v>
      </c>
      <c r="B99">
        <f t="shared" si="13"/>
        <v>1.2</v>
      </c>
      <c r="C99" s="3">
        <f t="shared" ca="1" si="7"/>
        <v>64651925200.15033</v>
      </c>
      <c r="D99" s="3">
        <f t="shared" ca="1" si="9"/>
        <v>72781600982.473511</v>
      </c>
      <c r="E99" s="3">
        <f t="shared" ca="1" si="11"/>
        <v>68845695997.934692</v>
      </c>
      <c r="F99" s="3">
        <f t="shared" ca="1" si="11"/>
        <v>65575555529.233597</v>
      </c>
      <c r="G99" s="3">
        <f t="shared" ca="1" si="11"/>
        <v>153155557867.3212</v>
      </c>
      <c r="H99" s="3">
        <f t="shared" ca="1" si="11"/>
        <v>56356299439.331482</v>
      </c>
      <c r="I99" s="3">
        <f t="shared" ca="1" si="11"/>
        <v>53772464612.942764</v>
      </c>
      <c r="J99" s="3">
        <f t="shared" ca="1" si="11"/>
        <v>49780730609.431175</v>
      </c>
      <c r="K99" s="3">
        <f t="shared" ca="1" si="11"/>
        <v>49789267980.024605</v>
      </c>
      <c r="L99" s="3">
        <f t="shared" ca="1" si="11"/>
        <v>60514157577.89888</v>
      </c>
      <c r="M99" s="3">
        <f t="shared" ca="1" si="10"/>
        <v>46552397829.444191</v>
      </c>
      <c r="S99">
        <f t="shared" si="14"/>
        <v>1.2</v>
      </c>
      <c r="T99" s="3">
        <f ca="1">C99/'Trial Plastic Debt'!C99*(1-T$1)</f>
        <v>19292661470.004013</v>
      </c>
      <c r="U99" s="3">
        <f ca="1">D99/'Trial Plastic Debt'!D99*(1-U$1)</f>
        <v>17453890474.170029</v>
      </c>
      <c r="V99" s="3">
        <f ca="1">E99/'Trial Plastic Debt'!E99*(1-V$1)</f>
        <v>15262608334.555799</v>
      </c>
      <c r="W99" s="3">
        <f ca="1">F99/'Trial Plastic Debt'!F99*(1-W$1)</f>
        <v>13471147459.137421</v>
      </c>
      <c r="X99" s="3">
        <f ca="1">G99/'Trial Plastic Debt'!G99*(1-X$1)</f>
        <v>26798444116.769783</v>
      </c>
      <c r="Y99" s="3">
        <f ca="1">H99/'Trial Plastic Debt'!H99*(1-Y$1)</f>
        <v>9177059307.3194885</v>
      </c>
      <c r="Z99" s="3">
        <f ca="1">I99/'Trial Plastic Debt'!I99*(1-Z$1)</f>
        <v>7005324729.5208559</v>
      </c>
      <c r="AA99" s="3">
        <f ca="1">J99/'Trial Plastic Debt'!J99*(1-AA$1)</f>
        <v>5021121601.7442465</v>
      </c>
      <c r="AB99" s="3">
        <f ca="1">K99/'Trial Plastic Debt'!K99*(1-AB$1)</f>
        <v>3417984720.723258</v>
      </c>
      <c r="AC99" s="3">
        <f ca="1">L99/'Trial Plastic Debt'!L99*(1-AC$1)</f>
        <v>2138448883.2050903</v>
      </c>
      <c r="AD99" s="3">
        <f ca="1">M99/'Trial Plastic Debt'!M99*(1-AD$1)</f>
        <v>0</v>
      </c>
    </row>
    <row r="100" spans="1:30" x14ac:dyDescent="0.25">
      <c r="A100" s="1">
        <f t="shared" si="12"/>
        <v>2039</v>
      </c>
      <c r="B100">
        <f t="shared" si="13"/>
        <v>1.4</v>
      </c>
      <c r="C100" s="3">
        <f t="shared" ca="1" si="7"/>
        <v>64306194771.421059</v>
      </c>
      <c r="D100" s="3">
        <f t="shared" ca="1" si="9"/>
        <v>72544855519.190628</v>
      </c>
      <c r="E100" s="3">
        <f t="shared" ca="1" si="11"/>
        <v>69393343187.405258</v>
      </c>
      <c r="F100" s="3">
        <f t="shared" ca="1" si="11"/>
        <v>66241830855.619896</v>
      </c>
      <c r="G100" s="3">
        <f t="shared" ca="1" si="11"/>
        <v>152879279186.62869</v>
      </c>
      <c r="H100" s="3">
        <f t="shared" ca="1" si="11"/>
        <v>56555493837.834076</v>
      </c>
      <c r="I100" s="3">
        <f t="shared" ca="1" si="11"/>
        <v>119002404600.88847</v>
      </c>
      <c r="J100" s="3">
        <f t="shared" ca="1" si="11"/>
        <v>98520405054.158051</v>
      </c>
      <c r="K100" s="3">
        <f t="shared" ca="1" si="11"/>
        <v>76932866123.392288</v>
      </c>
      <c r="L100" s="3">
        <f t="shared" ca="1" si="11"/>
        <v>60557055328.257339</v>
      </c>
      <c r="M100" s="3">
        <f t="shared" ca="1" si="10"/>
        <v>47307030507.436256</v>
      </c>
      <c r="S100">
        <f t="shared" si="14"/>
        <v>1.4</v>
      </c>
      <c r="T100" s="3">
        <f ca="1">C100/'Trial Plastic Debt'!C100*(1-T$1)</f>
        <v>17646051436.976547</v>
      </c>
      <c r="U100" s="3">
        <f ca="1">D100/'Trial Plastic Debt'!D100*(1-U$1)</f>
        <v>16114453096.05353</v>
      </c>
      <c r="V100" s="3">
        <f ca="1">E100/'Trial Plastic Debt'!E100*(1-V$1)</f>
        <v>14148615699.884916</v>
      </c>
      <c r="W100" s="3">
        <f ca="1">F100/'Trial Plastic Debt'!F100*(1-W$1)</f>
        <v>12209835014.309177</v>
      </c>
      <c r="X100" s="3">
        <f ca="1">G100/'Trial Plastic Debt'!G100*(1-X$1)</f>
        <v>24423323341.009151</v>
      </c>
      <c r="Y100" s="3">
        <f ca="1">H100/'Trial Plastic Debt'!H100*(1-Y$1)</f>
        <v>7896175468.5256252</v>
      </c>
      <c r="Z100" s="3">
        <f ca="1">I100/'Trial Plastic Debt'!I100*(1-Z$1)</f>
        <v>13543868386.229237</v>
      </c>
      <c r="AA100" s="3">
        <f ca="1">J100/'Trial Plastic Debt'!J100*(1-AA$1)</f>
        <v>8807243242.5100288</v>
      </c>
      <c r="AB100" s="3">
        <f ca="1">K100/'Trial Plastic Debt'!K100*(1-AB$1)</f>
        <v>4893881658.57479</v>
      </c>
      <c r="AC100" s="3">
        <f ca="1">L100/'Trial Plastic Debt'!L100*(1-AC$1)</f>
        <v>2003919097.2480743</v>
      </c>
      <c r="AD100" s="3">
        <f ca="1">M100/'Trial Plastic Debt'!M100*(1-AD$1)</f>
        <v>0</v>
      </c>
    </row>
    <row r="101" spans="1:30" x14ac:dyDescent="0.25">
      <c r="A101" s="1">
        <f t="shared" si="12"/>
        <v>2039</v>
      </c>
      <c r="B101">
        <f t="shared" si="13"/>
        <v>1.6</v>
      </c>
      <c r="C101" s="3">
        <f t="shared" ca="1" si="7"/>
        <v>63969338245.50248</v>
      </c>
      <c r="D101" s="3">
        <f t="shared" ca="1" si="9"/>
        <v>78575513268.757996</v>
      </c>
      <c r="E101" s="3">
        <f t="shared" ca="1" si="11"/>
        <v>69303781917.827133</v>
      </c>
      <c r="F101" s="3">
        <f t="shared" ca="1" si="11"/>
        <v>66275917214.212021</v>
      </c>
      <c r="G101" s="3">
        <f t="shared" ca="1" si="11"/>
        <v>150201501207.71033</v>
      </c>
      <c r="H101" s="3">
        <f t="shared" ca="1" si="11"/>
        <v>60220187806.981781</v>
      </c>
      <c r="I101" s="3">
        <f t="shared" ca="1" si="11"/>
        <v>119407433843.99132</v>
      </c>
      <c r="J101" s="3">
        <f t="shared" ca="1" si="11"/>
        <v>99049081925.431122</v>
      </c>
      <c r="K101" s="3">
        <f t="shared" ca="1" si="11"/>
        <v>82244149066.448746</v>
      </c>
      <c r="L101" s="3">
        <f t="shared" ca="1" si="11"/>
        <v>61925263965.800552</v>
      </c>
      <c r="M101" s="3">
        <f t="shared" ca="1" si="10"/>
        <v>48216826487.015648</v>
      </c>
      <c r="S101">
        <f t="shared" si="14"/>
        <v>1.6</v>
      </c>
      <c r="T101" s="3">
        <f ca="1">C101/'Trial Plastic Debt'!C101*(1-T$1)</f>
        <v>15908543116.490417</v>
      </c>
      <c r="U101" s="3">
        <f ca="1">D101/'Trial Plastic Debt'!D101*(1-U$1)</f>
        <v>7161477105.576479</v>
      </c>
      <c r="V101" s="3">
        <f ca="1">E101/'Trial Plastic Debt'!E101*(1-V$1)</f>
        <v>12952795314.387552</v>
      </c>
      <c r="W101" s="3">
        <f ca="1">F101/'Trial Plastic Debt'!F101*(1-W$1)</f>
        <v>11215425321.335819</v>
      </c>
      <c r="X101" s="3">
        <f ca="1">G101/'Trial Plastic Debt'!G101*(1-X$1)</f>
        <v>21448289027.333801</v>
      </c>
      <c r="Y101" s="3">
        <f ca="1">H101/'Trial Plastic Debt'!H101*(1-Y$1)</f>
        <v>7748328468.4618607</v>
      </c>
      <c r="Z101" s="3">
        <f ca="1">I101/'Trial Plastic Debt'!I101*(1-Z$1)</f>
        <v>12779345655.33367</v>
      </c>
      <c r="AA101" s="3">
        <f ca="1">J101/'Trial Plastic Debt'!J101*(1-AA$1)</f>
        <v>8004406570.8125648</v>
      </c>
      <c r="AB101" s="3">
        <f ca="1">K101/'Trial Plastic Debt'!K101*(1-AB$1)</f>
        <v>4666412874.0462227</v>
      </c>
      <c r="AC101" s="3">
        <f ca="1">L101/'Trial Plastic Debt'!L101*(1-AC$1)</f>
        <v>1884869298.2228668</v>
      </c>
      <c r="AD101" s="3">
        <f ca="1">M101/'Trial Plastic Debt'!M101*(1-AD$1)</f>
        <v>0</v>
      </c>
    </row>
    <row r="102" spans="1:30" x14ac:dyDescent="0.25">
      <c r="A102" s="1">
        <f t="shared" si="12"/>
        <v>2039</v>
      </c>
      <c r="B102">
        <f t="shared" si="13"/>
        <v>1.8</v>
      </c>
      <c r="C102" s="3">
        <f t="shared" ca="1" si="7"/>
        <v>63640989421.434647</v>
      </c>
      <c r="D102" s="3">
        <f t="shared" ca="1" si="9"/>
        <v>71675847862.782471</v>
      </c>
      <c r="E102" s="3">
        <f t="shared" ca="1" si="11"/>
        <v>71803812331.851166</v>
      </c>
      <c r="F102" s="3">
        <f t="shared" ca="1" si="11"/>
        <v>66362004640.662743</v>
      </c>
      <c r="G102" s="3">
        <f t="shared" ca="1" si="11"/>
        <v>153241532405.24634</v>
      </c>
      <c r="H102" s="3">
        <f t="shared" ca="1" si="11"/>
        <v>135390271943.2442</v>
      </c>
      <c r="I102" s="3">
        <f t="shared" ca="1" si="11"/>
        <v>115661812578.41159</v>
      </c>
      <c r="J102" s="3">
        <f t="shared" ca="1" si="11"/>
        <v>99687751019.23996</v>
      </c>
      <c r="K102" s="3">
        <f t="shared" ca="1" si="11"/>
        <v>46906478684.95771</v>
      </c>
      <c r="L102" s="3">
        <f t="shared" ca="1" si="11"/>
        <v>44828957806.437141</v>
      </c>
      <c r="M102" s="3">
        <f t="shared" ca="1" si="10"/>
        <v>49279786795.923126</v>
      </c>
      <c r="S102">
        <f t="shared" si="14"/>
        <v>1.8</v>
      </c>
      <c r="T102" s="3">
        <f ca="1">C102/'Trial Plastic Debt'!C102*(1-T$1)</f>
        <v>14065916043.577137</v>
      </c>
      <c r="U102" s="3">
        <f ca="1">D102/'Trial Plastic Debt'!D102*(1-U$1)</f>
        <v>4573676717.8063278</v>
      </c>
      <c r="V102" s="3">
        <f ca="1">E102/'Trial Plastic Debt'!E102*(1-V$1)</f>
        <v>3197348132.7211685</v>
      </c>
      <c r="W102" s="3">
        <f ca="1">F102/'Trial Plastic Debt'!F102*(1-W$1)</f>
        <v>10160620158.239193</v>
      </c>
      <c r="X102" s="3">
        <f ca="1">G102/'Trial Plastic Debt'!G102*(1-X$1)</f>
        <v>18747535891.016842</v>
      </c>
      <c r="Y102" s="3">
        <f ca="1">H102/'Trial Plastic Debt'!H102*(1-Y$1)</f>
        <v>14551374738.525963</v>
      </c>
      <c r="Z102" s="3">
        <f ca="1">I102/'Trial Plastic Debt'!I102*(1-Z$1)</f>
        <v>10789510181.526257</v>
      </c>
      <c r="AA102" s="3">
        <f ca="1">J102/'Trial Plastic Debt'!J102*(1-AA$1)</f>
        <v>7210349610.9526653</v>
      </c>
      <c r="AB102" s="3">
        <f ca="1">K102/'Trial Plastic Debt'!K102*(1-AB$1)</f>
        <v>2551658211.0574684</v>
      </c>
      <c r="AC102" s="3">
        <f ca="1">L102/'Trial Plastic Debt'!L102*(1-AC$1)</f>
        <v>1236576951.6097336</v>
      </c>
      <c r="AD102" s="3">
        <f ca="1">M102/'Trial Plastic Debt'!M102*(1-AD$1)</f>
        <v>0</v>
      </c>
    </row>
    <row r="103" spans="1:30" x14ac:dyDescent="0.25">
      <c r="A103" s="1">
        <f t="shared" si="12"/>
        <v>2039</v>
      </c>
      <c r="B103">
        <f t="shared" si="13"/>
        <v>2</v>
      </c>
      <c r="C103" s="3">
        <f t="shared" ca="1" si="7"/>
        <v>63320802726.521942</v>
      </c>
      <c r="D103" s="3">
        <f t="shared" ca="1" si="9"/>
        <v>71258557763.283325</v>
      </c>
      <c r="E103" s="3">
        <f t="shared" ca="1" si="11"/>
        <v>71599402035.513275</v>
      </c>
      <c r="F103" s="3">
        <f t="shared" ca="1" si="11"/>
        <v>67754688187.453476</v>
      </c>
      <c r="G103" s="3">
        <f t="shared" ca="1" si="11"/>
        <v>64636854383.440392</v>
      </c>
      <c r="H103" s="3">
        <f t="shared" ca="1" si="11"/>
        <v>60349714769.952835</v>
      </c>
      <c r="I103" s="3">
        <f t="shared" ca="1" si="11"/>
        <v>57752873754.268738</v>
      </c>
      <c r="J103" s="3">
        <f t="shared" ca="1" si="11"/>
        <v>55674358870.608688</v>
      </c>
      <c r="K103" s="3">
        <f t="shared" ca="1" si="11"/>
        <v>51478618422.782936</v>
      </c>
      <c r="L103" s="3">
        <f t="shared" ca="1" si="11"/>
        <v>46998307736.257004</v>
      </c>
      <c r="M103" s="3">
        <f t="shared" ca="1" si="10"/>
        <v>50494286846.22377</v>
      </c>
      <c r="S103">
        <f t="shared" si="14"/>
        <v>2</v>
      </c>
      <c r="T103" s="3">
        <f ca="1">C103/'Trial Plastic Debt'!C103*(1-T$1)</f>
        <v>12132185395.557301</v>
      </c>
      <c r="U103" s="3">
        <f ca="1">D103/'Trial Plastic Debt'!D103*(1-U$1)</f>
        <v>4339605702.7659874</v>
      </c>
      <c r="V103" s="3">
        <f ca="1">E103/'Trial Plastic Debt'!E103*(1-V$1)</f>
        <v>2627938052.8056192</v>
      </c>
      <c r="W103" s="3">
        <f ca="1">F103/'Trial Plastic Debt'!F103*(1-W$1)</f>
        <v>2611989191.4187984</v>
      </c>
      <c r="X103" s="3">
        <f ca="1">G103/'Trial Plastic Debt'!G103*(1-X$1)</f>
        <v>3090333573.5892019</v>
      </c>
      <c r="Y103" s="3">
        <f ca="1">H103/'Trial Plastic Debt'!H103*(1-Y$1)</f>
        <v>3305350000.2767806</v>
      </c>
      <c r="Z103" s="3">
        <f ca="1">I103/'Trial Plastic Debt'!I103*(1-Z$1)</f>
        <v>3158001418.044445</v>
      </c>
      <c r="AA103" s="3">
        <f ca="1">J103/'Trial Plastic Debt'!J103*(1-AA$1)</f>
        <v>3424882011.9819379</v>
      </c>
      <c r="AB103" s="3">
        <f ca="1">K103/'Trial Plastic Debt'!K103*(1-AB$1)</f>
        <v>4387316042.3372993</v>
      </c>
      <c r="AC103" s="3">
        <f ca="1">L103/'Trial Plastic Debt'!L103*(1-AC$1)</f>
        <v>1834109964.2338231</v>
      </c>
      <c r="AD103" s="3">
        <f ca="1">M103/'Trial Plastic Debt'!M103*(1-AD$1)</f>
        <v>0</v>
      </c>
    </row>
    <row r="104" spans="1:30" x14ac:dyDescent="0.25">
      <c r="A104" s="1">
        <f t="shared" si="12"/>
        <v>2040</v>
      </c>
      <c r="B104">
        <f t="shared" si="13"/>
        <v>1</v>
      </c>
      <c r="C104" s="3">
        <f t="shared" ref="C104:C167" ca="1" si="15">MIN(INDIRECT("'[All data.xlsx]Sheet4_Mul_" &amp; $B104 &amp; "_" &amp; C$1 &amp; "'!"&amp; ADDRESS($O$2+$A104-2023, 2) &amp; ":" &amp; ADDRESS($O$2+$A104-2023, 52)))</f>
        <v>66658706137.893738</v>
      </c>
      <c r="D104" s="3">
        <f t="shared" ca="1" si="9"/>
        <v>68543184940.034546</v>
      </c>
      <c r="E104" s="3">
        <f t="shared" ca="1" si="11"/>
        <v>70773997540.2323</v>
      </c>
      <c r="F104" s="3">
        <f t="shared" ca="1" si="11"/>
        <v>68031496955.932007</v>
      </c>
      <c r="G104" s="3">
        <f t="shared" ca="1" si="11"/>
        <v>157382699693.68851</v>
      </c>
      <c r="H104" s="3">
        <f t="shared" ca="1" si="11"/>
        <v>138180884891.21313</v>
      </c>
      <c r="I104" s="3">
        <f t="shared" ca="1" si="11"/>
        <v>54944473498.591469</v>
      </c>
      <c r="J104" s="3">
        <f t="shared" ca="1" si="11"/>
        <v>52203047697.3265</v>
      </c>
      <c r="K104" s="3">
        <f t="shared" ca="1" si="11"/>
        <v>49376566326.626038</v>
      </c>
      <c r="L104" s="3">
        <f t="shared" ca="1" si="11"/>
        <v>46720196094.7966</v>
      </c>
      <c r="M104" s="3">
        <f t="shared" ca="1" si="10"/>
        <v>47170708546.404747</v>
      </c>
      <c r="S104">
        <f t="shared" si="14"/>
        <v>1</v>
      </c>
      <c r="T104" s="3">
        <f ca="1">C104/'Trial Plastic Debt'!C104*(1-T$1)</f>
        <v>21419551157.172157</v>
      </c>
      <c r="U104" s="3">
        <f ca="1">D104/'Trial Plastic Debt'!D104*(1-U$1)</f>
        <v>20991288487.641678</v>
      </c>
      <c r="V104" s="3">
        <f ca="1">E104/'Trial Plastic Debt'!E104*(1-V$1)</f>
        <v>16789314968.401804</v>
      </c>
      <c r="W104" s="3">
        <f ca="1">F104/'Trial Plastic Debt'!F104*(1-W$1)</f>
        <v>14447348535.683113</v>
      </c>
      <c r="X104" s="3">
        <f ca="1">G104/'Trial Plastic Debt'!G104*(1-X$1)</f>
        <v>32162219943.343029</v>
      </c>
      <c r="Y104" s="3">
        <f ca="1">H104/'Trial Plastic Debt'!H104*(1-Y$1)</f>
        <v>24403072011.109756</v>
      </c>
      <c r="Z104" s="3">
        <f ca="1">I104/'Trial Plastic Debt'!I104*(1-Z$1)</f>
        <v>7364428308.5898705</v>
      </c>
      <c r="AA104" s="3">
        <f ca="1">J104/'Trial Plastic Debt'!J104*(1-AA$1)</f>
        <v>5663425530.1779995</v>
      </c>
      <c r="AB104" s="3">
        <f ca="1">K104/'Trial Plastic Debt'!K104*(1-AB$1)</f>
        <v>3750689559.7754111</v>
      </c>
      <c r="AC104" s="3">
        <f ca="1">L104/'Trial Plastic Debt'!L104*(1-AC$1)</f>
        <v>1776414433.476696</v>
      </c>
      <c r="AD104" s="3">
        <f ca="1">M104/'Trial Plastic Debt'!M104*(1-AD$1)</f>
        <v>0</v>
      </c>
    </row>
    <row r="105" spans="1:30" x14ac:dyDescent="0.25">
      <c r="A105" s="1">
        <f t="shared" si="12"/>
        <v>2040</v>
      </c>
      <c r="B105">
        <f t="shared" si="13"/>
        <v>1.2</v>
      </c>
      <c r="C105" s="3">
        <f t="shared" ca="1" si="15"/>
        <v>66294651249.803383</v>
      </c>
      <c r="D105" s="3">
        <f t="shared" ca="1" si="9"/>
        <v>198601840140.65897</v>
      </c>
      <c r="E105" s="3">
        <f t="shared" ca="1" si="11"/>
        <v>71296574990.764664</v>
      </c>
      <c r="F105" s="3">
        <f t="shared" ca="1" si="11"/>
        <v>67956985738.85466</v>
      </c>
      <c r="G105" s="3">
        <f t="shared" ca="1" si="11"/>
        <v>60449328441.04837</v>
      </c>
      <c r="H105" s="3">
        <f t="shared" ca="1" si="11"/>
        <v>141044204891.02283</v>
      </c>
      <c r="I105" s="3">
        <f t="shared" ca="1" si="11"/>
        <v>119319425689.62473</v>
      </c>
      <c r="J105" s="3">
        <f t="shared" ca="1" si="11"/>
        <v>102458467324.8076</v>
      </c>
      <c r="K105" s="3">
        <f t="shared" ca="1" si="11"/>
        <v>83165598541.699905</v>
      </c>
      <c r="L105" s="3">
        <f t="shared" ca="1" si="11"/>
        <v>47832749824.317902</v>
      </c>
      <c r="M105" s="3">
        <f t="shared" ca="1" si="10"/>
        <v>47782931838.453491</v>
      </c>
      <c r="S105">
        <f t="shared" si="14"/>
        <v>1.2</v>
      </c>
      <c r="T105" s="3">
        <f ca="1">C105/'Trial Plastic Debt'!C105*(1-T$1)</f>
        <v>19793998747.957653</v>
      </c>
      <c r="U105" s="3">
        <f ca="1">D105/'Trial Plastic Debt'!D105*(1-U$1)</f>
        <v>55527816319.446983</v>
      </c>
      <c r="V105" s="3">
        <f ca="1">E105/'Trial Plastic Debt'!E105*(1-V$1)</f>
        <v>15682765988.491739</v>
      </c>
      <c r="W105" s="3">
        <f ca="1">F105/'Trial Plastic Debt'!F105*(1-W$1)</f>
        <v>13503292055.841444</v>
      </c>
      <c r="X105" s="3">
        <f ca="1">G105/'Trial Plastic Debt'!G105*(1-X$1)</f>
        <v>11376003677.627705</v>
      </c>
      <c r="Y105" s="3">
        <f ca="1">H105/'Trial Plastic Debt'!H105*(1-Y$1)</f>
        <v>21769167930.879799</v>
      </c>
      <c r="Z105" s="3">
        <f ca="1">I105/'Trial Plastic Debt'!I105*(1-Z$1)</f>
        <v>15928557860.905502</v>
      </c>
      <c r="AA105" s="3">
        <f ca="1">J105/'Trial Plastic Debt'!J105*(1-AA$1)</f>
        <v>10292968759.43981</v>
      </c>
      <c r="AB105" s="3">
        <f ca="1">K105/'Trial Plastic Debt'!K105*(1-AB$1)</f>
        <v>5589120596.1992769</v>
      </c>
      <c r="AC105" s="3">
        <f ca="1">L105/'Trial Plastic Debt'!L105*(1-AC$1)</f>
        <v>1697402947.2253499</v>
      </c>
      <c r="AD105" s="3">
        <f ca="1">M105/'Trial Plastic Debt'!M105*(1-AD$1)</f>
        <v>0</v>
      </c>
    </row>
    <row r="106" spans="1:30" x14ac:dyDescent="0.25">
      <c r="A106" s="1">
        <f t="shared" si="12"/>
        <v>2040</v>
      </c>
      <c r="B106">
        <f t="shared" si="13"/>
        <v>1.4</v>
      </c>
      <c r="C106" s="3">
        <f t="shared" ca="1" si="15"/>
        <v>65940095165.467621</v>
      </c>
      <c r="D106" s="3">
        <f t="shared" ca="1" si="9"/>
        <v>68141275166.503799</v>
      </c>
      <c r="E106" s="3">
        <f t="shared" ca="1" si="11"/>
        <v>71165557060.44751</v>
      </c>
      <c r="F106" s="3">
        <f t="shared" ca="1" si="11"/>
        <v>67937736885.546814</v>
      </c>
      <c r="G106" s="3">
        <f t="shared" ca="1" si="11"/>
        <v>160451216469.50964</v>
      </c>
      <c r="H106" s="3">
        <f t="shared" ca="1" si="11"/>
        <v>141681996207.11743</v>
      </c>
      <c r="I106" s="3">
        <f t="shared" ca="1" si="11"/>
        <v>55475564330.247208</v>
      </c>
      <c r="J106" s="3">
        <f t="shared" ca="1" si="11"/>
        <v>95715942827.444717</v>
      </c>
      <c r="K106" s="3">
        <f t="shared" ca="1" si="11"/>
        <v>80140915647.855698</v>
      </c>
      <c r="L106" s="3">
        <f t="shared" ca="1" si="11"/>
        <v>62741955654.54882</v>
      </c>
      <c r="M106" s="3">
        <f t="shared" ca="1" si="10"/>
        <v>48556836225.484657</v>
      </c>
      <c r="S106">
        <f t="shared" si="14"/>
        <v>1.4</v>
      </c>
      <c r="T106" s="3">
        <f ca="1">C106/'Trial Plastic Debt'!C106*(1-T$1)</f>
        <v>18104322353.257908</v>
      </c>
      <c r="U106" s="3">
        <f ca="1">D106/'Trial Plastic Debt'!D106*(1-U$1)</f>
        <v>15209737139.165522</v>
      </c>
      <c r="V106" s="3">
        <f ca="1">E106/'Trial Plastic Debt'!E106*(1-V$1)</f>
        <v>14517722400.73394</v>
      </c>
      <c r="W106" s="3">
        <f ca="1">F106/'Trial Plastic Debt'!F106*(1-W$1)</f>
        <v>12529656754.891394</v>
      </c>
      <c r="X106" s="3">
        <f ca="1">G106/'Trial Plastic Debt'!G106*(1-X$1)</f>
        <v>25775765255.642235</v>
      </c>
      <c r="Y106" s="3">
        <f ca="1">H106/'Trial Plastic Debt'!H106*(1-Y$1)</f>
        <v>19841757742.525955</v>
      </c>
      <c r="Z106" s="3">
        <f ca="1">I106/'Trial Plastic Debt'!I106*(1-Z$1)</f>
        <v>6846206779.1161995</v>
      </c>
      <c r="AA106" s="3">
        <f ca="1">J106/'Trial Plastic Debt'!J106*(1-AA$1)</f>
        <v>9331298173.8409328</v>
      </c>
      <c r="AB106" s="3">
        <f ca="1">K106/'Trial Plastic Debt'!K106*(1-AB$1)</f>
        <v>5101685239.4955006</v>
      </c>
      <c r="AC106" s="3">
        <f ca="1">L106/'Trial Plastic Debt'!L106*(1-AC$1)</f>
        <v>2065687500.3183563</v>
      </c>
      <c r="AD106" s="3">
        <f ca="1">M106/'Trial Plastic Debt'!M106*(1-AD$1)</f>
        <v>0</v>
      </c>
    </row>
    <row r="107" spans="1:30" x14ac:dyDescent="0.25">
      <c r="A107" s="1">
        <f t="shared" si="12"/>
        <v>2040</v>
      </c>
      <c r="B107">
        <f t="shared" si="13"/>
        <v>1.6</v>
      </c>
      <c r="C107" s="3">
        <f t="shared" ca="1" si="15"/>
        <v>65594639523.340782</v>
      </c>
      <c r="D107" s="3">
        <f t="shared" ca="1" si="9"/>
        <v>84036995274.942307</v>
      </c>
      <c r="E107" s="3">
        <f t="shared" ca="1" si="11"/>
        <v>71073713750.344498</v>
      </c>
      <c r="F107" s="3">
        <f t="shared" ca="1" si="11"/>
        <v>67972699741.455688</v>
      </c>
      <c r="G107" s="3">
        <f t="shared" ca="1" si="11"/>
        <v>156943497292.31705</v>
      </c>
      <c r="H107" s="3">
        <f t="shared" ca="1" si="11"/>
        <v>61770671723.678154</v>
      </c>
      <c r="I107" s="3">
        <f t="shared" ca="1" si="11"/>
        <v>58669657714.789337</v>
      </c>
      <c r="J107" s="3">
        <f t="shared" ca="1" si="11"/>
        <v>50894152666.044991</v>
      </c>
      <c r="K107" s="3">
        <f t="shared" ca="1" si="11"/>
        <v>79593954124.678864</v>
      </c>
      <c r="L107" s="3">
        <f t="shared" ca="1" si="11"/>
        <v>62929777901.956535</v>
      </c>
      <c r="M107" s="3">
        <f t="shared" ca="1" si="10"/>
        <v>49489866496.870453</v>
      </c>
      <c r="S107">
        <f t="shared" si="14"/>
        <v>1.6</v>
      </c>
      <c r="T107" s="3">
        <f ca="1">C107/'Trial Plastic Debt'!C107*(1-T$1)</f>
        <v>16321381785.706886</v>
      </c>
      <c r="U107" s="3">
        <f ca="1">D107/'Trial Plastic Debt'!D107*(1-U$1)</f>
        <v>7956488669.0096092</v>
      </c>
      <c r="V107" s="3">
        <f ca="1">E107/'Trial Plastic Debt'!E107*(1-V$1)</f>
        <v>13290501170.393391</v>
      </c>
      <c r="W107" s="3">
        <f ca="1">F107/'Trial Plastic Debt'!F107*(1-W$1)</f>
        <v>5297612518.5614939</v>
      </c>
      <c r="X107" s="3">
        <f ca="1">G107/'Trial Plastic Debt'!G107*(1-X$1)</f>
        <v>23732618742.471851</v>
      </c>
      <c r="Y107" s="3">
        <f ca="1">H107/'Trial Plastic Debt'!H107*(1-Y$1)</f>
        <v>7953022441.4047127</v>
      </c>
      <c r="Z107" s="3">
        <f ca="1">I107/'Trial Plastic Debt'!I107*(1-Z$1)</f>
        <v>6449797744.1559401</v>
      </c>
      <c r="AA107" s="3">
        <f ca="1">J107/'Trial Plastic Debt'!J107*(1-AA$1)</f>
        <v>4313972570.0718536</v>
      </c>
      <c r="AB107" s="3">
        <f ca="1">K107/'Trial Plastic Debt'!K107*(1-AB$1)</f>
        <v>4679600214.8181534</v>
      </c>
      <c r="AC107" s="3">
        <f ca="1">L107/'Trial Plastic Debt'!L107*(1-AC$1)</f>
        <v>1927860399.1284847</v>
      </c>
      <c r="AD107" s="3">
        <f ca="1">M107/'Trial Plastic Debt'!M107*(1-AD$1)</f>
        <v>0</v>
      </c>
    </row>
    <row r="108" spans="1:30" x14ac:dyDescent="0.25">
      <c r="A108" s="1">
        <f t="shared" si="12"/>
        <v>2040</v>
      </c>
      <c r="B108">
        <f t="shared" si="13"/>
        <v>1.8</v>
      </c>
      <c r="C108" s="3">
        <f t="shared" ca="1" si="15"/>
        <v>65257908774.041138</v>
      </c>
      <c r="D108" s="3">
        <f t="shared" ca="1" si="9"/>
        <v>73448328328.501526</v>
      </c>
      <c r="E108" s="3">
        <f t="shared" ca="1" si="11"/>
        <v>73593890586.856537</v>
      </c>
      <c r="F108" s="3">
        <f t="shared" ca="1" si="11"/>
        <v>68060991508.538139</v>
      </c>
      <c r="G108" s="3">
        <f t="shared" ca="1" si="11"/>
        <v>157173463231.52686</v>
      </c>
      <c r="H108" s="3">
        <f t="shared" ref="E108:L140" ca="1" si="16">MIN(INDIRECT("'[All data.xlsx]Sheet4_Mul_" &amp; $B108 &amp; "_" &amp; H$1 &amp; "'!"&amp; ADDRESS($P$2+$A108-2023, 2) &amp; ":" &amp; ADDRESS($P$2+$A108-2023, 52)))</f>
        <v>141908709491.00348</v>
      </c>
      <c r="I108" s="3">
        <f t="shared" ca="1" si="16"/>
        <v>54482009735.011078</v>
      </c>
      <c r="J108" s="3">
        <f t="shared" ca="1" si="16"/>
        <v>96913118802.993134</v>
      </c>
      <c r="K108" s="3">
        <f t="shared" ca="1" si="16"/>
        <v>49343980476.264938</v>
      </c>
      <c r="L108" s="3">
        <f t="shared" ca="1" si="16"/>
        <v>45394999557.718582</v>
      </c>
      <c r="M108" s="3">
        <f t="shared" ca="1" si="10"/>
        <v>50579972632.829727</v>
      </c>
      <c r="S108">
        <f t="shared" si="14"/>
        <v>1.8</v>
      </c>
      <c r="T108" s="3">
        <f ca="1">C108/'Trial Plastic Debt'!C108*(1-T$1)</f>
        <v>14430605767.229681</v>
      </c>
      <c r="U108" s="3">
        <f ca="1">D108/'Trial Plastic Debt'!D108*(1-U$1)</f>
        <v>5168745386.3578701</v>
      </c>
      <c r="V108" s="3">
        <f ca="1">E108/'Trial Plastic Debt'!E108*(1-V$1)</f>
        <v>3058021500.0240064</v>
      </c>
      <c r="W108" s="3">
        <f ca="1">F108/'Trial Plastic Debt'!F108*(1-W$1)</f>
        <v>10426357836.659603</v>
      </c>
      <c r="X108" s="3">
        <f ca="1">G108/'Trial Plastic Debt'!G108*(1-X$1)</f>
        <v>20509299415.908981</v>
      </c>
      <c r="Y108" s="3">
        <f ca="1">H108/'Trial Plastic Debt'!H108*(1-Y$1)</f>
        <v>15566973300.597145</v>
      </c>
      <c r="Z108" s="3">
        <f ca="1">I108/'Trial Plastic Debt'!I108*(1-Z$1)</f>
        <v>5463011143.8378725</v>
      </c>
      <c r="AA108" s="3">
        <f ca="1">J108/'Trial Plastic Debt'!J108*(1-AA$1)</f>
        <v>7409639994.2694731</v>
      </c>
      <c r="AB108" s="3">
        <f ca="1">K108/'Trial Plastic Debt'!K108*(1-AB$1)</f>
        <v>2662663266.1616173</v>
      </c>
      <c r="AC108" s="3">
        <f ca="1">L108/'Trial Plastic Debt'!L108*(1-AC$1)</f>
        <v>1279185499.9396274</v>
      </c>
      <c r="AD108" s="3">
        <f ca="1">M108/'Trial Plastic Debt'!M108*(1-AD$1)</f>
        <v>0</v>
      </c>
    </row>
    <row r="109" spans="1:30" x14ac:dyDescent="0.25">
      <c r="A109" s="1">
        <f t="shared" si="12"/>
        <v>2040</v>
      </c>
      <c r="B109">
        <f t="shared" si="13"/>
        <v>2</v>
      </c>
      <c r="C109" s="3">
        <f t="shared" ca="1" si="15"/>
        <v>64929548522.937622</v>
      </c>
      <c r="D109" s="3">
        <f t="shared" ref="D109:D172" ca="1" si="17">MIN(INDIRECT("'[All data.xlsx]Sheet4_Mul_" &amp; $B109 &amp; "_" &amp; D$1 &amp; "'!"&amp; ADDRESS($P$2+$A109-2023, 2) &amp; ":" &amp; ADDRESS($P$2+$A109-2023, 52)))</f>
        <v>73078647994.811447</v>
      </c>
      <c r="E109" s="3">
        <f t="shared" ca="1" si="16"/>
        <v>73242664716.690002</v>
      </c>
      <c r="F109" s="3">
        <f t="shared" ca="1" si="16"/>
        <v>70436072478.94162</v>
      </c>
      <c r="G109" s="3">
        <f t="shared" ca="1" si="16"/>
        <v>67040678256.107315</v>
      </c>
      <c r="H109" s="3">
        <f t="shared" ca="1" si="16"/>
        <v>62675919970.455551</v>
      </c>
      <c r="I109" s="3">
        <f t="shared" ca="1" si="16"/>
        <v>59035144302.469238</v>
      </c>
      <c r="J109" s="3">
        <f t="shared" ca="1" si="16"/>
        <v>56527727178.344711</v>
      </c>
      <c r="K109" s="3">
        <f t="shared" ca="1" si="16"/>
        <v>56090561994.147514</v>
      </c>
      <c r="L109" s="3">
        <f t="shared" ca="1" si="16"/>
        <v>49085702514.487167</v>
      </c>
      <c r="M109" s="3">
        <f t="shared" ca="1" si="10"/>
        <v>51825488558.420639</v>
      </c>
      <c r="S109">
        <f t="shared" si="14"/>
        <v>2</v>
      </c>
      <c r="T109" s="3">
        <f ca="1">C109/'Trial Plastic Debt'!C109*(1-T$1)</f>
        <v>12446403120.407379</v>
      </c>
      <c r="U109" s="3">
        <f ca="1">D109/'Trial Plastic Debt'!D109*(1-U$1)</f>
        <v>4853146586.1761541</v>
      </c>
      <c r="V109" s="3">
        <f ca="1">E109/'Trial Plastic Debt'!E109*(1-V$1)</f>
        <v>3021159279.2779803</v>
      </c>
      <c r="W109" s="3">
        <f ca="1">F109/'Trial Plastic Debt'!F109*(1-W$1)</f>
        <v>4323138702.7333422</v>
      </c>
      <c r="X109" s="3">
        <f ca="1">G109/'Trial Plastic Debt'!G109*(1-X$1)</f>
        <v>4795099585.3194695</v>
      </c>
      <c r="Y109" s="3">
        <f ca="1">H109/'Trial Plastic Debt'!H109*(1-Y$1)</f>
        <v>3399392020.6726923</v>
      </c>
      <c r="Z109" s="3">
        <f ca="1">I109/'Trial Plastic Debt'!I109*(1-Z$1)</f>
        <v>3113231747.4666543</v>
      </c>
      <c r="AA109" s="3">
        <f ca="1">J109/'Trial Plastic Debt'!J109*(1-AA$1)</f>
        <v>3607271553.1464329</v>
      </c>
      <c r="AB109" s="3">
        <f ca="1">K109/'Trial Plastic Debt'!K109*(1-AB$1)</f>
        <v>5633756005.2191057</v>
      </c>
      <c r="AC109" s="3">
        <f ca="1">L109/'Trial Plastic Debt'!L109*(1-AC$1)</f>
        <v>3091555901.8654799</v>
      </c>
      <c r="AD109" s="3">
        <f ca="1">M109/'Trial Plastic Debt'!M109*(1-AD$1)</f>
        <v>0</v>
      </c>
    </row>
    <row r="110" spans="1:30" x14ac:dyDescent="0.25">
      <c r="A110" s="1">
        <f t="shared" si="12"/>
        <v>2041</v>
      </c>
      <c r="B110">
        <f t="shared" si="13"/>
        <v>1</v>
      </c>
      <c r="C110" s="3">
        <f t="shared" ca="1" si="15"/>
        <v>68333010798.502129</v>
      </c>
      <c r="D110" s="3">
        <f t="shared" ca="1" si="17"/>
        <v>75993000543.819382</v>
      </c>
      <c r="E110" s="3">
        <f t="shared" ca="1" si="16"/>
        <v>73273815888.180542</v>
      </c>
      <c r="F110" s="3">
        <f t="shared" ca="1" si="16"/>
        <v>69753238206.19751</v>
      </c>
      <c r="G110" s="3">
        <f t="shared" ca="1" si="16"/>
        <v>161386058481.98694</v>
      </c>
      <c r="H110" s="3">
        <f t="shared" ca="1" si="16"/>
        <v>141697953818.7562</v>
      </c>
      <c r="I110" s="3">
        <f t="shared" ca="1" si="16"/>
        <v>57835377959.827766</v>
      </c>
      <c r="J110" s="3">
        <f t="shared" ca="1" si="16"/>
        <v>53531147325.647392</v>
      </c>
      <c r="K110" s="3">
        <f t="shared" ca="1" si="16"/>
        <v>50817079766.88842</v>
      </c>
      <c r="L110" s="3">
        <f t="shared" ca="1" si="16"/>
        <v>47916512063.426697</v>
      </c>
      <c r="M110" s="3">
        <f t="shared" ca="1" si="10"/>
        <v>48392720019.925438</v>
      </c>
      <c r="S110">
        <f t="shared" si="14"/>
        <v>1</v>
      </c>
      <c r="T110" s="3">
        <f ca="1">C110/'Trial Plastic Debt'!C110*(1-T$1)</f>
        <v>21968824593.58128</v>
      </c>
      <c r="U110" s="3">
        <f ca="1">D110/'Trial Plastic Debt'!D110*(1-U$1)</f>
        <v>21392641284.3685</v>
      </c>
      <c r="V110" s="3">
        <f ca="1">E110/'Trial Plastic Debt'!E110*(1-V$1)</f>
        <v>17240315312.819729</v>
      </c>
      <c r="W110" s="3">
        <f ca="1">F110/'Trial Plastic Debt'!F110*(1-W$1)</f>
        <v>14820525172.239622</v>
      </c>
      <c r="X110" s="3">
        <f ca="1">G110/'Trial Plastic Debt'!G110*(1-X$1)</f>
        <v>33109695480.852791</v>
      </c>
      <c r="Y110" s="3">
        <f ca="1">H110/'Trial Plastic Debt'!H110*(1-Y$1)</f>
        <v>24751097603.537815</v>
      </c>
      <c r="Z110" s="3">
        <f ca="1">I110/'Trial Plastic Debt'!I110*(1-Z$1)</f>
        <v>8170330408.4229736</v>
      </c>
      <c r="AA110" s="3">
        <f ca="1">J110/'Trial Plastic Debt'!J110*(1-AA$1)</f>
        <v>5635815328.7134924</v>
      </c>
      <c r="AB110" s="3">
        <f ca="1">K110/'Trial Plastic Debt'!K110*(1-AB$1)</f>
        <v>3906052822.6329656</v>
      </c>
      <c r="AC110" s="3">
        <f ca="1">L110/'Trial Plastic Debt'!L110*(1-AC$1)</f>
        <v>1823642668.2108834</v>
      </c>
      <c r="AD110" s="3">
        <f ca="1">M110/'Trial Plastic Debt'!M110*(1-AD$1)</f>
        <v>0</v>
      </c>
    </row>
    <row r="111" spans="1:30" x14ac:dyDescent="0.25">
      <c r="A111" s="1">
        <f t="shared" si="12"/>
        <v>2041</v>
      </c>
      <c r="B111">
        <f t="shared" si="13"/>
        <v>1.2</v>
      </c>
      <c r="C111" s="3">
        <f t="shared" ca="1" si="15"/>
        <v>67959771635.509125</v>
      </c>
      <c r="D111" s="3">
        <f t="shared" ca="1" si="17"/>
        <v>76520077749.880112</v>
      </c>
      <c r="E111" s="3">
        <f t="shared" ca="1" si="16"/>
        <v>73098423410.606644</v>
      </c>
      <c r="F111" s="3">
        <f t="shared" ca="1" si="16"/>
        <v>69676769071.333176</v>
      </c>
      <c r="G111" s="3">
        <f t="shared" ca="1" si="16"/>
        <v>61015600005.659973</v>
      </c>
      <c r="H111" s="3">
        <f t="shared" ca="1" si="16"/>
        <v>62833460392.786255</v>
      </c>
      <c r="I111" s="3">
        <f t="shared" ca="1" si="16"/>
        <v>57971874421.767273</v>
      </c>
      <c r="J111" s="3">
        <f t="shared" ca="1" si="16"/>
        <v>53850371561.621284</v>
      </c>
      <c r="K111" s="3">
        <f t="shared" ca="1" si="16"/>
        <v>84041208679.38266</v>
      </c>
      <c r="L111" s="3">
        <f t="shared" ca="1" si="16"/>
        <v>63055222865.027519</v>
      </c>
      <c r="M111" s="3">
        <f t="shared" ca="1" si="10"/>
        <v>49020123866.624718</v>
      </c>
      <c r="S111">
        <f t="shared" si="14"/>
        <v>1.2</v>
      </c>
      <c r="T111" s="3">
        <f ca="1">C111/'Trial Plastic Debt'!C111*(1-T$1)</f>
        <v>20301420230.217255</v>
      </c>
      <c r="U111" s="3">
        <f ca="1">D111/'Trial Plastic Debt'!D111*(1-U$1)</f>
        <v>18440747347.134605</v>
      </c>
      <c r="V111" s="3">
        <f ca="1">E111/'Trial Plastic Debt'!E111*(1-V$1)</f>
        <v>16086197426.678116</v>
      </c>
      <c r="W111" s="3">
        <f ca="1">F111/'Trial Plastic Debt'!F111*(1-W$1)</f>
        <v>13852003425.241261</v>
      </c>
      <c r="X111" s="3">
        <f ca="1">G111/'Trial Plastic Debt'!G111*(1-X$1)</f>
        <v>12279850705.214178</v>
      </c>
      <c r="Y111" s="3">
        <f ca="1">H111/'Trial Plastic Debt'!H111*(1-Y$1)</f>
        <v>9931157645.6721401</v>
      </c>
      <c r="Z111" s="3">
        <f ca="1">I111/'Trial Plastic Debt'!I111*(1-Z$1)</f>
        <v>7535518345.3754444</v>
      </c>
      <c r="AA111" s="3">
        <f ca="1">J111/'Trial Plastic Debt'!J111*(1-AA$1)</f>
        <v>5481550333.1743927</v>
      </c>
      <c r="AB111" s="3">
        <f ca="1">K111/'Trial Plastic Debt'!K111*(1-AB$1)</f>
        <v>5681679809.9510746</v>
      </c>
      <c r="AC111" s="3">
        <f ca="1">L111/'Trial Plastic Debt'!L111*(1-AC$1)</f>
        <v>2246148420.0034642</v>
      </c>
      <c r="AD111" s="3">
        <f ca="1">M111/'Trial Plastic Debt'!M111*(1-AD$1)</f>
        <v>0</v>
      </c>
    </row>
    <row r="112" spans="1:30" x14ac:dyDescent="0.25">
      <c r="A112" s="1">
        <f t="shared" si="12"/>
        <v>2041</v>
      </c>
      <c r="B112">
        <f t="shared" si="13"/>
        <v>1.4</v>
      </c>
      <c r="C112" s="3">
        <f t="shared" ca="1" si="15"/>
        <v>67596270827.304886</v>
      </c>
      <c r="D112" s="3">
        <f t="shared" ca="1" si="17"/>
        <v>76271132649.669113</v>
      </c>
      <c r="E112" s="3">
        <f t="shared" ca="1" si="16"/>
        <v>72251684661.638474</v>
      </c>
      <c r="F112" s="3">
        <f t="shared" ca="1" si="16"/>
        <v>69656935387.108612</v>
      </c>
      <c r="G112" s="3">
        <f t="shared" ca="1" si="16"/>
        <v>75752262867.367874</v>
      </c>
      <c r="H112" s="3">
        <f t="shared" ca="1" si="16"/>
        <v>141724516385.59012</v>
      </c>
      <c r="I112" s="3">
        <f t="shared" ca="1" si="16"/>
        <v>55140459784.702408</v>
      </c>
      <c r="J112" s="3">
        <f t="shared" ca="1" si="16"/>
        <v>105510256962.44952</v>
      </c>
      <c r="K112" s="3">
        <f t="shared" ca="1" si="16"/>
        <v>80938201889.377731</v>
      </c>
      <c r="L112" s="3">
        <f t="shared" ca="1" si="16"/>
        <v>63722723428.762344</v>
      </c>
      <c r="M112" s="3">
        <f t="shared" ca="1" si="10"/>
        <v>49813217783.179016</v>
      </c>
      <c r="S112">
        <f t="shared" si="14"/>
        <v>1.4</v>
      </c>
      <c r="T112" s="3">
        <f ca="1">C112/'Trial Plastic Debt'!C112*(1-T$1)</f>
        <v>18568242048.913319</v>
      </c>
      <c r="U112" s="3">
        <f ca="1">D112/'Trial Plastic Debt'!D112*(1-U$1)</f>
        <v>16965381534.955362</v>
      </c>
      <c r="V112" s="3">
        <f ca="1">E112/'Trial Plastic Debt'!E112*(1-V$1)</f>
        <v>14863342313.215397</v>
      </c>
      <c r="W112" s="3">
        <f ca="1">F112/'Trial Plastic Debt'!F112*(1-W$1)</f>
        <v>12853130088.695219</v>
      </c>
      <c r="X112" s="3">
        <f ca="1">G112/'Trial Plastic Debt'!G112*(1-X$1)</f>
        <v>13546812043.487486</v>
      </c>
      <c r="Y112" s="3">
        <f ca="1">H112/'Trial Plastic Debt'!H112*(1-Y$1)</f>
        <v>19851590428.628155</v>
      </c>
      <c r="Z112" s="3">
        <f ca="1">I112/'Trial Plastic Debt'!I112*(1-Z$1)</f>
        <v>7046197810.320343</v>
      </c>
      <c r="AA112" s="3">
        <f ca="1">J112/'Trial Plastic Debt'!J112*(1-AA$1)</f>
        <v>9442406781.9276123</v>
      </c>
      <c r="AB112" s="3">
        <f ca="1">K112/'Trial Plastic Debt'!K112*(1-AB$1)</f>
        <v>5182667145.6931925</v>
      </c>
      <c r="AC112" s="3">
        <f ca="1">L112/'Trial Plastic Debt'!L112*(1-AC$1)</f>
        <v>2112379125.474237</v>
      </c>
      <c r="AD112" s="3">
        <f ca="1">M112/'Trial Plastic Debt'!M112*(1-AD$1)</f>
        <v>0</v>
      </c>
    </row>
    <row r="113" spans="1:30" x14ac:dyDescent="0.25">
      <c r="A113" s="1">
        <f t="shared" si="12"/>
        <v>2041</v>
      </c>
      <c r="B113">
        <f t="shared" si="13"/>
        <v>1.6</v>
      </c>
      <c r="C113" s="3">
        <f t="shared" ca="1" si="15"/>
        <v>67242099969.292946</v>
      </c>
      <c r="D113" s="3">
        <f t="shared" ca="1" si="17"/>
        <v>82275972884.576553</v>
      </c>
      <c r="E113" s="3">
        <f t="shared" ca="1" si="16"/>
        <v>72869793694.681488</v>
      </c>
      <c r="F113" s="3">
        <f t="shared" ca="1" si="16"/>
        <v>69692660330.553528</v>
      </c>
      <c r="G113" s="3">
        <f t="shared" ca="1" si="16"/>
        <v>165213221184.91205</v>
      </c>
      <c r="H113" s="3">
        <f t="shared" ca="1" si="16"/>
        <v>59772093347.93425</v>
      </c>
      <c r="I113" s="3">
        <f t="shared" ca="1" si="16"/>
        <v>123106682847.00328</v>
      </c>
      <c r="J113" s="3">
        <f t="shared" ca="1" si="16"/>
        <v>104193193830.66696</v>
      </c>
      <c r="K113" s="3">
        <f t="shared" ca="1" si="16"/>
        <v>81623753168.584091</v>
      </c>
      <c r="L113" s="3">
        <f t="shared" ca="1" si="16"/>
        <v>64538239975.120995</v>
      </c>
      <c r="M113" s="3">
        <f t="shared" ca="1" si="10"/>
        <v>50769383199.104843</v>
      </c>
      <c r="S113">
        <f t="shared" si="14"/>
        <v>1.6</v>
      </c>
      <c r="T113" s="3">
        <f ca="1">C113/'Trial Plastic Debt'!C113*(1-T$1)</f>
        <v>16739408743.916307</v>
      </c>
      <c r="U113" s="3">
        <f ca="1">D113/'Trial Plastic Debt'!D113*(1-U$1)</f>
        <v>8515000707.0744333</v>
      </c>
      <c r="V113" s="3">
        <f ca="1">E113/'Trial Plastic Debt'!E113*(1-V$1)</f>
        <v>13632244095.126675</v>
      </c>
      <c r="W113" s="3">
        <f ca="1">F113/'Trial Plastic Debt'!F113*(1-W$1)</f>
        <v>11806008580.964083</v>
      </c>
      <c r="X113" s="3">
        <f ca="1">G113/'Trial Plastic Debt'!G113*(1-X$1)</f>
        <v>23198625633.985893</v>
      </c>
      <c r="Y113" s="3">
        <f ca="1">H113/'Trial Plastic Debt'!H113*(1-Y$1)</f>
        <v>8290793409.8839827</v>
      </c>
      <c r="Z113" s="3">
        <f ca="1">I113/'Trial Plastic Debt'!I113*(1-Z$1)</f>
        <v>13412145821.531441</v>
      </c>
      <c r="AA113" s="3">
        <f ca="1">J113/'Trial Plastic Debt'!J113*(1-AA$1)</f>
        <v>8461569970.6375189</v>
      </c>
      <c r="AB113" s="3">
        <f ca="1">K113/'Trial Plastic Debt'!K113*(1-AB$1)</f>
        <v>4802432700.9180279</v>
      </c>
      <c r="AC113" s="3">
        <f ca="1">L113/'Trial Plastic Debt'!L113*(1-AC$1)</f>
        <v>1978887697.5060744</v>
      </c>
      <c r="AD113" s="3">
        <f ca="1">M113/'Trial Plastic Debt'!M113*(1-AD$1)</f>
        <v>0</v>
      </c>
    </row>
    <row r="114" spans="1:30" x14ac:dyDescent="0.25">
      <c r="A114" s="1">
        <f t="shared" si="12"/>
        <v>2041</v>
      </c>
      <c r="B114">
        <f t="shared" si="13"/>
        <v>1.8</v>
      </c>
      <c r="C114" s="3">
        <f t="shared" ca="1" si="15"/>
        <v>66896874043.867477</v>
      </c>
      <c r="D114" s="3">
        <f t="shared" ca="1" si="17"/>
        <v>75307715466.545166</v>
      </c>
      <c r="E114" s="3">
        <f t="shared" ca="1" si="16"/>
        <v>76088253783.706848</v>
      </c>
      <c r="F114" s="3">
        <f t="shared" ca="1" si="16"/>
        <v>69783039103.898514</v>
      </c>
      <c r="G114" s="3">
        <f t="shared" ca="1" si="16"/>
        <v>161169241219.27774</v>
      </c>
      <c r="H114" s="3">
        <f t="shared" ca="1" si="16"/>
        <v>60152875253.792847</v>
      </c>
      <c r="I114" s="3">
        <f t="shared" ca="1" si="16"/>
        <v>126129531844.23421</v>
      </c>
      <c r="J114" s="3">
        <f t="shared" ca="1" si="16"/>
        <v>55515531759.795921</v>
      </c>
      <c r="K114" s="3">
        <f t="shared" ca="1" si="16"/>
        <v>83866659874.958466</v>
      </c>
      <c r="L114" s="3">
        <f t="shared" ca="1" si="16"/>
        <v>66124044527.28569</v>
      </c>
      <c r="M114" s="3">
        <f t="shared" ca="1" si="10"/>
        <v>51886519261.711792</v>
      </c>
      <c r="S114">
        <f t="shared" si="14"/>
        <v>1.8</v>
      </c>
      <c r="T114" s="3">
        <f ca="1">C114/'Trial Plastic Debt'!C114*(1-T$1)</f>
        <v>14799987832.719833</v>
      </c>
      <c r="U114" s="3">
        <f ca="1">D114/'Trial Plastic Debt'!D114*(1-U$1)</f>
        <v>5011033635.4461002</v>
      </c>
      <c r="V114" s="3">
        <f ca="1">E114/'Trial Plastic Debt'!E114*(1-V$1)</f>
        <v>3699465604.4350166</v>
      </c>
      <c r="W114" s="3">
        <f ca="1">F114/'Trial Plastic Debt'!F114*(1-W$1)</f>
        <v>10695306408.479113</v>
      </c>
      <c r="X114" s="3">
        <f ca="1">G114/'Trial Plastic Debt'!G114*(1-X$1)</f>
        <v>21072909908.674301</v>
      </c>
      <c r="Y114" s="3">
        <f ca="1">H114/'Trial Plastic Debt'!H114*(1-Y$1)</f>
        <v>6889114734.074441</v>
      </c>
      <c r="Z114" s="3">
        <f ca="1">I114/'Trial Plastic Debt'!I114*(1-Z$1)</f>
        <v>11927325731.818417</v>
      </c>
      <c r="AA114" s="3">
        <f ca="1">J114/'Trial Plastic Debt'!J114*(1-AA$1)</f>
        <v>4249858718.2780538</v>
      </c>
      <c r="AB114" s="3">
        <f ca="1">K114/'Trial Plastic Debt'!K114*(1-AB$1)</f>
        <v>4470002123.6555719</v>
      </c>
      <c r="AC114" s="3">
        <f ca="1">L114/'Trial Plastic Debt'!L114*(1-AC$1)</f>
        <v>1853034639.6374283</v>
      </c>
      <c r="AD114" s="3">
        <f ca="1">M114/'Trial Plastic Debt'!M114*(1-AD$1)</f>
        <v>0</v>
      </c>
    </row>
    <row r="115" spans="1:30" x14ac:dyDescent="0.25">
      <c r="A115" s="1">
        <f t="shared" si="12"/>
        <v>2041</v>
      </c>
      <c r="B115">
        <f t="shared" si="13"/>
        <v>2</v>
      </c>
      <c r="C115" s="3">
        <f t="shared" ca="1" si="15"/>
        <v>66560229721.264847</v>
      </c>
      <c r="D115" s="3">
        <f t="shared" ca="1" si="17"/>
        <v>75003925249.605453</v>
      </c>
      <c r="E115" s="3">
        <f t="shared" ca="1" si="16"/>
        <v>75003722181.287186</v>
      </c>
      <c r="F115" s="3">
        <f t="shared" ca="1" si="16"/>
        <v>68528582477.064781</v>
      </c>
      <c r="G115" s="3">
        <f t="shared" ca="1" si="16"/>
        <v>65727108816.014725</v>
      </c>
      <c r="H115" s="3">
        <f t="shared" ca="1" si="16"/>
        <v>64174352598.154144</v>
      </c>
      <c r="I115" s="3">
        <f t="shared" ca="1" si="16"/>
        <v>61401061274.719444</v>
      </c>
      <c r="J115" s="3">
        <f t="shared" ca="1" si="16"/>
        <v>57867292815.12825</v>
      </c>
      <c r="K115" s="3">
        <f t="shared" ca="1" si="16"/>
        <v>51946095850.655464</v>
      </c>
      <c r="L115" s="3">
        <f t="shared" ca="1" si="16"/>
        <v>51106615438.449615</v>
      </c>
      <c r="M115" s="3">
        <f t="shared" ca="1" si="10"/>
        <v>53162918583.618378</v>
      </c>
      <c r="S115">
        <f t="shared" si="14"/>
        <v>2</v>
      </c>
      <c r="T115" s="3">
        <f ca="1">C115/'Trial Plastic Debt'!C115*(1-T$1)</f>
        <v>12764776435.540731</v>
      </c>
      <c r="U115" s="3">
        <f ca="1">D115/'Trial Plastic Debt'!D115*(1-U$1)</f>
        <v>5143903526.5664501</v>
      </c>
      <c r="V115" s="3">
        <f ca="1">E115/'Trial Plastic Debt'!E115*(1-V$1)</f>
        <v>3007020497.1344705</v>
      </c>
      <c r="W115" s="3">
        <f ca="1">F115/'Trial Plastic Debt'!F115*(1-W$1)</f>
        <v>3598242377.3966708</v>
      </c>
      <c r="X115" s="3">
        <f ca="1">G115/'Trial Plastic Debt'!G115*(1-X$1)</f>
        <v>3180713478.3840137</v>
      </c>
      <c r="Y115" s="3">
        <f ca="1">H115/'Trial Plastic Debt'!H115*(1-Y$1)</f>
        <v>2924485069.1831141</v>
      </c>
      <c r="Z115" s="3">
        <f ca="1">I115/'Trial Plastic Debt'!I115*(1-Z$1)</f>
        <v>3408189544.7021236</v>
      </c>
      <c r="AA115" s="3">
        <f ca="1">J115/'Trial Plastic Debt'!J115*(1-AA$1)</f>
        <v>3619869113.2580643</v>
      </c>
      <c r="AB115" s="3">
        <f ca="1">K115/'Trial Plastic Debt'!K115*(1-AB$1)</f>
        <v>3868019544.2283707</v>
      </c>
      <c r="AC115" s="3">
        <f ca="1">L115/'Trial Plastic Debt'!L115*(1-AC$1)</f>
        <v>2754586987.5455146</v>
      </c>
      <c r="AD115" s="3">
        <f ca="1">M115/'Trial Plastic Debt'!M115*(1-AD$1)</f>
        <v>0</v>
      </c>
    </row>
    <row r="116" spans="1:30" x14ac:dyDescent="0.25">
      <c r="A116" s="1">
        <f t="shared" si="12"/>
        <v>2042</v>
      </c>
      <c r="B116">
        <f t="shared" si="13"/>
        <v>1</v>
      </c>
      <c r="C116" s="3">
        <f t="shared" ca="1" si="15"/>
        <v>70035077299.305786</v>
      </c>
      <c r="D116" s="3">
        <f t="shared" ca="1" si="17"/>
        <v>72013896018.348557</v>
      </c>
      <c r="E116" s="3">
        <f t="shared" ca="1" si="16"/>
        <v>75111423273.161346</v>
      </c>
      <c r="F116" s="3">
        <f t="shared" ca="1" si="16"/>
        <v>71504566447.212143</v>
      </c>
      <c r="G116" s="3">
        <f t="shared" ca="1" si="16"/>
        <v>165460515953.53931</v>
      </c>
      <c r="H116" s="3">
        <f t="shared" ca="1" si="16"/>
        <v>145276944468.66443</v>
      </c>
      <c r="I116" s="3">
        <f t="shared" ca="1" si="16"/>
        <v>59659355893.874466</v>
      </c>
      <c r="J116" s="3">
        <f t="shared" ca="1" si="16"/>
        <v>105480862924.32976</v>
      </c>
      <c r="K116" s="3">
        <f t="shared" ca="1" si="16"/>
        <v>83454541240.363174</v>
      </c>
      <c r="L116" s="3">
        <f t="shared" ca="1" si="16"/>
        <v>49131143804.463219</v>
      </c>
      <c r="M116" s="3">
        <f t="shared" ca="1" si="10"/>
        <v>49634262818.304771</v>
      </c>
      <c r="S116">
        <f t="shared" si="14"/>
        <v>1</v>
      </c>
      <c r="T116" s="3">
        <f ca="1">C116/'Trial Plastic Debt'!C116*(1-T$1)</f>
        <v>23593563158.763351</v>
      </c>
      <c r="U116" s="3">
        <f ca="1">D116/'Trial Plastic Debt'!D116*(1-U$1)</f>
        <v>22053279926.883698</v>
      </c>
      <c r="V116" s="3">
        <f ca="1">E116/'Trial Plastic Debt'!E116*(1-V$1)</f>
        <v>17679250003.742474</v>
      </c>
      <c r="W116" s="3">
        <f ca="1">F116/'Trial Plastic Debt'!F116*(1-W$1)</f>
        <v>15199158147.184008</v>
      </c>
      <c r="X116" s="3">
        <f ca="1">G116/'Trial Plastic Debt'!G116*(1-X$1)</f>
        <v>30866306565.874599</v>
      </c>
      <c r="Y116" s="3">
        <f ca="1">H116/'Trial Plastic Debt'!H116*(1-Y$1)</f>
        <v>25466937699.137302</v>
      </c>
      <c r="Z116" s="3">
        <f ca="1">I116/'Trial Plastic Debt'!I116*(1-Z$1)</f>
        <v>8364959139.1750126</v>
      </c>
      <c r="AA116" s="3">
        <f ca="1">J116/'Trial Plastic Debt'!J116*(1-AA$1)</f>
        <v>11517981764.501564</v>
      </c>
      <c r="AB116" s="3">
        <f ca="1">K116/'Trial Plastic Debt'!K116*(1-AB$1)</f>
        <v>6153508011.975214</v>
      </c>
      <c r="AC116" s="3">
        <f ca="1">L116/'Trial Plastic Debt'!L116*(1-AC$1)</f>
        <v>1871404183.8387115</v>
      </c>
      <c r="AD116" s="3">
        <f ca="1">M116/'Trial Plastic Debt'!M116*(1-AD$1)</f>
        <v>0</v>
      </c>
    </row>
    <row r="117" spans="1:30" x14ac:dyDescent="0.25">
      <c r="A117" s="1">
        <f t="shared" si="12"/>
        <v>2042</v>
      </c>
      <c r="B117">
        <f t="shared" si="13"/>
        <v>1.2</v>
      </c>
      <c r="C117" s="3">
        <f t="shared" ca="1" si="15"/>
        <v>69652494575.432541</v>
      </c>
      <c r="D117" s="3">
        <f t="shared" ca="1" si="17"/>
        <v>71846540487.601471</v>
      </c>
      <c r="E117" s="3">
        <f t="shared" ca="1" si="16"/>
        <v>74931597140.98703</v>
      </c>
      <c r="F117" s="3">
        <f t="shared" ca="1" si="16"/>
        <v>71426118610.887314</v>
      </c>
      <c r="G117" s="3">
        <f t="shared" ca="1" si="16"/>
        <v>165149489647.71899</v>
      </c>
      <c r="H117" s="3">
        <f t="shared" ca="1" si="16"/>
        <v>145088034518.87839</v>
      </c>
      <c r="I117" s="3">
        <f t="shared" ca="1" si="16"/>
        <v>125447981395.14055</v>
      </c>
      <c r="J117" s="3">
        <f t="shared" ca="1" si="16"/>
        <v>105807928271.40277</v>
      </c>
      <c r="K117" s="3">
        <f t="shared" ca="1" si="16"/>
        <v>87449559357.120392</v>
      </c>
      <c r="L117" s="3">
        <f t="shared" ca="1" si="16"/>
        <v>64653095204.683601</v>
      </c>
      <c r="M117" s="3">
        <f t="shared" ca="1" si="10"/>
        <v>50277156621.302284</v>
      </c>
      <c r="S117">
        <f t="shared" si="14"/>
        <v>1.2</v>
      </c>
      <c r="T117" s="3">
        <f ca="1">C117/'Trial Plastic Debt'!C117*(1-T$1)</f>
        <v>20816703552.932999</v>
      </c>
      <c r="U117" s="3">
        <f ca="1">D117/'Trial Plastic Debt'!D117*(1-U$1)</f>
        <v>19616038416.378807</v>
      </c>
      <c r="V117" s="3">
        <f ca="1">E117/'Trial Plastic Debt'!E117*(1-V$1)</f>
        <v>16495706014.548944</v>
      </c>
      <c r="W117" s="3">
        <f ca="1">F117/'Trial Plastic Debt'!F117*(1-W$1)</f>
        <v>14205828108.019958</v>
      </c>
      <c r="X117" s="3">
        <f ca="1">G117/'Trial Plastic Debt'!G117*(1-X$1)</f>
        <v>31015451398.834274</v>
      </c>
      <c r="Y117" s="3">
        <f ca="1">H117/'Trial Plastic Debt'!H117*(1-Y$1)</f>
        <v>23689244959.053143</v>
      </c>
      <c r="Z117" s="3">
        <f ca="1">I117/'Trial Plastic Debt'!I117*(1-Z$1)</f>
        <v>16762363676.260563</v>
      </c>
      <c r="AA117" s="3">
        <f ca="1">J117/'Trial Plastic Debt'!J117*(1-AA$1)</f>
        <v>10852809722.636272</v>
      </c>
      <c r="AB117" s="3">
        <f ca="1">K117/'Trial Plastic Debt'!K117*(1-AB$1)</f>
        <v>6060877699.5202274</v>
      </c>
      <c r="AC117" s="3">
        <f ca="1">L117/'Trial Plastic Debt'!L117*(1-AC$1)</f>
        <v>2304915751.8228121</v>
      </c>
      <c r="AD117" s="3">
        <f ca="1">M117/'Trial Plastic Debt'!M117*(1-AD$1)</f>
        <v>0</v>
      </c>
    </row>
    <row r="118" spans="1:30" x14ac:dyDescent="0.25">
      <c r="A118" s="1">
        <f t="shared" si="12"/>
        <v>2042</v>
      </c>
      <c r="B118">
        <f t="shared" si="13"/>
        <v>1.4</v>
      </c>
      <c r="C118" s="3">
        <f t="shared" ca="1" si="15"/>
        <v>69279893858.217682</v>
      </c>
      <c r="D118" s="3">
        <f t="shared" ca="1" si="17"/>
        <v>78181871243.902008</v>
      </c>
      <c r="E118" s="3">
        <f t="shared" ca="1" si="16"/>
        <v>74793789003.832443</v>
      </c>
      <c r="F118" s="3">
        <f t="shared" ca="1" si="16"/>
        <v>71405706763.762863</v>
      </c>
      <c r="G118" s="3">
        <f t="shared" ca="1" si="16"/>
        <v>164851797913.39883</v>
      </c>
      <c r="H118" s="3">
        <f t="shared" ca="1" si="16"/>
        <v>145302415251.81421</v>
      </c>
      <c r="I118" s="3">
        <f t="shared" ca="1" si="16"/>
        <v>59090551004.950912</v>
      </c>
      <c r="J118" s="3">
        <f t="shared" ca="1" si="16"/>
        <v>106257101584.3989</v>
      </c>
      <c r="K118" s="3">
        <f t="shared" ca="1" si="16"/>
        <v>84266675321.6595</v>
      </c>
      <c r="L118" s="3">
        <f t="shared" ca="1" si="16"/>
        <v>65977903202.467705</v>
      </c>
      <c r="M118" s="3">
        <f t="shared" ca="1" si="10"/>
        <v>51089831177.422028</v>
      </c>
      <c r="S118">
        <f t="shared" si="14"/>
        <v>1.4</v>
      </c>
      <c r="T118" s="3">
        <f ca="1">C118/'Trial Plastic Debt'!C118*(1-T$1)</f>
        <v>19039345824.085949</v>
      </c>
      <c r="U118" s="3">
        <f ca="1">D118/'Trial Plastic Debt'!D118*(1-U$1)</f>
        <v>17395892930.311138</v>
      </c>
      <c r="V118" s="3">
        <f ca="1">E118/'Trial Plastic Debt'!E118*(1-V$1)</f>
        <v>15270145157.527399</v>
      </c>
      <c r="W118" s="3">
        <f ca="1">F118/'Trial Plastic Debt'!F118*(1-W$1)</f>
        <v>13181363253.440138</v>
      </c>
      <c r="X118" s="3">
        <f ca="1">G118/'Trial Plastic Debt'!G118*(1-X$1)</f>
        <v>28306857616.421112</v>
      </c>
      <c r="Y118" s="3">
        <f ca="1">H118/'Trial Plastic Debt'!H118*(1-Y$1)</f>
        <v>21445294311.20261</v>
      </c>
      <c r="Z118" s="3">
        <f ca="1">I118/'Trial Plastic Debt'!I118*(1-Z$1)</f>
        <v>7288545726.3249779</v>
      </c>
      <c r="AA118" s="3">
        <f ca="1">J118/'Trial Plastic Debt'!J118*(1-AA$1)</f>
        <v>9975627525.0041027</v>
      </c>
      <c r="AB118" s="3">
        <f ca="1">K118/'Trial Plastic Debt'!K118*(1-AB$1)</f>
        <v>5528445987.7915335</v>
      </c>
      <c r="AC118" s="3">
        <f ca="1">L118/'Trial Plastic Debt'!L118*(1-AC$1)</f>
        <v>2175916749.4512138</v>
      </c>
      <c r="AD118" s="3">
        <f ca="1">M118/'Trial Plastic Debt'!M118*(1-AD$1)</f>
        <v>0</v>
      </c>
    </row>
    <row r="119" spans="1:30" x14ac:dyDescent="0.25">
      <c r="A119" s="1">
        <f t="shared" si="12"/>
        <v>2042</v>
      </c>
      <c r="B119">
        <f t="shared" si="13"/>
        <v>1.6</v>
      </c>
      <c r="C119" s="3">
        <f t="shared" ca="1" si="15"/>
        <v>68916856531.023911</v>
      </c>
      <c r="D119" s="3">
        <f t="shared" ca="1" si="17"/>
        <v>81199367332.429916</v>
      </c>
      <c r="E119" s="3">
        <f t="shared" ca="1" si="16"/>
        <v>74697123655.888428</v>
      </c>
      <c r="F119" s="3">
        <f t="shared" ca="1" si="16"/>
        <v>71442227405.443726</v>
      </c>
      <c r="G119" s="3">
        <f t="shared" ca="1" si="16"/>
        <v>164994778716.82761</v>
      </c>
      <c r="H119" s="3">
        <f t="shared" ca="1" si="16"/>
        <v>64932434904.554382</v>
      </c>
      <c r="I119" s="3">
        <f t="shared" ca="1" si="16"/>
        <v>126215837028.66206</v>
      </c>
      <c r="J119" s="3">
        <f t="shared" ca="1" si="16"/>
        <v>109023211245.74104</v>
      </c>
      <c r="K119" s="3">
        <f t="shared" ca="1" si="16"/>
        <v>84969125911.464798</v>
      </c>
      <c r="L119" s="3">
        <f t="shared" ca="1" si="16"/>
        <v>66172697677.170166</v>
      </c>
      <c r="M119" s="3">
        <f t="shared" ca="1" si="10"/>
        <v>52069603264.943932</v>
      </c>
      <c r="S119">
        <f t="shared" si="14"/>
        <v>1.6</v>
      </c>
      <c r="T119" s="3">
        <f ca="1">C119/'Trial Plastic Debt'!C119*(1-T$1)</f>
        <v>17163904179.780109</v>
      </c>
      <c r="U119" s="3">
        <f ca="1">D119/'Trial Plastic Debt'!D119*(1-U$1)</f>
        <v>7111758883.4385672</v>
      </c>
      <c r="V119" s="3">
        <f ca="1">E119/'Trial Plastic Debt'!E119*(1-V$1)</f>
        <v>13979169675.847593</v>
      </c>
      <c r="W119" s="3">
        <f ca="1">F119/'Trial Plastic Debt'!F119*(1-W$1)</f>
        <v>12107410812.199806</v>
      </c>
      <c r="X119" s="3">
        <f ca="1">G119/'Trial Plastic Debt'!G119*(1-X$1)</f>
        <v>25094302932.943806</v>
      </c>
      <c r="Y119" s="3">
        <f ca="1">H119/'Trial Plastic Debt'!H119*(1-Y$1)</f>
        <v>8369830954.0232553</v>
      </c>
      <c r="Z119" s="3">
        <f ca="1">I119/'Trial Plastic Debt'!I119*(1-Z$1)</f>
        <v>13755808944.743174</v>
      </c>
      <c r="AA119" s="3">
        <f ca="1">J119/'Trial Plastic Debt'!J119*(1-AA$1)</f>
        <v>8823206445.1983986</v>
      </c>
      <c r="AB119" s="3">
        <f ca="1">K119/'Trial Plastic Debt'!K119*(1-AB$1)</f>
        <v>5115396853.4728193</v>
      </c>
      <c r="AC119" s="3">
        <f ca="1">L119/'Trial Plastic Debt'!L119*(1-AC$1)</f>
        <v>2030540486.9499991</v>
      </c>
      <c r="AD119" s="3">
        <f ca="1">M119/'Trial Plastic Debt'!M119*(1-AD$1)</f>
        <v>0</v>
      </c>
    </row>
    <row r="120" spans="1:30" x14ac:dyDescent="0.25">
      <c r="A120" s="1">
        <f t="shared" si="12"/>
        <v>2042</v>
      </c>
      <c r="B120">
        <f t="shared" si="13"/>
        <v>1.8</v>
      </c>
      <c r="C120" s="3">
        <f t="shared" ca="1" si="15"/>
        <v>68562987948.540833</v>
      </c>
      <c r="D120" s="3">
        <f t="shared" ca="1" si="17"/>
        <v>80904572300.473251</v>
      </c>
      <c r="E120" s="3">
        <f t="shared" ca="1" si="16"/>
        <v>77944167304.20018</v>
      </c>
      <c r="F120" s="3">
        <f t="shared" ca="1" si="16"/>
        <v>71534753312.88829</v>
      </c>
      <c r="G120" s="3">
        <f t="shared" ca="1" si="16"/>
        <v>165236102787.58139</v>
      </c>
      <c r="H120" s="3">
        <f t="shared" ca="1" si="16"/>
        <v>145995430106.80783</v>
      </c>
      <c r="I120" s="3">
        <f t="shared" ca="1" si="16"/>
        <v>129318125844.94514</v>
      </c>
      <c r="J120" s="3">
        <f t="shared" ca="1" si="16"/>
        <v>101889904287.53</v>
      </c>
      <c r="K120" s="3">
        <f t="shared" ca="1" si="16"/>
        <v>89555096273.942551</v>
      </c>
      <c r="L120" s="3">
        <f t="shared" ca="1" si="16"/>
        <v>67158012564.470009</v>
      </c>
      <c r="M120" s="3">
        <f t="shared" ca="1" si="10"/>
        <v>53214320162.208466</v>
      </c>
      <c r="S120">
        <f t="shared" si="14"/>
        <v>1.8</v>
      </c>
      <c r="T120" s="3">
        <f ca="1">C120/'Trial Plastic Debt'!C120*(1-T$1)</f>
        <v>15175079447.588242</v>
      </c>
      <c r="U120" s="3">
        <f ca="1">D120/'Trial Plastic Debt'!D120*(1-U$1)</f>
        <v>7512737345.5420246</v>
      </c>
      <c r="V120" s="3">
        <f ca="1">E120/'Trial Plastic Debt'!E120*(1-V$1)</f>
        <v>4119480708.6133556</v>
      </c>
      <c r="W120" s="3">
        <f ca="1">F120/'Trial Plastic Debt'!F120*(1-W$1)</f>
        <v>10968249731.227694</v>
      </c>
      <c r="X120" s="3">
        <f ca="1">G120/'Trial Plastic Debt'!G120*(1-X$1)</f>
        <v>21673919917.508465</v>
      </c>
      <c r="Y120" s="3">
        <f ca="1">H120/'Trial Plastic Debt'!H120*(1-Y$1)</f>
        <v>16616298597.809446</v>
      </c>
      <c r="Z120" s="3">
        <f ca="1">I120/'Trial Plastic Debt'!I120*(1-Z$1)</f>
        <v>12232491721.261545</v>
      </c>
      <c r="AA120" s="3">
        <f ca="1">J120/'Trial Plastic Debt'!J120*(1-AA$1)</f>
        <v>8032749965.1419048</v>
      </c>
      <c r="AB120" s="3">
        <f ca="1">K120/'Trial Plastic Debt'!K120*(1-AB$1)</f>
        <v>4606046245.9351988</v>
      </c>
      <c r="AC120" s="3">
        <f ca="1">L120/'Trial Plastic Debt'!L120*(1-AC$1)</f>
        <v>1893456026.1891987</v>
      </c>
      <c r="AD120" s="3">
        <f ca="1">M120/'Trial Plastic Debt'!M120*(1-AD$1)</f>
        <v>0</v>
      </c>
    </row>
    <row r="121" spans="1:30" x14ac:dyDescent="0.25">
      <c r="A121" s="1">
        <f t="shared" si="12"/>
        <v>2042</v>
      </c>
      <c r="B121">
        <f t="shared" si="13"/>
        <v>2</v>
      </c>
      <c r="C121" s="3">
        <f t="shared" ca="1" si="15"/>
        <v>68217915695.221512</v>
      </c>
      <c r="D121" s="3">
        <f t="shared" ca="1" si="17"/>
        <v>80579562456.830429</v>
      </c>
      <c r="E121" s="3">
        <f t="shared" ca="1" si="16"/>
        <v>76053445213.030029</v>
      </c>
      <c r="F121" s="3">
        <f t="shared" ca="1" si="16"/>
        <v>73749602438.083939</v>
      </c>
      <c r="G121" s="3">
        <f t="shared" ca="1" si="16"/>
        <v>69398536265.669952</v>
      </c>
      <c r="H121" s="3">
        <f t="shared" ca="1" si="16"/>
        <v>65697716542.91687</v>
      </c>
      <c r="I121" s="3">
        <f t="shared" ca="1" si="16"/>
        <v>62835940979.221497</v>
      </c>
      <c r="J121" s="3">
        <f t="shared" ca="1" si="16"/>
        <v>59135121256.468422</v>
      </c>
      <c r="K121" s="3">
        <f t="shared" ca="1" si="16"/>
        <v>56904691318.048546</v>
      </c>
      <c r="L121" s="3">
        <f t="shared" ca="1" si="16"/>
        <v>50625420723.661888</v>
      </c>
      <c r="M121" s="3">
        <f t="shared" ca="1" si="10"/>
        <v>54522232327.378326</v>
      </c>
      <c r="S121">
        <f t="shared" si="14"/>
        <v>2</v>
      </c>
      <c r="T121" s="3">
        <f ca="1">C121/'Trial Plastic Debt'!C121*(1-T$1)</f>
        <v>13088063627.554022</v>
      </c>
      <c r="U121" s="3">
        <f ca="1">D121/'Trial Plastic Debt'!D121*(1-U$1)</f>
        <v>6721922598.6276646</v>
      </c>
      <c r="V121" s="3">
        <f ca="1">E121/'Trial Plastic Debt'!E121*(1-V$1)</f>
        <v>4875554046.8334036</v>
      </c>
      <c r="W121" s="3">
        <f ca="1">F121/'Trial Plastic Debt'!F121*(1-W$1)</f>
        <v>4682734503.7728519</v>
      </c>
      <c r="X121" s="3">
        <f ca="1">G121/'Trial Plastic Debt'!G121*(1-X$1)</f>
        <v>3094456525.9396229</v>
      </c>
      <c r="Y121" s="3">
        <f ca="1">H121/'Trial Plastic Debt'!H121*(1-Y$1)</f>
        <v>3159936197.4727521</v>
      </c>
      <c r="Z121" s="3">
        <f ca="1">I121/'Trial Plastic Debt'!I121*(1-Z$1)</f>
        <v>3352836880.3697681</v>
      </c>
      <c r="AA121" s="3">
        <f ca="1">J121/'Trial Plastic Debt'!J121*(1-AA$1)</f>
        <v>3296942755.8003812</v>
      </c>
      <c r="AB121" s="3">
        <f ca="1">K121/'Trial Plastic Debt'!K121*(1-AB$1)</f>
        <v>5536001855.4524813</v>
      </c>
      <c r="AC121" s="3">
        <f ca="1">L121/'Trial Plastic Debt'!L121*(1-AC$1)</f>
        <v>2685143533.0505886</v>
      </c>
      <c r="AD121" s="3">
        <f ca="1">M121/'Trial Plastic Debt'!M121*(1-AD$1)</f>
        <v>0</v>
      </c>
    </row>
    <row r="122" spans="1:30" x14ac:dyDescent="0.25">
      <c r="A122" s="1">
        <f t="shared" si="12"/>
        <v>2043</v>
      </c>
      <c r="B122">
        <f t="shared" si="13"/>
        <v>1</v>
      </c>
      <c r="C122" s="3">
        <f t="shared" ca="1" si="15"/>
        <v>71768021016.658844</v>
      </c>
      <c r="D122" s="3">
        <f t="shared" ca="1" si="17"/>
        <v>73911767798.332977</v>
      </c>
      <c r="E122" s="3">
        <f t="shared" ca="1" si="16"/>
        <v>201628983077.22369</v>
      </c>
      <c r="F122" s="3">
        <f t="shared" ca="1" si="16"/>
        <v>73284097287.153778</v>
      </c>
      <c r="G122" s="3">
        <f t="shared" ca="1" si="16"/>
        <v>169613745929.44983</v>
      </c>
      <c r="H122" s="3">
        <f t="shared" ca="1" si="16"/>
        <v>148922520271.89551</v>
      </c>
      <c r="I122" s="3">
        <f t="shared" ca="1" si="16"/>
        <v>61145685357.020988</v>
      </c>
      <c r="J122" s="3">
        <f t="shared" ca="1" si="16"/>
        <v>110378674509.61212</v>
      </c>
      <c r="K122" s="3">
        <f t="shared" ca="1" si="16"/>
        <v>87885673364.213486</v>
      </c>
      <c r="L122" s="3">
        <f t="shared" ca="1" si="16"/>
        <v>49612979612.166656</v>
      </c>
      <c r="M122" s="3">
        <f t="shared" ca="1" si="10"/>
        <v>50884949993.224472</v>
      </c>
      <c r="S122">
        <f t="shared" si="14"/>
        <v>1</v>
      </c>
      <c r="T122" s="3">
        <f ca="1">C122/'Trial Plastic Debt'!C122*(1-T$1)</f>
        <v>24143857760.176701</v>
      </c>
      <c r="U122" s="3">
        <f ca="1">D122/'Trial Plastic Debt'!D122*(1-U$1)</f>
        <v>22632587580.667961</v>
      </c>
      <c r="V122" s="3">
        <f ca="1">E122/'Trial Plastic Debt'!E122*(1-V$1)</f>
        <v>49351636136.404778</v>
      </c>
      <c r="W122" s="3">
        <f ca="1">F122/'Trial Plastic Debt'!F122*(1-W$1)</f>
        <v>16240111295.742102</v>
      </c>
      <c r="X122" s="3">
        <f ca="1">G122/'Trial Plastic Debt'!G122*(1-X$1)</f>
        <v>34680143572.234566</v>
      </c>
      <c r="Y122" s="3">
        <f ca="1">H122/'Trial Plastic Debt'!H122*(1-Y$1)</f>
        <v>26112806514.874249</v>
      </c>
      <c r="Z122" s="3">
        <f ca="1">I122/'Trial Plastic Debt'!I122*(1-Z$1)</f>
        <v>8576699482.1402254</v>
      </c>
      <c r="AA122" s="3">
        <f ca="1">J122/'Trial Plastic Debt'!J122*(1-AA$1)</f>
        <v>11573992133.077005</v>
      </c>
      <c r="AB122" s="3">
        <f ca="1">K122/'Trial Plastic Debt'!K122*(1-AB$1)</f>
        <v>6629576768.1014233</v>
      </c>
      <c r="AC122" s="3">
        <f ca="1">L122/'Trial Plastic Debt'!L122*(1-AC$1)</f>
        <v>1879251022.801635</v>
      </c>
      <c r="AD122" s="3">
        <f ca="1">M122/'Trial Plastic Debt'!M122*(1-AD$1)</f>
        <v>0</v>
      </c>
    </row>
    <row r="123" spans="1:30" x14ac:dyDescent="0.25">
      <c r="A123" s="1">
        <f t="shared" si="12"/>
        <v>2043</v>
      </c>
      <c r="B123">
        <f t="shared" si="13"/>
        <v>1.2</v>
      </c>
      <c r="C123" s="3">
        <f t="shared" ca="1" si="15"/>
        <v>71375924207.796371</v>
      </c>
      <c r="D123" s="3">
        <f t="shared" ca="1" si="17"/>
        <v>80388542517.703049</v>
      </c>
      <c r="E123" s="3">
        <f t="shared" ca="1" si="16"/>
        <v>76796050197.486252</v>
      </c>
      <c r="F123" s="3">
        <f t="shared" ca="1" si="16"/>
        <v>73203557877.269424</v>
      </c>
      <c r="G123" s="3">
        <f t="shared" ca="1" si="16"/>
        <v>169295039629.57901</v>
      </c>
      <c r="H123" s="3">
        <f t="shared" ca="1" si="16"/>
        <v>148726823261.27066</v>
      </c>
      <c r="I123" s="3">
        <f t="shared" ca="1" si="16"/>
        <v>58076202487.748421</v>
      </c>
      <c r="J123" s="3">
        <f t="shared" ca="1" si="16"/>
        <v>102690826944.3437</v>
      </c>
      <c r="K123" s="3">
        <f t="shared" ca="1" si="16"/>
        <v>55053338552.736656</v>
      </c>
      <c r="L123" s="3">
        <f t="shared" ca="1" si="16"/>
        <v>66925473328.214317</v>
      </c>
      <c r="M123" s="3">
        <f t="shared" ca="1" si="10"/>
        <v>51543365613.336166</v>
      </c>
      <c r="S123">
        <f t="shared" si="14"/>
        <v>1.2</v>
      </c>
      <c r="T123" s="3">
        <f ca="1">C123/'Trial Plastic Debt'!C123*(1-T$1)</f>
        <v>21338323627.970104</v>
      </c>
      <c r="U123" s="3">
        <f ca="1">D123/'Trial Plastic Debt'!D123*(1-U$1)</f>
        <v>19304374234.414993</v>
      </c>
      <c r="V123" s="3">
        <f ca="1">E123/'Trial Plastic Debt'!E123*(1-V$1)</f>
        <v>16909959991.769615</v>
      </c>
      <c r="W123" s="3">
        <f ca="1">F123/'Trial Plastic Debt'!F123*(1-W$1)</f>
        <v>14563688499.128906</v>
      </c>
      <c r="X123" s="3">
        <f ca="1">G123/'Trial Plastic Debt'!G123*(1-X$1)</f>
        <v>32068349716.338722</v>
      </c>
      <c r="Y123" s="3">
        <f ca="1">H123/'Trial Plastic Debt'!H123*(1-Y$1)</f>
        <v>22965706447.779133</v>
      </c>
      <c r="Z123" s="3">
        <f ca="1">I123/'Trial Plastic Debt'!I123*(1-Z$1)</f>
        <v>8116683377.6429462</v>
      </c>
      <c r="AA123" s="3">
        <f ca="1">J123/'Trial Plastic Debt'!J123*(1-AA$1)</f>
        <v>10903235403.145981</v>
      </c>
      <c r="AB123" s="3">
        <f ca="1">K123/'Trial Plastic Debt'!K123*(1-AB$1)</f>
        <v>3906356965.0775809</v>
      </c>
      <c r="AC123" s="3">
        <f ca="1">L123/'Trial Plastic Debt'!L123*(1-AC$1)</f>
        <v>2373167929.2277489</v>
      </c>
      <c r="AD123" s="3">
        <f ca="1">M123/'Trial Plastic Debt'!M123*(1-AD$1)</f>
        <v>0</v>
      </c>
    </row>
    <row r="124" spans="1:30" x14ac:dyDescent="0.25">
      <c r="A124" s="1">
        <f t="shared" si="12"/>
        <v>2043</v>
      </c>
      <c r="B124">
        <f t="shared" si="13"/>
        <v>1.4</v>
      </c>
      <c r="C124" s="3">
        <f t="shared" ca="1" si="15"/>
        <v>70994057307.107254</v>
      </c>
      <c r="D124" s="3">
        <f t="shared" ca="1" si="17"/>
        <v>80126932144.653214</v>
      </c>
      <c r="E124" s="3">
        <f t="shared" ca="1" si="16"/>
        <v>76654696352.075714</v>
      </c>
      <c r="F124" s="3">
        <f t="shared" ca="1" si="16"/>
        <v>73182460559.498184</v>
      </c>
      <c r="G124" s="3">
        <f t="shared" ca="1" si="16"/>
        <v>168989994145.62314</v>
      </c>
      <c r="H124" s="3">
        <f t="shared" ca="1" si="16"/>
        <v>148946238998.77795</v>
      </c>
      <c r="I124" s="3">
        <f t="shared" ca="1" si="16"/>
        <v>121242070979.02094</v>
      </c>
      <c r="J124" s="3">
        <f t="shared" ca="1" si="16"/>
        <v>111173473757.81779</v>
      </c>
      <c r="K124" s="3">
        <f t="shared" ca="1" si="16"/>
        <v>86375020341.102036</v>
      </c>
      <c r="L124" s="3">
        <f t="shared" ca="1" si="16"/>
        <v>49512793558.057472</v>
      </c>
      <c r="M124" s="3">
        <f t="shared" ca="1" si="10"/>
        <v>52375660968.954582</v>
      </c>
      <c r="S124">
        <f t="shared" si="14"/>
        <v>1.4</v>
      </c>
      <c r="T124" s="3">
        <f ca="1">C124/'Trial Plastic Debt'!C124*(1-T$1)</f>
        <v>19516327716.14901</v>
      </c>
      <c r="U124" s="3">
        <f ca="1">D124/'Trial Plastic Debt'!D124*(1-U$1)</f>
        <v>17831542541.004044</v>
      </c>
      <c r="V124" s="3">
        <f ca="1">E124/'Trial Plastic Debt'!E124*(1-V$1)</f>
        <v>15653643067.702085</v>
      </c>
      <c r="W124" s="3">
        <f ca="1">F124/'Trial Plastic Debt'!F124*(1-W$1)</f>
        <v>13513401877.586185</v>
      </c>
      <c r="X124" s="3">
        <f ca="1">G124/'Trial Plastic Debt'!G124*(1-X$1)</f>
        <v>28852362838.756676</v>
      </c>
      <c r="Y124" s="3">
        <f ca="1">H124/'Trial Plastic Debt'!H124*(1-Y$1)</f>
        <v>21988932107.978863</v>
      </c>
      <c r="Z124" s="3">
        <f ca="1">I124/'Trial Plastic Debt'!I124*(1-Z$1)</f>
        <v>15358569992.724907</v>
      </c>
      <c r="AA124" s="3">
        <f ca="1">J124/'Trial Plastic Debt'!J124*(1-AA$1)</f>
        <v>9916726232.4449272</v>
      </c>
      <c r="AB124" s="3">
        <f ca="1">K124/'Trial Plastic Debt'!K124*(1-AB$1)</f>
        <v>5670740575.3197737</v>
      </c>
      <c r="AC124" s="3">
        <f ca="1">L124/'Trial Plastic Debt'!L124*(1-AC$1)</f>
        <v>1634221850.5867803</v>
      </c>
      <c r="AD124" s="3">
        <f ca="1">M124/'Trial Plastic Debt'!M124*(1-AD$1)</f>
        <v>0</v>
      </c>
    </row>
    <row r="125" spans="1:30" x14ac:dyDescent="0.25">
      <c r="A125" s="1">
        <f t="shared" si="12"/>
        <v>2043</v>
      </c>
      <c r="B125">
        <f t="shared" si="13"/>
        <v>1.6</v>
      </c>
      <c r="C125" s="3">
        <f t="shared" ca="1" si="15"/>
        <v>70621991315.747101</v>
      </c>
      <c r="D125" s="3">
        <f t="shared" ca="1" si="17"/>
        <v>83139924900.279465</v>
      </c>
      <c r="E125" s="3">
        <f t="shared" ca="1" si="16"/>
        <v>76555483975.72464</v>
      </c>
      <c r="F125" s="3">
        <f t="shared" ca="1" si="16"/>
        <v>73219674990.651657</v>
      </c>
      <c r="G125" s="3">
        <f t="shared" ca="1" si="16"/>
        <v>173080505572.49197</v>
      </c>
      <c r="H125" s="3">
        <f t="shared" ca="1" si="16"/>
        <v>152545256659.60007</v>
      </c>
      <c r="I125" s="3">
        <f t="shared" ca="1" si="16"/>
        <v>124695240971.31317</v>
      </c>
      <c r="J125" s="3">
        <f t="shared" ca="1" si="16"/>
        <v>105988683752.27008</v>
      </c>
      <c r="K125" s="3">
        <f t="shared" ca="1" si="16"/>
        <v>85778788963.914413</v>
      </c>
      <c r="L125" s="3">
        <f t="shared" ca="1" si="16"/>
        <v>68481690452.459526</v>
      </c>
      <c r="M125" s="3">
        <f t="shared" ca="1" si="10"/>
        <v>53379088048.965874</v>
      </c>
      <c r="S125">
        <f t="shared" si="14"/>
        <v>1.6</v>
      </c>
      <c r="T125" s="3">
        <f ca="1">C125/'Trial Plastic Debt'!C125*(1-T$1)</f>
        <v>17593790558.989967</v>
      </c>
      <c r="U125" s="3">
        <f ca="1">D125/'Trial Plastic Debt'!D125*(1-U$1)</f>
        <v>7329393475.593791</v>
      </c>
      <c r="V125" s="3">
        <f ca="1">E125/'Trial Plastic Debt'!E125*(1-V$1)</f>
        <v>14330260248.201853</v>
      </c>
      <c r="W125" s="3">
        <f ca="1">F125/'Trial Plastic Debt'!F125*(1-W$1)</f>
        <v>12412370305.139544</v>
      </c>
      <c r="X125" s="3">
        <f ca="1">G125/'Trial Plastic Debt'!G125*(1-X$1)</f>
        <v>24719671712.121929</v>
      </c>
      <c r="Y125" s="3">
        <f ca="1">H125/'Trial Plastic Debt'!H125*(1-Y$1)</f>
        <v>19630494484.718407</v>
      </c>
      <c r="Z125" s="3">
        <f ca="1">I125/'Trial Plastic Debt'!I125*(1-Z$1)</f>
        <v>13536085022.278654</v>
      </c>
      <c r="AA125" s="3">
        <f ca="1">J125/'Trial Plastic Debt'!J125*(1-AA$1)</f>
        <v>8867950035.0690327</v>
      </c>
      <c r="AB125" s="3">
        <f ca="1">K125/'Trial Plastic Debt'!K125*(1-AB$1)</f>
        <v>4990294406.7331161</v>
      </c>
      <c r="AC125" s="3">
        <f ca="1">L125/'Trial Plastic Debt'!L125*(1-AC$1)</f>
        <v>2060928119.0100927</v>
      </c>
      <c r="AD125" s="3">
        <f ca="1">M125/'Trial Plastic Debt'!M125*(1-AD$1)</f>
        <v>0</v>
      </c>
    </row>
    <row r="126" spans="1:30" x14ac:dyDescent="0.25">
      <c r="A126" s="1">
        <f t="shared" si="12"/>
        <v>2043</v>
      </c>
      <c r="B126">
        <f t="shared" si="13"/>
        <v>1.8</v>
      </c>
      <c r="C126" s="3">
        <f t="shared" ca="1" si="15"/>
        <v>70259321799.84874</v>
      </c>
      <c r="D126" s="3">
        <f t="shared" ca="1" si="17"/>
        <v>82823819060.332214</v>
      </c>
      <c r="E126" s="3">
        <f t="shared" ca="1" si="16"/>
        <v>78185501311.036774</v>
      </c>
      <c r="F126" s="3">
        <f t="shared" ca="1" si="16"/>
        <v>73314251372.135529</v>
      </c>
      <c r="G126" s="3">
        <f t="shared" ca="1" si="16"/>
        <v>169380757715.51178</v>
      </c>
      <c r="H126" s="3">
        <f t="shared" ca="1" si="16"/>
        <v>152944663639.33878</v>
      </c>
      <c r="I126" s="3">
        <f t="shared" ca="1" si="16"/>
        <v>122240388111.55415</v>
      </c>
      <c r="J126" s="3">
        <f t="shared" ca="1" si="16"/>
        <v>57054767991.458885</v>
      </c>
      <c r="K126" s="3">
        <f t="shared" ca="1" si="16"/>
        <v>86635441841.03537</v>
      </c>
      <c r="L126" s="3">
        <f t="shared" ca="1" si="16"/>
        <v>68832968705.77597</v>
      </c>
      <c r="M126" s="3">
        <f t="shared" ca="1" si="10"/>
        <v>54551442152.133095</v>
      </c>
      <c r="S126">
        <f t="shared" si="14"/>
        <v>1.8</v>
      </c>
      <c r="T126" s="3">
        <f ca="1">C126/'Trial Plastic Debt'!C126*(1-T$1)</f>
        <v>15555035807.433578</v>
      </c>
      <c r="U126" s="3">
        <f ca="1">D126/'Trial Plastic Debt'!D126*(1-U$1)</f>
        <v>6996809463.6136827</v>
      </c>
      <c r="V126" s="3">
        <f ca="1">E126/'Trial Plastic Debt'!E126*(1-V$1)</f>
        <v>5806172916.9037104</v>
      </c>
      <c r="W126" s="3">
        <f ca="1">F126/'Trial Plastic Debt'!F126*(1-W$1)</f>
        <v>11244475550.880217</v>
      </c>
      <c r="X126" s="3">
        <f ca="1">G126/'Trial Plastic Debt'!G126*(1-X$1)</f>
        <v>22219443690.432449</v>
      </c>
      <c r="Y126" s="3">
        <f ca="1">H126/'Trial Plastic Debt'!H126*(1-Y$1)</f>
        <v>17095593794.539268</v>
      </c>
      <c r="Z126" s="3">
        <f ca="1">I126/'Trial Plastic Debt'!I126*(1-Z$1)</f>
        <v>12583763465.795313</v>
      </c>
      <c r="AA126" s="3">
        <f ca="1">J126/'Trial Plastic Debt'!J126*(1-AA$1)</f>
        <v>4352162283.1270285</v>
      </c>
      <c r="AB126" s="3">
        <f ca="1">K126/'Trial Plastic Debt'!K126*(1-AB$1)</f>
        <v>4643959371.7250977</v>
      </c>
      <c r="AC126" s="3">
        <f ca="1">L126/'Trial Plastic Debt'!L126*(1-AC$1)</f>
        <v>1942187348.7911594</v>
      </c>
      <c r="AD126" s="3">
        <f ca="1">M126/'Trial Plastic Debt'!M126*(1-AD$1)</f>
        <v>0</v>
      </c>
    </row>
    <row r="127" spans="1:30" x14ac:dyDescent="0.25">
      <c r="A127" s="1">
        <f t="shared" si="12"/>
        <v>2043</v>
      </c>
      <c r="B127">
        <f t="shared" si="13"/>
        <v>2</v>
      </c>
      <c r="C127" s="3">
        <f t="shared" ca="1" si="15"/>
        <v>69905667105.895096</v>
      </c>
      <c r="D127" s="3">
        <f t="shared" ca="1" si="17"/>
        <v>82412168292.377991</v>
      </c>
      <c r="E127" s="3">
        <f t="shared" ca="1" si="16"/>
        <v>78617815922.378357</v>
      </c>
      <c r="F127" s="3">
        <f t="shared" ca="1" si="16"/>
        <v>75447471754.353302</v>
      </c>
      <c r="G127" s="3">
        <f t="shared" ca="1" si="16"/>
        <v>71034820454.33548</v>
      </c>
      <c r="H127" s="3">
        <f t="shared" ca="1" si="16"/>
        <v>68081415334.045692</v>
      </c>
      <c r="I127" s="3">
        <f t="shared" ca="1" si="16"/>
        <v>64288966054.698196</v>
      </c>
      <c r="J127" s="3">
        <f t="shared" ca="1" si="16"/>
        <v>58277738243.342056</v>
      </c>
      <c r="K127" s="3">
        <f t="shared" ca="1" si="16"/>
        <v>58095736150.127518</v>
      </c>
      <c r="L127" s="3">
        <f t="shared" ca="1" si="16"/>
        <v>53242898761.488976</v>
      </c>
      <c r="M127" s="3">
        <f t="shared" ca="1" si="10"/>
        <v>55890931492.474815</v>
      </c>
      <c r="S127">
        <f t="shared" si="14"/>
        <v>2</v>
      </c>
      <c r="T127" s="3">
        <f ca="1">C127/'Trial Plastic Debt'!C127*(1-T$1)</f>
        <v>13415646036.405594</v>
      </c>
      <c r="U127" s="3">
        <f ca="1">D127/'Trial Plastic Debt'!D127*(1-U$1)</f>
        <v>8298648924.1452799</v>
      </c>
      <c r="V127" s="3">
        <f ca="1">E127/'Trial Plastic Debt'!E127*(1-V$1)</f>
        <v>3577153914.0065179</v>
      </c>
      <c r="W127" s="3">
        <f ca="1">F127/'Trial Plastic Debt'!F127*(1-W$1)</f>
        <v>5321645990.1844158</v>
      </c>
      <c r="X127" s="3">
        <f ca="1">G127/'Trial Plastic Debt'!G127*(1-X$1)</f>
        <v>3359349464.3030262</v>
      </c>
      <c r="Y127" s="3">
        <f ca="1">H127/'Trial Plastic Debt'!H127*(1-Y$1)</f>
        <v>4389759031.6290474</v>
      </c>
      <c r="Z127" s="3">
        <f ca="1">I127/'Trial Plastic Debt'!I127*(1-Z$1)</f>
        <v>4295172796.6973457</v>
      </c>
      <c r="AA127" s="3">
        <f ca="1">J127/'Trial Plastic Debt'!J127*(1-AA$1)</f>
        <v>3203846813.049253</v>
      </c>
      <c r="AB127" s="3">
        <f ca="1">K127/'Trial Plastic Debt'!K127*(1-AB$1)</f>
        <v>5710109663.393446</v>
      </c>
      <c r="AC127" s="3">
        <f ca="1">L127/'Trial Plastic Debt'!L127*(1-AC$1)</f>
        <v>2865295471.7569284</v>
      </c>
      <c r="AD127" s="3">
        <f ca="1">M127/'Trial Plastic Debt'!M127*(1-AD$1)</f>
        <v>0</v>
      </c>
    </row>
    <row r="128" spans="1:30" x14ac:dyDescent="0.25">
      <c r="A128" s="1">
        <f t="shared" si="12"/>
        <v>2044</v>
      </c>
      <c r="B128">
        <f t="shared" si="13"/>
        <v>1</v>
      </c>
      <c r="C128" s="3">
        <f t="shared" ca="1" si="15"/>
        <v>73532416075.259003</v>
      </c>
      <c r="D128" s="3">
        <f t="shared" ca="1" si="17"/>
        <v>82670729574.525467</v>
      </c>
      <c r="E128" s="3">
        <f t="shared" ca="1" si="16"/>
        <v>78882117861.623444</v>
      </c>
      <c r="F128" s="3">
        <f t="shared" ca="1" si="16"/>
        <v>75093506148.721405</v>
      </c>
      <c r="G128" s="3">
        <f t="shared" ca="1" si="16"/>
        <v>162017184396.39975</v>
      </c>
      <c r="H128" s="3">
        <f t="shared" ca="1" si="16"/>
        <v>152635550996.33496</v>
      </c>
      <c r="I128" s="3">
        <f t="shared" ca="1" si="16"/>
        <v>63342201217.338425</v>
      </c>
      <c r="J128" s="3">
        <f t="shared" ca="1" si="16"/>
        <v>57624697781.535049</v>
      </c>
      <c r="K128" s="3">
        <f t="shared" ca="1" si="16"/>
        <v>86122083393.33139</v>
      </c>
      <c r="L128" s="3">
        <f t="shared" ca="1" si="16"/>
        <v>50158010609.361206</v>
      </c>
      <c r="M128" s="3">
        <f t="shared" ca="1" si="10"/>
        <v>52147620549.929764</v>
      </c>
      <c r="S128">
        <f t="shared" si="14"/>
        <v>1</v>
      </c>
      <c r="T128" s="3">
        <f ca="1">C128/'Trial Plastic Debt'!C128*(1-T$1)</f>
        <v>24214642302.566891</v>
      </c>
      <c r="U128" s="3">
        <f ca="1">D128/'Trial Plastic Debt'!D128*(1-U$1)</f>
        <v>21235024729.646248</v>
      </c>
      <c r="V128" s="3">
        <f ca="1">E128/'Trial Plastic Debt'!E128*(1-V$1)</f>
        <v>18573444867.250717</v>
      </c>
      <c r="W128" s="3">
        <f ca="1">F128/'Trial Plastic Debt'!F128*(1-W$1)</f>
        <v>15970340344.150679</v>
      </c>
      <c r="X128" s="3">
        <f ca="1">G128/'Trial Plastic Debt'!G128*(1-X$1)</f>
        <v>35273888867.509476</v>
      </c>
      <c r="Y128" s="3">
        <f ca="1">H128/'Trial Plastic Debt'!H128*(1-Y$1)</f>
        <v>26682936862.92395</v>
      </c>
      <c r="Z128" s="3">
        <f ca="1">I128/'Trial Plastic Debt'!I128*(1-Z$1)</f>
        <v>8697205757.5528717</v>
      </c>
      <c r="AA128" s="3">
        <f ca="1">J128/'Trial Plastic Debt'!J128*(1-AA$1)</f>
        <v>6518757652.8569403</v>
      </c>
      <c r="AB128" s="3">
        <f ca="1">K128/'Trial Plastic Debt'!K128*(1-AB$1)</f>
        <v>6634820499.9668636</v>
      </c>
      <c r="AC128" s="3">
        <f ca="1">L128/'Trial Plastic Debt'!L128*(1-AC$1)</f>
        <v>1950083117.927592</v>
      </c>
      <c r="AD128" s="3">
        <f ca="1">M128/'Trial Plastic Debt'!M128*(1-AD$1)</f>
        <v>0</v>
      </c>
    </row>
    <row r="129" spans="1:30" x14ac:dyDescent="0.25">
      <c r="A129" s="1">
        <f t="shared" si="12"/>
        <v>2044</v>
      </c>
      <c r="B129">
        <f t="shared" si="13"/>
        <v>1.2</v>
      </c>
      <c r="C129" s="3">
        <f t="shared" ca="1" si="15"/>
        <v>73130633190.728973</v>
      </c>
      <c r="D129" s="3">
        <f t="shared" ca="1" si="17"/>
        <v>82375300166.804703</v>
      </c>
      <c r="E129" s="3">
        <f t="shared" ca="1" si="16"/>
        <v>78693041930.711945</v>
      </c>
      <c r="F129" s="3">
        <f t="shared" ca="1" si="16"/>
        <v>75010783694.619186</v>
      </c>
      <c r="G129" s="3">
        <f t="shared" ca="1" si="16"/>
        <v>173519393100.74167</v>
      </c>
      <c r="H129" s="3">
        <f t="shared" ca="1" si="16"/>
        <v>156289886703.25726</v>
      </c>
      <c r="I129" s="3">
        <f t="shared" ca="1" si="16"/>
        <v>60878193632.236588</v>
      </c>
      <c r="J129" s="3">
        <f t="shared" ca="1" si="16"/>
        <v>58677494756.015541</v>
      </c>
      <c r="K129" s="3">
        <f t="shared" ca="1" si="16"/>
        <v>59219269236.832802</v>
      </c>
      <c r="L129" s="3">
        <f t="shared" ca="1" si="16"/>
        <v>50500425123.949814</v>
      </c>
      <c r="M129" s="3">
        <f t="shared" ca="1" si="10"/>
        <v>52821660912.99704</v>
      </c>
      <c r="S129">
        <f t="shared" si="14"/>
        <v>1.2</v>
      </c>
      <c r="T129" s="3">
        <f ca="1">C129/'Trial Plastic Debt'!C129*(1-T$1)</f>
        <v>21867767622.689236</v>
      </c>
      <c r="U129" s="3">
        <f ca="1">D129/'Trial Plastic Debt'!D129*(1-U$1)</f>
        <v>19782709914.922363</v>
      </c>
      <c r="V129" s="3">
        <f ca="1">E129/'Trial Plastic Debt'!E129*(1-V$1)</f>
        <v>17330140834.55069</v>
      </c>
      <c r="W129" s="3">
        <f ca="1">F129/'Trial Plastic Debt'!F129*(1-W$1)</f>
        <v>14926641264.751209</v>
      </c>
      <c r="X129" s="3">
        <f ca="1">G129/'Trial Plastic Debt'!G129*(1-X$1)</f>
        <v>32673326136.597965</v>
      </c>
      <c r="Y129" s="3">
        <f ca="1">H129/'Trial Plastic Debt'!H129*(1-Y$1)</f>
        <v>23522774786.037247</v>
      </c>
      <c r="Z129" s="3">
        <f ca="1">I129/'Trial Plastic Debt'!I129*(1-Z$1)</f>
        <v>8116615395.9818287</v>
      </c>
      <c r="AA129" s="3">
        <f ca="1">J129/'Trial Plastic Debt'!J129*(1-AA$1)</f>
        <v>5825005846.6377611</v>
      </c>
      <c r="AB129" s="3">
        <f ca="1">K129/'Trial Plastic Debt'!K129*(1-AB$1)</f>
        <v>4126113036.4000859</v>
      </c>
      <c r="AC129" s="3">
        <f ca="1">L129/'Trial Plastic Debt'!L129*(1-AC$1)</f>
        <v>1787344842.4697852</v>
      </c>
      <c r="AD129" s="3">
        <f ca="1">M129/'Trial Plastic Debt'!M129*(1-AD$1)</f>
        <v>0</v>
      </c>
    </row>
    <row r="130" spans="1:30" x14ac:dyDescent="0.25">
      <c r="A130" s="1">
        <f t="shared" si="12"/>
        <v>2044</v>
      </c>
      <c r="B130">
        <f t="shared" si="13"/>
        <v>1.4</v>
      </c>
      <c r="C130" s="3">
        <f t="shared" ca="1" si="15"/>
        <v>72739332491.855896</v>
      </c>
      <c r="D130" s="3">
        <f t="shared" ca="1" si="17"/>
        <v>82107145367.568451</v>
      </c>
      <c r="E130" s="3">
        <f t="shared" ca="1" si="16"/>
        <v>77777093445.758728</v>
      </c>
      <c r="F130" s="3">
        <f t="shared" ca="1" si="16"/>
        <v>74988920694.656616</v>
      </c>
      <c r="G130" s="3">
        <f t="shared" ca="1" si="16"/>
        <v>173206879811.42734</v>
      </c>
      <c r="H130" s="3">
        <f t="shared" ca="1" si="16"/>
        <v>152657046309.93799</v>
      </c>
      <c r="I130" s="3">
        <f t="shared" ca="1" si="16"/>
        <v>61225768331.184525</v>
      </c>
      <c r="J130" s="3">
        <f t="shared" ca="1" si="16"/>
        <v>113649540692.8194</v>
      </c>
      <c r="K130" s="3">
        <f t="shared" ca="1" si="16"/>
        <v>88515167602.210846</v>
      </c>
      <c r="L130" s="3">
        <f t="shared" ca="1" si="16"/>
        <v>52862792837.39502</v>
      </c>
      <c r="M130" s="3">
        <f t="shared" ca="1" si="10"/>
        <v>53673707101.313667</v>
      </c>
      <c r="S130">
        <f t="shared" si="14"/>
        <v>1.4</v>
      </c>
      <c r="T130" s="3">
        <f ca="1">C130/'Trial Plastic Debt'!C130*(1-T$1)</f>
        <v>20000527157.8727</v>
      </c>
      <c r="U130" s="3">
        <f ca="1">D130/'Trial Plastic Debt'!D130*(1-U$1)</f>
        <v>18273517561.533695</v>
      </c>
      <c r="V130" s="3">
        <f ca="1">E130/'Trial Plastic Debt'!E130*(1-V$1)</f>
        <v>17168082167.616844</v>
      </c>
      <c r="W130" s="3">
        <f ca="1">F130/'Trial Plastic Debt'!F130*(1-W$1)</f>
        <v>13850211078.182768</v>
      </c>
      <c r="X130" s="3">
        <f ca="1">G130/'Trial Plastic Debt'!G130*(1-X$1)</f>
        <v>29641595209.015167</v>
      </c>
      <c r="Y130" s="3">
        <f ca="1">H130/'Trial Plastic Debt'!H130*(1-Y$1)</f>
        <v>22542702610.468498</v>
      </c>
      <c r="Z130" s="3">
        <f ca="1">I130/'Trial Plastic Debt'!I130*(1-Z$1)</f>
        <v>7577661976.1275749</v>
      </c>
      <c r="AA130" s="3">
        <f ca="1">J130/'Trial Plastic Debt'!J130*(1-AA$1)</f>
        <v>10529461701.007797</v>
      </c>
      <c r="AB130" s="3">
        <f ca="1">K130/'Trial Plastic Debt'!K130*(1-AB$1)</f>
        <v>5739063966.9021606</v>
      </c>
      <c r="AC130" s="3">
        <f ca="1">L130/'Trial Plastic Debt'!L130*(1-AC$1)</f>
        <v>1760338984.5466328</v>
      </c>
      <c r="AD130" s="3">
        <f ca="1">M130/'Trial Plastic Debt'!M130*(1-AD$1)</f>
        <v>0</v>
      </c>
    </row>
    <row r="131" spans="1:30" x14ac:dyDescent="0.25">
      <c r="A131" s="1">
        <f t="shared" si="12"/>
        <v>2044</v>
      </c>
      <c r="B131">
        <f t="shared" si="13"/>
        <v>1.6</v>
      </c>
      <c r="C131" s="3">
        <f t="shared" ca="1" si="15"/>
        <v>72358074418.34491</v>
      </c>
      <c r="D131" s="3">
        <f t="shared" ca="1" si="17"/>
        <v>85105566900.685913</v>
      </c>
      <c r="E131" s="3">
        <f t="shared" ca="1" si="16"/>
        <v>78446173013.1315</v>
      </c>
      <c r="F131" s="3">
        <f t="shared" ca="1" si="16"/>
        <v>75026759704.440521</v>
      </c>
      <c r="G131" s="3">
        <f t="shared" ca="1" si="16"/>
        <v>177401485083.72256</v>
      </c>
      <c r="H131" s="3">
        <f t="shared" ca="1" si="16"/>
        <v>156831552567.8822</v>
      </c>
      <c r="I131" s="3">
        <f t="shared" ca="1" si="16"/>
        <v>61682704424.263367</v>
      </c>
      <c r="J131" s="3">
        <f t="shared" ca="1" si="16"/>
        <v>106306560183.35695</v>
      </c>
      <c r="K131" s="3">
        <f t="shared" ca="1" si="16"/>
        <v>87901328970.105911</v>
      </c>
      <c r="L131" s="3">
        <f t="shared" ca="1" si="16"/>
        <v>50747041560.165337</v>
      </c>
      <c r="M131" s="3">
        <f t="shared" ref="M131:M194" ca="1" si="18">MIN(INDIRECT("'[All data.xlsx]Sheet4_Mul_" &amp; $B131 &amp; "_" &amp; M$1 &amp; "'!"&amp; ADDRESS($Q$2+$A131-2023, 2) &amp; ":" &amp; ADDRESS($Q$2+$A131-2023, 52)))</f>
        <v>54700945881.455315</v>
      </c>
      <c r="S131">
        <f t="shared" si="14"/>
        <v>1.6</v>
      </c>
      <c r="T131" s="3">
        <f ca="1">C131/'Trial Plastic Debt'!C131*(1-T$1)</f>
        <v>18030252830.335438</v>
      </c>
      <c r="U131" s="3">
        <f ca="1">D131/'Trial Plastic Debt'!D131*(1-U$1)</f>
        <v>7227208964.9492807</v>
      </c>
      <c r="V131" s="3">
        <f ca="1">E131/'Trial Plastic Debt'!E131*(1-V$1)</f>
        <v>14686485886.432945</v>
      </c>
      <c r="W131" s="3">
        <f ca="1">F131/'Trial Plastic Debt'!F131*(1-W$1)</f>
        <v>12721758656.361372</v>
      </c>
      <c r="X131" s="3">
        <f ca="1">G131/'Trial Plastic Debt'!G131*(1-X$1)</f>
        <v>25335676209.920158</v>
      </c>
      <c r="Y131" s="3">
        <f ca="1">H131/'Trial Plastic Debt'!H131*(1-Y$1)</f>
        <v>19204544563.928707</v>
      </c>
      <c r="Z131" s="3">
        <f ca="1">I131/'Trial Plastic Debt'!I131*(1-Z$1)</f>
        <v>7025243654.0410681</v>
      </c>
      <c r="AA131" s="3">
        <f ca="1">J131/'Trial Plastic Debt'!J131*(1-AA$1)</f>
        <v>9458546387.5627098</v>
      </c>
      <c r="AB131" s="3">
        <f ca="1">K131/'Trial Plastic Debt'!K131*(1-AB$1)</f>
        <v>5350130859.8410921</v>
      </c>
      <c r="AC131" s="3">
        <f ca="1">L131/'Trial Plastic Debt'!L131*(1-AC$1)</f>
        <v>1578001158.9405077</v>
      </c>
      <c r="AD131" s="3">
        <f ca="1">M131/'Trial Plastic Debt'!M131*(1-AD$1)</f>
        <v>0</v>
      </c>
    </row>
    <row r="132" spans="1:30" x14ac:dyDescent="0.25">
      <c r="A132" s="1">
        <f t="shared" si="12"/>
        <v>2044</v>
      </c>
      <c r="B132">
        <f t="shared" si="13"/>
        <v>1.8</v>
      </c>
      <c r="C132" s="3">
        <f t="shared" ca="1" si="15"/>
        <v>71986444578.565109</v>
      </c>
      <c r="D132" s="3">
        <f t="shared" ca="1" si="17"/>
        <v>84699295263.774124</v>
      </c>
      <c r="E132" s="3">
        <f t="shared" ca="1" si="16"/>
        <v>80876503040.150513</v>
      </c>
      <c r="F132" s="3">
        <f t="shared" ca="1" si="16"/>
        <v>75123328124.354141</v>
      </c>
      <c r="G132" s="3">
        <f t="shared" ca="1" si="16"/>
        <v>173603601248.05951</v>
      </c>
      <c r="H132" s="3">
        <f t="shared" ca="1" si="16"/>
        <v>157240253160.92477</v>
      </c>
      <c r="I132" s="3">
        <f t="shared" ca="1" si="16"/>
        <v>64947816665.297798</v>
      </c>
      <c r="J132" s="3">
        <f t="shared" ca="1" si="16"/>
        <v>58171260904.317177</v>
      </c>
      <c r="K132" s="3">
        <f t="shared" ca="1" si="16"/>
        <v>88778227822.841888</v>
      </c>
      <c r="L132" s="3">
        <f t="shared" ca="1" si="16"/>
        <v>70529062696.15535</v>
      </c>
      <c r="M132" s="3">
        <f t="shared" ca="1" si="18"/>
        <v>55901120225.433632</v>
      </c>
      <c r="S132">
        <f t="shared" si="14"/>
        <v>1.8</v>
      </c>
      <c r="T132" s="3">
        <f ca="1">C132/'Trial Plastic Debt'!C132*(1-T$1)</f>
        <v>15940881015.973875</v>
      </c>
      <c r="U132" s="3">
        <f ca="1">D132/'Trial Plastic Debt'!D132*(1-U$1)</f>
        <v>8210722444.2149401</v>
      </c>
      <c r="V132" s="3">
        <f ca="1">E132/'Trial Plastic Debt'!E132*(1-V$1)</f>
        <v>3369924950.6258664</v>
      </c>
      <c r="W132" s="3">
        <f ca="1">F132/'Trial Plastic Debt'!F132*(1-W$1)</f>
        <v>11524760045.230587</v>
      </c>
      <c r="X132" s="3">
        <f ca="1">G132/'Trial Plastic Debt'!G132*(1-X$1)</f>
        <v>22775061259.448051</v>
      </c>
      <c r="Y132" s="3">
        <f ca="1">H132/'Trial Plastic Debt'!H132*(1-Y$1)</f>
        <v>16913061017.514208</v>
      </c>
      <c r="Z132" s="3">
        <f ca="1">I132/'Trial Plastic Debt'!I132*(1-Z$1)</f>
        <v>6621385798.0041676</v>
      </c>
      <c r="AA132" s="3">
        <f ca="1">J132/'Trial Plastic Debt'!J132*(1-AA$1)</f>
        <v>4592387713.1924734</v>
      </c>
      <c r="AB132" s="3">
        <f ca="1">K132/'Trial Plastic Debt'!K132*(1-AB$1)</f>
        <v>4846088655.886116</v>
      </c>
      <c r="AC132" s="3">
        <f ca="1">L132/'Trial Plastic Debt'!L132*(1-AC$1)</f>
        <v>1994060119.5905445</v>
      </c>
      <c r="AD132" s="3">
        <f ca="1">M132/'Trial Plastic Debt'!M132*(1-AD$1)</f>
        <v>0</v>
      </c>
    </row>
    <row r="133" spans="1:30" x14ac:dyDescent="0.25">
      <c r="A133" s="1">
        <f t="shared" si="12"/>
        <v>2044</v>
      </c>
      <c r="B133">
        <f t="shared" si="13"/>
        <v>2</v>
      </c>
      <c r="C133" s="3">
        <f t="shared" ca="1" si="15"/>
        <v>71624051921.144348</v>
      </c>
      <c r="D133" s="3">
        <f t="shared" ca="1" si="17"/>
        <v>84387841480.532883</v>
      </c>
      <c r="E133" s="3">
        <f t="shared" ca="1" si="16"/>
        <v>80472229931.706329</v>
      </c>
      <c r="F133" s="3">
        <f t="shared" ca="1" si="16"/>
        <v>75837620476.286942</v>
      </c>
      <c r="G133" s="3">
        <f t="shared" ca="1" si="16"/>
        <v>74281921138.732697</v>
      </c>
      <c r="H133" s="3">
        <f t="shared" ca="1" si="16"/>
        <v>69649751137.09964</v>
      </c>
      <c r="I133" s="3">
        <f t="shared" ca="1" si="16"/>
        <v>64923884979.846367</v>
      </c>
      <c r="J133" s="3">
        <f t="shared" ca="1" si="16"/>
        <v>61911905941.613945</v>
      </c>
      <c r="K133" s="3">
        <f t="shared" ca="1" si="16"/>
        <v>59325178762.105186</v>
      </c>
      <c r="L133" s="3">
        <f t="shared" ca="1" si="16"/>
        <v>52661664801.986626</v>
      </c>
      <c r="M133" s="3">
        <f t="shared" ca="1" si="18"/>
        <v>57272395821.102638</v>
      </c>
      <c r="S133">
        <f t="shared" si="14"/>
        <v>2</v>
      </c>
      <c r="T133" s="3">
        <f ca="1">C133/'Trial Plastic Debt'!C133*(1-T$1)</f>
        <v>13748383717.8001</v>
      </c>
      <c r="U133" s="3">
        <f ca="1">D133/'Trial Plastic Debt'!D133*(1-U$1)</f>
        <v>6273868774.7038708</v>
      </c>
      <c r="V133" s="3">
        <f ca="1">E133/'Trial Plastic Debt'!E133*(1-V$1)</f>
        <v>4039075540.1954737</v>
      </c>
      <c r="W133" s="3">
        <f ca="1">F133/'Trial Plastic Debt'!F133*(1-W$1)</f>
        <v>2980156481.7111073</v>
      </c>
      <c r="X133" s="3">
        <f ca="1">G133/'Trial Plastic Debt'!G133*(1-X$1)</f>
        <v>6493150662.8831749</v>
      </c>
      <c r="Y133" s="3">
        <f ca="1">H133/'Trial Plastic Debt'!H133*(1-Y$1)</f>
        <v>5339349476.4699202</v>
      </c>
      <c r="Z133" s="3">
        <f ca="1">I133/'Trial Plastic Debt'!I133*(1-Z$1)</f>
        <v>2613431086.2902417</v>
      </c>
      <c r="AA133" s="3">
        <f ca="1">J133/'Trial Plastic Debt'!J133*(1-AA$1)</f>
        <v>3989639166.124558</v>
      </c>
      <c r="AB133" s="3">
        <f ca="1">K133/'Trial Plastic Debt'!K133*(1-AB$1)</f>
        <v>5211514446.7035046</v>
      </c>
      <c r="AC133" s="3">
        <f ca="1">L133/'Trial Plastic Debt'!L133*(1-AC$1)</f>
        <v>2842750406.5026493</v>
      </c>
      <c r="AD133" s="3">
        <f ca="1">M133/'Trial Plastic Debt'!M133*(1-AD$1)</f>
        <v>0</v>
      </c>
    </row>
    <row r="134" spans="1:30" x14ac:dyDescent="0.25">
      <c r="A134" s="1">
        <f t="shared" si="12"/>
        <v>2045</v>
      </c>
      <c r="B134">
        <f t="shared" si="13"/>
        <v>1</v>
      </c>
      <c r="C134" s="3">
        <f t="shared" ca="1" si="15"/>
        <v>75325670929.928055</v>
      </c>
      <c r="D134" s="3">
        <f t="shared" ca="1" si="17"/>
        <v>84697054779.121613</v>
      </c>
      <c r="E134" s="3">
        <f t="shared" ca="1" si="16"/>
        <v>80023477795.921524</v>
      </c>
      <c r="F134" s="3">
        <f t="shared" ca="1" si="16"/>
        <v>76932019529.208633</v>
      </c>
      <c r="G134" s="3">
        <f t="shared" ca="1" si="16"/>
        <v>178150861683.90924</v>
      </c>
      <c r="H134" s="3">
        <f t="shared" ca="1" si="16"/>
        <v>156412095298.34439</v>
      </c>
      <c r="I134" s="3">
        <f t="shared" ca="1" si="16"/>
        <v>129491595611.01653</v>
      </c>
      <c r="J134" s="3">
        <f t="shared" ca="1" si="16"/>
        <v>59965067411.005196</v>
      </c>
      <c r="K134" s="3">
        <f t="shared" ca="1" si="16"/>
        <v>55936447549.097389</v>
      </c>
      <c r="L134" s="3">
        <f t="shared" ca="1" si="16"/>
        <v>53538031359.689293</v>
      </c>
      <c r="M134" s="3">
        <f t="shared" ca="1" si="18"/>
        <v>53431295868.032364</v>
      </c>
      <c r="S134">
        <f t="shared" si="14"/>
        <v>1</v>
      </c>
      <c r="T134" s="3">
        <f ca="1">C134/'Trial Plastic Debt'!C134*(1-T$1)</f>
        <v>25376442475.529713</v>
      </c>
      <c r="U134" s="3">
        <f ca="1">D134/'Trial Plastic Debt'!D134*(1-U$1)</f>
        <v>21757532909.941891</v>
      </c>
      <c r="V134" s="3">
        <f ca="1">E134/'Trial Plastic Debt'!E134*(1-V$1)</f>
        <v>19007490495.205608</v>
      </c>
      <c r="W134" s="3">
        <f ca="1">F134/'Trial Plastic Debt'!F134*(1-W$1)</f>
        <v>16365468236.619732</v>
      </c>
      <c r="X134" s="3">
        <f ca="1">G134/'Trial Plastic Debt'!G134*(1-X$1)</f>
        <v>36661520738.991829</v>
      </c>
      <c r="Y134" s="3">
        <f ca="1">H134/'Trial Plastic Debt'!H134*(1-Y$1)</f>
        <v>25380444310.889454</v>
      </c>
      <c r="Z134" s="3">
        <f ca="1">I134/'Trial Plastic Debt'!I134*(1-Z$1)</f>
        <v>18825251202.234219</v>
      </c>
      <c r="AA134" s="3">
        <f ca="1">J134/'Trial Plastic Debt'!J134*(1-AA$1)</f>
        <v>6753447748.9921875</v>
      </c>
      <c r="AB134" s="3">
        <f ca="1">K134/'Trial Plastic Debt'!K134*(1-AB$1)</f>
        <v>4148047825.7657118</v>
      </c>
      <c r="AC134" s="3">
        <f ca="1">L134/'Trial Plastic Debt'!L134*(1-AC$1)</f>
        <v>2039357073.8339341</v>
      </c>
      <c r="AD134" s="3">
        <f ca="1">M134/'Trial Plastic Debt'!M134*(1-AD$1)</f>
        <v>0</v>
      </c>
    </row>
    <row r="135" spans="1:30" x14ac:dyDescent="0.25">
      <c r="A135" s="1">
        <f t="shared" si="12"/>
        <v>2045</v>
      </c>
      <c r="B135">
        <f t="shared" si="13"/>
        <v>1.2</v>
      </c>
      <c r="C135" s="3">
        <f t="shared" ca="1" si="15"/>
        <v>74914045163.782135</v>
      </c>
      <c r="D135" s="3">
        <f t="shared" ca="1" si="17"/>
        <v>84394319241.289368</v>
      </c>
      <c r="E135" s="3">
        <f t="shared" ca="1" si="16"/>
        <v>80620691844.646622</v>
      </c>
      <c r="F135" s="3">
        <f t="shared" ca="1" si="16"/>
        <v>76847064448.003799</v>
      </c>
      <c r="G135" s="3">
        <f t="shared" ca="1" si="16"/>
        <v>177816437461.03531</v>
      </c>
      <c r="H135" s="3">
        <f t="shared" ca="1" si="16"/>
        <v>68805397555.815979</v>
      </c>
      <c r="I135" s="3">
        <f t="shared" ca="1" si="16"/>
        <v>62360214547.41774</v>
      </c>
      <c r="J135" s="3">
        <f t="shared" ca="1" si="16"/>
        <v>107830073055.28873</v>
      </c>
      <c r="K135" s="3">
        <f t="shared" ca="1" si="16"/>
        <v>57781162625.228935</v>
      </c>
      <c r="L135" s="3">
        <f t="shared" ca="1" si="16"/>
        <v>54106417648.3666</v>
      </c>
      <c r="M135" s="3">
        <f t="shared" ca="1" si="18"/>
        <v>54121169383.052994</v>
      </c>
      <c r="S135">
        <f t="shared" si="14"/>
        <v>1.2</v>
      </c>
      <c r="T135" s="3">
        <f ca="1">C135/'Trial Plastic Debt'!C135*(1-T$1)</f>
        <v>22406575796.343868</v>
      </c>
      <c r="U135" s="3">
        <f ca="1">D135/'Trial Plastic Debt'!D135*(1-U$1)</f>
        <v>20269609894.981747</v>
      </c>
      <c r="V135" s="3">
        <f ca="1">E135/'Trial Plastic Debt'!E135*(1-V$1)</f>
        <v>17757786089.897404</v>
      </c>
      <c r="W135" s="3">
        <f ca="1">F135/'Trial Plastic Debt'!F135*(1-W$1)</f>
        <v>15295987556.404732</v>
      </c>
      <c r="X135" s="3">
        <f ca="1">G135/'Trial Plastic Debt'!G135*(1-X$1)</f>
        <v>33404152604.904865</v>
      </c>
      <c r="Y135" s="3">
        <f ca="1">H135/'Trial Plastic Debt'!H135*(1-Y$1)</f>
        <v>10632297857.744667</v>
      </c>
      <c r="Z135" s="3">
        <f ca="1">I135/'Trial Plastic Debt'!I135*(1-Z$1)</f>
        <v>8319828577.0372009</v>
      </c>
      <c r="AA135" s="3">
        <f ca="1">J135/'Trial Plastic Debt'!J135*(1-AA$1)</f>
        <v>11463210906.667015</v>
      </c>
      <c r="AB135" s="3">
        <f ca="1">K135/'Trial Plastic Debt'!K135*(1-AB$1)</f>
        <v>3973954627.6435318</v>
      </c>
      <c r="AC135" s="3">
        <f ca="1">L135/'Trial Plastic Debt'!L135*(1-AC$1)</f>
        <v>1928511107.8771415</v>
      </c>
      <c r="AD135" s="3">
        <f ca="1">M135/'Trial Plastic Debt'!M135*(1-AD$1)</f>
        <v>0</v>
      </c>
    </row>
    <row r="136" spans="1:30" x14ac:dyDescent="0.25">
      <c r="A136" s="1">
        <f t="shared" si="12"/>
        <v>2045</v>
      </c>
      <c r="B136">
        <f t="shared" si="13"/>
        <v>1.4</v>
      </c>
      <c r="C136" s="3">
        <f t="shared" ca="1" si="15"/>
        <v>74513157975.642593</v>
      </c>
      <c r="D136" s="3">
        <f t="shared" ca="1" si="17"/>
        <v>84119508183.291656</v>
      </c>
      <c r="E136" s="3">
        <f t="shared" ca="1" si="16"/>
        <v>227226812144.45319</v>
      </c>
      <c r="F136" s="3">
        <f t="shared" ca="1" si="16"/>
        <v>76824405650.289688</v>
      </c>
      <c r="G136" s="3">
        <f t="shared" ca="1" si="16"/>
        <v>177496339174.3924</v>
      </c>
      <c r="H136" s="3">
        <f t="shared" ca="1" si="16"/>
        <v>65571843478.965599</v>
      </c>
      <c r="I136" s="3">
        <f t="shared" ca="1" si="16"/>
        <v>135403285245.68015</v>
      </c>
      <c r="J136" s="3">
        <f t="shared" ca="1" si="16"/>
        <v>110389547301.79376</v>
      </c>
      <c r="K136" s="3">
        <f t="shared" ca="1" si="16"/>
        <v>58388884478.223877</v>
      </c>
      <c r="L136" s="3">
        <f t="shared" ca="1" si="16"/>
        <v>51607651223.635811</v>
      </c>
      <c r="M136" s="3">
        <f t="shared" ca="1" si="18"/>
        <v>54993229848.369347</v>
      </c>
      <c r="S136">
        <f t="shared" si="14"/>
        <v>1.4</v>
      </c>
      <c r="T136" s="3">
        <f ca="1">C136/'Trial Plastic Debt'!C136*(1-T$1)</f>
        <v>20493307685.491043</v>
      </c>
      <c r="U136" s="3">
        <f ca="1">D136/'Trial Plastic Debt'!D136*(1-U$1)</f>
        <v>18723411704.089001</v>
      </c>
      <c r="V136" s="3">
        <f ca="1">E136/'Trial Plastic Debt'!E136*(1-V$1)</f>
        <v>43189727414.919617</v>
      </c>
      <c r="W136" s="3">
        <f ca="1">F136/'Trial Plastic Debt'!F136*(1-W$1)</f>
        <v>14192958613.187832</v>
      </c>
      <c r="X136" s="3">
        <f ca="1">G136/'Trial Plastic Debt'!G136*(1-X$1)</f>
        <v>30377333820.569435</v>
      </c>
      <c r="Y136" s="3">
        <f ca="1">H136/'Trial Plastic Debt'!H136*(1-Y$1)</f>
        <v>9935330893.7242107</v>
      </c>
      <c r="Z136" s="3">
        <f ca="1">I136/'Trial Plastic Debt'!I136*(1-Z$1)</f>
        <v>16473619316.366703</v>
      </c>
      <c r="AA136" s="3">
        <f ca="1">J136/'Trial Plastic Debt'!J136*(1-AA$1)</f>
        <v>10635641684.618118</v>
      </c>
      <c r="AB136" s="3">
        <f ca="1">K136/'Trial Plastic Debt'!K136*(1-AB$1)</f>
        <v>3742862701.9464331</v>
      </c>
      <c r="AC136" s="3">
        <f ca="1">L136/'Trial Plastic Debt'!L136*(1-AC$1)</f>
        <v>1711307142.458262</v>
      </c>
      <c r="AD136" s="3">
        <f ca="1">M136/'Trial Plastic Debt'!M136*(1-AD$1)</f>
        <v>0</v>
      </c>
    </row>
    <row r="137" spans="1:30" x14ac:dyDescent="0.25">
      <c r="A137" s="1">
        <f t="shared" si="12"/>
        <v>2045</v>
      </c>
      <c r="B137">
        <f t="shared" si="13"/>
        <v>1.6</v>
      </c>
      <c r="C137" s="3">
        <f t="shared" ca="1" si="15"/>
        <v>74122559069.803177</v>
      </c>
      <c r="D137" s="3">
        <f t="shared" ca="1" si="17"/>
        <v>87044516273.652039</v>
      </c>
      <c r="E137" s="3">
        <f t="shared" ca="1" si="16"/>
        <v>226877911610.92493</v>
      </c>
      <c r="F137" s="3">
        <f t="shared" ca="1" si="16"/>
        <v>76862858204.035797</v>
      </c>
      <c r="G137" s="3">
        <f t="shared" ca="1" si="16"/>
        <v>177640624183.0701</v>
      </c>
      <c r="H137" s="3">
        <f t="shared" ca="1" si="16"/>
        <v>160218754260.46082</v>
      </c>
      <c r="I137" s="3">
        <f t="shared" ca="1" si="16"/>
        <v>65953726184.996567</v>
      </c>
      <c r="J137" s="3">
        <f t="shared" ca="1" si="16"/>
        <v>111000068468.32057</v>
      </c>
      <c r="K137" s="3">
        <f t="shared" ca="1" si="16"/>
        <v>59142422797.945854</v>
      </c>
      <c r="L137" s="3">
        <f t="shared" ca="1" si="16"/>
        <v>71887435763.37027</v>
      </c>
      <c r="M137" s="3">
        <f t="shared" ca="1" si="18"/>
        <v>56044597938.288452</v>
      </c>
      <c r="S137">
        <f t="shared" si="14"/>
        <v>1.6</v>
      </c>
      <c r="T137" s="3">
        <f ca="1">C137/'Trial Plastic Debt'!C137*(1-T$1)</f>
        <v>18474470549.309532</v>
      </c>
      <c r="U137" s="3">
        <f ca="1">D137/'Trial Plastic Debt'!D137*(1-U$1)</f>
        <v>8245089868.8775415</v>
      </c>
      <c r="V137" s="3">
        <f ca="1">E137/'Trial Plastic Debt'!E137*(1-V$1)</f>
        <v>38227526367.826889</v>
      </c>
      <c r="W137" s="3">
        <f ca="1">F137/'Trial Plastic Debt'!F137*(1-W$1)</f>
        <v>13036608380.187624</v>
      </c>
      <c r="X137" s="3">
        <f ca="1">G137/'Trial Plastic Debt'!G137*(1-X$1)</f>
        <v>27026220947.605419</v>
      </c>
      <c r="Y137" s="3">
        <f ca="1">H137/'Trial Plastic Debt'!H137*(1-Y$1)</f>
        <v>20060989642.26894</v>
      </c>
      <c r="Z137" s="3">
        <f ca="1">I137/'Trial Plastic Debt'!I137*(1-Z$1)</f>
        <v>6969682421.202054</v>
      </c>
      <c r="AA137" s="3">
        <f ca="1">J137/'Trial Plastic Debt'!J137*(1-AA$1)</f>
        <v>9738460459.1035099</v>
      </c>
      <c r="AB137" s="3">
        <f ca="1">K137/'Trial Plastic Debt'!K137*(1-AB$1)</f>
        <v>3511299464.1972032</v>
      </c>
      <c r="AC137" s="3">
        <f ca="1">L137/'Trial Plastic Debt'!L137*(1-AC$1)</f>
        <v>2237283266.2762647</v>
      </c>
      <c r="AD137" s="3">
        <f ca="1">M137/'Trial Plastic Debt'!M137*(1-AD$1)</f>
        <v>0</v>
      </c>
    </row>
    <row r="138" spans="1:30" x14ac:dyDescent="0.25">
      <c r="A138" s="1">
        <f t="shared" si="12"/>
        <v>2045</v>
      </c>
      <c r="B138">
        <f t="shared" si="13"/>
        <v>1.8</v>
      </c>
      <c r="C138" s="3">
        <f t="shared" ca="1" si="15"/>
        <v>73741823932.943222</v>
      </c>
      <c r="D138" s="3">
        <f t="shared" ca="1" si="17"/>
        <v>86685091878.764725</v>
      </c>
      <c r="E138" s="3">
        <f t="shared" ca="1" si="16"/>
        <v>82754662117.732315</v>
      </c>
      <c r="F138" s="3">
        <f t="shared" ca="1" si="16"/>
        <v>76961426381.028336</v>
      </c>
      <c r="G138" s="3">
        <f t="shared" ca="1" si="16"/>
        <v>177898960131.34686</v>
      </c>
      <c r="H138" s="3">
        <f t="shared" ca="1" si="16"/>
        <v>69777481598.082794</v>
      </c>
      <c r="I138" s="3">
        <f t="shared" ca="1" si="16"/>
        <v>139219098781.39273</v>
      </c>
      <c r="J138" s="3">
        <f t="shared" ca="1" si="16"/>
        <v>115723511059.11188</v>
      </c>
      <c r="K138" s="3">
        <f t="shared" ca="1" si="16"/>
        <v>58654610815.591309</v>
      </c>
      <c r="L138" s="3">
        <f t="shared" ca="1" si="16"/>
        <v>72944610568.067841</v>
      </c>
      <c r="M138" s="3">
        <f t="shared" ca="1" si="18"/>
        <v>57272963600.117821</v>
      </c>
      <c r="S138">
        <f t="shared" si="14"/>
        <v>1.8</v>
      </c>
      <c r="T138" s="3">
        <f ca="1">C138/'Trial Plastic Debt'!C138*(1-T$1)</f>
        <v>16333605447.115086</v>
      </c>
      <c r="U138" s="3">
        <f ca="1">D138/'Trial Plastic Debt'!D138*(1-U$1)</f>
        <v>8026648102.6993876</v>
      </c>
      <c r="V138" s="3">
        <f ca="1">E138/'Trial Plastic Debt'!E138*(1-V$1)</f>
        <v>4544404642.0860357</v>
      </c>
      <c r="W138" s="3">
        <f ca="1">F138/'Trial Plastic Debt'!F138*(1-W$1)</f>
        <v>11809999856.127026</v>
      </c>
      <c r="X138" s="3">
        <f ca="1">G138/'Trial Plastic Debt'!G138*(1-X$1)</f>
        <v>23268198577.525574</v>
      </c>
      <c r="Y138" s="3">
        <f ca="1">H138/'Trial Plastic Debt'!H138*(1-Y$1)</f>
        <v>8439366440.6221848</v>
      </c>
      <c r="Z138" s="3">
        <f ca="1">I138/'Trial Plastic Debt'!I138*(1-Z$1)</f>
        <v>13180769391.482231</v>
      </c>
      <c r="AA138" s="3">
        <f ca="1">J138/'Trial Plastic Debt'!J138*(1-AA$1)</f>
        <v>8772422442.0242348</v>
      </c>
      <c r="AB138" s="3">
        <f ca="1">K138/'Trial Plastic Debt'!K138*(1-AB$1)</f>
        <v>3230496604.4136724</v>
      </c>
      <c r="AC138" s="3">
        <f ca="1">L138/'Trial Plastic Debt'!L138*(1-AC$1)</f>
        <v>2084429018.9644473</v>
      </c>
      <c r="AD138" s="3">
        <f ca="1">M138/'Trial Plastic Debt'!M138*(1-AD$1)</f>
        <v>0</v>
      </c>
    </row>
    <row r="139" spans="1:30" x14ac:dyDescent="0.25">
      <c r="A139" s="1">
        <f t="shared" si="12"/>
        <v>2045</v>
      </c>
      <c r="B139">
        <f t="shared" si="13"/>
        <v>2</v>
      </c>
      <c r="C139" s="3">
        <f t="shared" ca="1" si="15"/>
        <v>73370551961.211075</v>
      </c>
      <c r="D139" s="3">
        <f t="shared" ca="1" si="17"/>
        <v>86335442788.68248</v>
      </c>
      <c r="E139" s="3">
        <f t="shared" ca="1" si="16"/>
        <v>82278081042.706238</v>
      </c>
      <c r="F139" s="3">
        <f t="shared" ca="1" si="16"/>
        <v>79208785982.969147</v>
      </c>
      <c r="G139" s="3">
        <f t="shared" ca="1" si="16"/>
        <v>76022744031.895355</v>
      </c>
      <c r="H139" s="3">
        <f t="shared" ca="1" si="16"/>
        <v>71243085018.198135</v>
      </c>
      <c r="I139" s="3">
        <f t="shared" ca="1" si="16"/>
        <v>67260234535.812576</v>
      </c>
      <c r="J139" s="3">
        <f t="shared" ca="1" si="16"/>
        <v>61553723747.15081</v>
      </c>
      <c r="K139" s="3">
        <f t="shared" ca="1" si="16"/>
        <v>61209376291.826111</v>
      </c>
      <c r="L139" s="3">
        <f t="shared" ca="1" si="16"/>
        <v>53804197573.243233</v>
      </c>
      <c r="M139" s="3">
        <f t="shared" ca="1" si="18"/>
        <v>58676449428.317871</v>
      </c>
      <c r="S139">
        <f t="shared" si="14"/>
        <v>2</v>
      </c>
      <c r="T139" s="3">
        <f ca="1">C139/'Trial Plastic Debt'!C139*(1-T$1)</f>
        <v>14087078459.505941</v>
      </c>
      <c r="U139" s="3">
        <f ca="1">D139/'Trial Plastic Debt'!D139*(1-U$1)</f>
        <v>7944058119.3341417</v>
      </c>
      <c r="V139" s="3">
        <f ca="1">E139/'Trial Plastic Debt'!E139*(1-V$1)</f>
        <v>4644605288.856616</v>
      </c>
      <c r="W139" s="3">
        <f ca="1">F139/'Trial Plastic Debt'!F139*(1-W$1)</f>
        <v>2832260233.3271108</v>
      </c>
      <c r="X139" s="3">
        <f ca="1">G139/'Trial Plastic Debt'!G139*(1-X$1)</f>
        <v>8524789184.6570892</v>
      </c>
      <c r="Y139" s="3">
        <f ca="1">H139/'Trial Plastic Debt'!H139*(1-Y$1)</f>
        <v>4946154693.9459972</v>
      </c>
      <c r="Z139" s="3">
        <f ca="1">I139/'Trial Plastic Debt'!I139*(1-Z$1)</f>
        <v>3732381335.5195732</v>
      </c>
      <c r="AA139" s="3">
        <f ca="1">J139/'Trial Plastic Debt'!J139*(1-AA$1)</f>
        <v>3318305208.4260063</v>
      </c>
      <c r="AB139" s="3">
        <f ca="1">K139/'Trial Plastic Debt'!K139*(1-AB$1)</f>
        <v>3152506535.960073</v>
      </c>
      <c r="AC139" s="3">
        <f ca="1">L139/'Trial Plastic Debt'!L139*(1-AC$1)</f>
        <v>2769999857.4325438</v>
      </c>
      <c r="AD139" s="3">
        <f ca="1">M139/'Trial Plastic Debt'!M139*(1-AD$1)</f>
        <v>0</v>
      </c>
    </row>
    <row r="140" spans="1:30" x14ac:dyDescent="0.25">
      <c r="A140" s="1">
        <f t="shared" si="12"/>
        <v>2046</v>
      </c>
      <c r="B140">
        <f t="shared" si="13"/>
        <v>1</v>
      </c>
      <c r="C140" s="3">
        <f t="shared" ca="1" si="15"/>
        <v>77146085519.680847</v>
      </c>
      <c r="D140" s="3">
        <f t="shared" ca="1" si="17"/>
        <v>85841308740.060425</v>
      </c>
      <c r="E140" s="3">
        <f t="shared" ca="1" si="16"/>
        <v>82775243003.558014</v>
      </c>
      <c r="F140" s="3">
        <f t="shared" ca="1" si="16"/>
        <v>78796301316.473389</v>
      </c>
      <c r="G140" s="3">
        <f t="shared" ref="E140:L172" ca="1" si="19">MIN(INDIRECT("'[All data.xlsx]Sheet4_Mul_" &amp; $B140 &amp; "_" &amp; G$1 &amp; "'!"&amp; ADDRESS($P$2+$A140-2023, 2) &amp; ":" &amp; ADDRESS($P$2+$A140-2023, 52)))</f>
        <v>182526045572.86597</v>
      </c>
      <c r="H140" s="3">
        <f t="shared" ca="1" si="19"/>
        <v>163800414795.23819</v>
      </c>
      <c r="I140" s="3">
        <f t="shared" ca="1" si="19"/>
        <v>138104479892.79556</v>
      </c>
      <c r="J140" s="3">
        <f t="shared" ca="1" si="19"/>
        <v>116314287296.31696</v>
      </c>
      <c r="K140" s="3">
        <f t="shared" ca="1" si="19"/>
        <v>57277957317.401131</v>
      </c>
      <c r="L140" s="3">
        <f t="shared" ca="1" si="19"/>
        <v>54821220532.789856</v>
      </c>
      <c r="M140" s="3">
        <f t="shared" ca="1" si="18"/>
        <v>54726827012.084496</v>
      </c>
      <c r="S140">
        <f t="shared" si="14"/>
        <v>1</v>
      </c>
      <c r="T140" s="3">
        <f ca="1">C140/'Trial Plastic Debt'!C140*(1-T$1)</f>
        <v>26580017325.385452</v>
      </c>
      <c r="U140" s="3">
        <f ca="1">D140/'Trial Plastic Debt'!D140*(1-U$1)</f>
        <v>22812763101.653683</v>
      </c>
      <c r="V140" s="3">
        <f ca="1">E140/'Trial Plastic Debt'!E140*(1-V$1)</f>
        <v>19495254415.247982</v>
      </c>
      <c r="W140" s="3">
        <f ca="1">F140/'Trial Plastic Debt'!F140*(1-W$1)</f>
        <v>16765080758.680836</v>
      </c>
      <c r="X140" s="3">
        <f ca="1">G140/'Trial Plastic Debt'!G140*(1-X$1)</f>
        <v>37235893226.733055</v>
      </c>
      <c r="Y140" s="3">
        <f ca="1">H140/'Trial Plastic Debt'!H140*(1-Y$1)</f>
        <v>26465750130.413692</v>
      </c>
      <c r="Z140" s="3">
        <f ca="1">I140/'Trial Plastic Debt'!I140*(1-Z$1)</f>
        <v>20099316841.490974</v>
      </c>
      <c r="AA140" s="3">
        <f ca="1">J140/'Trial Plastic Debt'!J140*(1-AA$1)</f>
        <v>12937794048.866999</v>
      </c>
      <c r="AB140" s="3">
        <f ca="1">K140/'Trial Plastic Debt'!K140*(1-AB$1)</f>
        <v>4250955232.8910208</v>
      </c>
      <c r="AC140" s="3">
        <f ca="1">L140/'Trial Plastic Debt'!L140*(1-AC$1)</f>
        <v>2090015004.9279132</v>
      </c>
      <c r="AD140" s="3">
        <f ca="1">M140/'Trial Plastic Debt'!M140*(1-AD$1)</f>
        <v>0</v>
      </c>
    </row>
    <row r="141" spans="1:30" x14ac:dyDescent="0.25">
      <c r="A141" s="1">
        <f t="shared" si="12"/>
        <v>2046</v>
      </c>
      <c r="B141">
        <f t="shared" si="13"/>
        <v>1.2</v>
      </c>
      <c r="C141" s="3">
        <f t="shared" ca="1" si="15"/>
        <v>76724470107.811203</v>
      </c>
      <c r="D141" s="3">
        <f t="shared" ca="1" si="17"/>
        <v>85531140703.746323</v>
      </c>
      <c r="E141" s="3">
        <f t="shared" ca="1" si="19"/>
        <v>82576522342.7995</v>
      </c>
      <c r="F141" s="3">
        <f t="shared" ca="1" si="19"/>
        <v>78709028031.270416</v>
      </c>
      <c r="G141" s="3">
        <f t="shared" ca="1" si="19"/>
        <v>182183600712.63153</v>
      </c>
      <c r="H141" s="3">
        <f t="shared" ca="1" si="19"/>
        <v>66914950499.089455</v>
      </c>
      <c r="I141" s="3">
        <f t="shared" ca="1" si="19"/>
        <v>138351548734.25934</v>
      </c>
      <c r="J141" s="3">
        <f t="shared" ca="1" si="19"/>
        <v>61559269411.555496</v>
      </c>
      <c r="K141" s="3">
        <f t="shared" ca="1" si="19"/>
        <v>57747920909.975983</v>
      </c>
      <c r="L141" s="3">
        <f t="shared" ca="1" si="19"/>
        <v>71953797429.970795</v>
      </c>
      <c r="M141" s="3">
        <f t="shared" ca="1" si="18"/>
        <v>55432602227.735847</v>
      </c>
      <c r="S141">
        <f t="shared" si="14"/>
        <v>1.2</v>
      </c>
      <c r="T141" s="3">
        <f ca="1">C141/'Trial Plastic Debt'!C141*(1-T$1)</f>
        <v>22952000983.145416</v>
      </c>
      <c r="U141" s="3">
        <f ca="1">D141/'Trial Plastic Debt'!D141*(1-U$1)</f>
        <v>22465039164.022526</v>
      </c>
      <c r="V141" s="3">
        <f ca="1">E141/'Trial Plastic Debt'!E141*(1-V$1)</f>
        <v>18190456064.227966</v>
      </c>
      <c r="W141" s="3">
        <f ca="1">F141/'Trial Plastic Debt'!F141*(1-W$1)</f>
        <v>15669570404.487356</v>
      </c>
      <c r="X141" s="3">
        <f ca="1">G141/'Trial Plastic Debt'!G141*(1-X$1)</f>
        <v>34225961929.541656</v>
      </c>
      <c r="Y141" s="3">
        <f ca="1">H141/'Trial Plastic Debt'!H141*(1-Y$1)</f>
        <v>10946547259.91024</v>
      </c>
      <c r="Z141" s="3">
        <f ca="1">I141/'Trial Plastic Debt'!I141*(1-Z$1)</f>
        <v>18516518476.063843</v>
      </c>
      <c r="AA141" s="3">
        <f ca="1">J141/'Trial Plastic Debt'!J141*(1-AA$1)</f>
        <v>6185915940.5992117</v>
      </c>
      <c r="AB141" s="3">
        <f ca="1">K141/'Trial Plastic Debt'!K141*(1-AB$1)</f>
        <v>4016008470.3708944</v>
      </c>
      <c r="AC141" s="3">
        <f ca="1">L141/'Trial Plastic Debt'!L141*(1-AC$1)</f>
        <v>2606950317.7009125</v>
      </c>
      <c r="AD141" s="3">
        <f ca="1">M141/'Trial Plastic Debt'!M141*(1-AD$1)</f>
        <v>0</v>
      </c>
    </row>
    <row r="142" spans="1:30" x14ac:dyDescent="0.25">
      <c r="A142" s="1">
        <f t="shared" si="12"/>
        <v>2046</v>
      </c>
      <c r="B142">
        <f t="shared" si="13"/>
        <v>1.4</v>
      </c>
      <c r="C142" s="3">
        <f t="shared" ca="1" si="15"/>
        <v>76313853385.964584</v>
      </c>
      <c r="D142" s="3">
        <f t="shared" ca="1" si="17"/>
        <v>86162428157.441437</v>
      </c>
      <c r="E142" s="3">
        <f t="shared" ca="1" si="19"/>
        <v>82423962070.871918</v>
      </c>
      <c r="F142" s="3">
        <f t="shared" ca="1" si="19"/>
        <v>77975481356.071732</v>
      </c>
      <c r="G142" s="3">
        <f t="shared" ca="1" si="19"/>
        <v>181855819949.02014</v>
      </c>
      <c r="H142" s="3">
        <f t="shared" ca="1" si="19"/>
        <v>160264818358.13339</v>
      </c>
      <c r="I142" s="3">
        <f t="shared" ca="1" si="19"/>
        <v>141556649844.76486</v>
      </c>
      <c r="J142" s="3">
        <f t="shared" ca="1" si="19"/>
        <v>117165384366.20624</v>
      </c>
      <c r="K142" s="3">
        <f t="shared" ca="1" si="19"/>
        <v>58369529987.805504</v>
      </c>
      <c r="L142" s="3">
        <f t="shared" ca="1" si="19"/>
        <v>72704434732.759842</v>
      </c>
      <c r="M142" s="3">
        <f t="shared" ca="1" si="18"/>
        <v>56324763553.977585</v>
      </c>
      <c r="S142">
        <f t="shared" si="14"/>
        <v>1.4</v>
      </c>
      <c r="T142" s="3">
        <f ca="1">C142/'Trial Plastic Debt'!C142*(1-T$1)</f>
        <v>20992204724.383801</v>
      </c>
      <c r="U142" s="3">
        <f ca="1">D142/'Trial Plastic Debt'!D142*(1-U$1)</f>
        <v>19178767587.033295</v>
      </c>
      <c r="V142" s="3">
        <f ca="1">E142/'Trial Plastic Debt'!E142*(1-V$1)</f>
        <v>16839308094.744698</v>
      </c>
      <c r="W142" s="3">
        <f ca="1">F142/'Trial Plastic Debt'!F142*(1-W$1)</f>
        <v>14586218307.963001</v>
      </c>
      <c r="X142" s="3">
        <f ca="1">G142/'Trial Plastic Debt'!G142*(1-X$1)</f>
        <v>31233013750.530914</v>
      </c>
      <c r="Y142" s="3">
        <f ca="1">H142/'Trial Plastic Debt'!H142*(1-Y$1)</f>
        <v>23677130688.245499</v>
      </c>
      <c r="Z142" s="3">
        <f ca="1">I142/'Trial Plastic Debt'!I142*(1-Z$1)</f>
        <v>16641463274.673103</v>
      </c>
      <c r="AA142" s="3">
        <f ca="1">J142/'Trial Plastic Debt'!J142*(1-AA$1)</f>
        <v>11022854522.204243</v>
      </c>
      <c r="AB142" s="3">
        <f ca="1">K142/'Trial Plastic Debt'!K142*(1-AB$1)</f>
        <v>3640267021.6059685</v>
      </c>
      <c r="AC142" s="3">
        <f ca="1">L142/'Trial Plastic Debt'!L142*(1-AC$1)</f>
        <v>2435195022.586679</v>
      </c>
      <c r="AD142" s="3">
        <f ca="1">M142/'Trial Plastic Debt'!M142*(1-AD$1)</f>
        <v>0</v>
      </c>
    </row>
    <row r="143" spans="1:30" x14ac:dyDescent="0.25">
      <c r="A143" s="1">
        <f t="shared" ref="A143:A206" si="20">A137+1</f>
        <v>2046</v>
      </c>
      <c r="B143">
        <f t="shared" ref="B143:B206" si="21">B131</f>
        <v>1.6</v>
      </c>
      <c r="C143" s="3">
        <f t="shared" ca="1" si="15"/>
        <v>75913774171.093628</v>
      </c>
      <c r="D143" s="3">
        <f t="shared" ca="1" si="17"/>
        <v>89131146631.518066</v>
      </c>
      <c r="E143" s="3">
        <f t="shared" ca="1" si="19"/>
        <v>82316600048.02211</v>
      </c>
      <c r="F143" s="3">
        <f t="shared" ca="1" si="19"/>
        <v>78724492557.46315</v>
      </c>
      <c r="G143" s="3">
        <f t="shared" ca="1" si="19"/>
        <v>181999890523.26828</v>
      </c>
      <c r="H143" s="3">
        <f t="shared" ca="1" si="19"/>
        <v>164148467726.55914</v>
      </c>
      <c r="I143" s="3">
        <f t="shared" ca="1" si="19"/>
        <v>62141232103.480431</v>
      </c>
      <c r="J143" s="3">
        <f t="shared" ca="1" si="19"/>
        <v>58934331252.244766</v>
      </c>
      <c r="K143" s="3">
        <f t="shared" ca="1" si="19"/>
        <v>59140319541.019188</v>
      </c>
      <c r="L143" s="3">
        <f t="shared" ca="1" si="19"/>
        <v>73621582881.984085</v>
      </c>
      <c r="M143" s="3">
        <f t="shared" ca="1" si="18"/>
        <v>57400365283.700417</v>
      </c>
      <c r="S143">
        <f t="shared" ref="S143:S206" si="22">S131</f>
        <v>1.6</v>
      </c>
      <c r="T143" s="3">
        <f ca="1">C143/'Trial Plastic Debt'!C143*(1-T$1)</f>
        <v>18924274897.612686</v>
      </c>
      <c r="U143" s="3">
        <f ca="1">D143/'Trial Plastic Debt'!D143*(1-U$1)</f>
        <v>8491569131.3924637</v>
      </c>
      <c r="V143" s="3">
        <f ca="1">E143/'Trial Plastic Debt'!E143*(1-V$1)</f>
        <v>15415989981.780045</v>
      </c>
      <c r="W143" s="3">
        <f ca="1">F143/'Trial Plastic Debt'!F143*(1-W$1)</f>
        <v>13355164381.062584</v>
      </c>
      <c r="X143" s="3">
        <f ca="1">G143/'Trial Plastic Debt'!G143*(1-X$1)</f>
        <v>27691080944.068462</v>
      </c>
      <c r="Y143" s="3">
        <f ca="1">H143/'Trial Plastic Debt'!H143*(1-Y$1)</f>
        <v>20554515122.539452</v>
      </c>
      <c r="Z143" s="3">
        <f ca="1">I143/'Trial Plastic Debt'!I143*(1-Z$1)</f>
        <v>7195225139.2895651</v>
      </c>
      <c r="AA143" s="3">
        <f ca="1">J143/'Trial Plastic Debt'!J143*(1-AA$1)</f>
        <v>5249603397.0785007</v>
      </c>
      <c r="AB143" s="3">
        <f ca="1">K143/'Trial Plastic Debt'!K143*(1-AB$1)</f>
        <v>3547301017.9966593</v>
      </c>
      <c r="AC143" s="3">
        <f ca="1">L143/'Trial Plastic Debt'!L143*(1-AC$1)</f>
        <v>2293192786.6170545</v>
      </c>
      <c r="AD143" s="3">
        <f ca="1">M143/'Trial Plastic Debt'!M143*(1-AD$1)</f>
        <v>0</v>
      </c>
    </row>
    <row r="144" spans="1:30" x14ac:dyDescent="0.25">
      <c r="A144" s="1">
        <f t="shared" si="20"/>
        <v>2046</v>
      </c>
      <c r="B144">
        <f t="shared" si="21"/>
        <v>1.8</v>
      </c>
      <c r="C144" s="3">
        <f t="shared" ca="1" si="15"/>
        <v>75523797684.746353</v>
      </c>
      <c r="D144" s="3">
        <f t="shared" ca="1" si="17"/>
        <v>88701152944.858337</v>
      </c>
      <c r="E144" s="3">
        <f t="shared" ca="1" si="19"/>
        <v>82989171452.657227</v>
      </c>
      <c r="F144" s="3">
        <f t="shared" ca="1" si="19"/>
        <v>78824998718.97435</v>
      </c>
      <c r="G144" s="3">
        <f t="shared" ca="1" si="19"/>
        <v>182263890900.73233</v>
      </c>
      <c r="H144" s="3">
        <f t="shared" ca="1" si="19"/>
        <v>161024026716.73215</v>
      </c>
      <c r="I144" s="3">
        <f t="shared" ca="1" si="19"/>
        <v>142625711015.32706</v>
      </c>
      <c r="J144" s="3">
        <f t="shared" ca="1" si="19"/>
        <v>58895584184.478973</v>
      </c>
      <c r="K144" s="3">
        <f t="shared" ca="1" si="19"/>
        <v>60058296782.294472</v>
      </c>
      <c r="L144" s="3">
        <f t="shared" ca="1" si="19"/>
        <v>74703054339.212204</v>
      </c>
      <c r="M144" s="3">
        <f t="shared" ca="1" si="18"/>
        <v>58657044107.665062</v>
      </c>
      <c r="S144">
        <f t="shared" si="22"/>
        <v>1.8</v>
      </c>
      <c r="T144" s="3">
        <f ca="1">C144/'Trial Plastic Debt'!C144*(1-T$1)</f>
        <v>16731347883.445724</v>
      </c>
      <c r="U144" s="3">
        <f ca="1">D144/'Trial Plastic Debt'!D144*(1-U$1)</f>
        <v>8584052865.7178326</v>
      </c>
      <c r="V144" s="3">
        <f ca="1">E144/'Trial Plastic Debt'!E144*(1-V$1)</f>
        <v>5543246616.3895864</v>
      </c>
      <c r="W144" s="3">
        <f ca="1">F144/'Trial Plastic Debt'!F144*(1-W$1)</f>
        <v>12098648500.14278</v>
      </c>
      <c r="X144" s="3">
        <f ca="1">G144/'Trial Plastic Debt'!G144*(1-X$1)</f>
        <v>23839864652.181572</v>
      </c>
      <c r="Y144" s="3">
        <f ca="1">H144/'Trial Plastic Debt'!H144*(1-Y$1)</f>
        <v>18458768736.408131</v>
      </c>
      <c r="Z144" s="3">
        <f ca="1">I144/'Trial Plastic Debt'!I144*(1-Z$1)</f>
        <v>13506911833.896654</v>
      </c>
      <c r="AA144" s="3">
        <f ca="1">J144/'Trial Plastic Debt'!J144*(1-AA$1)</f>
        <v>4714958551.178236</v>
      </c>
      <c r="AB144" s="3">
        <f ca="1">K144/'Trial Plastic Debt'!K144*(1-AB$1)</f>
        <v>3310519251.0357556</v>
      </c>
      <c r="AC144" s="3">
        <f ca="1">L144/'Trial Plastic Debt'!L144*(1-AC$1)</f>
        <v>2136471059.7089546</v>
      </c>
      <c r="AD144" s="3">
        <f ca="1">M144/'Trial Plastic Debt'!M144*(1-AD$1)</f>
        <v>0</v>
      </c>
    </row>
    <row r="145" spans="1:30" x14ac:dyDescent="0.25">
      <c r="A145" s="1">
        <f t="shared" si="20"/>
        <v>2046</v>
      </c>
      <c r="B145">
        <f t="shared" si="21"/>
        <v>2</v>
      </c>
      <c r="C145" s="3">
        <f t="shared" ca="1" si="15"/>
        <v>75143513635.034729</v>
      </c>
      <c r="D145" s="3">
        <f t="shared" ca="1" si="17"/>
        <v>88343033182.792328</v>
      </c>
      <c r="E145" s="3">
        <f t="shared" ca="1" si="19"/>
        <v>84636606866.733368</v>
      </c>
      <c r="F145" s="3">
        <f t="shared" ca="1" si="19"/>
        <v>81019355049.858582</v>
      </c>
      <c r="G145" s="3">
        <f t="shared" ca="1" si="19"/>
        <v>73350601276.800461</v>
      </c>
      <c r="H145" s="3">
        <f t="shared" ca="1" si="19"/>
        <v>72856632757.867126</v>
      </c>
      <c r="I145" s="3">
        <f t="shared" ca="1" si="19"/>
        <v>68954454283.336166</v>
      </c>
      <c r="J145" s="3">
        <f t="shared" ca="1" si="19"/>
        <v>64180393483.736702</v>
      </c>
      <c r="K145" s="3">
        <f t="shared" ca="1" si="19"/>
        <v>61246375099.676926</v>
      </c>
      <c r="L145" s="3">
        <f t="shared" ca="1" si="19"/>
        <v>56868951406.393356</v>
      </c>
      <c r="M145" s="3">
        <f t="shared" ca="1" si="18"/>
        <v>60092879338.637436</v>
      </c>
      <c r="S145">
        <f t="shared" si="22"/>
        <v>2</v>
      </c>
      <c r="T145" s="3">
        <f ca="1">C145/'Trial Plastic Debt'!C145*(1-T$1)</f>
        <v>14430181473.448322</v>
      </c>
      <c r="U145" s="3">
        <f ca="1">D145/'Trial Plastic Debt'!D145*(1-U$1)</f>
        <v>8576360588.2543879</v>
      </c>
      <c r="V145" s="3">
        <f ca="1">E145/'Trial Plastic Debt'!E145*(1-V$1)</f>
        <v>4703219398.3504982</v>
      </c>
      <c r="W145" s="3">
        <f ca="1">F145/'Trial Plastic Debt'!F145*(1-W$1)</f>
        <v>5712709935.9527006</v>
      </c>
      <c r="X145" s="3">
        <f ca="1">G145/'Trial Plastic Debt'!G145*(1-X$1)</f>
        <v>2789369632.5274558</v>
      </c>
      <c r="Y145" s="3">
        <f ca="1">H145/'Trial Plastic Debt'!H145*(1-Y$1)</f>
        <v>4121909175.7568207</v>
      </c>
      <c r="Z145" s="3">
        <f ca="1">I145/'Trial Plastic Debt'!I145*(1-Z$1)</f>
        <v>3571159717.5974274</v>
      </c>
      <c r="AA145" s="3">
        <f ca="1">J145/'Trial Plastic Debt'!J145*(1-AA$1)</f>
        <v>3790051823.3900423</v>
      </c>
      <c r="AB145" s="3">
        <f ca="1">K145/'Trial Plastic Debt'!K145*(1-AB$1)</f>
        <v>6369875266.0147009</v>
      </c>
      <c r="AC145" s="3">
        <f ca="1">L145/'Trial Plastic Debt'!L145*(1-AC$1)</f>
        <v>3111556191.4677243</v>
      </c>
      <c r="AD145" s="3">
        <f ca="1">M145/'Trial Plastic Debt'!M145*(1-AD$1)</f>
        <v>0</v>
      </c>
    </row>
    <row r="146" spans="1:30" x14ac:dyDescent="0.25">
      <c r="A146" s="1">
        <f t="shared" si="20"/>
        <v>2047</v>
      </c>
      <c r="B146">
        <f t="shared" si="21"/>
        <v>1</v>
      </c>
      <c r="C146" s="3">
        <f t="shared" ca="1" si="15"/>
        <v>78988257533.419662</v>
      </c>
      <c r="D146" s="3">
        <f t="shared" ca="1" si="17"/>
        <v>88843702455.296738</v>
      </c>
      <c r="E146" s="3">
        <f t="shared" ca="1" si="19"/>
        <v>84766435039.80043</v>
      </c>
      <c r="F146" s="3">
        <f t="shared" ca="1" si="19"/>
        <v>80689167624.304123</v>
      </c>
      <c r="G146" s="3">
        <f t="shared" ca="1" si="19"/>
        <v>186962801199.42221</v>
      </c>
      <c r="H146" s="3">
        <f t="shared" ca="1" si="19"/>
        <v>164138590008.81744</v>
      </c>
      <c r="I146" s="3">
        <f t="shared" ca="1" si="19"/>
        <v>144363957488.47464</v>
      </c>
      <c r="J146" s="3">
        <f t="shared" ca="1" si="19"/>
        <v>119123780677.72108</v>
      </c>
      <c r="K146" s="3">
        <f t="shared" ca="1" si="19"/>
        <v>60302830546.822594</v>
      </c>
      <c r="L146" s="3">
        <f t="shared" ca="1" si="19"/>
        <v>73078839200.474701</v>
      </c>
      <c r="M146" s="3">
        <f t="shared" ca="1" si="18"/>
        <v>56040708948.290634</v>
      </c>
      <c r="S146">
        <f t="shared" si="22"/>
        <v>1</v>
      </c>
      <c r="T146" s="3">
        <f ca="1">C146/'Trial Plastic Debt'!C146*(1-T$1)</f>
        <v>23731297434.703384</v>
      </c>
      <c r="U146" s="3">
        <f ca="1">D146/'Trial Plastic Debt'!D146*(1-U$1)</f>
        <v>22822704738.263241</v>
      </c>
      <c r="V146" s="3">
        <f ca="1">E146/'Trial Plastic Debt'!E146*(1-V$1)</f>
        <v>19965334811.042934</v>
      </c>
      <c r="W146" s="3">
        <f ca="1">F146/'Trial Plastic Debt'!F146*(1-W$1)</f>
        <v>17170049849.899412</v>
      </c>
      <c r="X146" s="3">
        <f ca="1">G146/'Trial Plastic Debt'!G146*(1-X$1)</f>
        <v>38377527804.724991</v>
      </c>
      <c r="Y146" s="3">
        <f ca="1">H146/'Trial Plastic Debt'!H146*(1-Y$1)</f>
        <v>29035059247.986198</v>
      </c>
      <c r="Z146" s="3">
        <f ca="1">I146/'Trial Plastic Debt'!I146*(1-Z$1)</f>
        <v>20211339011.702312</v>
      </c>
      <c r="AA146" s="3">
        <f ca="1">J146/'Trial Plastic Debt'!J146*(1-AA$1)</f>
        <v>13255712011.366074</v>
      </c>
      <c r="AB146" s="3">
        <f ca="1">K146/'Trial Plastic Debt'!K146*(1-AB$1)</f>
        <v>4297824229.5880365</v>
      </c>
      <c r="AC146" s="3">
        <f ca="1">L146/'Trial Plastic Debt'!L146*(1-AC$1)</f>
        <v>2832201672.1121459</v>
      </c>
      <c r="AD146" s="3">
        <f ca="1">M146/'Trial Plastic Debt'!M146*(1-AD$1)</f>
        <v>0</v>
      </c>
    </row>
    <row r="147" spans="1:30" x14ac:dyDescent="0.25">
      <c r="A147" s="1">
        <f t="shared" si="20"/>
        <v>2047</v>
      </c>
      <c r="B147">
        <f t="shared" si="21"/>
        <v>1.2</v>
      </c>
      <c r="C147" s="3">
        <f t="shared" ca="1" si="15"/>
        <v>78556528598.155884</v>
      </c>
      <c r="D147" s="3">
        <f t="shared" ca="1" si="17"/>
        <v>88526014982.7444</v>
      </c>
      <c r="E147" s="3">
        <f t="shared" ca="1" si="19"/>
        <v>105680061001.25182</v>
      </c>
      <c r="F147" s="3">
        <f t="shared" ca="1" si="19"/>
        <v>80599563077.174667</v>
      </c>
      <c r="G147" s="3">
        <f t="shared" ca="1" si="19"/>
        <v>186612224062.8378</v>
      </c>
      <c r="H147" s="3">
        <f t="shared" ca="1" si="19"/>
        <v>168076662578.82663</v>
      </c>
      <c r="I147" s="3">
        <f t="shared" ca="1" si="19"/>
        <v>65378621046.912277</v>
      </c>
      <c r="J147" s="3">
        <f t="shared" ca="1" si="19"/>
        <v>121988790110.36827</v>
      </c>
      <c r="K147" s="3">
        <f t="shared" ca="1" si="19"/>
        <v>58366135116.565598</v>
      </c>
      <c r="L147" s="3">
        <f t="shared" ca="1" si="19"/>
        <v>54230824706.419479</v>
      </c>
      <c r="M147" s="3">
        <f t="shared" ca="1" si="18"/>
        <v>56762646603.131477</v>
      </c>
      <c r="S147">
        <f t="shared" si="22"/>
        <v>1.2</v>
      </c>
      <c r="T147" s="3">
        <f ca="1">C147/'Trial Plastic Debt'!C147*(1-T$1)</f>
        <v>23505295114.827038</v>
      </c>
      <c r="U147" s="3">
        <f ca="1">D147/'Trial Plastic Debt'!D147*(1-U$1)</f>
        <v>21262366777.248806</v>
      </c>
      <c r="V147" s="3">
        <f ca="1">E147/'Trial Plastic Debt'!E147*(1-V$1)</f>
        <v>23585675746.338276</v>
      </c>
      <c r="W147" s="3">
        <f ca="1">F147/'Trial Plastic Debt'!F147*(1-W$1)</f>
        <v>16048203562.666698</v>
      </c>
      <c r="X147" s="3">
        <f ca="1">G147/'Trial Plastic Debt'!G147*(1-X$1)</f>
        <v>35268144450.567596</v>
      </c>
      <c r="Y147" s="3">
        <f ca="1">H147/'Trial Plastic Debt'!H147*(1-Y$1)</f>
        <v>25962054776.210857</v>
      </c>
      <c r="Z147" s="3">
        <f ca="1">I147/'Trial Plastic Debt'!I147*(1-Z$1)</f>
        <v>8732932661.6587181</v>
      </c>
      <c r="AA147" s="3">
        <f ca="1">J147/'Trial Plastic Debt'!J147*(1-AA$1)</f>
        <v>11924022796.049089</v>
      </c>
      <c r="AB147" s="3">
        <f ca="1">K147/'Trial Plastic Debt'!K147*(1-AB$1)</f>
        <v>4020027686.9696946</v>
      </c>
      <c r="AC147" s="3">
        <f ca="1">L147/'Trial Plastic Debt'!L147*(1-AC$1)</f>
        <v>1935950146.0819824</v>
      </c>
      <c r="AD147" s="3">
        <f ca="1">M147/'Trial Plastic Debt'!M147*(1-AD$1)</f>
        <v>0</v>
      </c>
    </row>
    <row r="148" spans="1:30" x14ac:dyDescent="0.25">
      <c r="A148" s="1">
        <f t="shared" si="20"/>
        <v>2047</v>
      </c>
      <c r="B148">
        <f t="shared" si="21"/>
        <v>1.4</v>
      </c>
      <c r="C148" s="3">
        <f t="shared" ca="1" si="15"/>
        <v>78136061749.662842</v>
      </c>
      <c r="D148" s="3">
        <f t="shared" ca="1" si="17"/>
        <v>88237572004.157806</v>
      </c>
      <c r="E148" s="3">
        <f t="shared" ca="1" si="19"/>
        <v>84406369921.279449</v>
      </c>
      <c r="F148" s="3">
        <f t="shared" ca="1" si="19"/>
        <v>80575167838.401047</v>
      </c>
      <c r="G148" s="3">
        <f t="shared" ca="1" si="19"/>
        <v>186276654268.68307</v>
      </c>
      <c r="H148" s="3">
        <f t="shared" ca="1" si="19"/>
        <v>72392452403.746902</v>
      </c>
      <c r="I148" s="3">
        <f t="shared" ca="1" si="19"/>
        <v>142073138543.63544</v>
      </c>
      <c r="J148" s="3">
        <f t="shared" ca="1" si="19"/>
        <v>122492490351.22057</v>
      </c>
      <c r="K148" s="3">
        <f t="shared" ca="1" si="19"/>
        <v>61419157424.009155</v>
      </c>
      <c r="L148" s="3">
        <f t="shared" ca="1" si="19"/>
        <v>74441231410.279175</v>
      </c>
      <c r="M148" s="3">
        <f t="shared" ca="1" si="18"/>
        <v>57675238419.683243</v>
      </c>
      <c r="S148">
        <f t="shared" si="22"/>
        <v>1.4</v>
      </c>
      <c r="T148" s="3">
        <f ca="1">C148/'Trial Plastic Debt'!C148*(1-T$1)</f>
        <v>21498294103.507694</v>
      </c>
      <c r="U148" s="3">
        <f ca="1">D148/'Trial Plastic Debt'!D148*(1-U$1)</f>
        <v>19640913259.93462</v>
      </c>
      <c r="V148" s="3">
        <f ca="1">E148/'Trial Plastic Debt'!E148*(1-V$1)</f>
        <v>17245706342.226475</v>
      </c>
      <c r="W148" s="3">
        <f ca="1">F148/'Trial Plastic Debt'!F148*(1-W$1)</f>
        <v>14891148900.38283</v>
      </c>
      <c r="X148" s="3">
        <f ca="1">G148/'Trial Plastic Debt'!G148*(1-X$1)</f>
        <v>31990126117.431793</v>
      </c>
      <c r="Y148" s="3">
        <f ca="1">H148/'Trial Plastic Debt'!H148*(1-Y$1)</f>
        <v>10729832534.541721</v>
      </c>
      <c r="Z148" s="3">
        <f ca="1">I148/'Trial Plastic Debt'!I148*(1-Z$1)</f>
        <v>17295637555.955231</v>
      </c>
      <c r="AA148" s="3">
        <f ca="1">J148/'Trial Plastic Debt'!J148*(1-AA$1)</f>
        <v>10943267323.906143</v>
      </c>
      <c r="AB148" s="3">
        <f ca="1">K148/'Trial Plastic Debt'!K148*(1-AB$1)</f>
        <v>3832757648.0844588</v>
      </c>
      <c r="AC148" s="3">
        <f ca="1">L148/'Trial Plastic Debt'!L148*(1-AC$1)</f>
        <v>2495065097.4330349</v>
      </c>
      <c r="AD148" s="3">
        <f ca="1">M148/'Trial Plastic Debt'!M148*(1-AD$1)</f>
        <v>0</v>
      </c>
    </row>
    <row r="149" spans="1:30" x14ac:dyDescent="0.25">
      <c r="A149" s="1">
        <f t="shared" si="20"/>
        <v>2047</v>
      </c>
      <c r="B149">
        <f t="shared" si="21"/>
        <v>1.6</v>
      </c>
      <c r="C149" s="3">
        <f t="shared" ca="1" si="15"/>
        <v>77726384777.825607</v>
      </c>
      <c r="D149" s="3">
        <f t="shared" ca="1" si="17"/>
        <v>91126009985.140152</v>
      </c>
      <c r="E149" s="3">
        <f t="shared" ca="1" si="19"/>
        <v>84296193153.606216</v>
      </c>
      <c r="F149" s="3">
        <f t="shared" ca="1" si="19"/>
        <v>80614741172.809875</v>
      </c>
      <c r="G149" s="3">
        <f t="shared" ca="1" si="19"/>
        <v>190793177358.00266</v>
      </c>
      <c r="H149" s="3">
        <f t="shared" ca="1" si="19"/>
        <v>164491308403.55405</v>
      </c>
      <c r="I149" s="3">
        <f t="shared" ca="1" si="19"/>
        <v>69154136215.302795</v>
      </c>
      <c r="J149" s="3">
        <f t="shared" ca="1" si="19"/>
        <v>114262500089.47717</v>
      </c>
      <c r="K149" s="3">
        <f t="shared" ca="1" si="19"/>
        <v>61999356761.26902</v>
      </c>
      <c r="L149" s="3">
        <f t="shared" ca="1" si="19"/>
        <v>75379305357.179993</v>
      </c>
      <c r="M149" s="3">
        <f t="shared" ca="1" si="18"/>
        <v>58775471222.676468</v>
      </c>
      <c r="S149">
        <f t="shared" si="22"/>
        <v>1.6</v>
      </c>
      <c r="T149" s="3">
        <f ca="1">C149/'Trial Plastic Debt'!C149*(1-T$1)</f>
        <v>19380558945.527164</v>
      </c>
      <c r="U149" s="3">
        <f ca="1">D149/'Trial Plastic Debt'!D149*(1-U$1)</f>
        <v>9376995715.7254581</v>
      </c>
      <c r="V149" s="3">
        <f ca="1">E149/'Trial Plastic Debt'!E149*(1-V$1)</f>
        <v>15788242764.513685</v>
      </c>
      <c r="W149" s="3">
        <f ca="1">F149/'Trial Plastic Debt'!F149*(1-W$1)</f>
        <v>13678127419.25543</v>
      </c>
      <c r="X149" s="3">
        <f ca="1">G149/'Trial Plastic Debt'!G149*(1-X$1)</f>
        <v>28345313564.149757</v>
      </c>
      <c r="Y149" s="3">
        <f ca="1">H149/'Trial Plastic Debt'!H149*(1-Y$1)</f>
        <v>21621635704.134377</v>
      </c>
      <c r="Z149" s="3">
        <f ca="1">I149/'Trial Plastic Debt'!I149*(1-Z$1)</f>
        <v>7630448094.8001575</v>
      </c>
      <c r="AA149" s="3">
        <f ca="1">J149/'Trial Plastic Debt'!J149*(1-AA$1)</f>
        <v>10182497506.479698</v>
      </c>
      <c r="AB149" s="3">
        <f ca="1">K149/'Trial Plastic Debt'!K149*(1-AB$1)</f>
        <v>3686358503.8292108</v>
      </c>
      <c r="AC149" s="3">
        <f ca="1">L149/'Trial Plastic Debt'!L149*(1-AC$1)</f>
        <v>2349579660.3296762</v>
      </c>
      <c r="AD149" s="3">
        <f ca="1">M149/'Trial Plastic Debt'!M149*(1-AD$1)</f>
        <v>0</v>
      </c>
    </row>
    <row r="150" spans="1:30" x14ac:dyDescent="0.25">
      <c r="A150" s="1">
        <f t="shared" si="20"/>
        <v>2047</v>
      </c>
      <c r="B150">
        <f t="shared" si="21"/>
        <v>1.8</v>
      </c>
      <c r="C150" s="3">
        <f t="shared" ca="1" si="15"/>
        <v>77327052507.433609</v>
      </c>
      <c r="D150" s="3">
        <f t="shared" ca="1" si="17"/>
        <v>90749063082.601578</v>
      </c>
      <c r="E150" s="3">
        <f t="shared" ca="1" si="19"/>
        <v>87371191571.34343</v>
      </c>
      <c r="F150" s="3">
        <f t="shared" ca="1" si="19"/>
        <v>80717240384.625549</v>
      </c>
      <c r="G150" s="3">
        <f t="shared" ca="1" si="19"/>
        <v>186690430995.36938</v>
      </c>
      <c r="H150" s="3">
        <f t="shared" ca="1" si="19"/>
        <v>164928361936.84158</v>
      </c>
      <c r="I150" s="3">
        <f t="shared" ca="1" si="19"/>
        <v>146081308035.10361</v>
      </c>
      <c r="J150" s="3">
        <f t="shared" ca="1" si="19"/>
        <v>117532556073.16736</v>
      </c>
      <c r="K150" s="3">
        <f t="shared" ca="1" si="19"/>
        <v>61480734198.369324</v>
      </c>
      <c r="L150" s="3">
        <f t="shared" ca="1" si="19"/>
        <v>76485467533.411148</v>
      </c>
      <c r="M150" s="3">
        <f t="shared" ca="1" si="18"/>
        <v>60060927574.374382</v>
      </c>
      <c r="S150">
        <f t="shared" si="22"/>
        <v>1.8</v>
      </c>
      <c r="T150" s="3">
        <f ca="1">C150/'Trial Plastic Debt'!C150*(1-T$1)</f>
        <v>17134815742.423349</v>
      </c>
      <c r="U150" s="3">
        <f ca="1">D150/'Trial Plastic Debt'!D150*(1-U$1)</f>
        <v>9447470746.5269279</v>
      </c>
      <c r="V150" s="3">
        <f ca="1">E150/'Trial Plastic Debt'!E150*(1-V$1)</f>
        <v>6495292170.0565109</v>
      </c>
      <c r="W150" s="3">
        <f ca="1">F150/'Trial Plastic Debt'!F150*(1-W$1)</f>
        <v>12391353916.703032</v>
      </c>
      <c r="X150" s="3">
        <f ca="1">G150/'Trial Plastic Debt'!G150*(1-X$1)</f>
        <v>24538070788.669193</v>
      </c>
      <c r="Y150" s="3">
        <f ca="1">H150/'Trial Plastic Debt'!H150*(1-Y$1)</f>
        <v>18741581473.497898</v>
      </c>
      <c r="Z150" s="3">
        <f ca="1">I150/'Trial Plastic Debt'!I150*(1-Z$1)</f>
        <v>13836473052.395548</v>
      </c>
      <c r="AA150" s="3">
        <f ca="1">J150/'Trial Plastic Debt'!J150*(1-AA$1)</f>
        <v>8891432145.5579414</v>
      </c>
      <c r="AB150" s="3">
        <f ca="1">K150/'Trial Plastic Debt'!K150*(1-AB$1)</f>
        <v>3391330184.460773</v>
      </c>
      <c r="AC150" s="3">
        <f ca="1">L150/'Trial Plastic Debt'!L150*(1-AC$1)</f>
        <v>2188964657.9799213</v>
      </c>
      <c r="AD150" s="3">
        <f ca="1">M150/'Trial Plastic Debt'!M150*(1-AD$1)</f>
        <v>0</v>
      </c>
    </row>
    <row r="151" spans="1:30" x14ac:dyDescent="0.25">
      <c r="A151" s="1">
        <f t="shared" si="20"/>
        <v>2047</v>
      </c>
      <c r="B151">
        <f t="shared" si="21"/>
        <v>2</v>
      </c>
      <c r="C151" s="3">
        <f t="shared" ca="1" si="15"/>
        <v>76937644834.440231</v>
      </c>
      <c r="D151" s="3">
        <f t="shared" ca="1" si="17"/>
        <v>90382365459.246109</v>
      </c>
      <c r="E151" s="3">
        <f t="shared" ca="1" si="19"/>
        <v>87049828960.042572</v>
      </c>
      <c r="F151" s="3">
        <f t="shared" ca="1" si="19"/>
        <v>81271971864.551315</v>
      </c>
      <c r="G151" s="3">
        <f t="shared" ca="1" si="19"/>
        <v>79338830683.799194</v>
      </c>
      <c r="H151" s="3">
        <f t="shared" ca="1" si="19"/>
        <v>74494083425.206406</v>
      </c>
      <c r="I151" s="3">
        <f t="shared" ca="1" si="19"/>
        <v>70312251876.932037</v>
      </c>
      <c r="J151" s="3">
        <f t="shared" ca="1" si="19"/>
        <v>66130420328.657692</v>
      </c>
      <c r="K151" s="3">
        <f t="shared" ca="1" si="19"/>
        <v>61751840509.97522</v>
      </c>
      <c r="L151" s="3">
        <f t="shared" ca="1" si="19"/>
        <v>57999547167.127975</v>
      </c>
      <c r="M151" s="3">
        <f t="shared" ca="1" si="18"/>
        <v>61529642797.145256</v>
      </c>
      <c r="S151">
        <f t="shared" si="22"/>
        <v>2</v>
      </c>
      <c r="T151" s="3">
        <f ca="1">C151/'Trial Plastic Debt'!C151*(1-T$1)</f>
        <v>14778219841.989697</v>
      </c>
      <c r="U151" s="3">
        <f ca="1">D151/'Trial Plastic Debt'!D151*(1-U$1)</f>
        <v>7287901536.899642</v>
      </c>
      <c r="V151" s="3">
        <f ca="1">E151/'Trial Plastic Debt'!E151*(1-V$1)</f>
        <v>5738356042.6705132</v>
      </c>
      <c r="W151" s="3">
        <f ca="1">F151/'Trial Plastic Debt'!F151*(1-W$1)</f>
        <v>6304100083.0107574</v>
      </c>
      <c r="X151" s="3">
        <f ca="1">G151/'Trial Plastic Debt'!G151*(1-X$1)</f>
        <v>5940409301.6065464</v>
      </c>
      <c r="Y151" s="3">
        <f ca="1">H151/'Trial Plastic Debt'!H151*(1-Y$1)</f>
        <v>4883773681.7220078</v>
      </c>
      <c r="Z151" s="3">
        <f ca="1">I151/'Trial Plastic Debt'!I151*(1-Z$1)</f>
        <v>3731675661.7411327</v>
      </c>
      <c r="AA151" s="3">
        <f ca="1">J151/'Trial Plastic Debt'!J151*(1-AA$1)</f>
        <v>3374367631.9882531</v>
      </c>
      <c r="AB151" s="3">
        <f ca="1">K151/'Trial Plastic Debt'!K151*(1-AB$1)</f>
        <v>4653021992.5278254</v>
      </c>
      <c r="AC151" s="3">
        <f ca="1">L151/'Trial Plastic Debt'!L151*(1-AC$1)</f>
        <v>3184517845.7958179</v>
      </c>
      <c r="AD151" s="3">
        <f ca="1">M151/'Trial Plastic Debt'!M151*(1-AD$1)</f>
        <v>0</v>
      </c>
    </row>
    <row r="152" spans="1:30" x14ac:dyDescent="0.25">
      <c r="A152" s="1">
        <f t="shared" si="20"/>
        <v>2048</v>
      </c>
      <c r="B152">
        <f t="shared" si="21"/>
        <v>1</v>
      </c>
      <c r="C152" s="3">
        <f t="shared" ca="1" si="15"/>
        <v>815091015930.02917</v>
      </c>
      <c r="D152" s="3">
        <f t="shared" ca="1" si="17"/>
        <v>90977993738.733734</v>
      </c>
      <c r="E152" s="3">
        <f t="shared" ca="1" si="19"/>
        <v>86799369667.333542</v>
      </c>
      <c r="F152" s="3">
        <f t="shared" ca="1" si="19"/>
        <v>82620745595.933319</v>
      </c>
      <c r="G152" s="3">
        <f t="shared" ca="1" si="19"/>
        <v>191502319138.30972</v>
      </c>
      <c r="H152" s="3">
        <f t="shared" ca="1" si="19"/>
        <v>69992674890.266998</v>
      </c>
      <c r="I152" s="3">
        <f t="shared" ca="1" si="19"/>
        <v>66668215331.439964</v>
      </c>
      <c r="J152" s="3">
        <f t="shared" ca="1" si="19"/>
        <v>62123496594.615715</v>
      </c>
      <c r="K152" s="3">
        <f t="shared" ca="1" si="19"/>
        <v>93600510246.962952</v>
      </c>
      <c r="L152" s="3">
        <f t="shared" ca="1" si="19"/>
        <v>74815893311.631149</v>
      </c>
      <c r="M152" s="3">
        <f t="shared" ca="1" si="18"/>
        <v>57373587120.67247</v>
      </c>
      <c r="S152">
        <f t="shared" si="22"/>
        <v>1</v>
      </c>
      <c r="T152" s="3">
        <f ca="1">C152/'Trial Plastic Debt'!C152*(1-T$1)</f>
        <v>272565936040.91602</v>
      </c>
      <c r="U152" s="3">
        <f ca="1">D152/'Trial Plastic Debt'!D152*(1-U$1)</f>
        <v>23368798934.881138</v>
      </c>
      <c r="V152" s="3">
        <f ca="1">E152/'Trial Plastic Debt'!E152*(1-V$1)</f>
        <v>20443888517.12817</v>
      </c>
      <c r="W152" s="3">
        <f ca="1">F152/'Trial Plastic Debt'!F152*(1-W$1)</f>
        <v>17582337925.250084</v>
      </c>
      <c r="X152" s="3">
        <f ca="1">G152/'Trial Plastic Debt'!G152*(1-X$1)</f>
        <v>39308296354.12793</v>
      </c>
      <c r="Y152" s="3">
        <f ca="1">H152/'Trial Plastic Debt'!H152*(1-Y$1)</f>
        <v>12999782875.003342</v>
      </c>
      <c r="Z152" s="3">
        <f ca="1">I152/'Trial Plastic Debt'!I152*(1-Z$1)</f>
        <v>9530448092.5213146</v>
      </c>
      <c r="AA152" s="3">
        <f ca="1">J152/'Trial Plastic Debt'!J152*(1-AA$1)</f>
        <v>7128879123.0174484</v>
      </c>
      <c r="AB152" s="3">
        <f ca="1">K152/'Trial Plastic Debt'!K152*(1-AB$1)</f>
        <v>7241824659.0395308</v>
      </c>
      <c r="AC152" s="3">
        <f ca="1">L152/'Trial Plastic Debt'!L152*(1-AC$1)</f>
        <v>2901624283.5611224</v>
      </c>
      <c r="AD152" s="3">
        <f ca="1">M152/'Trial Plastic Debt'!M152*(1-AD$1)</f>
        <v>0</v>
      </c>
    </row>
    <row r="153" spans="1:30" x14ac:dyDescent="0.25">
      <c r="A153" s="1">
        <f t="shared" si="20"/>
        <v>2048</v>
      </c>
      <c r="B153">
        <f t="shared" si="21"/>
        <v>1.2</v>
      </c>
      <c r="C153" s="3">
        <f t="shared" ca="1" si="15"/>
        <v>80429946317.054855</v>
      </c>
      <c r="D153" s="3">
        <f t="shared" ca="1" si="17"/>
        <v>90652601984.450089</v>
      </c>
      <c r="E153" s="3">
        <f t="shared" ca="1" si="19"/>
        <v>86590654941.489273</v>
      </c>
      <c r="F153" s="3">
        <f t="shared" ca="1" si="19"/>
        <v>82528707898.528427</v>
      </c>
      <c r="G153" s="3">
        <f t="shared" ca="1" si="19"/>
        <v>191143448441.97369</v>
      </c>
      <c r="H153" s="3">
        <f t="shared" ca="1" si="19"/>
        <v>171620040925.44189</v>
      </c>
      <c r="I153" s="3">
        <f t="shared" ca="1" si="19"/>
        <v>139837372988.36002</v>
      </c>
      <c r="J153" s="3">
        <f t="shared" ca="1" si="19"/>
        <v>124930259226.12457</v>
      </c>
      <c r="K153" s="3">
        <f t="shared" ca="1" si="19"/>
        <v>96752756971.922379</v>
      </c>
      <c r="L153" s="3">
        <f t="shared" ca="1" si="19"/>
        <v>75423917784.862518</v>
      </c>
      <c r="M153" s="3">
        <f t="shared" ca="1" si="18"/>
        <v>58111881787.993149</v>
      </c>
      <c r="S153">
        <f t="shared" si="22"/>
        <v>1.2</v>
      </c>
      <c r="T153" s="3">
        <f ca="1">C153/'Trial Plastic Debt'!C153*(1-T$1)</f>
        <v>24068750629.841171</v>
      </c>
      <c r="U153" s="3">
        <f ca="1">D153/'Trial Plastic Debt'!D153*(1-U$1)</f>
        <v>21771397584.327801</v>
      </c>
      <c r="V153" s="3">
        <f ca="1">E153/'Trial Plastic Debt'!E153*(1-V$1)</f>
        <v>19075988978.425316</v>
      </c>
      <c r="W153" s="3">
        <f ca="1">F153/'Trial Plastic Debt'!F153*(1-W$1)</f>
        <v>16433704514.275414</v>
      </c>
      <c r="X153" s="3">
        <f ca="1">G153/'Trial Plastic Debt'!G153*(1-X$1)</f>
        <v>36211387120.696625</v>
      </c>
      <c r="Y153" s="3">
        <f ca="1">H153/'Trial Plastic Debt'!H153*(1-Y$1)</f>
        <v>26509690066.231327</v>
      </c>
      <c r="Z153" s="3">
        <f ca="1">I153/'Trial Plastic Debt'!I153*(1-Z$1)</f>
        <v>18217308047.973095</v>
      </c>
      <c r="AA153" s="3">
        <f ca="1">J153/'Trial Plastic Debt'!J153*(1-AA$1)</f>
        <v>12161362890.294897</v>
      </c>
      <c r="AB153" s="3">
        <f ca="1">K153/'Trial Plastic Debt'!K153*(1-AB$1)</f>
        <v>6887935719.2650175</v>
      </c>
      <c r="AC153" s="3">
        <f ca="1">L153/'Trial Plastic Debt'!L153*(1-AC$1)</f>
        <v>2736575001.3670564</v>
      </c>
      <c r="AD153" s="3">
        <f ca="1">M153/'Trial Plastic Debt'!M153*(1-AD$1)</f>
        <v>0</v>
      </c>
    </row>
    <row r="154" spans="1:30" x14ac:dyDescent="0.25">
      <c r="A154" s="1">
        <f t="shared" si="20"/>
        <v>2048</v>
      </c>
      <c r="B154">
        <f t="shared" si="21"/>
        <v>1.4</v>
      </c>
      <c r="C154" s="3">
        <f t="shared" ca="1" si="15"/>
        <v>79999408752.868179</v>
      </c>
      <c r="D154" s="3">
        <f t="shared" ca="1" si="17"/>
        <v>90357129990.183395</v>
      </c>
      <c r="E154" s="3">
        <f t="shared" ca="1" si="19"/>
        <v>86430248517.142563</v>
      </c>
      <c r="F154" s="3">
        <f t="shared" ca="1" si="19"/>
        <v>82503367044.101715</v>
      </c>
      <c r="G154" s="3">
        <f t="shared" ca="1" si="19"/>
        <v>190799934034.21082</v>
      </c>
      <c r="H154" s="3">
        <f t="shared" ca="1" si="19"/>
        <v>171864831210.8551</v>
      </c>
      <c r="I154" s="3">
        <f t="shared" ca="1" si="19"/>
        <v>145505183907.27237</v>
      </c>
      <c r="J154" s="3">
        <f t="shared" ca="1" si="19"/>
        <v>66475637920.199966</v>
      </c>
      <c r="K154" s="3">
        <f t="shared" ca="1" si="19"/>
        <v>62655490857.738564</v>
      </c>
      <c r="L154" s="3">
        <f t="shared" ca="1" si="19"/>
        <v>76208970349.955688</v>
      </c>
      <c r="M154" s="3">
        <f t="shared" ca="1" si="18"/>
        <v>59045149968.876701</v>
      </c>
      <c r="S154">
        <f t="shared" si="22"/>
        <v>1.4</v>
      </c>
      <c r="T154" s="3">
        <f ca="1">C154/'Trial Plastic Debt'!C154*(1-T$1)</f>
        <v>22013735712.724716</v>
      </c>
      <c r="U154" s="3">
        <f ca="1">D154/'Trial Plastic Debt'!D154*(1-U$1)</f>
        <v>20111427248.90308</v>
      </c>
      <c r="V154" s="3">
        <f ca="1">E154/'Trial Plastic Debt'!E154*(1-V$1)</f>
        <v>17659486350.743202</v>
      </c>
      <c r="W154" s="3">
        <f ca="1">F154/'Trial Plastic Debt'!F154*(1-W$1)</f>
        <v>15249012470.177296</v>
      </c>
      <c r="X154" s="3">
        <f ca="1">G154/'Trial Plastic Debt'!G154*(1-X$1)</f>
        <v>32576472314.687469</v>
      </c>
      <c r="Y154" s="3">
        <f ca="1">H154/'Trial Plastic Debt'!H154*(1-Y$1)</f>
        <v>24085919350.342968</v>
      </c>
      <c r="Z154" s="3">
        <f ca="1">I154/'Trial Plastic Debt'!I154*(1-Z$1)</f>
        <v>17718178796.498543</v>
      </c>
      <c r="AA154" s="3">
        <f ca="1">J154/'Trial Plastic Debt'!J154*(1-AA$1)</f>
        <v>6232995609.4498816</v>
      </c>
      <c r="AB154" s="3">
        <f ca="1">K154/'Trial Plastic Debt'!K154*(1-AB$1)</f>
        <v>4126998424.2737799</v>
      </c>
      <c r="AC154" s="3">
        <f ca="1">L154/'Trial Plastic Debt'!L154*(1-AC$1)</f>
        <v>2571693450.5934963</v>
      </c>
      <c r="AD154" s="3">
        <f ca="1">M154/'Trial Plastic Debt'!M154*(1-AD$1)</f>
        <v>0</v>
      </c>
    </row>
    <row r="155" spans="1:30" x14ac:dyDescent="0.25">
      <c r="A155" s="1">
        <f t="shared" si="20"/>
        <v>2048</v>
      </c>
      <c r="B155">
        <f t="shared" si="21"/>
        <v>1.6</v>
      </c>
      <c r="C155" s="3">
        <f t="shared" ca="1" si="15"/>
        <v>79579918936.258774</v>
      </c>
      <c r="D155" s="3">
        <f t="shared" ca="1" si="17"/>
        <v>94052591218.998886</v>
      </c>
      <c r="E155" s="3">
        <f t="shared" ca="1" si="19"/>
        <v>86317143061.627228</v>
      </c>
      <c r="F155" s="3">
        <f t="shared" ca="1" si="19"/>
        <v>82543453769.133408</v>
      </c>
      <c r="G155" s="3">
        <f t="shared" ca="1" si="19"/>
        <v>190943456400.07935</v>
      </c>
      <c r="H155" s="3">
        <f t="shared" ca="1" si="19"/>
        <v>70725252621.279861</v>
      </c>
      <c r="I155" s="3">
        <f t="shared" ca="1" si="19"/>
        <v>146004847173.94516</v>
      </c>
      <c r="J155" s="3">
        <f t="shared" ca="1" si="19"/>
        <v>67128493367.4198</v>
      </c>
      <c r="K155" s="3">
        <f t="shared" ca="1" si="19"/>
        <v>98208791594.862442</v>
      </c>
      <c r="L155" s="3">
        <f t="shared" ca="1" si="19"/>
        <v>77168210158.269638</v>
      </c>
      <c r="M155" s="3">
        <f t="shared" ca="1" si="18"/>
        <v>60170310204.028244</v>
      </c>
      <c r="S155">
        <f t="shared" si="22"/>
        <v>1.6</v>
      </c>
      <c r="T155" s="3">
        <f ca="1">C155/'Trial Plastic Debt'!C155*(1-T$1)</f>
        <v>19845338957.91457</v>
      </c>
      <c r="U155" s="3">
        <f ca="1">D155/'Trial Plastic Debt'!D155*(1-U$1)</f>
        <v>5656848152.1586943</v>
      </c>
      <c r="V155" s="3">
        <f ca="1">E155/'Trial Plastic Debt'!E155*(1-V$1)</f>
        <v>16167288055.478867</v>
      </c>
      <c r="W155" s="3">
        <f ca="1">F155/'Trial Plastic Debt'!F155*(1-W$1)</f>
        <v>14006996332.732758</v>
      </c>
      <c r="X155" s="3">
        <f ca="1">G155/'Trial Plastic Debt'!G155*(1-X$1)</f>
        <v>28895030317.897232</v>
      </c>
      <c r="Y155" s="3">
        <f ca="1">H155/'Trial Plastic Debt'!H155*(1-Y$1)</f>
        <v>9922332222.1388912</v>
      </c>
      <c r="Z155" s="3">
        <f ca="1">I155/'Trial Plastic Debt'!I155*(1-Z$1)</f>
        <v>15437000977.920929</v>
      </c>
      <c r="AA155" s="3">
        <f ca="1">J155/'Trial Plastic Debt'!J155*(1-AA$1)</f>
        <v>5808778214.6944494</v>
      </c>
      <c r="AB155" s="3">
        <f ca="1">K155/'Trial Plastic Debt'!K155*(1-AB$1)</f>
        <v>5935587218.5648279</v>
      </c>
      <c r="AC155" s="3">
        <f ca="1">L155/'Trial Plastic Debt'!L155*(1-AC$1)</f>
        <v>2407127064.6284561</v>
      </c>
      <c r="AD155" s="3">
        <f ca="1">M155/'Trial Plastic Debt'!M155*(1-AD$1)</f>
        <v>0</v>
      </c>
    </row>
    <row r="156" spans="1:30" x14ac:dyDescent="0.25">
      <c r="A156" s="1">
        <f t="shared" si="20"/>
        <v>2048</v>
      </c>
      <c r="B156">
        <f t="shared" si="21"/>
        <v>1.8</v>
      </c>
      <c r="C156" s="3">
        <f t="shared" ca="1" si="15"/>
        <v>79171021074.513275</v>
      </c>
      <c r="D156" s="3">
        <f t="shared" ca="1" si="17"/>
        <v>93679926542.275879</v>
      </c>
      <c r="E156" s="3">
        <f t="shared" ca="1" si="19"/>
        <v>89371345304.917877</v>
      </c>
      <c r="F156" s="3">
        <f t="shared" ca="1" si="19"/>
        <v>82647901360.319</v>
      </c>
      <c r="G156" s="3">
        <f t="shared" ca="1" si="19"/>
        <v>191219019142.24194</v>
      </c>
      <c r="H156" s="3">
        <f t="shared" ca="1" si="19"/>
        <v>168920829680.15195</v>
      </c>
      <c r="I156" s="3">
        <f t="shared" ca="1" si="19"/>
        <v>149612360626.03677</v>
      </c>
      <c r="J156" s="3">
        <f t="shared" ca="1" si="19"/>
        <v>61721471519.82132</v>
      </c>
      <c r="K156" s="3">
        <f t="shared" ca="1" si="19"/>
        <v>99168814940.933228</v>
      </c>
      <c r="L156" s="3">
        <f t="shared" ca="1" si="19"/>
        <v>78406083065.896881</v>
      </c>
      <c r="M156" s="3">
        <f t="shared" ca="1" si="18"/>
        <v>61484890272.823746</v>
      </c>
      <c r="S156">
        <f t="shared" si="22"/>
        <v>1.8</v>
      </c>
      <c r="T156" s="3">
        <f ca="1">C156/'Trial Plastic Debt'!C156*(1-T$1)</f>
        <v>17545864664.380085</v>
      </c>
      <c r="U156" s="3">
        <f ca="1">D156/'Trial Plastic Debt'!D156*(1-U$1)</f>
        <v>4039197903.0858307</v>
      </c>
      <c r="V156" s="3">
        <f ca="1">E156/'Trial Plastic Debt'!E156*(1-V$1)</f>
        <v>6931038155.9915199</v>
      </c>
      <c r="W156" s="3">
        <f ca="1">F156/'Trial Plastic Debt'!F156*(1-W$1)</f>
        <v>12689433351.562599</v>
      </c>
      <c r="X156" s="3">
        <f ca="1">G156/'Trial Plastic Debt'!G156*(1-X$1)</f>
        <v>25132107264.535961</v>
      </c>
      <c r="Y156" s="3">
        <f ca="1">H156/'Trial Plastic Debt'!H156*(1-Y$1)</f>
        <v>19243115420.105301</v>
      </c>
      <c r="Z156" s="3">
        <f ca="1">I156/'Trial Plastic Debt'!I156*(1-Z$1)</f>
        <v>14061395308.891457</v>
      </c>
      <c r="AA156" s="3">
        <f ca="1">J156/'Trial Plastic Debt'!J156*(1-AA$1)</f>
        <v>4945474986.4983044</v>
      </c>
      <c r="AB156" s="3">
        <f ca="1">K156/'Trial Plastic Debt'!K156*(1-AB$1)</f>
        <v>5420144806.9771194</v>
      </c>
      <c r="AC156" s="3">
        <f ca="1">L156/'Trial Plastic Debt'!L156*(1-AC$1)</f>
        <v>2317178040.7090516</v>
      </c>
      <c r="AD156" s="3">
        <f ca="1">M156/'Trial Plastic Debt'!M156*(1-AD$1)</f>
        <v>0</v>
      </c>
    </row>
    <row r="157" spans="1:30" x14ac:dyDescent="0.25">
      <c r="A157" s="1">
        <f t="shared" si="20"/>
        <v>2048</v>
      </c>
      <c r="B157">
        <f t="shared" si="21"/>
        <v>2</v>
      </c>
      <c r="C157" s="3">
        <f t="shared" ca="1" si="15"/>
        <v>78772285042.790527</v>
      </c>
      <c r="D157" s="3">
        <f t="shared" ca="1" si="17"/>
        <v>93304462248.493912</v>
      </c>
      <c r="E157" s="3">
        <f t="shared" ca="1" si="19"/>
        <v>89097719771.977859</v>
      </c>
      <c r="F157" s="3">
        <f t="shared" ca="1" si="19"/>
        <v>85196341731.158646</v>
      </c>
      <c r="G157" s="3">
        <f t="shared" ca="1" si="19"/>
        <v>80448533750.242096</v>
      </c>
      <c r="H157" s="3">
        <f t="shared" ca="1" si="19"/>
        <v>76907018131.877151</v>
      </c>
      <c r="I157" s="3">
        <f t="shared" ca="1" si="19"/>
        <v>71877914751.407532</v>
      </c>
      <c r="J157" s="3">
        <f t="shared" ca="1" si="19"/>
        <v>67095124223.875565</v>
      </c>
      <c r="K157" s="3">
        <f t="shared" ca="1" si="19"/>
        <v>65452909594.636948</v>
      </c>
      <c r="L157" s="3">
        <f t="shared" ca="1" si="19"/>
        <v>59147841734.252327</v>
      </c>
      <c r="M157" s="3">
        <f t="shared" ca="1" si="18"/>
        <v>62986880975.552917</v>
      </c>
      <c r="S157">
        <f t="shared" si="22"/>
        <v>2</v>
      </c>
      <c r="T157" s="3">
        <f ca="1">C157/'Trial Plastic Debt'!C157*(1-T$1)</f>
        <v>15132866904.037573</v>
      </c>
      <c r="U157" s="3">
        <f ca="1">D157/'Trial Plastic Debt'!D157*(1-U$1)</f>
        <v>7219322721.6175089</v>
      </c>
      <c r="V157" s="3">
        <f ca="1">E157/'Trial Plastic Debt'!E157*(1-V$1)</f>
        <v>6297903317.883193</v>
      </c>
      <c r="W157" s="3">
        <f ca="1">F157/'Trial Plastic Debt'!F157*(1-W$1)</f>
        <v>6163243377.2534771</v>
      </c>
      <c r="X157" s="3">
        <f ca="1">G157/'Trial Plastic Debt'!G157*(1-X$1)</f>
        <v>5569386013.6829023</v>
      </c>
      <c r="Y157" s="3">
        <f ca="1">H157/'Trial Plastic Debt'!H157*(1-Y$1)</f>
        <v>5925993986.0438108</v>
      </c>
      <c r="Z157" s="3">
        <f ca="1">I157/'Trial Plastic Debt'!I157*(1-Z$1)</f>
        <v>4668627028.8690081</v>
      </c>
      <c r="AA157" s="3">
        <f ca="1">J157/'Trial Plastic Debt'!J157*(1-AA$1)</f>
        <v>3601043104.4331322</v>
      </c>
      <c r="AB157" s="3">
        <f ca="1">K157/'Trial Plastic Debt'!K157*(1-AB$1)</f>
        <v>3418159065.1700182</v>
      </c>
      <c r="AC157" s="3">
        <f ca="1">L157/'Trial Plastic Debt'!L157*(1-AC$1)</f>
        <v>3255594556.4048562</v>
      </c>
      <c r="AD157" s="3">
        <f ca="1">M157/'Trial Plastic Debt'!M157*(1-AD$1)</f>
        <v>0</v>
      </c>
    </row>
    <row r="158" spans="1:30" x14ac:dyDescent="0.25">
      <c r="A158" s="1">
        <f t="shared" si="20"/>
        <v>2049</v>
      </c>
      <c r="B158">
        <f t="shared" si="21"/>
        <v>1</v>
      </c>
      <c r="C158" s="3">
        <f t="shared" ca="1" si="15"/>
        <v>817003299085.94556</v>
      </c>
      <c r="D158" s="3">
        <f t="shared" ca="1" si="17"/>
        <v>93146191654.747314</v>
      </c>
      <c r="E158" s="3">
        <f t="shared" ca="1" si="19"/>
        <v>88863227556.414154</v>
      </c>
      <c r="F158" s="3">
        <f t="shared" ca="1" si="19"/>
        <v>84580263458.081055</v>
      </c>
      <c r="G158" s="3">
        <f t="shared" ca="1" si="19"/>
        <v>200718823824.68887</v>
      </c>
      <c r="H158" s="3">
        <f t="shared" ca="1" si="19"/>
        <v>172161980466.4595</v>
      </c>
      <c r="I158" s="3">
        <f t="shared" ca="1" si="19"/>
        <v>71731371163.08168</v>
      </c>
      <c r="J158" s="3">
        <f t="shared" ca="1" si="19"/>
        <v>66200958308.13913</v>
      </c>
      <c r="K158" s="3">
        <f t="shared" ca="1" si="19"/>
        <v>61413580050.888123</v>
      </c>
      <c r="L158" s="3">
        <f t="shared" ca="1" si="19"/>
        <v>76571037361.656448</v>
      </c>
      <c r="M158" s="3">
        <f t="shared" ca="1" si="18"/>
        <v>58714670808.266624</v>
      </c>
      <c r="S158">
        <f t="shared" si="22"/>
        <v>1</v>
      </c>
      <c r="T158" s="3">
        <f ca="1">C158/'Trial Plastic Debt'!C158*(1-T$1)</f>
        <v>256540426519.75757</v>
      </c>
      <c r="U158" s="3">
        <f ca="1">D158/'Trial Plastic Debt'!D158*(1-U$1)</f>
        <v>26226593798.958717</v>
      </c>
      <c r="V158" s="3">
        <f ca="1">E158/'Trial Plastic Debt'!E158*(1-V$1)</f>
        <v>20928170287.96907</v>
      </c>
      <c r="W158" s="3">
        <f ca="1">F158/'Trial Plastic Debt'!F158*(1-W$1)</f>
        <v>18723014383.747646</v>
      </c>
      <c r="X158" s="3">
        <f ca="1">G158/'Trial Plastic Debt'!G158*(1-X$1)</f>
        <v>38191143205.750008</v>
      </c>
      <c r="Y158" s="3">
        <f ca="1">H158/'Trial Plastic Debt'!H158*(1-Y$1)</f>
        <v>30117428276.438072</v>
      </c>
      <c r="Z158" s="3">
        <f ca="1">I158/'Trial Plastic Debt'!I158*(1-Z$1)</f>
        <v>2781933437.3088741</v>
      </c>
      <c r="AA158" s="3">
        <f ca="1">J158/'Trial Plastic Debt'!J158*(1-AA$1)</f>
        <v>7441538464.6029863</v>
      </c>
      <c r="AB158" s="3">
        <f ca="1">K158/'Trial Plastic Debt'!K158*(1-AB$1)</f>
        <v>4567336355.7550726</v>
      </c>
      <c r="AC158" s="3">
        <f ca="1">L158/'Trial Plastic Debt'!L158*(1-AC$1)</f>
        <v>2971848393.9474521</v>
      </c>
      <c r="AD158" s="3">
        <f ca="1">M158/'Trial Plastic Debt'!M158*(1-AD$1)</f>
        <v>0</v>
      </c>
    </row>
    <row r="159" spans="1:30" x14ac:dyDescent="0.25">
      <c r="A159" s="1">
        <f t="shared" si="20"/>
        <v>2049</v>
      </c>
      <c r="B159">
        <f t="shared" si="21"/>
        <v>1.2</v>
      </c>
      <c r="C159" s="3">
        <f t="shared" ca="1" si="15"/>
        <v>82333246010.455688</v>
      </c>
      <c r="D159" s="3">
        <f t="shared" ca="1" si="17"/>
        <v>92812955304.647842</v>
      </c>
      <c r="E159" s="3">
        <f t="shared" ca="1" si="19"/>
        <v>88649329322.085052</v>
      </c>
      <c r="F159" s="3">
        <f t="shared" ca="1" si="19"/>
        <v>83719488075.291153</v>
      </c>
      <c r="G159" s="3">
        <f t="shared" ca="1" si="19"/>
        <v>195752713692.58203</v>
      </c>
      <c r="H159" s="3">
        <f t="shared" ca="1" si="19"/>
        <v>74714974956.034317</v>
      </c>
      <c r="I159" s="3">
        <f t="shared" ca="1" si="19"/>
        <v>71994825391.833862</v>
      </c>
      <c r="J159" s="3">
        <f t="shared" ca="1" si="19"/>
        <v>118597458487.08725</v>
      </c>
      <c r="K159" s="3">
        <f t="shared" ca="1" si="19"/>
        <v>63448654779.78511</v>
      </c>
      <c r="L159" s="3">
        <f t="shared" ca="1" si="19"/>
        <v>77192505937.719604</v>
      </c>
      <c r="M159" s="3">
        <f t="shared" ca="1" si="18"/>
        <v>59469417750.36866</v>
      </c>
      <c r="S159">
        <f t="shared" si="22"/>
        <v>1.2</v>
      </c>
      <c r="T159" s="3">
        <f ca="1">C159/'Trial Plastic Debt'!C159*(1-T$1)</f>
        <v>24639783327.982864</v>
      </c>
      <c r="U159" s="3">
        <f ca="1">D159/'Trial Plastic Debt'!D159*(1-U$1)</f>
        <v>22286719374.55674</v>
      </c>
      <c r="V159" s="3">
        <f ca="1">E159/'Trial Plastic Debt'!E159*(1-V$1)</f>
        <v>19528135097.916817</v>
      </c>
      <c r="W159" s="3">
        <f ca="1">F159/'Trial Plastic Debt'!F159*(1-W$1)</f>
        <v>16887062195.023201</v>
      </c>
      <c r="X159" s="3">
        <f ca="1">G159/'Trial Plastic Debt'!G159*(1-X$1)</f>
        <v>36990899469.978607</v>
      </c>
      <c r="Y159" s="3">
        <f ca="1">H159/'Trial Plastic Debt'!H159*(1-Y$1)</f>
        <v>11831790255.180174</v>
      </c>
      <c r="Z159" s="3">
        <f ca="1">I159/'Trial Plastic Debt'!I159*(1-Z$1)</f>
        <v>2657579737.7253957</v>
      </c>
      <c r="AA159" s="3">
        <f ca="1">J159/'Trial Plastic Debt'!J159*(1-AA$1)</f>
        <v>12423141689.354967</v>
      </c>
      <c r="AB159" s="3">
        <f ca="1">K159/'Trial Plastic Debt'!K159*(1-AB$1)</f>
        <v>4375997429.8818073</v>
      </c>
      <c r="AC159" s="3">
        <f ca="1">L159/'Trial Plastic Debt'!L159*(1-AC$1)</f>
        <v>2802806187.4256582</v>
      </c>
      <c r="AD159" s="3">
        <f ca="1">M159/'Trial Plastic Debt'!M159*(1-AD$1)</f>
        <v>0</v>
      </c>
    </row>
    <row r="160" spans="1:30" x14ac:dyDescent="0.25">
      <c r="A160" s="1">
        <f t="shared" si="20"/>
        <v>2049</v>
      </c>
      <c r="B160">
        <f t="shared" si="21"/>
        <v>1.4</v>
      </c>
      <c r="C160" s="3">
        <f t="shared" ca="1" si="15"/>
        <v>81892476124.55542</v>
      </c>
      <c r="D160" s="3">
        <f t="shared" ca="1" si="17"/>
        <v>92510320315.357483</v>
      </c>
      <c r="E160" s="3">
        <f t="shared" ca="1" si="19"/>
        <v>88484829229.404587</v>
      </c>
      <c r="F160" s="3">
        <f t="shared" ca="1" si="19"/>
        <v>84459338143.451721</v>
      </c>
      <c r="G160" s="3">
        <f t="shared" ca="1" si="19"/>
        <v>195401145283.52365</v>
      </c>
      <c r="H160" s="3">
        <f t="shared" ca="1" si="19"/>
        <v>76408355971.54599</v>
      </c>
      <c r="I160" s="3">
        <f t="shared" ca="1" si="19"/>
        <v>148991322318.40466</v>
      </c>
      <c r="J160" s="3">
        <f t="shared" ca="1" si="19"/>
        <v>63284579863.39473</v>
      </c>
      <c r="K160" s="3">
        <f t="shared" ca="1" si="19"/>
        <v>64112964066.764183</v>
      </c>
      <c r="L160" s="3">
        <f t="shared" ca="1" si="19"/>
        <v>77994950121.308609</v>
      </c>
      <c r="M160" s="3">
        <f t="shared" ca="1" si="18"/>
        <v>60423482646.542786</v>
      </c>
      <c r="S160">
        <f t="shared" si="22"/>
        <v>1.4</v>
      </c>
      <c r="T160" s="3">
        <f ca="1">C160/'Trial Plastic Debt'!C160*(1-T$1)</f>
        <v>22536182514.024487</v>
      </c>
      <c r="U160" s="3">
        <f ca="1">D160/'Trial Plastic Debt'!D160*(1-U$1)</f>
        <v>20587842022.730431</v>
      </c>
      <c r="V160" s="3">
        <f ca="1">E160/'Trial Plastic Debt'!E160*(1-V$1)</f>
        <v>18078349255.836468</v>
      </c>
      <c r="W160" s="3">
        <f ca="1">F160/'Trial Plastic Debt'!F160*(1-W$1)</f>
        <v>15611167391.067265</v>
      </c>
      <c r="X160" s="3">
        <f ca="1">G160/'Trial Plastic Debt'!G160*(1-X$1)</f>
        <v>33551069804.471687</v>
      </c>
      <c r="Y160" s="3">
        <f ca="1">H160/'Trial Plastic Debt'!H160*(1-Y$1)</f>
        <v>10715341798.824097</v>
      </c>
      <c r="Z160" s="3">
        <f ca="1">I160/'Trial Plastic Debt'!I160*(1-Z$1)</f>
        <v>18147277648.793163</v>
      </c>
      <c r="AA160" s="3">
        <f ca="1">J160/'Trial Plastic Debt'!J160*(1-AA$1)</f>
        <v>6201016810.3202906</v>
      </c>
      <c r="AB160" s="3">
        <f ca="1">K160/'Trial Plastic Debt'!K160*(1-AB$1)</f>
        <v>4121492217.9176221</v>
      </c>
      <c r="AC160" s="3">
        <f ca="1">L160/'Trial Plastic Debt'!L160*(1-AC$1)</f>
        <v>2633928800.9691138</v>
      </c>
      <c r="AD160" s="3">
        <f ca="1">M160/'Trial Plastic Debt'!M160*(1-AD$1)</f>
        <v>0</v>
      </c>
    </row>
    <row r="161" spans="1:30" x14ac:dyDescent="0.25">
      <c r="A161" s="1">
        <f t="shared" si="20"/>
        <v>2049</v>
      </c>
      <c r="B161">
        <f t="shared" si="21"/>
        <v>1.6</v>
      </c>
      <c r="C161" s="3">
        <f t="shared" ca="1" si="15"/>
        <v>81463015913.179443</v>
      </c>
      <c r="D161" s="3">
        <f t="shared" ca="1" si="17"/>
        <v>95216739316.873901</v>
      </c>
      <c r="E161" s="3">
        <f t="shared" ca="1" si="19"/>
        <v>88368696952.296494</v>
      </c>
      <c r="F161" s="3">
        <f t="shared" ca="1" si="19"/>
        <v>84499869833.47757</v>
      </c>
      <c r="G161" s="3">
        <f t="shared" ca="1" si="19"/>
        <v>195543728863.87601</v>
      </c>
      <c r="H161" s="3">
        <f t="shared" ca="1" si="19"/>
        <v>176902444675.67252</v>
      </c>
      <c r="I161" s="3">
        <f t="shared" ca="1" si="19"/>
        <v>149501845909.8324</v>
      </c>
      <c r="J161" s="3">
        <f t="shared" ca="1" si="19"/>
        <v>126480904432.81053</v>
      </c>
      <c r="K161" s="3">
        <f t="shared" ca="1" si="19"/>
        <v>63403871323.855576</v>
      </c>
      <c r="L161" s="3">
        <f t="shared" ca="1" si="19"/>
        <v>78975465614.138123</v>
      </c>
      <c r="M161" s="3">
        <f t="shared" ca="1" si="18"/>
        <v>61573715352.772774</v>
      </c>
      <c r="S161">
        <f t="shared" si="22"/>
        <v>1.6</v>
      </c>
      <c r="T161" s="3">
        <f ca="1">C161/'Trial Plastic Debt'!C161*(1-T$1)</f>
        <v>20316518856.001347</v>
      </c>
      <c r="U161" s="3">
        <f ca="1">D161/'Trial Plastic Debt'!D161*(1-U$1)</f>
        <v>4618462291.5787096</v>
      </c>
      <c r="V161" s="3">
        <f ca="1">E161/'Trial Plastic Debt'!E161*(1-V$1)</f>
        <v>16551067553.185358</v>
      </c>
      <c r="W161" s="3">
        <f ca="1">F161/'Trial Plastic Debt'!F161*(1-W$1)</f>
        <v>14339871540.048773</v>
      </c>
      <c r="X161" s="3">
        <f ca="1">G161/'Trial Plastic Debt'!G161*(1-X$1)</f>
        <v>29590067969.199322</v>
      </c>
      <c r="Y161" s="3">
        <f ca="1">H161/'Trial Plastic Debt'!H161*(1-Y$1)</f>
        <v>21663286066.480259</v>
      </c>
      <c r="Z161" s="3">
        <f ca="1">I161/'Trial Plastic Debt'!I161*(1-Z$1)</f>
        <v>16328291600.235344</v>
      </c>
      <c r="AA161" s="3">
        <f ca="1">J161/'Trial Plastic Debt'!J161*(1-AA$1)</f>
        <v>10774427548.736523</v>
      </c>
      <c r="AB161" s="3">
        <f ca="1">K161/'Trial Plastic Debt'!K161*(1-AB$1)</f>
        <v>3811258125.8287749</v>
      </c>
      <c r="AC161" s="3">
        <f ca="1">L161/'Trial Plastic Debt'!L161*(1-AC$1)</f>
        <v>2465364780.9779348</v>
      </c>
      <c r="AD161" s="3">
        <f ca="1">M161/'Trial Plastic Debt'!M161*(1-AD$1)</f>
        <v>0</v>
      </c>
    </row>
    <row r="162" spans="1:30" x14ac:dyDescent="0.25">
      <c r="A162" s="1">
        <f t="shared" si="20"/>
        <v>2049</v>
      </c>
      <c r="B162">
        <f t="shared" si="21"/>
        <v>1.8</v>
      </c>
      <c r="C162" s="3">
        <f t="shared" ca="1" si="15"/>
        <v>81044398802.212814</v>
      </c>
      <c r="D162" s="3">
        <f t="shared" ca="1" si="17"/>
        <v>95883604682.811066</v>
      </c>
      <c r="E162" s="3">
        <f t="shared" ca="1" si="19"/>
        <v>91389457246.087402</v>
      </c>
      <c r="F162" s="3">
        <f t="shared" ca="1" si="19"/>
        <v>84606207465.043808</v>
      </c>
      <c r="G162" s="3">
        <f t="shared" ca="1" si="19"/>
        <v>195825051409.61987</v>
      </c>
      <c r="H162" s="3">
        <f t="shared" ca="1" si="19"/>
        <v>172979094846.77567</v>
      </c>
      <c r="I162" s="3">
        <f t="shared" ca="1" si="19"/>
        <v>150133138283.93149</v>
      </c>
      <c r="J162" s="3">
        <f t="shared" ca="1" si="19"/>
        <v>63161310301.773041</v>
      </c>
      <c r="K162" s="3">
        <f t="shared" ca="1" si="19"/>
        <v>65918077794.914139</v>
      </c>
      <c r="L162" s="3">
        <f t="shared" ca="1" si="19"/>
        <v>80131712730.770142</v>
      </c>
      <c r="M162" s="3">
        <f t="shared" ca="1" si="18"/>
        <v>62917588544.212944</v>
      </c>
      <c r="S162">
        <f t="shared" si="22"/>
        <v>1.8</v>
      </c>
      <c r="T162" s="3">
        <f ca="1">C162/'Trial Plastic Debt'!C162*(1-T$1)</f>
        <v>17962663939.565235</v>
      </c>
      <c r="U162" s="3">
        <f ca="1">D162/'Trial Plastic Debt'!D162*(1-U$1)</f>
        <v>3961882615.6192346</v>
      </c>
      <c r="V162" s="3">
        <f ca="1">E162/'Trial Plastic Debt'!E162*(1-V$1)</f>
        <v>6844662809.3570271</v>
      </c>
      <c r="W162" s="3">
        <f ca="1">F162/'Trial Plastic Debt'!F162*(1-W$1)</f>
        <v>3325648651.0953135</v>
      </c>
      <c r="X162" s="3">
        <f ca="1">G162/'Trial Plastic Debt'!G162*(1-X$1)</f>
        <v>25609825389.799885</v>
      </c>
      <c r="Y162" s="3">
        <f ca="1">H162/'Trial Plastic Debt'!H162*(1-Y$1)</f>
        <v>19833314479.362808</v>
      </c>
      <c r="Z162" s="3">
        <f ca="1">I162/'Trial Plastic Debt'!I162*(1-Z$1)</f>
        <v>14449181390.335569</v>
      </c>
      <c r="AA162" s="3">
        <f ca="1">J162/'Trial Plastic Debt'!J162*(1-AA$1)</f>
        <v>5063100034.3341246</v>
      </c>
      <c r="AB162" s="3">
        <f ca="1">K162/'Trial Plastic Debt'!K162*(1-AB$1)</f>
        <v>3592149987.9368448</v>
      </c>
      <c r="AC162" s="3">
        <f ca="1">L162/'Trial Plastic Debt'!L162*(1-AC$1)</f>
        <v>2284259107.3020911</v>
      </c>
      <c r="AD162" s="3">
        <f ca="1">M162/'Trial Plastic Debt'!M162*(1-AD$1)</f>
        <v>0</v>
      </c>
    </row>
    <row r="163" spans="1:30" x14ac:dyDescent="0.25">
      <c r="A163" s="1">
        <f t="shared" si="20"/>
        <v>2049</v>
      </c>
      <c r="B163">
        <f t="shared" si="21"/>
        <v>2</v>
      </c>
      <c r="C163" s="3">
        <f t="shared" ca="1" si="15"/>
        <v>80636184491.169708</v>
      </c>
      <c r="D163" s="3">
        <f t="shared" ca="1" si="17"/>
        <v>95499236326.705322</v>
      </c>
      <c r="E163" s="3">
        <f t="shared" ca="1" si="19"/>
        <v>91028934844.918945</v>
      </c>
      <c r="F163" s="3">
        <f t="shared" ca="1" si="19"/>
        <v>87485796737.789337</v>
      </c>
      <c r="G163" s="3">
        <f t="shared" ca="1" si="19"/>
        <v>82245465927.148621</v>
      </c>
      <c r="H163" s="3">
        <f t="shared" ca="1" si="19"/>
        <v>77014687309.205734</v>
      </c>
      <c r="I163" s="3">
        <f t="shared" ca="1" si="19"/>
        <v>73461997009.378265</v>
      </c>
      <c r="J163" s="3">
        <f t="shared" ca="1" si="19"/>
        <v>70072204531.211411</v>
      </c>
      <c r="K163" s="3">
        <f t="shared" ca="1" si="19"/>
        <v>67077274573.251213</v>
      </c>
      <c r="L163" s="3">
        <f t="shared" ca="1" si="19"/>
        <v>59635484553.227211</v>
      </c>
      <c r="M163" s="3">
        <f t="shared" ca="1" si="18"/>
        <v>64453048238.044884</v>
      </c>
      <c r="S163">
        <f t="shared" si="22"/>
        <v>2</v>
      </c>
      <c r="T163" s="3">
        <f ca="1">C163/'Trial Plastic Debt'!C163*(1-T$1)</f>
        <v>15492567587.312014</v>
      </c>
      <c r="U163" s="3">
        <f ca="1">D163/'Trial Plastic Debt'!D163*(1-U$1)</f>
        <v>3746149750.7363739</v>
      </c>
      <c r="V163" s="3">
        <f ca="1">E163/'Trial Plastic Debt'!E163*(1-V$1)</f>
        <v>6594850188.7937393</v>
      </c>
      <c r="W163" s="3">
        <f ca="1">F163/'Trial Plastic Debt'!F163*(1-W$1)</f>
        <v>6297984242.1873055</v>
      </c>
      <c r="X163" s="3">
        <f ca="1">G163/'Trial Plastic Debt'!G163*(1-X$1)</f>
        <v>5340468968.7409973</v>
      </c>
      <c r="Y163" s="3">
        <f ca="1">H163/'Trial Plastic Debt'!H163*(1-Y$1)</f>
        <v>4791090039.6439781</v>
      </c>
      <c r="Z163" s="3">
        <f ca="1">I163/'Trial Plastic Debt'!I163*(1-Z$1)</f>
        <v>4069498692.2020288</v>
      </c>
      <c r="AA163" s="3">
        <f ca="1">J163/'Trial Plastic Debt'!J163*(1-AA$1)</f>
        <v>4625292042.9436054</v>
      </c>
      <c r="AB163" s="3">
        <f ca="1">K163/'Trial Plastic Debt'!K163*(1-AB$1)</f>
        <v>3419080334.0131764</v>
      </c>
      <c r="AC163" s="3">
        <f ca="1">L163/'Trial Plastic Debt'!L163*(1-AC$1)</f>
        <v>3316991879.0104103</v>
      </c>
      <c r="AD163" s="3">
        <f ca="1">M163/'Trial Plastic Debt'!M163*(1-AD$1)</f>
        <v>0</v>
      </c>
    </row>
    <row r="164" spans="1:30" x14ac:dyDescent="0.25">
      <c r="A164" s="1">
        <f t="shared" si="20"/>
        <v>2050</v>
      </c>
      <c r="B164">
        <f t="shared" si="21"/>
        <v>1</v>
      </c>
      <c r="C164" s="3">
        <f t="shared" ca="1" si="15"/>
        <v>818453920318.8866</v>
      </c>
      <c r="D164" s="3">
        <f t="shared" ca="1" si="17"/>
        <v>94346515587.378403</v>
      </c>
      <c r="E164" s="3">
        <f t="shared" ca="1" si="19"/>
        <v>90964734198.527359</v>
      </c>
      <c r="F164" s="3">
        <f t="shared" ca="1" si="19"/>
        <v>86572927761.217041</v>
      </c>
      <c r="G164" s="3">
        <f t="shared" ca="1" si="19"/>
        <v>200837055216.34167</v>
      </c>
      <c r="H164" s="3">
        <f t="shared" ca="1" si="19"/>
        <v>73299026395.68544</v>
      </c>
      <c r="I164" s="3">
        <f t="shared" ca="1" si="19"/>
        <v>155470823630.9614</v>
      </c>
      <c r="J164" s="3">
        <f t="shared" ca="1" si="19"/>
        <v>130560688398.23232</v>
      </c>
      <c r="K164" s="3">
        <f t="shared" ca="1" si="19"/>
        <v>64389445563.896881</v>
      </c>
      <c r="L164" s="3">
        <f t="shared" ca="1" si="19"/>
        <v>78342886635.224594</v>
      </c>
      <c r="M164" s="3">
        <f t="shared" ca="1" si="18"/>
        <v>60059711427.842873</v>
      </c>
      <c r="S164">
        <f t="shared" si="22"/>
        <v>1</v>
      </c>
      <c r="T164" s="3">
        <f ca="1">C164/'Trial Plastic Debt'!C164*(1-T$1)</f>
        <v>285858827662.12555</v>
      </c>
      <c r="U164" s="3">
        <f ca="1">D164/'Trial Plastic Debt'!D164*(1-U$1)</f>
        <v>27147214079.493454</v>
      </c>
      <c r="V164" s="3">
        <f ca="1">E164/'Trial Plastic Debt'!E164*(1-V$1)</f>
        <v>22214591309.279152</v>
      </c>
      <c r="W164" s="3">
        <f ca="1">F164/'Trial Plastic Debt'!F164*(1-W$1)</f>
        <v>18420908862.526485</v>
      </c>
      <c r="X164" s="3">
        <f ca="1">G164/'Trial Plastic Debt'!G164*(1-X$1)</f>
        <v>41219203717.199883</v>
      </c>
      <c r="Y164" s="3">
        <f ca="1">H164/'Trial Plastic Debt'!H164*(1-Y$1)</f>
        <v>12862146963.628061</v>
      </c>
      <c r="Z164" s="3">
        <f ca="1">I164/'Trial Plastic Debt'!I164*(1-Z$1)</f>
        <v>22021471701.702354</v>
      </c>
      <c r="AA164" s="3">
        <f ca="1">J164/'Trial Plastic Debt'!J164*(1-AA$1)</f>
        <v>14046117823.251165</v>
      </c>
      <c r="AB164" s="3">
        <f ca="1">K164/'Trial Plastic Debt'!K164*(1-AB$1)</f>
        <v>4740624417.4248714</v>
      </c>
      <c r="AC164" s="3">
        <f ca="1">L164/'Trial Plastic Debt'!L164*(1-AC$1)</f>
        <v>3043046199.2874751</v>
      </c>
      <c r="AD164" s="3">
        <f ca="1">M164/'Trial Plastic Debt'!M164*(1-AD$1)</f>
        <v>0</v>
      </c>
    </row>
    <row r="165" spans="1:30" x14ac:dyDescent="0.25">
      <c r="A165" s="1">
        <f t="shared" si="20"/>
        <v>2050</v>
      </c>
      <c r="B165">
        <f t="shared" si="21"/>
        <v>1.2</v>
      </c>
      <c r="C165" s="3">
        <f t="shared" ca="1" si="15"/>
        <v>84275902773.195328</v>
      </c>
      <c r="D165" s="3">
        <f t="shared" ca="1" si="17"/>
        <v>94005235181.261734</v>
      </c>
      <c r="E165" s="3">
        <f t="shared" ca="1" si="19"/>
        <v>90745466322.710251</v>
      </c>
      <c r="F165" s="3">
        <f t="shared" ca="1" si="19"/>
        <v>86475672415.699478</v>
      </c>
      <c r="G165" s="3">
        <f t="shared" ca="1" si="19"/>
        <v>200461248909.34378</v>
      </c>
      <c r="H165" s="3">
        <f t="shared" ca="1" si="19"/>
        <v>73445796110.766968</v>
      </c>
      <c r="I165" s="3">
        <f t="shared" ca="1" si="19"/>
        <v>152147375083.61365</v>
      </c>
      <c r="J165" s="3">
        <f t="shared" ca="1" si="19"/>
        <v>121401391202.87094</v>
      </c>
      <c r="K165" s="3">
        <f t="shared" ca="1" si="19"/>
        <v>61233091381.870636</v>
      </c>
      <c r="L165" s="3">
        <f t="shared" ca="1" si="19"/>
        <v>78977706471.504349</v>
      </c>
      <c r="M165" s="3">
        <f t="shared" ca="1" si="18"/>
        <v>60830840030.121521</v>
      </c>
      <c r="S165">
        <f t="shared" si="22"/>
        <v>1.2</v>
      </c>
      <c r="T165" s="3">
        <f ca="1">C165/'Trial Plastic Debt'!C165*(1-T$1)</f>
        <v>25217528118.119415</v>
      </c>
      <c r="U165" s="3">
        <f ca="1">D165/'Trial Plastic Debt'!D165*(1-U$1)</f>
        <v>24694752759.419369</v>
      </c>
      <c r="V165" s="3">
        <f ca="1">E165/'Trial Plastic Debt'!E165*(1-V$1)</f>
        <v>19985129843.691643</v>
      </c>
      <c r="W165" s="3">
        <f ca="1">F165/'Trial Plastic Debt'!F165*(1-W$1)</f>
        <v>17217982757.498222</v>
      </c>
      <c r="X165" s="3">
        <f ca="1">G165/'Trial Plastic Debt'!G165*(1-X$1)</f>
        <v>35041031668.251312</v>
      </c>
      <c r="Y165" s="3">
        <f ca="1">H165/'Trial Plastic Debt'!H165*(1-Y$1)</f>
        <v>12036108933.958475</v>
      </c>
      <c r="Z165" s="3">
        <f ca="1">I165/'Trial Plastic Debt'!I165*(1-Z$1)</f>
        <v>20385583777.47823</v>
      </c>
      <c r="AA165" s="3">
        <f ca="1">J165/'Trial Plastic Debt'!J165*(1-AA$1)</f>
        <v>12938819046.311739</v>
      </c>
      <c r="AB165" s="3">
        <f ca="1">K165/'Trial Plastic Debt'!K165*(1-AB$1)</f>
        <v>4411890005.5624743</v>
      </c>
      <c r="AC165" s="3">
        <f ca="1">L165/'Trial Plastic Debt'!L165*(1-AC$1)</f>
        <v>2851771716.9407997</v>
      </c>
      <c r="AD165" s="3">
        <f ca="1">M165/'Trial Plastic Debt'!M165*(1-AD$1)</f>
        <v>0</v>
      </c>
    </row>
    <row r="166" spans="1:30" x14ac:dyDescent="0.25">
      <c r="A166" s="1">
        <f t="shared" si="20"/>
        <v>2050</v>
      </c>
      <c r="B166">
        <f t="shared" si="21"/>
        <v>1.4</v>
      </c>
      <c r="C166" s="3">
        <f t="shared" ca="1" si="15"/>
        <v>83824693006.336334</v>
      </c>
      <c r="D166" s="3">
        <f t="shared" ca="1" si="17"/>
        <v>94705265635.922226</v>
      </c>
      <c r="E166" s="3">
        <f t="shared" ca="1" si="19"/>
        <v>90576686901.971695</v>
      </c>
      <c r="F166" s="3">
        <f t="shared" ca="1" si="19"/>
        <v>86448108168.021164</v>
      </c>
      <c r="G166" s="3">
        <f t="shared" ca="1" si="19"/>
        <v>200101506617.16779</v>
      </c>
      <c r="H166" s="3">
        <f t="shared" ca="1" si="19"/>
        <v>71916333927.64447</v>
      </c>
      <c r="I166" s="3">
        <f t="shared" ca="1" si="19"/>
        <v>156135687147.84491</v>
      </c>
      <c r="J166" s="3">
        <f t="shared" ca="1" si="19"/>
        <v>124296185725.82709</v>
      </c>
      <c r="K166" s="3">
        <f t="shared" ca="1" si="19"/>
        <v>62368973580.683472</v>
      </c>
      <c r="L166" s="3">
        <f t="shared" ca="1" si="19"/>
        <v>79797433262.187439</v>
      </c>
      <c r="M166" s="3">
        <f t="shared" ca="1" si="18"/>
        <v>61805612190.60199</v>
      </c>
      <c r="S166">
        <f t="shared" si="22"/>
        <v>1.4</v>
      </c>
      <c r="T166" s="3">
        <f ca="1">C166/'Trial Plastic Debt'!C166*(1-T$1)</f>
        <v>23064915499.051376</v>
      </c>
      <c r="U166" s="3">
        <f ca="1">D166/'Trial Plastic Debt'!D166*(1-U$1)</f>
        <v>21069505490.725407</v>
      </c>
      <c r="V166" s="3">
        <f ca="1">E166/'Trial Plastic Debt'!E166*(1-V$1)</f>
        <v>18501810289.982204</v>
      </c>
      <c r="W166" s="3">
        <f ca="1">F166/'Trial Plastic Debt'!F166*(1-W$1)</f>
        <v>15977270274.223154</v>
      </c>
      <c r="X166" s="3">
        <f ca="1">G166/'Trial Plastic Debt'!G166*(1-X$1)</f>
        <v>34235611203.965412</v>
      </c>
      <c r="Y166" s="3">
        <f ca="1">H166/'Trial Plastic Debt'!H166*(1-Y$1)</f>
        <v>11318625133.247765</v>
      </c>
      <c r="Z166" s="3">
        <f ca="1">I166/'Trial Plastic Debt'!I166*(1-Z$1)</f>
        <v>17817682726.838604</v>
      </c>
      <c r="AA166" s="3">
        <f ca="1">J166/'Trial Plastic Debt'!J166*(1-AA$1)</f>
        <v>12003443526.814909</v>
      </c>
      <c r="AB166" s="3">
        <f ca="1">K166/'Trial Plastic Debt'!K166*(1-AB$1)</f>
        <v>4059377601.8999815</v>
      </c>
      <c r="AC166" s="3">
        <f ca="1">L166/'Trial Plastic Debt'!L166*(1-AC$1)</f>
        <v>2656420806.9466438</v>
      </c>
      <c r="AD166" s="3">
        <f ca="1">M166/'Trial Plastic Debt'!M166*(1-AD$1)</f>
        <v>0</v>
      </c>
    </row>
    <row r="167" spans="1:30" x14ac:dyDescent="0.25">
      <c r="A167" s="1">
        <f t="shared" si="20"/>
        <v>2050</v>
      </c>
      <c r="B167">
        <f t="shared" si="21"/>
        <v>1.6</v>
      </c>
      <c r="C167" s="3">
        <f t="shared" ca="1" si="15"/>
        <v>83385059862.494537</v>
      </c>
      <c r="D167" s="3">
        <f t="shared" ca="1" si="17"/>
        <v>98072337618.262039</v>
      </c>
      <c r="E167" s="3">
        <f t="shared" ca="1" si="19"/>
        <v>90457342505.995056</v>
      </c>
      <c r="F167" s="3">
        <f t="shared" ca="1" si="19"/>
        <v>85426004805.83876</v>
      </c>
      <c r="G167" s="3">
        <f t="shared" ca="1" si="19"/>
        <v>200242100369.37881</v>
      </c>
      <c r="H167" s="3">
        <f t="shared" ca="1" si="19"/>
        <v>181143683403.03525</v>
      </c>
      <c r="I167" s="3">
        <f t="shared" ca="1" si="19"/>
        <v>74583605065.92334</v>
      </c>
      <c r="J167" s="3">
        <f t="shared" ca="1" si="19"/>
        <v>131833482076.00877</v>
      </c>
      <c r="K167" s="3">
        <f t="shared" ca="1" si="19"/>
        <v>102888331341.6261</v>
      </c>
      <c r="L167" s="3">
        <f t="shared" ca="1" si="19"/>
        <v>80799099483.738861</v>
      </c>
      <c r="M167" s="3">
        <f t="shared" ca="1" si="18"/>
        <v>62980809366.791016</v>
      </c>
      <c r="S167">
        <f t="shared" si="22"/>
        <v>1.6</v>
      </c>
      <c r="T167" s="3">
        <f ca="1">C167/'Trial Plastic Debt'!C167*(1-T$1)</f>
        <v>20793529880.579285</v>
      </c>
      <c r="U167" s="3">
        <f ca="1">D167/'Trial Plastic Debt'!D167*(1-U$1)</f>
        <v>4837400593.3759651</v>
      </c>
      <c r="V167" s="3">
        <f ca="1">E167/'Trial Plastic Debt'!E167*(1-V$1)</f>
        <v>16939172270.876862</v>
      </c>
      <c r="W167" s="3">
        <f ca="1">F167/'Trial Plastic Debt'!F167*(1-W$1)</f>
        <v>6991266184.2733059</v>
      </c>
      <c r="X167" s="3">
        <f ca="1">G167/'Trial Plastic Debt'!G167*(1-X$1)</f>
        <v>30399115814.802753</v>
      </c>
      <c r="Y167" s="3">
        <f ca="1">H167/'Trial Plastic Debt'!H167*(1-Y$1)</f>
        <v>22181143683.977989</v>
      </c>
      <c r="Z167" s="3">
        <f ca="1">I167/'Trial Plastic Debt'!I167*(1-Z$1)</f>
        <v>8001585586.4936008</v>
      </c>
      <c r="AA167" s="3">
        <f ca="1">J167/'Trial Plastic Debt'!J167*(1-AA$1)</f>
        <v>11075786942.504381</v>
      </c>
      <c r="AB167" s="3">
        <f ca="1">K167/'Trial Plastic Debt'!K167*(1-AB$1)</f>
        <v>6226201174.4808016</v>
      </c>
      <c r="AC167" s="3">
        <f ca="1">L167/'Trial Plastic Debt'!L167*(1-AC$1)</f>
        <v>2524463896.7961731</v>
      </c>
      <c r="AD167" s="3">
        <f ca="1">M167/'Trial Plastic Debt'!M167*(1-AD$1)</f>
        <v>0</v>
      </c>
    </row>
    <row r="168" spans="1:30" x14ac:dyDescent="0.25">
      <c r="A168" s="1">
        <f t="shared" si="20"/>
        <v>2050</v>
      </c>
      <c r="B168">
        <f t="shared" si="21"/>
        <v>1.8</v>
      </c>
      <c r="C168" s="3">
        <f t="shared" ref="C168:C229" ca="1" si="23">MIN(INDIRECT("'[All data.xlsx]Sheet4_Mul_" &amp; $B168 &amp; "_" &amp; C$1 &amp; "'!"&amp; ADDRESS($O$2+$A168-2023, 2) &amp; ":" &amp; ADDRESS($O$2+$A168-2023, 52)))</f>
        <v>82956525790.712631</v>
      </c>
      <c r="D168" s="3">
        <f t="shared" ca="1" si="17"/>
        <v>98050153847.67395</v>
      </c>
      <c r="E168" s="3">
        <f t="shared" ca="1" si="19"/>
        <v>93444612500.531845</v>
      </c>
      <c r="F168" s="3">
        <f t="shared" ca="1" si="19"/>
        <v>86596957102.037689</v>
      </c>
      <c r="G168" s="3">
        <f t="shared" ca="1" si="19"/>
        <v>200529010334.72015</v>
      </c>
      <c r="H168" s="3">
        <f t="shared" ca="1" si="19"/>
        <v>177119165886.74646</v>
      </c>
      <c r="I168" s="3">
        <f t="shared" ca="1" si="19"/>
        <v>157301552231.50162</v>
      </c>
      <c r="J168" s="3">
        <f t="shared" ca="1" si="19"/>
        <v>66972543231.315063</v>
      </c>
      <c r="K168" s="3">
        <f t="shared" ca="1" si="19"/>
        <v>67649090348.352173</v>
      </c>
      <c r="L168" s="3">
        <f t="shared" ca="1" si="19"/>
        <v>81980314495.484375</v>
      </c>
      <c r="M168" s="3">
        <f t="shared" ca="1" si="18"/>
        <v>64353849359.654686</v>
      </c>
      <c r="S168">
        <f t="shared" si="22"/>
        <v>1.8</v>
      </c>
      <c r="T168" s="3">
        <f ca="1">C168/'Trial Plastic Debt'!C168*(1-T$1)</f>
        <v>18384794963.207008</v>
      </c>
      <c r="U168" s="3">
        <f ca="1">D168/'Trial Plastic Debt'!D168*(1-U$1)</f>
        <v>4113962433.8947353</v>
      </c>
      <c r="V168" s="3">
        <f ca="1">E168/'Trial Plastic Debt'!E168*(1-V$1)</f>
        <v>7539050449.605155</v>
      </c>
      <c r="W168" s="3">
        <f ca="1">F168/'Trial Plastic Debt'!F168*(1-W$1)</f>
        <v>13296440381.628868</v>
      </c>
      <c r="X168" s="3">
        <f ca="1">G168/'Trial Plastic Debt'!G168*(1-X$1)</f>
        <v>26174592729.072678</v>
      </c>
      <c r="Y168" s="3">
        <f ca="1">H168/'Trial Plastic Debt'!H168*(1-Y$1)</f>
        <v>20180010161.390152</v>
      </c>
      <c r="Z168" s="3">
        <f ca="1">I168/'Trial Plastic Debt'!I168*(1-Z$1)</f>
        <v>14331715860.27504</v>
      </c>
      <c r="AA168" s="3">
        <f ca="1">J168/'Trial Plastic Debt'!J168*(1-AA$1)</f>
        <v>5301611100.8985062</v>
      </c>
      <c r="AB168" s="3">
        <f ca="1">K168/'Trial Plastic Debt'!K168*(1-AB$1)</f>
        <v>3657107055.5255103</v>
      </c>
      <c r="AC168" s="3">
        <f ca="1">L168/'Trial Plastic Debt'!L168*(1-AC$1)</f>
        <v>2305820432.1804571</v>
      </c>
      <c r="AD168" s="3">
        <f ca="1">M168/'Trial Plastic Debt'!M168*(1-AD$1)</f>
        <v>0</v>
      </c>
    </row>
    <row r="169" spans="1:30" x14ac:dyDescent="0.25">
      <c r="A169" s="1">
        <f t="shared" si="20"/>
        <v>2050</v>
      </c>
      <c r="B169">
        <f t="shared" si="21"/>
        <v>2</v>
      </c>
      <c r="C169" s="3">
        <f t="shared" ca="1" si="23"/>
        <v>82538640129.817963</v>
      </c>
      <c r="D169" s="3">
        <f t="shared" ca="1" si="17"/>
        <v>97656708470.798294</v>
      </c>
      <c r="E169" s="3">
        <f t="shared" ca="1" si="19"/>
        <v>93075607407.675232</v>
      </c>
      <c r="F169" s="3">
        <f t="shared" ca="1" si="19"/>
        <v>88500059790.495193</v>
      </c>
      <c r="G169" s="3">
        <f t="shared" ca="1" si="19"/>
        <v>82484764670.027695</v>
      </c>
      <c r="H169" s="3">
        <f t="shared" ca="1" si="19"/>
        <v>80324803214.539734</v>
      </c>
      <c r="I169" s="3">
        <f t="shared" ca="1" si="19"/>
        <v>75065471246.787781</v>
      </c>
      <c r="J169" s="3">
        <f t="shared" ca="1" si="19"/>
        <v>68576726972.483467</v>
      </c>
      <c r="K169" s="3">
        <f t="shared" ca="1" si="19"/>
        <v>68439069432.129456</v>
      </c>
      <c r="L169" s="3">
        <f t="shared" ca="1" si="19"/>
        <v>58638600369.084747</v>
      </c>
      <c r="M169" s="3">
        <f t="shared" ca="1" si="18"/>
        <v>65922633590.551598</v>
      </c>
      <c r="S169">
        <f t="shared" si="22"/>
        <v>2</v>
      </c>
      <c r="T169" s="3">
        <f ca="1">C169/'Trial Plastic Debt'!C169*(1-T$1)</f>
        <v>15857045313.308779</v>
      </c>
      <c r="U169" s="3">
        <f ca="1">D169/'Trial Plastic Debt'!D169*(1-U$1)</f>
        <v>5897824785.0134926</v>
      </c>
      <c r="V169" s="3">
        <f ca="1">E169/'Trial Plastic Debt'!E169*(1-V$1)</f>
        <v>7325748934.6889801</v>
      </c>
      <c r="W169" s="3">
        <f ca="1">F169/'Trial Plastic Debt'!F169*(1-W$1)</f>
        <v>6504072763.4146366</v>
      </c>
      <c r="X169" s="3">
        <f ca="1">G169/'Trial Plastic Debt'!G169*(1-X$1)</f>
        <v>3776884423.9740353</v>
      </c>
      <c r="Y169" s="3">
        <f ca="1">H169/'Trial Plastic Debt'!H169*(1-Y$1)</f>
        <v>6118994598.105135</v>
      </c>
      <c r="Z169" s="3">
        <f ca="1">I169/'Trial Plastic Debt'!I169*(1-Z$1)</f>
        <v>4152118584.3550029</v>
      </c>
      <c r="AA169" s="3">
        <f ca="1">J169/'Trial Plastic Debt'!J169*(1-AA$1)</f>
        <v>3915932401.7862968</v>
      </c>
      <c r="AB169" s="3">
        <f ca="1">K169/'Trial Plastic Debt'!K169*(1-AB$1)</f>
        <v>3535894864.2220521</v>
      </c>
      <c r="AC169" s="3">
        <f ca="1">L169/'Trial Plastic Debt'!L169*(1-AC$1)</f>
        <v>3413041155.6730042</v>
      </c>
      <c r="AD169" s="3">
        <f ca="1">M169/'Trial Plastic Debt'!M169*(1-AD$1)</f>
        <v>0</v>
      </c>
    </row>
    <row r="170" spans="1:30" x14ac:dyDescent="0.25">
      <c r="A170" s="1">
        <f t="shared" si="20"/>
        <v>2051</v>
      </c>
      <c r="B170">
        <f t="shared" si="21"/>
        <v>1</v>
      </c>
      <c r="C170" s="3">
        <f t="shared" ca="1" si="23"/>
        <v>820488602216.06445</v>
      </c>
      <c r="D170" s="3">
        <f t="shared" ca="1" si="17"/>
        <v>97602794074.153183</v>
      </c>
      <c r="E170" s="3">
        <f t="shared" ca="1" si="19"/>
        <v>93101709789.726593</v>
      </c>
      <c r="F170" s="3">
        <f t="shared" ca="1" si="19"/>
        <v>88600625505.300018</v>
      </c>
      <c r="G170" s="3">
        <f t="shared" ca="1" si="19"/>
        <v>205635697651.23383</v>
      </c>
      <c r="H170" s="3">
        <f t="shared" ca="1" si="19"/>
        <v>180490944689.8555</v>
      </c>
      <c r="I170" s="3">
        <f t="shared" ca="1" si="19"/>
        <v>71415354134.371368</v>
      </c>
      <c r="J170" s="3">
        <f t="shared" ca="1" si="19"/>
        <v>133646466760.48497</v>
      </c>
      <c r="K170" s="3">
        <f t="shared" ca="1" si="19"/>
        <v>65865161198.70507</v>
      </c>
      <c r="L170" s="3">
        <f t="shared" ca="1" si="19"/>
        <v>61479098356.509537</v>
      </c>
      <c r="M170" s="3">
        <f t="shared" ca="1" si="18"/>
        <v>61435800603.842514</v>
      </c>
      <c r="S170">
        <f t="shared" si="22"/>
        <v>1</v>
      </c>
      <c r="T170" s="3">
        <f ca="1">C170/'Trial Plastic Debt'!C170*(1-T$1)</f>
        <v>249828989596.56754</v>
      </c>
      <c r="U170" s="3">
        <f ca="1">D170/'Trial Plastic Debt'!D170*(1-U$1)</f>
        <v>25052644524.752892</v>
      </c>
      <c r="V170" s="3">
        <f ca="1">E170/'Trial Plastic Debt'!E170*(1-V$1)</f>
        <v>21918972965.471027</v>
      </c>
      <c r="W170" s="3">
        <f ca="1">F170/'Trial Plastic Debt'!F170*(1-W$1)</f>
        <v>18852648911.413307</v>
      </c>
      <c r="X170" s="3">
        <f ca="1">G170/'Trial Plastic Debt'!G170*(1-X$1)</f>
        <v>42049443623.755852</v>
      </c>
      <c r="Y170" s="3">
        <f ca="1">H170/'Trial Plastic Debt'!H170*(1-Y$1)</f>
        <v>31830341472.53717</v>
      </c>
      <c r="Z170" s="3">
        <f ca="1">I170/'Trial Plastic Debt'!I170*(1-Z$1)</f>
        <v>9511258136.0465088</v>
      </c>
      <c r="AA170" s="3">
        <f ca="1">J170/'Trial Plastic Debt'!J170*(1-AA$1)</f>
        <v>4254605092.2606568</v>
      </c>
      <c r="AB170" s="3">
        <f ca="1">K170/'Trial Plastic Debt'!K170*(1-AB$1)</f>
        <v>4852505255.3364401</v>
      </c>
      <c r="AC170" s="3">
        <f ca="1">L170/'Trial Plastic Debt'!L170*(1-AC$1)</f>
        <v>2323621631.3356919</v>
      </c>
      <c r="AD170" s="3">
        <f ca="1">M170/'Trial Plastic Debt'!M170*(1-AD$1)</f>
        <v>0</v>
      </c>
    </row>
    <row r="171" spans="1:30" x14ac:dyDescent="0.25">
      <c r="A171" s="1">
        <f t="shared" si="20"/>
        <v>2051</v>
      </c>
      <c r="B171">
        <f t="shared" si="21"/>
        <v>1.2</v>
      </c>
      <c r="C171" s="3">
        <f t="shared" ca="1" si="23"/>
        <v>86250395772.035049</v>
      </c>
      <c r="D171" s="3">
        <f t="shared" ca="1" si="17"/>
        <v>97253360310.419052</v>
      </c>
      <c r="E171" s="3">
        <f t="shared" ca="1" si="19"/>
        <v>92877034878.24913</v>
      </c>
      <c r="F171" s="3">
        <f t="shared" ca="1" si="19"/>
        <v>88500709446.079147</v>
      </c>
      <c r="G171" s="3">
        <f t="shared" ca="1" si="19"/>
        <v>210084088976.23911</v>
      </c>
      <c r="H171" s="3">
        <f t="shared" ca="1" si="19"/>
        <v>79748058581.739273</v>
      </c>
      <c r="I171" s="3">
        <f t="shared" ca="1" si="19"/>
        <v>74911647380.645157</v>
      </c>
      <c r="J171" s="3">
        <f t="shared" ca="1" si="19"/>
        <v>127021022564.30582</v>
      </c>
      <c r="K171" s="3">
        <f t="shared" ca="1" si="19"/>
        <v>64778073026.404961</v>
      </c>
      <c r="L171" s="3">
        <f t="shared" ca="1" si="19"/>
        <v>62127735410.828438</v>
      </c>
      <c r="M171" s="3">
        <f t="shared" ca="1" si="18"/>
        <v>62223847243.014229</v>
      </c>
      <c r="S171">
        <f t="shared" si="22"/>
        <v>1.2</v>
      </c>
      <c r="T171" s="3">
        <f ca="1">C171/'Trial Plastic Debt'!C171*(1-T$1)</f>
        <v>25809428459.506363</v>
      </c>
      <c r="U171" s="3">
        <f ca="1">D171/'Trial Plastic Debt'!D171*(1-U$1)</f>
        <v>23341342421.709904</v>
      </c>
      <c r="V171" s="3">
        <f ca="1">E171/'Trial Plastic Debt'!E171*(1-V$1)</f>
        <v>20453320929.86948</v>
      </c>
      <c r="W171" s="3">
        <f ca="1">F171/'Trial Plastic Debt'!F171*(1-W$1)</f>
        <v>17621754689.050438</v>
      </c>
      <c r="X171" s="3">
        <f ca="1">G171/'Trial Plastic Debt'!G171*(1-X$1)</f>
        <v>36918928624.212242</v>
      </c>
      <c r="Y171" s="3">
        <f ca="1">H171/'Trial Plastic Debt'!H171*(1-Y$1)</f>
        <v>12826091917.870539</v>
      </c>
      <c r="Z171" s="3">
        <f ca="1">I171/'Trial Plastic Debt'!I171*(1-Z$1)</f>
        <v>9658175625.5096569</v>
      </c>
      <c r="AA171" s="3">
        <f ca="1">J171/'Trial Plastic Debt'!J171*(1-AA$1)</f>
        <v>12785812800.564896</v>
      </c>
      <c r="AB171" s="3">
        <f ca="1">K171/'Trial Plastic Debt'!K171*(1-AB$1)</f>
        <v>4520914975.7835741</v>
      </c>
      <c r="AC171" s="3">
        <f ca="1">L171/'Trial Plastic Debt'!L171*(1-AC$1)</f>
        <v>2203559383.085464</v>
      </c>
      <c r="AD171" s="3">
        <f ca="1">M171/'Trial Plastic Debt'!M171*(1-AD$1)</f>
        <v>0</v>
      </c>
    </row>
    <row r="172" spans="1:30" x14ac:dyDescent="0.25">
      <c r="A172" s="1">
        <f t="shared" si="20"/>
        <v>2051</v>
      </c>
      <c r="B172">
        <f t="shared" si="21"/>
        <v>1.4</v>
      </c>
      <c r="C172" s="3">
        <f t="shared" ca="1" si="23"/>
        <v>85788569896.046646</v>
      </c>
      <c r="D172" s="3">
        <f t="shared" ca="1" si="17"/>
        <v>96935915466.363998</v>
      </c>
      <c r="E172" s="3">
        <f t="shared" ca="1" si="19"/>
        <v>92703971066.127441</v>
      </c>
      <c r="F172" s="3">
        <f t="shared" ref="E172:L203" ca="1" si="24">MIN(INDIRECT("'[All data.xlsx]Sheet4_Mul_" &amp; $B172 &amp; "_" &amp; F$1 &amp; "'!"&amp; ADDRESS($P$2+$A172-2023, 2) &amp; ":" &amp; ADDRESS($P$2+$A172-2023, 52)))</f>
        <v>88472026665.890884</v>
      </c>
      <c r="G172" s="3">
        <f t="shared" ca="1" si="24"/>
        <v>201122309380.0033</v>
      </c>
      <c r="H172" s="3">
        <f t="shared" ca="1" si="24"/>
        <v>180489245373.17529</v>
      </c>
      <c r="I172" s="3">
        <f t="shared" ca="1" si="24"/>
        <v>75316107696.257004</v>
      </c>
      <c r="J172" s="3">
        <f t="shared" ca="1" si="24"/>
        <v>131832913569.59912</v>
      </c>
      <c r="K172" s="3">
        <f t="shared" ca="1" si="24"/>
        <v>67082261780.245964</v>
      </c>
      <c r="L172" s="3">
        <f t="shared" ca="1" si="24"/>
        <v>62965338822.240433</v>
      </c>
      <c r="M172" s="3">
        <f t="shared" ca="1" si="18"/>
        <v>63220004823.849068</v>
      </c>
      <c r="S172">
        <f t="shared" si="22"/>
        <v>1.4</v>
      </c>
      <c r="T172" s="3">
        <f ca="1">C172/'Trial Plastic Debt'!C172*(1-T$1)</f>
        <v>23606529652.092609</v>
      </c>
      <c r="U172" s="3">
        <f ca="1">D172/'Trial Plastic Debt'!D172*(1-U$1)</f>
        <v>21563014138.346581</v>
      </c>
      <c r="V172" s="3">
        <f ca="1">E172/'Trial Plastic Debt'!E172*(1-V$1)</f>
        <v>18935575043.375179</v>
      </c>
      <c r="W172" s="3">
        <f ca="1">F172/'Trial Plastic Debt'!F172*(1-W$1)</f>
        <v>16352186996.736227</v>
      </c>
      <c r="X172" s="3">
        <f ca="1">G172/'Trial Plastic Debt'!G172*(1-X$1)</f>
        <v>34535318802.635101</v>
      </c>
      <c r="Y172" s="3">
        <f ca="1">H172/'Trial Plastic Debt'!H172*(1-Y$1)</f>
        <v>26680755747.758442</v>
      </c>
      <c r="Z172" s="3">
        <f ca="1">I172/'Trial Plastic Debt'!I172*(1-Z$1)</f>
        <v>9029029460.7370987</v>
      </c>
      <c r="AA172" s="3">
        <f ca="1">J172/'Trial Plastic Debt'!J172*(1-AA$1)</f>
        <v>12428259788.942991</v>
      </c>
      <c r="AB172" s="3">
        <f ca="1">K172/'Trial Plastic Debt'!K172*(1-AB$1)</f>
        <v>4318535387.5930271</v>
      </c>
      <c r="AC172" s="3">
        <f ca="1">L172/'Trial Plastic Debt'!L172*(1-AC$1)</f>
        <v>2085286405.8654697</v>
      </c>
      <c r="AD172" s="3">
        <f ca="1">M172/'Trial Plastic Debt'!M172*(1-AD$1)</f>
        <v>0</v>
      </c>
    </row>
    <row r="173" spans="1:30" x14ac:dyDescent="0.25">
      <c r="A173" s="1">
        <f t="shared" si="20"/>
        <v>2051</v>
      </c>
      <c r="B173">
        <f t="shared" si="21"/>
        <v>1.6</v>
      </c>
      <c r="C173" s="3">
        <f t="shared" ca="1" si="23"/>
        <v>85338592353.367767</v>
      </c>
      <c r="D173" s="3">
        <f t="shared" ref="D173:L204" ca="1" si="25">MIN(INDIRECT("'[All data.xlsx]Sheet4_Mul_" &amp; $B173 &amp; "_" &amp; D$1 &amp; "'!"&amp; ADDRESS($P$2+$A173-2023, 2) &amp; ":" &amp; ADDRESS($P$2+$A173-2023, 52)))</f>
        <v>118577472120.69899</v>
      </c>
      <c r="E173" s="3">
        <f t="shared" ca="1" si="24"/>
        <v>92581441197.457428</v>
      </c>
      <c r="F173" s="3">
        <f t="shared" ca="1" si="24"/>
        <v>88513220634.225281</v>
      </c>
      <c r="G173" s="3">
        <f t="shared" ca="1" si="24"/>
        <v>205022329080.30219</v>
      </c>
      <c r="H173" s="3">
        <f t="shared" ca="1" si="24"/>
        <v>185460410162.57971</v>
      </c>
      <c r="I173" s="3">
        <f t="shared" ca="1" si="24"/>
        <v>72626540426.879898</v>
      </c>
      <c r="J173" s="3">
        <f t="shared" ca="1" si="24"/>
        <v>132529002885.95125</v>
      </c>
      <c r="K173" s="3">
        <f t="shared" ca="1" si="24"/>
        <v>67942074933.602478</v>
      </c>
      <c r="L173" s="3">
        <f t="shared" ca="1" si="24"/>
        <v>63988875812.601379</v>
      </c>
      <c r="M173" s="3">
        <f t="shared" ca="1" si="18"/>
        <v>64420984172.537865</v>
      </c>
      <c r="S173">
        <f t="shared" si="22"/>
        <v>1.6</v>
      </c>
      <c r="T173" s="3">
        <f ca="1">C173/'Trial Plastic Debt'!C173*(1-T$1)</f>
        <v>21282082132.977173</v>
      </c>
      <c r="U173" s="3">
        <f ca="1">D173/'Trial Plastic Debt'!D173*(1-U$1)</f>
        <v>12798818243.332123</v>
      </c>
      <c r="V173" s="3">
        <f ca="1">E173/'Trial Plastic Debt'!E173*(1-V$1)</f>
        <v>17336648572.463188</v>
      </c>
      <c r="W173" s="3">
        <f ca="1">F173/'Trial Plastic Debt'!F173*(1-W$1)</f>
        <v>15021104636.58293</v>
      </c>
      <c r="X173" s="3">
        <f ca="1">G173/'Trial Plastic Debt'!G173*(1-X$1)</f>
        <v>31021158260.763802</v>
      </c>
      <c r="Y173" s="3">
        <f ca="1">H173/'Trial Plastic Debt'!H173*(1-Y$1)</f>
        <v>22708059560.994415</v>
      </c>
      <c r="Z173" s="3">
        <f ca="1">I173/'Trial Plastic Debt'!I173*(1-Z$1)</f>
        <v>8305120831.5832338</v>
      </c>
      <c r="AA173" s="3">
        <f ca="1">J173/'Trial Plastic Debt'!J173*(1-AA$1)</f>
        <v>11298984638.614408</v>
      </c>
      <c r="AB173" s="3">
        <f ca="1">K173/'Trial Plastic Debt'!K173*(1-AB$1)</f>
        <v>4051333555.3347831</v>
      </c>
      <c r="AC173" s="3">
        <f ca="1">L173/'Trial Plastic Debt'!L173*(1-AC$1)</f>
        <v>1968781525.254328</v>
      </c>
      <c r="AD173" s="3">
        <f ca="1">M173/'Trial Plastic Debt'!M173*(1-AD$1)</f>
        <v>0</v>
      </c>
    </row>
    <row r="174" spans="1:30" x14ac:dyDescent="0.25">
      <c r="A174" s="1">
        <f t="shared" si="20"/>
        <v>2051</v>
      </c>
      <c r="B174">
        <f t="shared" si="21"/>
        <v>1.8</v>
      </c>
      <c r="C174" s="3">
        <f t="shared" ca="1" si="23"/>
        <v>84899974410.21283</v>
      </c>
      <c r="D174" s="3">
        <f t="shared" ca="1" si="25"/>
        <v>119100050521.03476</v>
      </c>
      <c r="E174" s="3">
        <f t="shared" ca="1" si="24"/>
        <v>95453958514.708786</v>
      </c>
      <c r="F174" s="3">
        <f t="shared" ca="1" si="24"/>
        <v>88623151119.551239</v>
      </c>
      <c r="G174" s="3">
        <f t="shared" ca="1" si="24"/>
        <v>205315109041.78845</v>
      </c>
      <c r="H174" s="3">
        <f t="shared" ca="1" si="24"/>
        <v>181333516453.1651</v>
      </c>
      <c r="I174" s="3">
        <f t="shared" ca="1" si="24"/>
        <v>157351923864.54172</v>
      </c>
      <c r="J174" s="3">
        <f t="shared" ca="1" si="24"/>
        <v>68861634313.742401</v>
      </c>
      <c r="K174" s="3">
        <f t="shared" ca="1" si="24"/>
        <v>68966252799.729919</v>
      </c>
      <c r="L174" s="3">
        <f t="shared" ca="1" si="24"/>
        <v>65195903154.889099</v>
      </c>
      <c r="M174" s="3">
        <f t="shared" ca="1" si="18"/>
        <v>65824146424.212357</v>
      </c>
      <c r="S174">
        <f t="shared" si="22"/>
        <v>1.8</v>
      </c>
      <c r="T174" s="3">
        <f ca="1">C174/'Trial Plastic Debt'!C174*(1-T$1)</f>
        <v>18817055717.451843</v>
      </c>
      <c r="U174" s="3">
        <f ca="1">D174/'Trial Plastic Debt'!D174*(1-U$1)</f>
        <v>9694635219.4377403</v>
      </c>
      <c r="V174" s="3">
        <f ca="1">E174/'Trial Plastic Debt'!E174*(1-V$1)</f>
        <v>8361304277.0324421</v>
      </c>
      <c r="W174" s="3">
        <f ca="1">F174/'Trial Plastic Debt'!F174*(1-W$1)</f>
        <v>13608918110.463484</v>
      </c>
      <c r="X174" s="3">
        <f ca="1">G174/'Trial Plastic Debt'!G174*(1-X$1)</f>
        <v>26796574342.720467</v>
      </c>
      <c r="Y174" s="3">
        <f ca="1">H174/'Trial Plastic Debt'!H174*(1-Y$1)</f>
        <v>19775195929.714725</v>
      </c>
      <c r="Z174" s="3">
        <f ca="1">I174/'Trial Plastic Debt'!I174*(1-Z$1)</f>
        <v>15150403646.638172</v>
      </c>
      <c r="AA174" s="3">
        <f ca="1">J174/'Trial Plastic Debt'!J174*(1-AA$1)</f>
        <v>5268782966.6433887</v>
      </c>
      <c r="AB174" s="3">
        <f ca="1">K174/'Trial Plastic Debt'!K174*(1-AB$1)</f>
        <v>3781452101.0471535</v>
      </c>
      <c r="AC174" s="3">
        <f ca="1">L174/'Trial Plastic Debt'!L174*(1-AC$1)</f>
        <v>1853711108.2098982</v>
      </c>
      <c r="AD174" s="3">
        <f ca="1">M174/'Trial Plastic Debt'!M174*(1-AD$1)</f>
        <v>0</v>
      </c>
    </row>
    <row r="175" spans="1:30" x14ac:dyDescent="0.25">
      <c r="A175" s="1">
        <f t="shared" si="20"/>
        <v>2051</v>
      </c>
      <c r="B175">
        <f t="shared" si="21"/>
        <v>2</v>
      </c>
      <c r="C175" s="3">
        <f t="shared" ca="1" si="23"/>
        <v>84472254850.825668</v>
      </c>
      <c r="D175" s="3">
        <f t="shared" ca="1" si="25"/>
        <v>99849087254.254181</v>
      </c>
      <c r="E175" s="3">
        <f t="shared" ca="1" si="24"/>
        <v>95156611646.561691</v>
      </c>
      <c r="F175" s="3">
        <f t="shared" ca="1" si="24"/>
        <v>90551241045.88446</v>
      </c>
      <c r="G175" s="3">
        <f t="shared" ca="1" si="24"/>
        <v>85922474051.810623</v>
      </c>
      <c r="H175" s="3">
        <f t="shared" ca="1" si="24"/>
        <v>80475841733.130219</v>
      </c>
      <c r="I175" s="3">
        <f t="shared" ca="1" si="24"/>
        <v>75115202650.192856</v>
      </c>
      <c r="J175" s="3">
        <f t="shared" ca="1" si="24"/>
        <v>71602495894.055466</v>
      </c>
      <c r="K175" s="3">
        <f t="shared" ca="1" si="24"/>
        <v>70050753150.273544</v>
      </c>
      <c r="L175" s="3">
        <f t="shared" ca="1" si="24"/>
        <v>61952078514.114815</v>
      </c>
      <c r="M175" s="3">
        <f t="shared" ca="1" si="18"/>
        <v>67427346948.087379</v>
      </c>
      <c r="S175">
        <f t="shared" si="22"/>
        <v>2</v>
      </c>
      <c r="T175" s="3">
        <f ca="1">C175/'Trial Plastic Debt'!C175*(1-T$1)</f>
        <v>16230186390.7264</v>
      </c>
      <c r="U175" s="3">
        <f ca="1">D175/'Trial Plastic Debt'!D175*(1-U$1)</f>
        <v>3811698166.4620309</v>
      </c>
      <c r="V175" s="3">
        <f ca="1">E175/'Trial Plastic Debt'!E175*(1-V$1)</f>
        <v>7617441518.1160088</v>
      </c>
      <c r="W175" s="3">
        <f ca="1">F175/'Trial Plastic Debt'!F175*(1-W$1)</f>
        <v>7114273101.450469</v>
      </c>
      <c r="X175" s="3">
        <f ca="1">G175/'Trial Plastic Debt'!G175*(1-X$1)</f>
        <v>5615129830.7568245</v>
      </c>
      <c r="Y175" s="3">
        <f ca="1">H175/'Trial Plastic Debt'!H175*(1-Y$1)</f>
        <v>3904270144.8496332</v>
      </c>
      <c r="Z175" s="3">
        <f ca="1">I175/'Trial Plastic Debt'!I175*(1-Z$1)</f>
        <v>5080062563.0128756</v>
      </c>
      <c r="AA175" s="3">
        <f ca="1">J175/'Trial Plastic Debt'!J175*(1-AA$1)</f>
        <v>4808918310.3549242</v>
      </c>
      <c r="AB175" s="3">
        <f ca="1">K175/'Trial Plastic Debt'!K175*(1-AB$1)</f>
        <v>3571129117.5272117</v>
      </c>
      <c r="AC175" s="3">
        <f ca="1">L175/'Trial Plastic Debt'!L175*(1-AC$1)</f>
        <v>3497171410.2919436</v>
      </c>
      <c r="AD175" s="3">
        <f ca="1">M175/'Trial Plastic Debt'!M175*(1-AD$1)</f>
        <v>0</v>
      </c>
    </row>
    <row r="176" spans="1:30" x14ac:dyDescent="0.25">
      <c r="A176" s="1">
        <f t="shared" si="20"/>
        <v>2052</v>
      </c>
      <c r="B176">
        <f t="shared" si="21"/>
        <v>1</v>
      </c>
      <c r="C176" s="3">
        <f t="shared" ca="1" si="23"/>
        <v>821938363344.74963</v>
      </c>
      <c r="D176" s="3">
        <f t="shared" ca="1" si="25"/>
        <v>98826786645.467148</v>
      </c>
      <c r="E176" s="3">
        <f t="shared" ca="1" si="24"/>
        <v>95274731357.72377</v>
      </c>
      <c r="F176" s="3">
        <f t="shared" ca="1" si="24"/>
        <v>90661842777.630585</v>
      </c>
      <c r="G176" s="3">
        <f t="shared" ca="1" si="24"/>
        <v>210523089076.68182</v>
      </c>
      <c r="H176" s="3">
        <f t="shared" ca="1" si="24"/>
        <v>184768426942.2952</v>
      </c>
      <c r="I176" s="3">
        <f t="shared" ca="1" si="24"/>
        <v>162451812310.33145</v>
      </c>
      <c r="J176" s="3">
        <f t="shared" ca="1" si="24"/>
        <v>69380388336.884155</v>
      </c>
      <c r="K176" s="3">
        <f t="shared" ca="1" si="24"/>
        <v>65840695019.697029</v>
      </c>
      <c r="L176" s="3">
        <f t="shared" ca="1" si="24"/>
        <v>62866640931.254929</v>
      </c>
      <c r="M176" s="3">
        <f t="shared" ca="1" si="18"/>
        <v>62828389412.826248</v>
      </c>
      <c r="S176">
        <f t="shared" si="22"/>
        <v>1</v>
      </c>
      <c r="T176" s="3">
        <f ca="1">C176/'Trial Plastic Debt'!C176*(1-T$1)</f>
        <v>267445912014.66513</v>
      </c>
      <c r="U176" s="3">
        <f ca="1">D176/'Trial Plastic Debt'!D176*(1-U$1)</f>
        <v>25467572564.3811</v>
      </c>
      <c r="V176" s="3">
        <f ca="1">E176/'Trial Plastic Debt'!E176*(1-V$1)</f>
        <v>22427942726.966152</v>
      </c>
      <c r="W176" s="3">
        <f ca="1">F176/'Trial Plastic Debt'!F176*(1-W$1)</f>
        <v>19290748706.845123</v>
      </c>
      <c r="X176" s="3">
        <f ca="1">G176/'Trial Plastic Debt'!G176*(1-X$1)</f>
        <v>43044410033.846321</v>
      </c>
      <c r="Y176" s="3">
        <f ca="1">H176/'Trial Plastic Debt'!H176*(1-Y$1)</f>
        <v>32327402303.014217</v>
      </c>
      <c r="Z176" s="3">
        <f ca="1">I176/'Trial Plastic Debt'!I176*(1-Z$1)</f>
        <v>22760786172.92625</v>
      </c>
      <c r="AA176" s="3">
        <f ca="1">J176/'Trial Plastic Debt'!J176*(1-AA$1)</f>
        <v>7601366380.8639956</v>
      </c>
      <c r="AB176" s="3">
        <f ca="1">K176/'Trial Plastic Debt'!K176*(1-AB$1)</f>
        <v>5041288694.8847218</v>
      </c>
      <c r="AC176" s="3">
        <f ca="1">L176/'Trial Plastic Debt'!L176*(1-AC$1)</f>
        <v>2377785572.1406455</v>
      </c>
      <c r="AD176" s="3">
        <f ca="1">M176/'Trial Plastic Debt'!M176*(1-AD$1)</f>
        <v>0</v>
      </c>
    </row>
    <row r="177" spans="1:30" x14ac:dyDescent="0.25">
      <c r="A177" s="1">
        <f t="shared" si="20"/>
        <v>2052</v>
      </c>
      <c r="B177">
        <f t="shared" si="21"/>
        <v>1.2</v>
      </c>
      <c r="C177" s="3">
        <f t="shared" ca="1" si="23"/>
        <v>88260472369.084686</v>
      </c>
      <c r="D177" s="3">
        <f t="shared" ca="1" si="25"/>
        <v>99529880933.830566</v>
      </c>
      <c r="E177" s="3">
        <f t="shared" ca="1" si="24"/>
        <v>95044540875.647293</v>
      </c>
      <c r="F177" s="3">
        <f t="shared" ca="1" si="24"/>
        <v>90559200817.463959</v>
      </c>
      <c r="G177" s="3">
        <f t="shared" ca="1" si="24"/>
        <v>210129730503.82059</v>
      </c>
      <c r="H177" s="3">
        <f t="shared" ca="1" si="24"/>
        <v>184497166420.78311</v>
      </c>
      <c r="I177" s="3">
        <f t="shared" ca="1" si="24"/>
        <v>159430097218.66269</v>
      </c>
      <c r="J177" s="3">
        <f t="shared" ca="1" si="24"/>
        <v>134363028016.54221</v>
      </c>
      <c r="K177" s="3">
        <f t="shared" ca="1" si="24"/>
        <v>64055712105.096779</v>
      </c>
      <c r="L177" s="3">
        <f t="shared" ca="1" si="24"/>
        <v>63529290102.547592</v>
      </c>
      <c r="M177" s="3">
        <f t="shared" ca="1" si="18"/>
        <v>63633599560.794586</v>
      </c>
      <c r="S177">
        <f t="shared" si="22"/>
        <v>1.2</v>
      </c>
      <c r="T177" s="3">
        <f ca="1">C177/'Trial Plastic Debt'!C177*(1-T$1)</f>
        <v>26411181594.647499</v>
      </c>
      <c r="U177" s="3">
        <f ca="1">D177/'Trial Plastic Debt'!D177*(1-U$1)</f>
        <v>23883312302.022991</v>
      </c>
      <c r="V177" s="3">
        <f ca="1">E177/'Trial Plastic Debt'!E177*(1-V$1)</f>
        <v>20928584332.134964</v>
      </c>
      <c r="W177" s="3">
        <f ca="1">F177/'Trial Plastic Debt'!F177*(1-W$1)</f>
        <v>18031505203.625103</v>
      </c>
      <c r="X177" s="3">
        <f ca="1">G177/'Trial Plastic Debt'!G177*(1-X$1)</f>
        <v>39457714681.078468</v>
      </c>
      <c r="Y177" s="3">
        <f ca="1">H177/'Trial Plastic Debt'!H177*(1-Y$1)</f>
        <v>30178678500.103188</v>
      </c>
      <c r="Z177" s="3">
        <f ca="1">I177/'Trial Plastic Debt'!I177*(1-Z$1)</f>
        <v>21371273319.755211</v>
      </c>
      <c r="AA177" s="3">
        <f ca="1">J177/'Trial Plastic Debt'!J177*(1-AA$1)</f>
        <v>13845825555.073843</v>
      </c>
      <c r="AB177" s="3">
        <f ca="1">K177/'Trial Plastic Debt'!K177*(1-AB$1)</f>
        <v>4620727554.3771696</v>
      </c>
      <c r="AC177" s="3">
        <f ca="1">L177/'Trial Plastic Debt'!L177*(1-AC$1)</f>
        <v>2254948065.9785819</v>
      </c>
      <c r="AD177" s="3">
        <f ca="1">M177/'Trial Plastic Debt'!M177*(1-AD$1)</f>
        <v>0</v>
      </c>
    </row>
    <row r="178" spans="1:30" x14ac:dyDescent="0.25">
      <c r="A178" s="1">
        <f t="shared" si="20"/>
        <v>2052</v>
      </c>
      <c r="B178">
        <f t="shared" si="21"/>
        <v>1.4</v>
      </c>
      <c r="C178" s="3">
        <f t="shared" ca="1" si="23"/>
        <v>87787840200.827286</v>
      </c>
      <c r="D178" s="3">
        <f t="shared" ca="1" si="25"/>
        <v>99204845002.659363</v>
      </c>
      <c r="E178" s="3">
        <f t="shared" ca="1" si="24"/>
        <v>94867101181.562225</v>
      </c>
      <c r="F178" s="3">
        <f t="shared" ca="1" si="24"/>
        <v>90529357360.465103</v>
      </c>
      <c r="G178" s="3">
        <f t="shared" ca="1" si="24"/>
        <v>209753169943.01175</v>
      </c>
      <c r="H178" s="3">
        <f t="shared" ca="1" si="24"/>
        <v>172768117775.1889</v>
      </c>
      <c r="I178" s="3">
        <f t="shared" ca="1" si="24"/>
        <v>163144761170.15408</v>
      </c>
      <c r="J178" s="3">
        <f t="shared" ca="1" si="24"/>
        <v>134923569507.88803</v>
      </c>
      <c r="K178" s="3">
        <f t="shared" ca="1" si="24"/>
        <v>106857196826.36258</v>
      </c>
      <c r="L178" s="3">
        <f t="shared" ca="1" si="24"/>
        <v>64385024068.065697</v>
      </c>
      <c r="M178" s="3">
        <f t="shared" ca="1" si="18"/>
        <v>64651452831.378845</v>
      </c>
      <c r="S178">
        <f t="shared" si="22"/>
        <v>1.4</v>
      </c>
      <c r="T178" s="3">
        <f ca="1">C178/'Trial Plastic Debt'!C178*(1-T$1)</f>
        <v>24157204188.375023</v>
      </c>
      <c r="U178" s="3">
        <f ca="1">D178/'Trial Plastic Debt'!D178*(1-U$1)</f>
        <v>22064156154.612007</v>
      </c>
      <c r="V178" s="3">
        <f ca="1">E178/'Trial Plastic Debt'!E178*(1-V$1)</f>
        <v>19375931659.331173</v>
      </c>
      <c r="W178" s="3">
        <f ca="1">F178/'Trial Plastic Debt'!F178*(1-W$1)</f>
        <v>16732689919.495697</v>
      </c>
      <c r="X178" s="3">
        <f ca="1">G178/'Trial Plastic Debt'!G178*(1-X$1)</f>
        <v>36083391074.60759</v>
      </c>
      <c r="Y178" s="3">
        <f ca="1">H178/'Trial Plastic Debt'!H178*(1-Y$1)</f>
        <v>26987247623.932507</v>
      </c>
      <c r="Z178" s="3">
        <f ca="1">I178/'Trial Plastic Debt'!I178*(1-Z$1)</f>
        <v>19196012121.103397</v>
      </c>
      <c r="AA178" s="3">
        <f ca="1">J178/'Trial Plastic Debt'!J178*(1-AA$1)</f>
        <v>12724145777.207895</v>
      </c>
      <c r="AB178" s="3">
        <f ca="1">K178/'Trial Plastic Debt'!K178*(1-AB$1)</f>
        <v>7055279542.7723513</v>
      </c>
      <c r="AC178" s="3">
        <f ca="1">L178/'Trial Plastic Debt'!L178*(1-AC$1)</f>
        <v>2133939094.0320787</v>
      </c>
      <c r="AD178" s="3">
        <f ca="1">M178/'Trial Plastic Debt'!M178*(1-AD$1)</f>
        <v>0</v>
      </c>
    </row>
    <row r="179" spans="1:30" x14ac:dyDescent="0.25">
      <c r="A179" s="1">
        <f t="shared" si="20"/>
        <v>2052</v>
      </c>
      <c r="B179">
        <f t="shared" si="21"/>
        <v>1.6</v>
      </c>
      <c r="C179" s="3">
        <f t="shared" ca="1" si="23"/>
        <v>87327332913.432281</v>
      </c>
      <c r="D179" s="3">
        <f t="shared" ca="1" si="25"/>
        <v>121793608194.71028</v>
      </c>
      <c r="E179" s="3">
        <f t="shared" ca="1" si="24"/>
        <v>94741311018.603043</v>
      </c>
      <c r="F179" s="3">
        <f t="shared" ca="1" si="24"/>
        <v>90570925759.723846</v>
      </c>
      <c r="G179" s="3">
        <f t="shared" ca="1" si="24"/>
        <v>209890915364.4675</v>
      </c>
      <c r="H179" s="3">
        <f t="shared" ca="1" si="24"/>
        <v>189855301162.27408</v>
      </c>
      <c r="I179" s="3">
        <f t="shared" ca="1" si="24"/>
        <v>74286569822.587921</v>
      </c>
      <c r="J179" s="3">
        <f t="shared" ca="1" si="24"/>
        <v>71059484603.833313</v>
      </c>
      <c r="K179" s="3">
        <f t="shared" ca="1" si="24"/>
        <v>107735558036.71095</v>
      </c>
      <c r="L179" s="3">
        <f t="shared" ca="1" si="24"/>
        <v>65430743840.632019</v>
      </c>
      <c r="M179" s="3">
        <f t="shared" ca="1" si="18"/>
        <v>65878588393.640938</v>
      </c>
      <c r="S179">
        <f t="shared" si="22"/>
        <v>1.6</v>
      </c>
      <c r="T179" s="3">
        <f ca="1">C179/'Trial Plastic Debt'!C179*(1-T$1)</f>
        <v>21778857622.316513</v>
      </c>
      <c r="U179" s="3">
        <f ca="1">D179/'Trial Plastic Debt'!D179*(1-U$1)</f>
        <v>12027021041.986616</v>
      </c>
      <c r="V179" s="3">
        <f ca="1">E179/'Trial Plastic Debt'!E179*(1-V$1)</f>
        <v>17740209796.432415</v>
      </c>
      <c r="W179" s="3">
        <f ca="1">F179/'Trial Plastic Debt'!F179*(1-W$1)</f>
        <v>15370918206.773085</v>
      </c>
      <c r="X179" s="3">
        <f ca="1">G179/'Trial Plastic Debt'!G179*(1-X$1)</f>
        <v>31925169815.730427</v>
      </c>
      <c r="Y179" s="3">
        <f ca="1">H179/'Trial Plastic Debt'!H179*(1-Y$1)</f>
        <v>23093994553.428871</v>
      </c>
      <c r="Z179" s="3">
        <f ca="1">I179/'Trial Plastic Debt'!I179*(1-Z$1)</f>
        <v>8499264993.6577883</v>
      </c>
      <c r="AA179" s="3">
        <f ca="1">J179/'Trial Plastic Debt'!J179*(1-AA$1)</f>
        <v>6255308729.4030437</v>
      </c>
      <c r="AB179" s="3">
        <f ca="1">K179/'Trial Plastic Debt'!K179*(1-AB$1)</f>
        <v>6526982418.2817526</v>
      </c>
      <c r="AC179" s="3">
        <f ca="1">L179/'Trial Plastic Debt'!L179*(1-AC$1)</f>
        <v>2014735391.3814685</v>
      </c>
      <c r="AD179" s="3">
        <f ca="1">M179/'Trial Plastic Debt'!M179*(1-AD$1)</f>
        <v>0</v>
      </c>
    </row>
    <row r="180" spans="1:30" x14ac:dyDescent="0.25">
      <c r="A180" s="1">
        <f t="shared" si="20"/>
        <v>2052</v>
      </c>
      <c r="B180">
        <f t="shared" si="21"/>
        <v>1.8</v>
      </c>
      <c r="C180" s="3">
        <f t="shared" ca="1" si="23"/>
        <v>86878450392.287949</v>
      </c>
      <c r="D180" s="3">
        <f t="shared" ca="1" si="25"/>
        <v>121213457292.74504</v>
      </c>
      <c r="E180" s="3">
        <f t="shared" ca="1" si="24"/>
        <v>96073359772.587051</v>
      </c>
      <c r="F180" s="3">
        <f t="shared" ca="1" si="24"/>
        <v>90682740411.041824</v>
      </c>
      <c r="G180" s="3">
        <f t="shared" ca="1" si="24"/>
        <v>210189629073.27295</v>
      </c>
      <c r="H180" s="3">
        <f t="shared" ca="1" si="24"/>
        <v>185624413727.94397</v>
      </c>
      <c r="I180" s="3">
        <f t="shared" ca="1" si="24"/>
        <v>161059198382.61508</v>
      </c>
      <c r="J180" s="3">
        <f t="shared" ca="1" si="24"/>
        <v>138970272060.21002</v>
      </c>
      <c r="K180" s="3">
        <f t="shared" ca="1" si="24"/>
        <v>63950785556.13031</v>
      </c>
      <c r="L180" s="3">
        <f t="shared" ca="1" si="24"/>
        <v>66663952836.874596</v>
      </c>
      <c r="M180" s="3">
        <f t="shared" ca="1" si="18"/>
        <v>67312309893.937347</v>
      </c>
      <c r="S180">
        <f t="shared" si="22"/>
        <v>1.8</v>
      </c>
      <c r="T180" s="3">
        <f ca="1">C180/'Trial Plastic Debt'!C180*(1-T$1)</f>
        <v>19256647142.052094</v>
      </c>
      <c r="U180" s="3">
        <f ca="1">D180/'Trial Plastic Debt'!D180*(1-U$1)</f>
        <v>11151358872.568909</v>
      </c>
      <c r="V180" s="3">
        <f ca="1">E180/'Trial Plastic Debt'!E180*(1-V$1)</f>
        <v>8226819685.7383766</v>
      </c>
      <c r="W180" s="3">
        <f ca="1">F180/'Trial Plastic Debt'!F180*(1-W$1)</f>
        <v>13926128320.783796</v>
      </c>
      <c r="X180" s="3">
        <f ca="1">G180/'Trial Plastic Debt'!G180*(1-X$1)</f>
        <v>27480257776.332367</v>
      </c>
      <c r="Y180" s="3">
        <f ca="1">H180/'Trial Plastic Debt'!H180*(1-Y$1)</f>
        <v>21098745300.714138</v>
      </c>
      <c r="Z180" s="3">
        <f ca="1">I180/'Trial Plastic Debt'!I180*(1-Z$1)</f>
        <v>15509723624.945969</v>
      </c>
      <c r="AA180" s="3">
        <f ca="1">J180/'Trial Plastic Debt'!J180*(1-AA$1)</f>
        <v>10431674741.97382</v>
      </c>
      <c r="AB180" s="3">
        <f ca="1">K180/'Trial Plastic Debt'!K180*(1-AB$1)</f>
        <v>3552090922.2244592</v>
      </c>
      <c r="AC180" s="3">
        <f ca="1">L180/'Trial Plastic Debt'!L180*(1-AC$1)</f>
        <v>1896994089.717155</v>
      </c>
      <c r="AD180" s="3">
        <f ca="1">M180/'Trial Plastic Debt'!M180*(1-AD$1)</f>
        <v>0</v>
      </c>
    </row>
    <row r="181" spans="1:30" x14ac:dyDescent="0.25">
      <c r="A181" s="1">
        <f t="shared" si="20"/>
        <v>2052</v>
      </c>
      <c r="B181">
        <f t="shared" si="21"/>
        <v>2</v>
      </c>
      <c r="C181" s="3">
        <f t="shared" ca="1" si="23"/>
        <v>86440720680.128464</v>
      </c>
      <c r="D181" s="3">
        <f t="shared" ca="1" si="25"/>
        <v>102000530062.25737</v>
      </c>
      <c r="E181" s="3">
        <f t="shared" ca="1" si="24"/>
        <v>95686932169.488678</v>
      </c>
      <c r="F181" s="3">
        <f t="shared" ca="1" si="24"/>
        <v>92477894464.059937</v>
      </c>
      <c r="G181" s="3">
        <f t="shared" ca="1" si="24"/>
        <v>87817060355.562714</v>
      </c>
      <c r="H181" s="3">
        <f t="shared" ca="1" si="24"/>
        <v>82955466075.038391</v>
      </c>
      <c r="I181" s="3">
        <f t="shared" ca="1" si="24"/>
        <v>76775639227.229141</v>
      </c>
      <c r="J181" s="3">
        <f t="shared" ca="1" si="24"/>
        <v>73132014971.428665</v>
      </c>
      <c r="K181" s="3">
        <f t="shared" ca="1" si="24"/>
        <v>71563033613.012527</v>
      </c>
      <c r="L181" s="3">
        <f t="shared" ca="1" si="24"/>
        <v>63179059507.862755</v>
      </c>
      <c r="M181" s="3">
        <f t="shared" ca="1" si="18"/>
        <v>68950425980.576691</v>
      </c>
      <c r="S181">
        <f t="shared" si="22"/>
        <v>2</v>
      </c>
      <c r="T181" s="3">
        <f ca="1">C181/'Trial Plastic Debt'!C181*(1-T$1)</f>
        <v>16609711782.74469</v>
      </c>
      <c r="U181" s="3">
        <f ca="1">D181/'Trial Plastic Debt'!D181*(1-U$1)</f>
        <v>4438780177.5810385</v>
      </c>
      <c r="V181" s="3">
        <f ca="1">E181/'Trial Plastic Debt'!E181*(1-V$1)</f>
        <v>6063225480.7617493</v>
      </c>
      <c r="W181" s="3">
        <f ca="1">F181/'Trial Plastic Debt'!F181*(1-W$1)</f>
        <v>7613590588.5215788</v>
      </c>
      <c r="X181" s="3">
        <f ca="1">G181/'Trial Plastic Debt'!G181*(1-X$1)</f>
        <v>5707657078.1037025</v>
      </c>
      <c r="Y181" s="3">
        <f ca="1">H181/'Trial Plastic Debt'!H181*(1-Y$1)</f>
        <v>4608543075.2911358</v>
      </c>
      <c r="Z181" s="3">
        <f ca="1">I181/'Trial Plastic Debt'!I181*(1-Z$1)</f>
        <v>5078769970.1607723</v>
      </c>
      <c r="AA181" s="3">
        <f ca="1">J181/'Trial Plastic Debt'!J181*(1-AA$1)</f>
        <v>4194257915.3576283</v>
      </c>
      <c r="AB181" s="3">
        <f ca="1">K181/'Trial Plastic Debt'!K181*(1-AB$1)</f>
        <v>3734426685.0465837</v>
      </c>
      <c r="AC181" s="3">
        <f ca="1">L181/'Trial Plastic Debt'!L181*(1-AC$1)</f>
        <v>3574263554.9952178</v>
      </c>
      <c r="AD181" s="3">
        <f ca="1">M181/'Trial Plastic Debt'!M181*(1-AD$1)</f>
        <v>0</v>
      </c>
    </row>
    <row r="182" spans="1:30" x14ac:dyDescent="0.25">
      <c r="A182" s="1">
        <f t="shared" si="20"/>
        <v>2053</v>
      </c>
      <c r="B182">
        <f t="shared" si="21"/>
        <v>1</v>
      </c>
      <c r="C182" s="3">
        <f t="shared" ca="1" si="23"/>
        <v>823736030629.74377</v>
      </c>
      <c r="D182" s="3">
        <f t="shared" ca="1" si="25"/>
        <v>101133421021.64732</v>
      </c>
      <c r="E182" s="3">
        <f t="shared" ca="1" si="24"/>
        <v>1053267316131.4219</v>
      </c>
      <c r="F182" s="3">
        <f t="shared" ca="1" si="24"/>
        <v>91918780786.030502</v>
      </c>
      <c r="G182" s="3">
        <f t="shared" ca="1" si="24"/>
        <v>215522763758.41061</v>
      </c>
      <c r="H182" s="3">
        <f t="shared" ca="1" si="24"/>
        <v>189142227057.75983</v>
      </c>
      <c r="I182" s="3">
        <f t="shared" ca="1" si="24"/>
        <v>78096820432.60527</v>
      </c>
      <c r="J182" s="3">
        <f t="shared" ca="1" si="24"/>
        <v>70952249987.500397</v>
      </c>
      <c r="K182" s="3">
        <f t="shared" ca="1" si="24"/>
        <v>65636762278.396729</v>
      </c>
      <c r="L182" s="3">
        <f t="shared" ca="1" si="24"/>
        <v>83863210279.75499</v>
      </c>
      <c r="M182" s="3">
        <f t="shared" ca="1" si="18"/>
        <v>64236467597.164459</v>
      </c>
      <c r="S182">
        <f t="shared" si="22"/>
        <v>1</v>
      </c>
      <c r="T182" s="3">
        <f ca="1">C182/'Trial Plastic Debt'!C182*(1-T$1)</f>
        <v>274184604237.55811</v>
      </c>
      <c r="U182" s="3">
        <f ca="1">D182/'Trial Plastic Debt'!D182*(1-U$1)</f>
        <v>26055812631.604774</v>
      </c>
      <c r="V182" s="3">
        <f ca="1">E182/'Trial Plastic Debt'!E182*(1-V$1)</f>
        <v>260025788066.90012</v>
      </c>
      <c r="W182" s="3">
        <f ca="1">F182/'Trial Plastic Debt'!F182*(1-W$1)</f>
        <v>19820697926.790562</v>
      </c>
      <c r="X182" s="3">
        <f ca="1">G182/'Trial Plastic Debt'!G182*(1-X$1)</f>
        <v>44218871483.912842</v>
      </c>
      <c r="Y182" s="3">
        <f ca="1">H182/'Trial Plastic Debt'!H182*(1-Y$1)</f>
        <v>33356281862.355461</v>
      </c>
      <c r="Z182" s="3">
        <f ca="1">I182/'Trial Plastic Debt'!I182*(1-Z$1)</f>
        <v>10761790633.16926</v>
      </c>
      <c r="AA182" s="3">
        <f ca="1">J182/'Trial Plastic Debt'!J182*(1-AA$1)</f>
        <v>7777772959.5522146</v>
      </c>
      <c r="AB182" s="3">
        <f ca="1">K182/'Trial Plastic Debt'!K182*(1-AB$1)</f>
        <v>5085499963.4262428</v>
      </c>
      <c r="AC182" s="3">
        <f ca="1">L182/'Trial Plastic Debt'!L182*(1-AC$1)</f>
        <v>3264328355.0342574</v>
      </c>
      <c r="AD182" s="3">
        <f ca="1">M182/'Trial Plastic Debt'!M182*(1-AD$1)</f>
        <v>0</v>
      </c>
    </row>
    <row r="183" spans="1:30" x14ac:dyDescent="0.25">
      <c r="A183" s="1">
        <f t="shared" si="20"/>
        <v>2053</v>
      </c>
      <c r="B183">
        <f t="shared" si="21"/>
        <v>1.2</v>
      </c>
      <c r="C183" s="3">
        <f t="shared" ca="1" si="23"/>
        <v>90316150497.727509</v>
      </c>
      <c r="D183" s="3">
        <f t="shared" ca="1" si="25"/>
        <v>101854194970.94679</v>
      </c>
      <c r="E183" s="3">
        <f t="shared" ca="1" si="24"/>
        <v>97256487000.27092</v>
      </c>
      <c r="F183" s="3">
        <f t="shared" ca="1" si="24"/>
        <v>92658779029.595032</v>
      </c>
      <c r="G183" s="3">
        <f t="shared" ca="1" si="24"/>
        <v>215120368179.7309</v>
      </c>
      <c r="H183" s="3">
        <f t="shared" ca="1" si="24"/>
        <v>188861096496.78616</v>
      </c>
      <c r="I183" s="3">
        <f t="shared" ca="1" si="24"/>
        <v>78382536049.721802</v>
      </c>
      <c r="J183" s="3">
        <f t="shared" ca="1" si="24"/>
        <v>73905607846.007339</v>
      </c>
      <c r="K183" s="3">
        <f t="shared" ca="1" si="24"/>
        <v>67191038153.725418</v>
      </c>
      <c r="L183" s="3">
        <f t="shared" ca="1" si="24"/>
        <v>84540101639.153305</v>
      </c>
      <c r="M183" s="3">
        <f t="shared" ca="1" si="18"/>
        <v>65059125830.082016</v>
      </c>
      <c r="S183">
        <f t="shared" si="22"/>
        <v>1.2</v>
      </c>
      <c r="T183" s="3">
        <f ca="1">C183/'Trial Plastic Debt'!C183*(1-T$1)</f>
        <v>27025153274.285259</v>
      </c>
      <c r="U183" s="3">
        <f ca="1">D183/'Trial Plastic Debt'!D183*(1-U$1)</f>
        <v>24435352854.629475</v>
      </c>
      <c r="V183" s="3">
        <f ca="1">E183/'Trial Plastic Debt'!E183*(1-V$1)</f>
        <v>21412599549.07201</v>
      </c>
      <c r="W183" s="3">
        <f ca="1">F183/'Trial Plastic Debt'!F183*(1-W$1)</f>
        <v>18448721756.804646</v>
      </c>
      <c r="X183" s="3">
        <f ca="1">G183/'Trial Plastic Debt'!G183*(1-X$1)</f>
        <v>40731522603.063499</v>
      </c>
      <c r="Y183" s="3">
        <f ca="1">H183/'Trial Plastic Debt'!H183*(1-Y$1)</f>
        <v>30894370643.732311</v>
      </c>
      <c r="Z183" s="3">
        <f ca="1">I183/'Trial Plastic Debt'!I183*(1-Z$1)</f>
        <v>10112614401.808191</v>
      </c>
      <c r="AA183" s="3">
        <f ca="1">J183/'Trial Plastic Debt'!J183*(1-AA$1)</f>
        <v>7467363432.0369053</v>
      </c>
      <c r="AB183" s="3">
        <f ca="1">K183/'Trial Plastic Debt'!K183*(1-AB$1)</f>
        <v>4797289455.0792418</v>
      </c>
      <c r="AC183" s="3">
        <f ca="1">L183/'Trial Plastic Debt'!L183*(1-AC$1)</f>
        <v>3078713672.7415996</v>
      </c>
      <c r="AD183" s="3">
        <f ca="1">M183/'Trial Plastic Debt'!M183*(1-AD$1)</f>
        <v>0</v>
      </c>
    </row>
    <row r="184" spans="1:30" x14ac:dyDescent="0.25">
      <c r="A184" s="1">
        <f t="shared" si="20"/>
        <v>2053</v>
      </c>
      <c r="B184">
        <f t="shared" si="21"/>
        <v>1.4</v>
      </c>
      <c r="C184" s="3">
        <f t="shared" ca="1" si="23"/>
        <v>89832465139.080414</v>
      </c>
      <c r="D184" s="3">
        <f t="shared" ca="1" si="25"/>
        <v>101521381635.86478</v>
      </c>
      <c r="E184" s="3">
        <f t="shared" ca="1" si="24"/>
        <v>97074545688.753937</v>
      </c>
      <c r="F184" s="3">
        <f t="shared" ca="1" si="24"/>
        <v>92627709741.643097</v>
      </c>
      <c r="G184" s="3">
        <f t="shared" ca="1" si="24"/>
        <v>214735147662.71597</v>
      </c>
      <c r="H184" s="3">
        <f t="shared" ca="1" si="24"/>
        <v>189131771255.96432</v>
      </c>
      <c r="I184" s="3">
        <f t="shared" ca="1" si="24"/>
        <v>166988389063.54025</v>
      </c>
      <c r="J184" s="3">
        <f t="shared" ca="1" si="24"/>
        <v>71940776325.019104</v>
      </c>
      <c r="K184" s="3">
        <f t="shared" ca="1" si="24"/>
        <v>67106291779.393791</v>
      </c>
      <c r="L184" s="3">
        <f t="shared" ca="1" si="24"/>
        <v>85414264492.591644</v>
      </c>
      <c r="M184" s="3">
        <f t="shared" ca="1" si="18"/>
        <v>66099034462.537552</v>
      </c>
      <c r="S184">
        <f t="shared" si="22"/>
        <v>1.4</v>
      </c>
      <c r="T184" s="3">
        <f ca="1">C184/'Trial Plastic Debt'!C184*(1-T$1)</f>
        <v>24719123820.162178</v>
      </c>
      <c r="U184" s="3">
        <f ca="1">D184/'Trial Plastic Debt'!D184*(1-U$1)</f>
        <v>22574662491.198254</v>
      </c>
      <c r="V184" s="3">
        <f ca="1">E184/'Trial Plastic Debt'!E184*(1-V$1)</f>
        <v>19824440547.80349</v>
      </c>
      <c r="W184" s="3">
        <f ca="1">F184/'Trial Plastic Debt'!F184*(1-W$1)</f>
        <v>17120161595.665854</v>
      </c>
      <c r="X184" s="3">
        <f ca="1">G184/'Trial Plastic Debt'!G184*(1-X$1)</f>
        <v>36848487611.212189</v>
      </c>
      <c r="Y184" s="3">
        <f ca="1">H184/'Trial Plastic Debt'!H184*(1-Y$1)</f>
        <v>27961188717.672009</v>
      </c>
      <c r="Z184" s="3">
        <f ca="1">I184/'Trial Plastic Debt'!I184*(1-Z$1)</f>
        <v>19906320268.857372</v>
      </c>
      <c r="AA184" s="3">
        <f ca="1">J184/'Trial Plastic Debt'!J184*(1-AA$1)</f>
        <v>6865215176.8520069</v>
      </c>
      <c r="AB184" s="3">
        <f ca="1">K184/'Trial Plastic Debt'!K184*(1-AB$1)</f>
        <v>4433157960.8284187</v>
      </c>
      <c r="AC184" s="3">
        <f ca="1">L184/'Trial Plastic Debt'!L184*(1-AC$1)</f>
        <v>2893245935.841083</v>
      </c>
      <c r="AD184" s="3">
        <f ca="1">M184/'Trial Plastic Debt'!M184*(1-AD$1)</f>
        <v>0</v>
      </c>
    </row>
    <row r="185" spans="1:30" x14ac:dyDescent="0.25">
      <c r="A185" s="1">
        <f t="shared" si="20"/>
        <v>2053</v>
      </c>
      <c r="B185">
        <f t="shared" si="21"/>
        <v>1.6</v>
      </c>
      <c r="C185" s="3">
        <f t="shared" ca="1" si="23"/>
        <v>89361187471.59816</v>
      </c>
      <c r="D185" s="3">
        <f t="shared" ca="1" si="25"/>
        <v>124074333984.71268</v>
      </c>
      <c r="E185" s="3">
        <f t="shared" ca="1" si="24"/>
        <v>96945389292.226624</v>
      </c>
      <c r="F185" s="3">
        <f t="shared" ca="1" si="24"/>
        <v>92669613980.593231</v>
      </c>
      <c r="G185" s="3">
        <f t="shared" ca="1" si="24"/>
        <v>214871118759.21127</v>
      </c>
      <c r="H185" s="3">
        <f t="shared" ca="1" si="24"/>
        <v>189515796765.86935</v>
      </c>
      <c r="I185" s="3">
        <f t="shared" ca="1" si="24"/>
        <v>79359168977.847595</v>
      </c>
      <c r="J185" s="3">
        <f t="shared" ca="1" si="24"/>
        <v>75204173433.175613</v>
      </c>
      <c r="K185" s="3">
        <f t="shared" ca="1" si="24"/>
        <v>110225878289.6535</v>
      </c>
      <c r="L185" s="3">
        <f t="shared" ca="1" si="24"/>
        <v>86482532544.406601</v>
      </c>
      <c r="M185" s="3">
        <f t="shared" ca="1" si="18"/>
        <v>67352759816.163086</v>
      </c>
      <c r="S185">
        <f t="shared" si="22"/>
        <v>1.6</v>
      </c>
      <c r="T185" s="3">
        <f ca="1">C185/'Trial Plastic Debt'!C185*(1-T$1)</f>
        <v>22285849290.126625</v>
      </c>
      <c r="U185" s="3">
        <f ca="1">D185/'Trial Plastic Debt'!D185*(1-U$1)</f>
        <v>12287867174.510956</v>
      </c>
      <c r="V185" s="3">
        <f ca="1">E185/'Trial Plastic Debt'!E185*(1-V$1)</f>
        <v>18151290314.707943</v>
      </c>
      <c r="W185" s="3">
        <f ca="1">F185/'Trial Plastic Debt'!F185*(1-W$1)</f>
        <v>15727177162.376667</v>
      </c>
      <c r="X185" s="3">
        <f ca="1">G185/'Trial Plastic Debt'!G185*(1-X$1)</f>
        <v>32504596505.488861</v>
      </c>
      <c r="Y185" s="3">
        <f ca="1">H185/'Trial Plastic Debt'!H185*(1-Y$1)</f>
        <v>24749639464.384674</v>
      </c>
      <c r="Z185" s="3">
        <f ca="1">I185/'Trial Plastic Debt'!I185*(1-Z$1)</f>
        <v>8920315749.8988323</v>
      </c>
      <c r="AA185" s="3">
        <f ca="1">J185/'Trial Plastic Debt'!J185*(1-AA$1)</f>
        <v>6504376820.0393438</v>
      </c>
      <c r="AB185" s="3">
        <f ca="1">K185/'Trial Plastic Debt'!K185*(1-AB$1)</f>
        <v>6564277920.4363794</v>
      </c>
      <c r="AC185" s="3">
        <f ca="1">L185/'Trial Plastic Debt'!L185*(1-AC$1)</f>
        <v>2692284662.4746938</v>
      </c>
      <c r="AD185" s="3">
        <f ca="1">M185/'Trial Plastic Debt'!M185*(1-AD$1)</f>
        <v>0</v>
      </c>
    </row>
    <row r="186" spans="1:30" x14ac:dyDescent="0.25">
      <c r="A186" s="1">
        <f t="shared" si="20"/>
        <v>2053</v>
      </c>
      <c r="B186">
        <f t="shared" si="21"/>
        <v>1.8</v>
      </c>
      <c r="C186" s="3">
        <f t="shared" ca="1" si="23"/>
        <v>88901805744.400101</v>
      </c>
      <c r="D186" s="3">
        <f t="shared" ca="1" si="25"/>
        <v>123480172766.50638</v>
      </c>
      <c r="E186" s="3">
        <f t="shared" ca="1" si="24"/>
        <v>98241820597.990082</v>
      </c>
      <c r="F186" s="3">
        <f t="shared" ca="1" si="24"/>
        <v>92783300303.969757</v>
      </c>
      <c r="G186" s="3">
        <f t="shared" ca="1" si="24"/>
        <v>215175827766.11267</v>
      </c>
      <c r="H186" s="3">
        <f t="shared" ca="1" si="24"/>
        <v>190011528456.29562</v>
      </c>
      <c r="I186" s="3">
        <f t="shared" ca="1" si="24"/>
        <v>168230229582.8739</v>
      </c>
      <c r="J186" s="3">
        <f t="shared" ca="1" si="24"/>
        <v>76081950490.651596</v>
      </c>
      <c r="K186" s="3">
        <f t="shared" ca="1" si="24"/>
        <v>67083284280.227707</v>
      </c>
      <c r="L186" s="3">
        <f t="shared" ca="1" si="24"/>
        <v>87742354968.932312</v>
      </c>
      <c r="M186" s="3">
        <f t="shared" ca="1" si="18"/>
        <v>68817547093.689728</v>
      </c>
      <c r="S186">
        <f t="shared" si="22"/>
        <v>1.8</v>
      </c>
      <c r="T186" s="3">
        <f ca="1">C186/'Trial Plastic Debt'!C186*(1-T$1)</f>
        <v>19705356372.892632</v>
      </c>
      <c r="U186" s="3">
        <f ca="1">D186/'Trial Plastic Debt'!D186*(1-U$1)</f>
        <v>11548840092.284254</v>
      </c>
      <c r="V186" s="3">
        <f ca="1">E186/'Trial Plastic Debt'!E186*(1-V$1)</f>
        <v>6764466091.554451</v>
      </c>
      <c r="W186" s="3">
        <f ca="1">F186/'Trial Plastic Debt'!F186*(1-W$1)</f>
        <v>14249223643.453175</v>
      </c>
      <c r="X186" s="3">
        <f ca="1">G186/'Trial Plastic Debt'!G186*(1-X$1)</f>
        <v>28128177117.560184</v>
      </c>
      <c r="Y186" s="3">
        <f ca="1">H186/'Trial Plastic Debt'!H186*(1-Y$1)</f>
        <v>21597327063.109074</v>
      </c>
      <c r="Z186" s="3">
        <f ca="1">I186/'Trial Plastic Debt'!I186*(1-Z$1)</f>
        <v>15949217632.407032</v>
      </c>
      <c r="AA186" s="3">
        <f ca="1">J186/'Trial Plastic Debt'!J186*(1-AA$1)</f>
        <v>6042818978.6208</v>
      </c>
      <c r="AB186" s="3">
        <f ca="1">K186/'Trial Plastic Debt'!K186*(1-AB$1)</f>
        <v>3694352685.3653455</v>
      </c>
      <c r="AC186" s="3">
        <f ca="1">L186/'Trial Plastic Debt'!L186*(1-AC$1)</f>
        <v>2522807677.4090638</v>
      </c>
      <c r="AD186" s="3">
        <f ca="1">M186/'Trial Plastic Debt'!M186*(1-AD$1)</f>
        <v>0</v>
      </c>
    </row>
    <row r="187" spans="1:30" x14ac:dyDescent="0.25">
      <c r="A187" s="1">
        <f t="shared" si="20"/>
        <v>2053</v>
      </c>
      <c r="B187">
        <f t="shared" si="21"/>
        <v>2</v>
      </c>
      <c r="C187" s="3">
        <f t="shared" ca="1" si="23"/>
        <v>88453837017.497437</v>
      </c>
      <c r="D187" s="3">
        <f t="shared" ca="1" si="25"/>
        <v>104277329287.22504</v>
      </c>
      <c r="E187" s="3">
        <f t="shared" ca="1" si="24"/>
        <v>99432185118.292877</v>
      </c>
      <c r="F187" s="3">
        <f t="shared" ca="1" si="24"/>
        <v>94523147033.458557</v>
      </c>
      <c r="G187" s="3">
        <f t="shared" ca="1" si="24"/>
        <v>90226564389.89296</v>
      </c>
      <c r="H187" s="3">
        <f t="shared" ca="1" si="24"/>
        <v>83989697710.351974</v>
      </c>
      <c r="I187" s="3">
        <f t="shared" ca="1" si="24"/>
        <v>79338605688.014771</v>
      </c>
      <c r="J187" s="3">
        <f t="shared" ca="1" si="24"/>
        <v>75226396815.106857</v>
      </c>
      <c r="K187" s="3">
        <f t="shared" ca="1" si="24"/>
        <v>73142320344.011902</v>
      </c>
      <c r="L187" s="3">
        <f t="shared" ca="1" si="24"/>
        <v>64781990355.477005</v>
      </c>
      <c r="M187" s="3">
        <f t="shared" ca="1" si="18"/>
        <v>70491157446.603882</v>
      </c>
      <c r="S187">
        <f t="shared" si="22"/>
        <v>2</v>
      </c>
      <c r="T187" s="3">
        <f ca="1">C187/'Trial Plastic Debt'!C187*(1-T$1)</f>
        <v>16997188184.843229</v>
      </c>
      <c r="U187" s="3">
        <f ca="1">D187/'Trial Plastic Debt'!D187*(1-U$1)</f>
        <v>4762609929.2616377</v>
      </c>
      <c r="V187" s="3">
        <f ca="1">E187/'Trial Plastic Debt'!E187*(1-V$1)</f>
        <v>9972330636.214901</v>
      </c>
      <c r="W187" s="3">
        <f ca="1">F187/'Trial Plastic Debt'!F187*(1-W$1)</f>
        <v>8536574120.178731</v>
      </c>
      <c r="X187" s="3">
        <f ca="1">G187/'Trial Plastic Debt'!G187*(1-X$1)</f>
        <v>6729440146.2888699</v>
      </c>
      <c r="Y187" s="3">
        <f ca="1">H187/'Trial Plastic Debt'!H187*(1-Y$1)</f>
        <v>7700549618.6728163</v>
      </c>
      <c r="Z187" s="3">
        <f ca="1">I187/'Trial Plastic Debt'!I187*(1-Z$1)</f>
        <v>5297389217.9503117</v>
      </c>
      <c r="AA187" s="3">
        <f ca="1">J187/'Trial Plastic Debt'!J187*(1-AA$1)</f>
        <v>4216039581.9435611</v>
      </c>
      <c r="AB187" s="3">
        <f ca="1">K187/'Trial Plastic Debt'!K187*(1-AB$1)</f>
        <v>3806456261.8368163</v>
      </c>
      <c r="AC187" s="3">
        <f ca="1">L187/'Trial Plastic Debt'!L187*(1-AC$1)</f>
        <v>3701331262.7254019</v>
      </c>
      <c r="AD187" s="3">
        <f ca="1">M187/'Trial Plastic Debt'!M187*(1-AD$1)</f>
        <v>0</v>
      </c>
    </row>
    <row r="188" spans="1:30" x14ac:dyDescent="0.25">
      <c r="A188" s="1">
        <f t="shared" si="20"/>
        <v>2054</v>
      </c>
      <c r="B188">
        <f t="shared" si="21"/>
        <v>1</v>
      </c>
      <c r="C188" s="3">
        <f t="shared" ca="1" si="23"/>
        <v>92917373734.766525</v>
      </c>
      <c r="D188" s="3">
        <f t="shared" ca="1" si="25"/>
        <v>104594337303.77202</v>
      </c>
      <c r="E188" s="3">
        <f t="shared" ca="1" si="24"/>
        <v>99748211622.358139</v>
      </c>
      <c r="F188" s="3">
        <f t="shared" ca="1" si="24"/>
        <v>94902085940.944199</v>
      </c>
      <c r="G188" s="3">
        <f t="shared" ca="1" si="24"/>
        <v>225813714101.37003</v>
      </c>
      <c r="H188" s="3">
        <f t="shared" ca="1" si="24"/>
        <v>193595665818.27551</v>
      </c>
      <c r="I188" s="3">
        <f t="shared" ca="1" si="24"/>
        <v>80363708896.70253</v>
      </c>
      <c r="J188" s="3">
        <f t="shared" ca="1" si="24"/>
        <v>75146350952.408035</v>
      </c>
      <c r="K188" s="3">
        <f t="shared" ca="1" si="24"/>
        <v>68836649596.249603</v>
      </c>
      <c r="L188" s="3">
        <f t="shared" ca="1" si="24"/>
        <v>65701587764.833969</v>
      </c>
      <c r="M188" s="3">
        <f t="shared" ca="1" si="18"/>
        <v>65659880986.317436</v>
      </c>
      <c r="S188">
        <f t="shared" si="22"/>
        <v>1</v>
      </c>
      <c r="T188" s="3">
        <f ca="1">C188/'Trial Plastic Debt'!C188*(1-T$1)</f>
        <v>29918586844.666355</v>
      </c>
      <c r="U188" s="3">
        <f ca="1">D188/'Trial Plastic Debt'!D188*(1-U$1)</f>
        <v>26826972957.076916</v>
      </c>
      <c r="V188" s="3">
        <f ca="1">E188/'Trial Plastic Debt'!E188*(1-V$1)</f>
        <v>23472392685.840034</v>
      </c>
      <c r="W188" s="3">
        <f ca="1">F188/'Trial Plastic Debt'!F188*(1-W$1)</f>
        <v>20189536513.78862</v>
      </c>
      <c r="X188" s="3">
        <f ca="1">G188/'Trial Plastic Debt'!G188*(1-X$1)</f>
        <v>45081877011.987579</v>
      </c>
      <c r="Y188" s="3">
        <f ca="1">H188/'Trial Plastic Debt'!H188*(1-Y$1)</f>
        <v>33871942359.441177</v>
      </c>
      <c r="Z188" s="3">
        <f ca="1">I188/'Trial Plastic Debt'!I188*(1-Z$1)</f>
        <v>10711550096.394606</v>
      </c>
      <c r="AA188" s="3">
        <f ca="1">J188/'Trial Plastic Debt'!J188*(1-AA$1)</f>
        <v>8072288146.358839</v>
      </c>
      <c r="AB188" s="3">
        <f ca="1">K188/'Trial Plastic Debt'!K188*(1-AB$1)</f>
        <v>5276225825.525547</v>
      </c>
      <c r="AC188" s="3">
        <f ca="1">L188/'Trial Plastic Debt'!L188*(1-AC$1)</f>
        <v>2488587216.7262301</v>
      </c>
      <c r="AD188" s="3">
        <f ca="1">M188/'Trial Plastic Debt'!M188*(1-AD$1)</f>
        <v>0</v>
      </c>
    </row>
    <row r="189" spans="1:30" x14ac:dyDescent="0.25">
      <c r="A189" s="1">
        <f t="shared" si="20"/>
        <v>2054</v>
      </c>
      <c r="B189">
        <f t="shared" si="21"/>
        <v>1.2</v>
      </c>
      <c r="C189" s="3">
        <f t="shared" ca="1" si="23"/>
        <v>92409184770.420227</v>
      </c>
      <c r="D189" s="3">
        <f t="shared" ca="1" si="25"/>
        <v>104219427640.15756</v>
      </c>
      <c r="E189" s="3">
        <f t="shared" ca="1" si="24"/>
        <v>99506581259.475494</v>
      </c>
      <c r="F189" s="3">
        <f t="shared" ca="1" si="24"/>
        <v>94793734878.793396</v>
      </c>
      <c r="G189" s="3">
        <f t="shared" ca="1" si="24"/>
        <v>220203410477.39114</v>
      </c>
      <c r="H189" s="3">
        <f t="shared" ca="1" si="24"/>
        <v>78988468119.904221</v>
      </c>
      <c r="I189" s="3">
        <f t="shared" ca="1" si="24"/>
        <v>80655195736.747162</v>
      </c>
      <c r="J189" s="3">
        <f t="shared" ca="1" si="24"/>
        <v>75571117093.184509</v>
      </c>
      <c r="K189" s="3">
        <f t="shared" ca="1" si="24"/>
        <v>65619016730.801331</v>
      </c>
      <c r="L189" s="3">
        <f t="shared" ca="1" si="24"/>
        <v>66392912507.074097</v>
      </c>
      <c r="M189" s="3">
        <f t="shared" ca="1" si="18"/>
        <v>66500224921.645462</v>
      </c>
      <c r="S189">
        <f t="shared" si="22"/>
        <v>1.2</v>
      </c>
      <c r="T189" s="3">
        <f ca="1">C189/'Trial Plastic Debt'!C189*(1-T$1)</f>
        <v>27649120636.171013</v>
      </c>
      <c r="U189" s="3">
        <f ca="1">D189/'Trial Plastic Debt'!D189*(1-U$1)</f>
        <v>24995857651.828613</v>
      </c>
      <c r="V189" s="3">
        <f ca="1">E189/'Trial Plastic Debt'!E189*(1-V$1)</f>
        <v>21903977440.857548</v>
      </c>
      <c r="W189" s="3">
        <f ca="1">F189/'Trial Plastic Debt'!F189*(1-W$1)</f>
        <v>18872226200.808449</v>
      </c>
      <c r="X189" s="3">
        <f ca="1">G189/'Trial Plastic Debt'!G189*(1-X$1)</f>
        <v>41584207056.135048</v>
      </c>
      <c r="Y189" s="3">
        <f ca="1">H189/'Trial Plastic Debt'!H189*(1-Y$1)</f>
        <v>13661366406.678793</v>
      </c>
      <c r="Z189" s="3">
        <f ca="1">I189/'Trial Plastic Debt'!I189*(1-Z$1)</f>
        <v>10076782292.158674</v>
      </c>
      <c r="AA189" s="3">
        <f ca="1">J189/'Trial Plastic Debt'!J189*(1-AA$1)</f>
        <v>7604189048.3704557</v>
      </c>
      <c r="AB189" s="3">
        <f ca="1">K189/'Trial Plastic Debt'!K189*(1-AB$1)</f>
        <v>4661364977.6984644</v>
      </c>
      <c r="AC189" s="3">
        <f ca="1">L189/'Trial Plastic Debt'!L189*(1-AC$1)</f>
        <v>2345349029.1114469</v>
      </c>
      <c r="AD189" s="3">
        <f ca="1">M189/'Trial Plastic Debt'!M189*(1-AD$1)</f>
        <v>0</v>
      </c>
    </row>
    <row r="190" spans="1:30" x14ac:dyDescent="0.25">
      <c r="A190" s="1">
        <f t="shared" si="20"/>
        <v>2054</v>
      </c>
      <c r="B190">
        <f t="shared" si="21"/>
        <v>1.4</v>
      </c>
      <c r="C190" s="3">
        <f t="shared" ca="1" si="23"/>
        <v>91914246737.004166</v>
      </c>
      <c r="D190" s="3">
        <f t="shared" ca="1" si="25"/>
        <v>103878687163.11642</v>
      </c>
      <c r="E190" s="3">
        <f t="shared" ca="1" si="24"/>
        <v>99320038338.80928</v>
      </c>
      <c r="F190" s="3">
        <f t="shared" ca="1" si="24"/>
        <v>94761389514.502106</v>
      </c>
      <c r="G190" s="3">
        <f t="shared" ca="1" si="24"/>
        <v>219809383746.70401</v>
      </c>
      <c r="H190" s="3">
        <f t="shared" ca="1" si="24"/>
        <v>193580465316.19769</v>
      </c>
      <c r="I190" s="3">
        <f t="shared" ca="1" si="24"/>
        <v>81085443041.580612</v>
      </c>
      <c r="J190" s="3">
        <f t="shared" ca="1" si="24"/>
        <v>73556202490.439011</v>
      </c>
      <c r="K190" s="3">
        <f t="shared" ca="1" si="24"/>
        <v>68609510483.464668</v>
      </c>
      <c r="L190" s="3">
        <f t="shared" ca="1" si="24"/>
        <v>67285752481.032303</v>
      </c>
      <c r="M190" s="3">
        <f t="shared" ca="1" si="18"/>
        <v>67562489244.015617</v>
      </c>
      <c r="S190">
        <f t="shared" si="22"/>
        <v>1.4</v>
      </c>
      <c r="T190" s="3">
        <f ca="1">C190/'Trial Plastic Debt'!C190*(1-T$1)</f>
        <v>25290239854.936684</v>
      </c>
      <c r="U190" s="3">
        <f ca="1">D190/'Trial Plastic Debt'!D190*(1-U$1)</f>
        <v>23093044845.237198</v>
      </c>
      <c r="V190" s="3">
        <f ca="1">E190/'Trial Plastic Debt'!E190*(1-V$1)</f>
        <v>20279812099.926529</v>
      </c>
      <c r="W190" s="3">
        <f ca="1">F190/'Trial Plastic Debt'!F190*(1-W$1)</f>
        <v>17513505660.184422</v>
      </c>
      <c r="X190" s="3">
        <f ca="1">G190/'Trial Plastic Debt'!G190*(1-X$1)</f>
        <v>37711997957.417473</v>
      </c>
      <c r="Y190" s="3">
        <f ca="1">H190/'Trial Plastic Debt'!H190*(1-Y$1)</f>
        <v>28619863961.238472</v>
      </c>
      <c r="Z190" s="3">
        <f ca="1">I190/'Trial Plastic Debt'!I190*(1-Z$1)</f>
        <v>9433014353.423048</v>
      </c>
      <c r="AA190" s="3">
        <f ca="1">J190/'Trial Plastic Debt'!J190*(1-AA$1)</f>
        <v>7023282614.1190081</v>
      </c>
      <c r="AB190" s="3">
        <f ca="1">K190/'Trial Plastic Debt'!K190*(1-AB$1)</f>
        <v>4510769818.0391169</v>
      </c>
      <c r="AC190" s="3">
        <f ca="1">L190/'Trial Plastic Debt'!L190*(1-AC$1)</f>
        <v>2220078123.0598416</v>
      </c>
      <c r="AD190" s="3">
        <f ca="1">M190/'Trial Plastic Debt'!M190*(1-AD$1)</f>
        <v>0</v>
      </c>
    </row>
    <row r="191" spans="1:30" x14ac:dyDescent="0.25">
      <c r="A191" s="1">
        <f t="shared" si="20"/>
        <v>2054</v>
      </c>
      <c r="B191">
        <f t="shared" si="21"/>
        <v>1.6</v>
      </c>
      <c r="C191" s="3">
        <f t="shared" ca="1" si="23"/>
        <v>91432004257.713669</v>
      </c>
      <c r="D191" s="3">
        <f t="shared" ca="1" si="25"/>
        <v>126395209496.20796</v>
      </c>
      <c r="E191" s="3">
        <f t="shared" ca="1" si="24"/>
        <v>99187432117.589035</v>
      </c>
      <c r="F191" s="3">
        <f t="shared" ca="1" si="24"/>
        <v>94803601422.317017</v>
      </c>
      <c r="G191" s="3">
        <f t="shared" ca="1" si="24"/>
        <v>219943418867.41684</v>
      </c>
      <c r="H191" s="3">
        <f t="shared" ca="1" si="24"/>
        <v>193972313482.08286</v>
      </c>
      <c r="I191" s="3">
        <f t="shared" ca="1" si="24"/>
        <v>171961997065.86151</v>
      </c>
      <c r="J191" s="3">
        <f t="shared" ca="1" si="24"/>
        <v>76897046378.348343</v>
      </c>
      <c r="K191" s="3">
        <f t="shared" ca="1" si="24"/>
        <v>68573421179.03241</v>
      </c>
      <c r="L191" s="3">
        <f t="shared" ca="1" si="24"/>
        <v>68376873163.058006</v>
      </c>
      <c r="M191" s="3">
        <f t="shared" ca="1" si="18"/>
        <v>68843166434.027649</v>
      </c>
      <c r="S191">
        <f t="shared" si="22"/>
        <v>1.6</v>
      </c>
      <c r="T191" s="3">
        <f ca="1">C191/'Trial Plastic Debt'!C191*(1-T$1)</f>
        <v>22801192589.368797</v>
      </c>
      <c r="U191" s="3">
        <f ca="1">D191/'Trial Plastic Debt'!D191*(1-U$1)</f>
        <v>12737449132.311169</v>
      </c>
      <c r="V191" s="3">
        <f ca="1">E191/'Trial Plastic Debt'!E191*(1-V$1)</f>
        <v>18568705191.082962</v>
      </c>
      <c r="W191" s="3">
        <f ca="1">F191/'Trial Plastic Debt'!F191*(1-W$1)</f>
        <v>16088870962.687092</v>
      </c>
      <c r="X191" s="3">
        <f ca="1">G191/'Trial Plastic Debt'!G191*(1-X$1)</f>
        <v>33267811687.632858</v>
      </c>
      <c r="Y191" s="3">
        <f ca="1">H191/'Trial Plastic Debt'!H191*(1-Y$1)</f>
        <v>25508130133.438335</v>
      </c>
      <c r="Z191" s="3">
        <f ca="1">I191/'Trial Plastic Debt'!I191*(1-Z$1)</f>
        <v>17686237938.539944</v>
      </c>
      <c r="AA191" s="3">
        <f ca="1">J191/'Trial Plastic Debt'!J191*(1-AA$1)</f>
        <v>6682449454.9011583</v>
      </c>
      <c r="AB191" s="3">
        <f ca="1">K191/'Trial Plastic Debt'!K191*(1-AB$1)</f>
        <v>4158985918.3542013</v>
      </c>
      <c r="AC191" s="3">
        <f ca="1">L191/'Trial Plastic Debt'!L191*(1-AC$1)</f>
        <v>2108796391.9698207</v>
      </c>
      <c r="AD191" s="3">
        <f ca="1">M191/'Trial Plastic Debt'!M191*(1-AD$1)</f>
        <v>0</v>
      </c>
    </row>
    <row r="192" spans="1:30" x14ac:dyDescent="0.25">
      <c r="A192" s="1">
        <f t="shared" si="20"/>
        <v>2054</v>
      </c>
      <c r="B192">
        <f t="shared" si="21"/>
        <v>1.8</v>
      </c>
      <c r="C192" s="3">
        <f t="shared" ca="1" si="23"/>
        <v>90961933739.448273</v>
      </c>
      <c r="D192" s="3">
        <f t="shared" ca="1" si="25"/>
        <v>125786781868.74304</v>
      </c>
      <c r="E192" s="3">
        <f t="shared" ca="1" si="24"/>
        <v>102033499023.40428</v>
      </c>
      <c r="F192" s="3">
        <f t="shared" ca="1" si="24"/>
        <v>94919152937.127182</v>
      </c>
      <c r="G192" s="3">
        <f t="shared" ca="1" si="24"/>
        <v>220254177726.58557</v>
      </c>
      <c r="H192" s="3">
        <f t="shared" ca="1" si="24"/>
        <v>77974807190.257095</v>
      </c>
      <c r="I192" s="3">
        <f t="shared" ca="1" si="24"/>
        <v>172663170613.74722</v>
      </c>
      <c r="J192" s="3">
        <f t="shared" ca="1" si="24"/>
        <v>77793427270.592651</v>
      </c>
      <c r="K192" s="3">
        <f t="shared" ca="1" si="24"/>
        <v>113847960887.88565</v>
      </c>
      <c r="L192" s="3">
        <f t="shared" ca="1" si="24"/>
        <v>69663668744.019363</v>
      </c>
      <c r="M192" s="3">
        <f t="shared" ca="1" si="18"/>
        <v>70339442453.714355</v>
      </c>
      <c r="S192">
        <f t="shared" si="22"/>
        <v>1.8</v>
      </c>
      <c r="T192" s="3">
        <f ca="1">C192/'Trial Plastic Debt'!C192*(1-T$1)</f>
        <v>20161515826.35466</v>
      </c>
      <c r="U192" s="3">
        <f ca="1">D192/'Trial Plastic Debt'!D192*(1-U$1)</f>
        <v>12099235982.125906</v>
      </c>
      <c r="V192" s="3">
        <f ca="1">E192/'Trial Plastic Debt'!E192*(1-V$1)</f>
        <v>6809419182.3749619</v>
      </c>
      <c r="W192" s="3">
        <f ca="1">F192/'Trial Plastic Debt'!F192*(1-W$1)</f>
        <v>14577285131.814669</v>
      </c>
      <c r="X192" s="3">
        <f ca="1">G192/'Trial Plastic Debt'!G192*(1-X$1)</f>
        <v>28787588749.42717</v>
      </c>
      <c r="Y192" s="3">
        <f ca="1">H192/'Trial Plastic Debt'!H192*(1-Y$1)</f>
        <v>9934754293.571516</v>
      </c>
      <c r="Z192" s="3">
        <f ca="1">I192/'Trial Plastic Debt'!I192*(1-Z$1)</f>
        <v>15733708951.295959</v>
      </c>
      <c r="AA192" s="3">
        <f ca="1">J192/'Trial Plastic Debt'!J192*(1-AA$1)</f>
        <v>6181910527.4235954</v>
      </c>
      <c r="AB192" s="3">
        <f ca="1">K192/'Trial Plastic Debt'!K192*(1-AB$1)</f>
        <v>6243652121.1303625</v>
      </c>
      <c r="AC192" s="3">
        <f ca="1">L192/'Trial Plastic Debt'!L192*(1-AC$1)</f>
        <v>1974750755.2551498</v>
      </c>
      <c r="AD192" s="3">
        <f ca="1">M192/'Trial Plastic Debt'!M192*(1-AD$1)</f>
        <v>0</v>
      </c>
    </row>
    <row r="193" spans="1:30" x14ac:dyDescent="0.25">
      <c r="A193" s="1">
        <f t="shared" si="20"/>
        <v>2054</v>
      </c>
      <c r="B193">
        <f t="shared" si="21"/>
        <v>2</v>
      </c>
      <c r="C193" s="3">
        <f t="shared" ca="1" si="23"/>
        <v>90503541065.016174</v>
      </c>
      <c r="D193" s="3">
        <f t="shared" ca="1" si="25"/>
        <v>106594231210.8125</v>
      </c>
      <c r="E193" s="3">
        <f t="shared" ca="1" si="24"/>
        <v>101628948111.42479</v>
      </c>
      <c r="F193" s="3">
        <f t="shared" ca="1" si="24"/>
        <v>95077890354.833267</v>
      </c>
      <c r="G193" s="3">
        <f t="shared" ca="1" si="24"/>
        <v>90035820658.39769</v>
      </c>
      <c r="H193" s="3">
        <f t="shared" ca="1" si="24"/>
        <v>85799051869.14476</v>
      </c>
      <c r="I193" s="3">
        <f t="shared" ca="1" si="24"/>
        <v>81298831845.065765</v>
      </c>
      <c r="J193" s="3">
        <f t="shared" ca="1" si="24"/>
        <v>75426880015.441757</v>
      </c>
      <c r="K193" s="3">
        <f t="shared" ca="1" si="24"/>
        <v>74743453862.418106</v>
      </c>
      <c r="L193" s="3">
        <f t="shared" ca="1" si="24"/>
        <v>66014850358.242249</v>
      </c>
      <c r="M193" s="3">
        <f t="shared" ca="1" si="18"/>
        <v>72049030310.023163</v>
      </c>
      <c r="S193">
        <f t="shared" si="22"/>
        <v>2</v>
      </c>
      <c r="T193" s="3">
        <f ca="1">C193/'Trial Plastic Debt'!C193*(1-T$1)</f>
        <v>17391157987.289543</v>
      </c>
      <c r="U193" s="3">
        <f ca="1">D193/'Trial Plastic Debt'!D193*(1-U$1)</f>
        <v>4792302187.9672356</v>
      </c>
      <c r="V193" s="3">
        <f ca="1">E193/'Trial Plastic Debt'!E193*(1-V$1)</f>
        <v>6347872779.9536638</v>
      </c>
      <c r="W193" s="3">
        <f ca="1">F193/'Trial Plastic Debt'!F193*(1-W$1)</f>
        <v>6462809519.6244278</v>
      </c>
      <c r="X193" s="3">
        <f ca="1">G193/'Trial Plastic Debt'!G193*(1-X$1)</f>
        <v>7511426629.8562622</v>
      </c>
      <c r="Y193" s="3">
        <f ca="1">H193/'Trial Plastic Debt'!H193*(1-Y$1)</f>
        <v>9089762837.6904335</v>
      </c>
      <c r="Z193" s="3">
        <f ca="1">I193/'Trial Plastic Debt'!I193*(1-Z$1)</f>
        <v>4475153052.5887756</v>
      </c>
      <c r="AA193" s="3">
        <f ca="1">J193/'Trial Plastic Debt'!J193*(1-AA$1)</f>
        <v>4374643614.8355541</v>
      </c>
      <c r="AB193" s="3">
        <f ca="1">K193/'Trial Plastic Debt'!K193*(1-AB$1)</f>
        <v>3846109336.6982079</v>
      </c>
      <c r="AC193" s="3">
        <f ca="1">L193/'Trial Plastic Debt'!L193*(1-AC$1)</f>
        <v>3780148101.4011617</v>
      </c>
      <c r="AD193" s="3">
        <f ca="1">M193/'Trial Plastic Debt'!M193*(1-AD$1)</f>
        <v>0</v>
      </c>
    </row>
    <row r="194" spans="1:30" x14ac:dyDescent="0.25">
      <c r="A194" s="1">
        <f t="shared" si="20"/>
        <v>2055</v>
      </c>
      <c r="B194">
        <f t="shared" si="21"/>
        <v>1</v>
      </c>
      <c r="C194" s="3">
        <f t="shared" ca="1" si="23"/>
        <v>95069634661.433838</v>
      </c>
      <c r="D194" s="3">
        <f t="shared" ca="1" si="25"/>
        <v>107018867723.8568</v>
      </c>
      <c r="E194" s="3">
        <f t="shared" ca="1" si="24"/>
        <v>102051106499.10922</v>
      </c>
      <c r="F194" s="3">
        <f t="shared" ca="1" si="24"/>
        <v>97083345274.361649</v>
      </c>
      <c r="G194" s="3">
        <f t="shared" ca="1" si="24"/>
        <v>225826579875.97772</v>
      </c>
      <c r="H194" s="3">
        <f t="shared" ca="1" si="24"/>
        <v>198151439787.46042</v>
      </c>
      <c r="I194" s="3">
        <f t="shared" ca="1" si="24"/>
        <v>81673063728.878906</v>
      </c>
      <c r="J194" s="3">
        <f t="shared" ca="1" si="24"/>
        <v>75236087237.500824</v>
      </c>
      <c r="K194" s="3">
        <f t="shared" ca="1" si="24"/>
        <v>70623241642.620651</v>
      </c>
      <c r="L194" s="3">
        <f t="shared" ca="1" si="24"/>
        <v>87693026915.809662</v>
      </c>
      <c r="M194" s="3">
        <f t="shared" ca="1" si="18"/>
        <v>67103345732.061363</v>
      </c>
      <c r="S194">
        <f t="shared" si="22"/>
        <v>1</v>
      </c>
      <c r="T194" s="3">
        <f ca="1">C194/'Trial Plastic Debt'!C194*(1-T$1)</f>
        <v>30607490119.928925</v>
      </c>
      <c r="U194" s="3">
        <f ca="1">D194/'Trial Plastic Debt'!D194*(1-U$1)</f>
        <v>27440095720.565357</v>
      </c>
      <c r="V194" s="3">
        <f ca="1">E194/'Trial Plastic Debt'!E194*(1-V$1)</f>
        <v>24008910041.770679</v>
      </c>
      <c r="W194" s="3">
        <f ca="1">F194/'Trial Plastic Debt'!F194*(1-W$1)</f>
        <v>20651006582.360355</v>
      </c>
      <c r="X194" s="3">
        <f ca="1">G194/'Trial Plastic Debt'!G194*(1-X$1)</f>
        <v>46440001669.644302</v>
      </c>
      <c r="Y194" s="3">
        <f ca="1">H194/'Trial Plastic Debt'!H194*(1-Y$1)</f>
        <v>34784026699.806206</v>
      </c>
      <c r="Z194" s="3">
        <f ca="1">I194/'Trial Plastic Debt'!I194*(1-Z$1)</f>
        <v>11470540340.305897</v>
      </c>
      <c r="AA194" s="3">
        <f ca="1">J194/'Trial Plastic Debt'!J194*(1-AA$1)</f>
        <v>8405572406.7856779</v>
      </c>
      <c r="AB194" s="3">
        <f ca="1">K194/'Trial Plastic Debt'!K194*(1-AB$1)</f>
        <v>5243629791.7180443</v>
      </c>
      <c r="AC194" s="3">
        <f ca="1">L194/'Trial Plastic Debt'!L194*(1-AC$1)</f>
        <v>3395226809.2377086</v>
      </c>
      <c r="AD194" s="3">
        <f ca="1">M194/'Trial Plastic Debt'!M194*(1-AD$1)</f>
        <v>0</v>
      </c>
    </row>
    <row r="195" spans="1:30" x14ac:dyDescent="0.25">
      <c r="A195" s="1">
        <f t="shared" si="20"/>
        <v>2055</v>
      </c>
      <c r="B195">
        <f t="shared" si="21"/>
        <v>1.2</v>
      </c>
      <c r="C195" s="3">
        <f t="shared" ca="1" si="23"/>
        <v>94549627361.41835</v>
      </c>
      <c r="D195" s="3">
        <f t="shared" ca="1" si="25"/>
        <v>106635083649.53986</v>
      </c>
      <c r="E195" s="3">
        <f t="shared" ca="1" si="24"/>
        <v>101803545650.49088</v>
      </c>
      <c r="F195" s="3">
        <f t="shared" ca="1" si="24"/>
        <v>96972007651.441833</v>
      </c>
      <c r="G195" s="3">
        <f t="shared" ca="1" si="24"/>
        <v>225405608664.05563</v>
      </c>
      <c r="H195" s="3">
        <f t="shared" ca="1" si="24"/>
        <v>87308931653.343811</v>
      </c>
      <c r="I195" s="3">
        <f t="shared" ca="1" si="24"/>
        <v>82477393654.2948</v>
      </c>
      <c r="J195" s="3">
        <f t="shared" ca="1" si="24"/>
        <v>77265607251.815826</v>
      </c>
      <c r="K195" s="3">
        <f t="shared" ca="1" si="24"/>
        <v>70479649244.672379</v>
      </c>
      <c r="L195" s="3">
        <f t="shared" ca="1" si="24"/>
        <v>88399028647.081268</v>
      </c>
      <c r="M195" s="3">
        <f t="shared" ref="M195:M229" ca="1" si="26">MIN(INDIRECT("'[All data.xlsx]Sheet4_Mul_" &amp; $B195 &amp; "_" &amp; M$1 &amp; "'!"&amp; ADDRESS($Q$2+$A195-2023, 2) &amp; ":" &amp; ADDRESS($Q$2+$A195-2023, 52)))</f>
        <v>67961680381.922096</v>
      </c>
      <c r="S195">
        <f t="shared" si="22"/>
        <v>1.2</v>
      </c>
      <c r="T195" s="3">
        <f ca="1">C195/'Trial Plastic Debt'!C195*(1-T$1)</f>
        <v>28286155398.387024</v>
      </c>
      <c r="U195" s="3">
        <f ca="1">D195/'Trial Plastic Debt'!D195*(1-U$1)</f>
        <v>25567653575.69276</v>
      </c>
      <c r="V195" s="3">
        <f ca="1">E195/'Trial Plastic Debt'!E195*(1-V$1)</f>
        <v>22405067796.6488</v>
      </c>
      <c r="W195" s="3">
        <f ca="1">F195/'Trial Plastic Debt'!F195*(1-W$1)</f>
        <v>19303923724.219173</v>
      </c>
      <c r="X195" s="3">
        <f ca="1">G195/'Trial Plastic Debt'!G195*(1-X$1)</f>
        <v>42558531067.647652</v>
      </c>
      <c r="Y195" s="3">
        <f ca="1">H195/'Trial Plastic Debt'!H195*(1-Y$1)</f>
        <v>13177743071.954327</v>
      </c>
      <c r="Z195" s="3">
        <f ca="1">I195/'Trial Plastic Debt'!I195*(1-Z$1)</f>
        <v>10306964215.7005</v>
      </c>
      <c r="AA195" s="3">
        <f ca="1">J195/'Trial Plastic Debt'!J195*(1-AA$1)</f>
        <v>7814420852.0865564</v>
      </c>
      <c r="AB195" s="3">
        <f ca="1">K195/'Trial Plastic Debt'!K195*(1-AB$1)</f>
        <v>4883176533.5522985</v>
      </c>
      <c r="AC195" s="3">
        <f ca="1">L195/'Trial Plastic Debt'!L195*(1-AC$1)</f>
        <v>3202975131.72013</v>
      </c>
      <c r="AD195" s="3">
        <f ca="1">M195/'Trial Plastic Debt'!M195*(1-AD$1)</f>
        <v>0</v>
      </c>
    </row>
    <row r="196" spans="1:30" x14ac:dyDescent="0.25">
      <c r="A196" s="1">
        <f t="shared" si="20"/>
        <v>2055</v>
      </c>
      <c r="B196">
        <f t="shared" si="21"/>
        <v>1.4</v>
      </c>
      <c r="C196" s="3">
        <f t="shared" ca="1" si="23"/>
        <v>94043178267.766663</v>
      </c>
      <c r="D196" s="3">
        <f t="shared" ca="1" si="25"/>
        <v>106286221563.55486</v>
      </c>
      <c r="E196" s="3">
        <f t="shared" ca="1" si="24"/>
        <v>93498232438.182892</v>
      </c>
      <c r="F196" s="3">
        <f t="shared" ca="1" si="24"/>
        <v>96938319580.790146</v>
      </c>
      <c r="G196" s="3">
        <f t="shared" ca="1" si="24"/>
        <v>225002585910.9696</v>
      </c>
      <c r="H196" s="3">
        <f t="shared" ca="1" si="24"/>
        <v>87590417598.025436</v>
      </c>
      <c r="I196" s="3">
        <f t="shared" ca="1" si="24"/>
        <v>78859447539.64827</v>
      </c>
      <c r="J196" s="3">
        <f t="shared" ca="1" si="24"/>
        <v>77862267211.830734</v>
      </c>
      <c r="K196" s="3">
        <f t="shared" ca="1" si="24"/>
        <v>69993603618.731613</v>
      </c>
      <c r="L196" s="3">
        <f t="shared" ca="1" si="24"/>
        <v>64746033033.895927</v>
      </c>
      <c r="M196" s="3">
        <f t="shared" ca="1" si="26"/>
        <v>69046685902.485031</v>
      </c>
      <c r="S196">
        <f t="shared" si="22"/>
        <v>1.4</v>
      </c>
      <c r="T196" s="3">
        <f ca="1">C196/'Trial Plastic Debt'!C196*(1-T$1)</f>
        <v>25873379285.215191</v>
      </c>
      <c r="U196" s="3">
        <f ca="1">D196/'Trial Plastic Debt'!D196*(1-U$1)</f>
        <v>23621906984.704594</v>
      </c>
      <c r="V196" s="3">
        <f ca="1">E196/'Trial Plastic Debt'!E196*(1-V$1)</f>
        <v>21406048639.125034</v>
      </c>
      <c r="W196" s="3">
        <f ca="1">F196/'Trial Plastic Debt'!F196*(1-W$1)</f>
        <v>17914489112.516315</v>
      </c>
      <c r="X196" s="3">
        <f ca="1">G196/'Trial Plastic Debt'!G196*(1-X$1)</f>
        <v>38594493678.335442</v>
      </c>
      <c r="Y196" s="3">
        <f ca="1">H196/'Trial Plastic Debt'!H196*(1-Y$1)</f>
        <v>12297673375.344297</v>
      </c>
      <c r="Z196" s="3">
        <f ca="1">I196/'Trial Plastic Debt'!I196*(1-Z$1)</f>
        <v>9817317524.4380245</v>
      </c>
      <c r="AA196" s="3">
        <f ca="1">J196/'Trial Plastic Debt'!J196*(1-AA$1)</f>
        <v>7328845718.3674269</v>
      </c>
      <c r="AB196" s="3">
        <f ca="1">K196/'Trial Plastic Debt'!K196*(1-AB$1)</f>
        <v>4493585321.7989492</v>
      </c>
      <c r="AC196" s="3">
        <f ca="1">L196/'Trial Plastic Debt'!L196*(1-AC$1)</f>
        <v>4353241312.1101131</v>
      </c>
      <c r="AD196" s="3">
        <f ca="1">M196/'Trial Plastic Debt'!M196*(1-AD$1)</f>
        <v>0</v>
      </c>
    </row>
    <row r="197" spans="1:30" x14ac:dyDescent="0.25">
      <c r="A197" s="1">
        <f t="shared" si="20"/>
        <v>2055</v>
      </c>
      <c r="B197">
        <f t="shared" si="21"/>
        <v>1.6</v>
      </c>
      <c r="C197" s="3">
        <f t="shared" ca="1" si="23"/>
        <v>93549719159.897995</v>
      </c>
      <c r="D197" s="3">
        <f t="shared" ca="1" si="25"/>
        <v>128765442996.73845</v>
      </c>
      <c r="E197" s="3">
        <f t="shared" ca="1" si="24"/>
        <v>93362066973.07579</v>
      </c>
      <c r="F197" s="3">
        <f t="shared" ca="1" si="24"/>
        <v>96980800937.063812</v>
      </c>
      <c r="G197" s="3">
        <f t="shared" ca="1" si="24"/>
        <v>225134357522.61874</v>
      </c>
      <c r="H197" s="3">
        <f t="shared" ca="1" si="24"/>
        <v>198530909893.35776</v>
      </c>
      <c r="I197" s="3">
        <f t="shared" ca="1" si="24"/>
        <v>79437869360.064316</v>
      </c>
      <c r="J197" s="3">
        <f t="shared" ca="1" si="24"/>
        <v>78619335853.627579</v>
      </c>
      <c r="K197" s="3">
        <f t="shared" ca="1" si="24"/>
        <v>70353758466.568146</v>
      </c>
      <c r="L197" s="3">
        <f t="shared" ca="1" si="24"/>
        <v>90425224906.987915</v>
      </c>
      <c r="M197" s="3">
        <f t="shared" ca="1" si="26"/>
        <v>70354779657.876541</v>
      </c>
      <c r="S197">
        <f t="shared" si="22"/>
        <v>1.6</v>
      </c>
      <c r="T197" s="3">
        <f ca="1">C197/'Trial Plastic Debt'!C197*(1-T$1)</f>
        <v>23327456208.535416</v>
      </c>
      <c r="U197" s="3">
        <f ca="1">D197/'Trial Plastic Debt'!D197*(1-U$1)</f>
        <v>12521393416.802048</v>
      </c>
      <c r="V197" s="3">
        <f ca="1">E197/'Trial Plastic Debt'!E197*(1-V$1)</f>
        <v>19465351389.546124</v>
      </c>
      <c r="W197" s="3">
        <f ca="1">F197/'Trial Plastic Debt'!F197*(1-W$1)</f>
        <v>16457622264.395201</v>
      </c>
      <c r="X197" s="3">
        <f ca="1">G197/'Trial Plastic Debt'!G197*(1-X$1)</f>
        <v>34047900741.835613</v>
      </c>
      <c r="Y197" s="3">
        <f ca="1">H197/'Trial Plastic Debt'!H197*(1-Y$1)</f>
        <v>25927379667.177601</v>
      </c>
      <c r="Z197" s="3">
        <f ca="1">I197/'Trial Plastic Debt'!I197*(1-Z$1)</f>
        <v>8565641800.5532761</v>
      </c>
      <c r="AA197" s="3">
        <f ca="1">J197/'Trial Plastic Debt'!J197*(1-AA$1)</f>
        <v>6835693175.7901869</v>
      </c>
      <c r="AB197" s="3">
        <f ca="1">K197/'Trial Plastic Debt'!K197*(1-AB$1)</f>
        <v>4151227129.036694</v>
      </c>
      <c r="AC197" s="3">
        <f ca="1">L197/'Trial Plastic Debt'!L197*(1-AC$1)</f>
        <v>2835624270.542418</v>
      </c>
      <c r="AD197" s="3">
        <f ca="1">M197/'Trial Plastic Debt'!M197*(1-AD$1)</f>
        <v>0</v>
      </c>
    </row>
    <row r="198" spans="1:30" x14ac:dyDescent="0.25">
      <c r="A198" s="1">
        <f t="shared" si="20"/>
        <v>2055</v>
      </c>
      <c r="B198">
        <f t="shared" si="21"/>
        <v>1.8</v>
      </c>
      <c r="C198" s="3">
        <f t="shared" ca="1" si="23"/>
        <v>93068714334.028549</v>
      </c>
      <c r="D198" s="3">
        <f t="shared" ca="1" si="25"/>
        <v>128142398494.43562</v>
      </c>
      <c r="E198" s="3">
        <f t="shared" ca="1" si="24"/>
        <v>104285361365.30945</v>
      </c>
      <c r="F198" s="3">
        <f t="shared" ca="1" si="24"/>
        <v>97098207335.49736</v>
      </c>
      <c r="G198" s="3">
        <f t="shared" ca="1" si="24"/>
        <v>225451234329.15329</v>
      </c>
      <c r="H198" s="3">
        <f t="shared" ca="1" si="24"/>
        <v>204118530941.73679</v>
      </c>
      <c r="I198" s="3">
        <f t="shared" ca="1" si="24"/>
        <v>172643279886.83334</v>
      </c>
      <c r="J198" s="3">
        <f t="shared" ca="1" si="24"/>
        <v>76872107987.648972</v>
      </c>
      <c r="K198" s="3">
        <f t="shared" ca="1" si="24"/>
        <v>116705035441.48149</v>
      </c>
      <c r="L198" s="3">
        <f t="shared" ca="1" si="24"/>
        <v>91739453754.02742</v>
      </c>
      <c r="M198" s="3">
        <f t="shared" ca="1" si="26"/>
        <v>71883087346.267166</v>
      </c>
      <c r="S198">
        <f t="shared" si="22"/>
        <v>1.8</v>
      </c>
      <c r="T198" s="3">
        <f ca="1">C198/'Trial Plastic Debt'!C198*(1-T$1)</f>
        <v>20627418658.098862</v>
      </c>
      <c r="U198" s="3">
        <f ca="1">D198/'Trial Plastic Debt'!D198*(1-U$1)</f>
        <v>11651758503.274382</v>
      </c>
      <c r="V198" s="3">
        <f ca="1">E198/'Trial Plastic Debt'!E198*(1-V$1)</f>
        <v>7015069610.5561666</v>
      </c>
      <c r="W198" s="3">
        <f ca="1">F198/'Trial Plastic Debt'!F198*(1-W$1)</f>
        <v>14911782659.574265</v>
      </c>
      <c r="X198" s="3">
        <f ca="1">G198/'Trial Plastic Debt'!G198*(1-X$1)</f>
        <v>29406584319.957958</v>
      </c>
      <c r="Y198" s="3">
        <f ca="1">H198/'Trial Plastic Debt'!H198*(1-Y$1)</f>
        <v>21857494580.884113</v>
      </c>
      <c r="Z198" s="3">
        <f ca="1">I198/'Trial Plastic Debt'!I198*(1-Z$1)</f>
        <v>16499209484.029097</v>
      </c>
      <c r="AA198" s="3">
        <f ca="1">J198/'Trial Plastic Debt'!J198*(1-AA$1)</f>
        <v>6199555607.1749487</v>
      </c>
      <c r="AB198" s="3">
        <f ca="1">K198/'Trial Plastic Debt'!K198*(1-AB$1)</f>
        <v>6267506514.1007185</v>
      </c>
      <c r="AC198" s="3">
        <f ca="1">L198/'Trial Plastic Debt'!L198*(1-AC$1)</f>
        <v>2641617835.6128187</v>
      </c>
      <c r="AD198" s="3">
        <f ca="1">M198/'Trial Plastic Debt'!M198*(1-AD$1)</f>
        <v>0</v>
      </c>
    </row>
    <row r="199" spans="1:30" x14ac:dyDescent="0.25">
      <c r="A199" s="1">
        <f t="shared" si="20"/>
        <v>2055</v>
      </c>
      <c r="B199">
        <f t="shared" si="21"/>
        <v>2</v>
      </c>
      <c r="C199" s="3">
        <f t="shared" ca="1" si="23"/>
        <v>92599658242.280685</v>
      </c>
      <c r="D199" s="3">
        <f t="shared" ca="1" si="25"/>
        <v>112225108789.80882</v>
      </c>
      <c r="E199" s="3">
        <f t="shared" ca="1" si="24"/>
        <v>103871464580.72316</v>
      </c>
      <c r="F199" s="3">
        <f t="shared" ca="1" si="24"/>
        <v>97196653951.772995</v>
      </c>
      <c r="G199" s="3">
        <f t="shared" ca="1" si="24"/>
        <v>92454233146.806488</v>
      </c>
      <c r="H199" s="3">
        <f t="shared" ca="1" si="24"/>
        <v>86803646245.464966</v>
      </c>
      <c r="I199" s="3">
        <f t="shared" ca="1" si="24"/>
        <v>81929546036.533997</v>
      </c>
      <c r="J199" s="3">
        <f t="shared" ca="1" si="24"/>
        <v>76840510064.787674</v>
      </c>
      <c r="K199" s="3">
        <f t="shared" ca="1" si="24"/>
        <v>74650421692.257523</v>
      </c>
      <c r="L199" s="3">
        <f t="shared" ca="1" si="24"/>
        <v>66295363417.171303</v>
      </c>
      <c r="M199" s="3">
        <f t="shared" ca="1" si="26"/>
        <v>73629272998.623947</v>
      </c>
      <c r="S199">
        <f t="shared" si="22"/>
        <v>2</v>
      </c>
      <c r="T199" s="3">
        <f ca="1">C199/'Trial Plastic Debt'!C199*(1-T$1)</f>
        <v>17793621675.154385</v>
      </c>
      <c r="U199" s="3">
        <f ca="1">D199/'Trial Plastic Debt'!D199*(1-U$1)</f>
        <v>4809329908.9810514</v>
      </c>
      <c r="V199" s="3">
        <f ca="1">E199/'Trial Plastic Debt'!E199*(1-V$1)</f>
        <v>6560836506.1855011</v>
      </c>
      <c r="W199" s="3">
        <f ca="1">F199/'Trial Plastic Debt'!F199*(1-W$1)</f>
        <v>6767770545.9407387</v>
      </c>
      <c r="X199" s="3">
        <f ca="1">G199/'Trial Plastic Debt'!G199*(1-X$1)</f>
        <v>8707081981.815073</v>
      </c>
      <c r="Y199" s="3">
        <f ca="1">H199/'Trial Plastic Debt'!H199*(1-Y$1)</f>
        <v>4524944515.6058664</v>
      </c>
      <c r="Z199" s="3">
        <f ca="1">I199/'Trial Plastic Debt'!I199*(1-Z$1)</f>
        <v>5462438790.4466057</v>
      </c>
      <c r="AA199" s="3">
        <f ca="1">J199/'Trial Plastic Debt'!J199*(1-AA$1)</f>
        <v>4490176059.1953049</v>
      </c>
      <c r="AB199" s="3">
        <f ca="1">K199/'Trial Plastic Debt'!K199*(1-AB$1)</f>
        <v>7242770022.3989077</v>
      </c>
      <c r="AC199" s="3">
        <f ca="1">L199/'Trial Plastic Debt'!L199*(1-AC$1)</f>
        <v>1729992685.7045872</v>
      </c>
      <c r="AD199" s="3">
        <f ca="1">M199/'Trial Plastic Debt'!M199*(1-AD$1)</f>
        <v>0</v>
      </c>
    </row>
    <row r="200" spans="1:30" x14ac:dyDescent="0.25">
      <c r="A200" s="1">
        <f t="shared" si="20"/>
        <v>2056</v>
      </c>
      <c r="B200">
        <f t="shared" si="21"/>
        <v>1</v>
      </c>
      <c r="C200" s="3">
        <f t="shared" ca="1" si="23"/>
        <v>97255384500.356247</v>
      </c>
      <c r="D200" s="3">
        <f t="shared" ca="1" si="25"/>
        <v>109479559802.85226</v>
      </c>
      <c r="E200" s="3">
        <f t="shared" ca="1" si="24"/>
        <v>104387181808.71538</v>
      </c>
      <c r="F200" s="3">
        <f t="shared" ca="1" si="24"/>
        <v>99294803814.578476</v>
      </c>
      <c r="G200" s="3">
        <f t="shared" ca="1" si="24"/>
        <v>231112293447.14145</v>
      </c>
      <c r="H200" s="3">
        <f t="shared" ca="1" si="24"/>
        <v>202770527164.33777</v>
      </c>
      <c r="I200" s="3">
        <f t="shared" ca="1" si="24"/>
        <v>79862872850.663025</v>
      </c>
      <c r="J200" s="3">
        <f t="shared" ca="1" si="24"/>
        <v>75809194101.902313</v>
      </c>
      <c r="K200" s="3">
        <f t="shared" ca="1" si="24"/>
        <v>73832913843.893997</v>
      </c>
      <c r="L200" s="3">
        <f t="shared" ca="1" si="24"/>
        <v>89644254990.634521</v>
      </c>
      <c r="M200" s="3">
        <f t="shared" ca="1" si="26"/>
        <v>68555639498.200195</v>
      </c>
      <c r="S200">
        <f t="shared" si="22"/>
        <v>1</v>
      </c>
      <c r="T200" s="3">
        <f ca="1">C200/'Trial Plastic Debt'!C200*(1-T$1)</f>
        <v>31300214593.520065</v>
      </c>
      <c r="U200" s="3">
        <f ca="1">D200/'Trial Plastic Debt'!D200*(1-U$1)</f>
        <v>27143728561.651077</v>
      </c>
      <c r="V200" s="3">
        <f ca="1">E200/'Trial Plastic Debt'!E200*(1-V$1)</f>
        <v>24548690343.232231</v>
      </c>
      <c r="W200" s="3">
        <f ca="1">F200/'Trial Plastic Debt'!F200*(1-W$1)</f>
        <v>21115560929.528091</v>
      </c>
      <c r="X200" s="3">
        <f ca="1">G200/'Trial Plastic Debt'!G200*(1-X$1)</f>
        <v>47397516269.693176</v>
      </c>
      <c r="Y200" s="3">
        <f ca="1">H200/'Trial Plastic Debt'!H200*(1-Y$1)</f>
        <v>35476711710.586441</v>
      </c>
      <c r="Z200" s="3">
        <f ca="1">I200/'Trial Plastic Debt'!I200*(1-Z$1)</f>
        <v>11457005212.35144</v>
      </c>
      <c r="AA200" s="3">
        <f ca="1">J200/'Trial Plastic Debt'!J200*(1-AA$1)</f>
        <v>8322383733.7641516</v>
      </c>
      <c r="AB200" s="3">
        <f ca="1">K200/'Trial Plastic Debt'!K200*(1-AB$1)</f>
        <v>5287850401.0000887</v>
      </c>
      <c r="AC200" s="3">
        <f ca="1">L200/'Trial Plastic Debt'!L200*(1-AC$1)</f>
        <v>3473193114.0961738</v>
      </c>
      <c r="AD200" s="3">
        <f ca="1">M200/'Trial Plastic Debt'!M200*(1-AD$1)</f>
        <v>0</v>
      </c>
    </row>
    <row r="201" spans="1:30" x14ac:dyDescent="0.25">
      <c r="A201" s="1">
        <f t="shared" si="20"/>
        <v>2056</v>
      </c>
      <c r="B201">
        <f t="shared" si="21"/>
        <v>1.2</v>
      </c>
      <c r="C201" s="3">
        <f t="shared" ca="1" si="23"/>
        <v>96723380945.273438</v>
      </c>
      <c r="D201" s="3">
        <f t="shared" ca="1" si="25"/>
        <v>109086744307.05211</v>
      </c>
      <c r="E201" s="3">
        <f t="shared" ca="1" si="24"/>
        <v>104133554372.19788</v>
      </c>
      <c r="F201" s="3">
        <f t="shared" ca="1" si="24"/>
        <v>99180364437.343597</v>
      </c>
      <c r="G201" s="3">
        <f t="shared" ca="1" si="24"/>
        <v>230681824798.65631</v>
      </c>
      <c r="H201" s="3">
        <f t="shared" ca="1" si="24"/>
        <v>89273984567.635071</v>
      </c>
      <c r="I201" s="3">
        <f t="shared" ca="1" si="24"/>
        <v>80165997651.276062</v>
      </c>
      <c r="J201" s="3">
        <f t="shared" ca="1" si="24"/>
        <v>78978201322.738098</v>
      </c>
      <c r="K201" s="3">
        <f t="shared" ca="1" si="24"/>
        <v>74414414763.072342</v>
      </c>
      <c r="L201" s="3">
        <f t="shared" ca="1" si="24"/>
        <v>90364943969.095505</v>
      </c>
      <c r="M201" s="3">
        <f t="shared" ca="1" si="26"/>
        <v>69431997652.72757</v>
      </c>
      <c r="S201">
        <f t="shared" si="22"/>
        <v>1.2</v>
      </c>
      <c r="T201" s="3">
        <f ca="1">C201/'Trial Plastic Debt'!C201*(1-T$1)</f>
        <v>28926783488.725643</v>
      </c>
      <c r="U201" s="3">
        <f ca="1">D201/'Trial Plastic Debt'!D201*(1-U$1)</f>
        <v>26142646180.765236</v>
      </c>
      <c r="V201" s="3">
        <f ca="1">E201/'Trial Plastic Debt'!E201*(1-V$1)</f>
        <v>22909249062.757221</v>
      </c>
      <c r="W201" s="3">
        <f ca="1">F201/'Trial Plastic Debt'!F201*(1-W$1)</f>
        <v>19738542708.241627</v>
      </c>
      <c r="X201" s="3">
        <f ca="1">G201/'Trial Plastic Debt'!G201*(1-X$1)</f>
        <v>43548563223.240425</v>
      </c>
      <c r="Y201" s="3">
        <f ca="1">H201/'Trial Plastic Debt'!H201*(1-Y$1)</f>
        <v>13474646776.822138</v>
      </c>
      <c r="Z201" s="3">
        <f ca="1">I201/'Trial Plastic Debt'!I201*(1-Z$1)</f>
        <v>10753196252.684675</v>
      </c>
      <c r="AA201" s="3">
        <f ca="1">J201/'Trial Plastic Debt'!J201*(1-AA$1)</f>
        <v>7981354081.0277443</v>
      </c>
      <c r="AB201" s="3">
        <f ca="1">K201/'Trial Plastic Debt'!K201*(1-AB$1)</f>
        <v>5001768247.2452765</v>
      </c>
      <c r="AC201" s="3">
        <f ca="1">L201/'Trial Plastic Debt'!L201*(1-AC$1)</f>
        <v>3297762881.4281178</v>
      </c>
      <c r="AD201" s="3">
        <f ca="1">M201/'Trial Plastic Debt'!M201*(1-AD$1)</f>
        <v>0</v>
      </c>
    </row>
    <row r="202" spans="1:30" x14ac:dyDescent="0.25">
      <c r="A202" s="1">
        <f t="shared" si="20"/>
        <v>2056</v>
      </c>
      <c r="B202">
        <f t="shared" si="21"/>
        <v>1.4</v>
      </c>
      <c r="C202" s="3">
        <f t="shared" ca="1" si="23"/>
        <v>96205247112.765625</v>
      </c>
      <c r="D202" s="3">
        <f t="shared" ca="1" si="25"/>
        <v>108729608272.57367</v>
      </c>
      <c r="E202" s="3">
        <f t="shared" ca="1" si="24"/>
        <v>103937416135.74879</v>
      </c>
      <c r="F202" s="3">
        <f t="shared" ca="1" si="24"/>
        <v>99145223998.92395</v>
      </c>
      <c r="G202" s="3">
        <f t="shared" ca="1" si="24"/>
        <v>230269698040.36349</v>
      </c>
      <c r="H202" s="3">
        <f t="shared" ca="1" si="24"/>
        <v>202744573510.96713</v>
      </c>
      <c r="I202" s="3">
        <f t="shared" ca="1" si="24"/>
        <v>175315634617.00369</v>
      </c>
      <c r="J202" s="3">
        <f t="shared" ca="1" si="24"/>
        <v>76860357715.495911</v>
      </c>
      <c r="K202" s="3">
        <f t="shared" ca="1" si="24"/>
        <v>75184263314.799606</v>
      </c>
      <c r="L202" s="3">
        <f t="shared" ca="1" si="24"/>
        <v>91295790318.852188</v>
      </c>
      <c r="M202" s="3">
        <f t="shared" ca="1" si="26"/>
        <v>70539785654.011932</v>
      </c>
      <c r="S202">
        <f t="shared" si="22"/>
        <v>1.4</v>
      </c>
      <c r="T202" s="3">
        <f ca="1">C202/'Trial Plastic Debt'!C202*(1-T$1)</f>
        <v>26459872432.438278</v>
      </c>
      <c r="U202" s="3">
        <f ca="1">D202/'Trial Plastic Debt'!D202*(1-U$1)</f>
        <v>24153780498.559135</v>
      </c>
      <c r="V202" s="3">
        <f ca="1">E202/'Trial Plastic Debt'!E202*(1-V$1)</f>
        <v>21211530696.970612</v>
      </c>
      <c r="W202" s="3">
        <f ca="1">F202/'Trial Plastic Debt'!F202*(1-W$1)</f>
        <v>18318219797.492317</v>
      </c>
      <c r="X202" s="3">
        <f ca="1">G202/'Trial Plastic Debt'!G202*(1-X$1)</f>
        <v>39582968228.371185</v>
      </c>
      <c r="Y202" s="3">
        <f ca="1">H202/'Trial Plastic Debt'!H202*(1-Y$1)</f>
        <v>29976948934.947655</v>
      </c>
      <c r="Z202" s="3">
        <f ca="1">I202/'Trial Plastic Debt'!I202*(1-Z$1)</f>
        <v>21385429296.043179</v>
      </c>
      <c r="AA202" s="3">
        <f ca="1">J202/'Trial Plastic Debt'!J202*(1-AA$1)</f>
        <v>7346431155.8911991</v>
      </c>
      <c r="AB202" s="3">
        <f ca="1">K202/'Trial Plastic Debt'!K202*(1-AB$1)</f>
        <v>4716616219.5314217</v>
      </c>
      <c r="AC202" s="3">
        <f ca="1">L202/'Trial Plastic Debt'!L202*(1-AC$1)</f>
        <v>3099178689.592155</v>
      </c>
      <c r="AD202" s="3">
        <f ca="1">M202/'Trial Plastic Debt'!M202*(1-AD$1)</f>
        <v>0</v>
      </c>
    </row>
    <row r="203" spans="1:30" x14ac:dyDescent="0.25">
      <c r="A203" s="1">
        <f t="shared" si="20"/>
        <v>2056</v>
      </c>
      <c r="B203">
        <f t="shared" si="21"/>
        <v>1.6</v>
      </c>
      <c r="C203" s="3">
        <f t="shared" ca="1" si="23"/>
        <v>95700401777.206161</v>
      </c>
      <c r="D203" s="3">
        <f t="shared" ca="1" si="25"/>
        <v>112278009917.50298</v>
      </c>
      <c r="E203" s="3">
        <f t="shared" ca="1" si="24"/>
        <v>103797565369.55161</v>
      </c>
      <c r="F203" s="3">
        <f t="shared" ca="1" si="24"/>
        <v>99187870517.407837</v>
      </c>
      <c r="G203" s="3">
        <f t="shared" ca="1" si="24"/>
        <v>230398656208.09558</v>
      </c>
      <c r="H203" s="3">
        <f t="shared" ca="1" si="24"/>
        <v>203152214598.81326</v>
      </c>
      <c r="I203" s="3">
        <f t="shared" ca="1" si="24"/>
        <v>179541365470.78445</v>
      </c>
      <c r="J203" s="3">
        <f t="shared" ca="1" si="24"/>
        <v>80359687733.644424</v>
      </c>
      <c r="K203" s="3">
        <f t="shared" ca="1" si="24"/>
        <v>76139396256.689148</v>
      </c>
      <c r="L203" s="3">
        <f t="shared" ca="1" si="24"/>
        <v>92433420545.422836</v>
      </c>
      <c r="M203" s="3">
        <f t="shared" ca="1" si="26"/>
        <v>71875345605.283188</v>
      </c>
      <c r="S203">
        <f t="shared" si="22"/>
        <v>1.6</v>
      </c>
      <c r="T203" s="3">
        <f ca="1">C203/'Trial Plastic Debt'!C203*(1-T$1)</f>
        <v>23856814337.586437</v>
      </c>
      <c r="U203" s="3">
        <f ca="1">D203/'Trial Plastic Debt'!D203*(1-U$1)</f>
        <v>6705663904.3410444</v>
      </c>
      <c r="V203" s="3">
        <f ca="1">E203/'Trial Plastic Debt'!E203*(1-V$1)</f>
        <v>19422876459.269543</v>
      </c>
      <c r="W203" s="3">
        <f ca="1">F203/'Trial Plastic Debt'!F203*(1-W$1)</f>
        <v>16828926983.847103</v>
      </c>
      <c r="X203" s="3">
        <f ca="1">G203/'Trial Plastic Debt'!G203*(1-X$1)</f>
        <v>34840666797.21447</v>
      </c>
      <c r="Y203" s="3">
        <f ca="1">H203/'Trial Plastic Debt'!H203*(1-Y$1)</f>
        <v>26532267535.326355</v>
      </c>
      <c r="Z203" s="3">
        <f ca="1">I203/'Trial Plastic Debt'!I203*(1-Z$1)</f>
        <v>18839305885.707642</v>
      </c>
      <c r="AA203" s="3">
        <f ca="1">J203/'Trial Plastic Debt'!J203*(1-AA$1)</f>
        <v>6982661582.108613</v>
      </c>
      <c r="AB203" s="3">
        <f ca="1">K203/'Trial Plastic Debt'!K203*(1-AB$1)</f>
        <v>4430727108.4173956</v>
      </c>
      <c r="AC203" s="3">
        <f ca="1">L203/'Trial Plastic Debt'!L203*(1-AC$1)</f>
        <v>2900868533.3866367</v>
      </c>
      <c r="AD203" s="3">
        <f ca="1">M203/'Trial Plastic Debt'!M203*(1-AD$1)</f>
        <v>0</v>
      </c>
    </row>
    <row r="204" spans="1:30" x14ac:dyDescent="0.25">
      <c r="A204" s="1">
        <f t="shared" si="20"/>
        <v>2056</v>
      </c>
      <c r="B204">
        <f t="shared" si="21"/>
        <v>1.8</v>
      </c>
      <c r="C204" s="3">
        <f t="shared" ca="1" si="23"/>
        <v>95208296971.226456</v>
      </c>
      <c r="D204" s="3">
        <f t="shared" ca="1" si="25"/>
        <v>111813781366.54344</v>
      </c>
      <c r="E204" s="3">
        <f t="shared" ca="1" si="25"/>
        <v>126322881909.28088</v>
      </c>
      <c r="F204" s="3">
        <f t="shared" ca="1" si="25"/>
        <v>99307032745.969986</v>
      </c>
      <c r="G204" s="3">
        <f t="shared" ca="1" si="25"/>
        <v>230721574114.83832</v>
      </c>
      <c r="H204" s="3">
        <f t="shared" ca="1" si="25"/>
        <v>203678888183.73663</v>
      </c>
      <c r="I204" s="3">
        <f t="shared" ca="1" si="25"/>
        <v>176636202252.63498</v>
      </c>
      <c r="J204" s="3">
        <f t="shared" ca="1" si="25"/>
        <v>76600995831.071503</v>
      </c>
      <c r="K204" s="3">
        <f t="shared" ca="1" si="25"/>
        <v>77277336876.154419</v>
      </c>
      <c r="L204" s="3">
        <f t="shared" ca="1" si="25"/>
        <v>93775116843.06871</v>
      </c>
      <c r="M204" s="3">
        <f t="shared" ca="1" si="26"/>
        <v>73435742825.321243</v>
      </c>
      <c r="S204">
        <f t="shared" si="22"/>
        <v>1.8</v>
      </c>
      <c r="T204" s="3">
        <f ca="1">C204/'Trial Plastic Debt'!C204*(1-T$1)</f>
        <v>21096130124.814827</v>
      </c>
      <c r="U204" s="3">
        <f ca="1">D204/'Trial Plastic Debt'!D204*(1-U$1)</f>
        <v>6289977921.3634863</v>
      </c>
      <c r="V204" s="3">
        <f ca="1">E204/'Trial Plastic Debt'!E204*(1-V$1)</f>
        <v>13232350038.987091</v>
      </c>
      <c r="W204" s="3">
        <f ca="1">F204/'Trial Plastic Debt'!F204*(1-W$1)</f>
        <v>15193001831.950216</v>
      </c>
      <c r="X204" s="3">
        <f ca="1">G204/'Trial Plastic Debt'!G204*(1-X$1)</f>
        <v>30090116764.453259</v>
      </c>
      <c r="Y204" s="3">
        <f ca="1">H204/'Trial Plastic Debt'!H204*(1-Y$1)</f>
        <v>23206657566.676517</v>
      </c>
      <c r="Z204" s="3">
        <f ca="1">I204/'Trial Plastic Debt'!I204*(1-Z$1)</f>
        <v>16883901879.790846</v>
      </c>
      <c r="AA204" s="3">
        <f ca="1">J204/'Trial Plastic Debt'!J204*(1-AA$1)</f>
        <v>6071203698.4752455</v>
      </c>
      <c r="AB204" s="3">
        <f ca="1">K204/'Trial Plastic Debt'!K204*(1-AB$1)</f>
        <v>4141671063.9058437</v>
      </c>
      <c r="AC204" s="3">
        <f ca="1">L204/'Trial Plastic Debt'!L204*(1-AC$1)</f>
        <v>2702401685.5015254</v>
      </c>
      <c r="AD204" s="3">
        <f ca="1">M204/'Trial Plastic Debt'!M204*(1-AD$1)</f>
        <v>0</v>
      </c>
    </row>
    <row r="205" spans="1:30" x14ac:dyDescent="0.25">
      <c r="A205" s="1">
        <f t="shared" si="20"/>
        <v>2056</v>
      </c>
      <c r="B205">
        <f t="shared" si="21"/>
        <v>2</v>
      </c>
      <c r="C205" s="3">
        <f t="shared" ca="1" si="23"/>
        <v>94728415571.17627</v>
      </c>
      <c r="D205" s="3">
        <f t="shared" ref="D205:L229" ca="1" si="27">MIN(INDIRECT("'[All data.xlsx]Sheet4_Mul_" &amp; $B205 &amp; "_" &amp; D$1 &amp; "'!"&amp; ADDRESS($P$2+$A205-2023, 2) &amp; ":" &amp; ADDRESS($P$2+$A205-2023, 52)))</f>
        <v>114466737063.90265</v>
      </c>
      <c r="E205" s="3">
        <f t="shared" ca="1" si="27"/>
        <v>106146454848.30635</v>
      </c>
      <c r="F205" s="3">
        <f t="shared" ca="1" si="27"/>
        <v>99344981183.968857</v>
      </c>
      <c r="G205" s="3">
        <f t="shared" ca="1" si="27"/>
        <v>95722460108.909241</v>
      </c>
      <c r="H205" s="3">
        <f t="shared" ca="1" si="27"/>
        <v>88913583169.701385</v>
      </c>
      <c r="I205" s="3">
        <f t="shared" ca="1" si="27"/>
        <v>85983292720.375076</v>
      </c>
      <c r="J205" s="3">
        <f t="shared" ca="1" si="27"/>
        <v>80614079566.193115</v>
      </c>
      <c r="K205" s="3">
        <f t="shared" ca="1" si="27"/>
        <v>76793079848.73732</v>
      </c>
      <c r="L205" s="3">
        <f t="shared" ca="1" si="27"/>
        <v>68519166152.345566</v>
      </c>
      <c r="M205" s="3">
        <f t="shared" ca="1" si="26"/>
        <v>75218592275.519745</v>
      </c>
      <c r="S205">
        <f t="shared" si="22"/>
        <v>2</v>
      </c>
      <c r="T205" s="3">
        <f ca="1">C205/'Trial Plastic Debt'!C205*(1-T$1)</f>
        <v>18198578100.515812</v>
      </c>
      <c r="U205" s="3">
        <f ca="1">D205/'Trial Plastic Debt'!D205*(1-U$1)</f>
        <v>5020585600.8347034</v>
      </c>
      <c r="V205" s="3">
        <f ca="1">E205/'Trial Plastic Debt'!E205*(1-V$1)</f>
        <v>12386663345.678627</v>
      </c>
      <c r="W205" s="3">
        <f ca="1">F205/'Trial Plastic Debt'!F205*(1-W$1)</f>
        <v>9071417898.6334724</v>
      </c>
      <c r="X205" s="3">
        <f ca="1">G205/'Trial Plastic Debt'!G205*(1-X$1)</f>
        <v>5932180487.7787848</v>
      </c>
      <c r="Y205" s="3">
        <f ca="1">H205/'Trial Plastic Debt'!H205*(1-Y$1)</f>
        <v>6424845973.8847275</v>
      </c>
      <c r="Z205" s="3">
        <f ca="1">I205/'Trial Plastic Debt'!I205*(1-Z$1)</f>
        <v>5058510755.7760229</v>
      </c>
      <c r="AA205" s="3">
        <f ca="1">J205/'Trial Plastic Debt'!J205*(1-AA$1)</f>
        <v>5278391471.5664587</v>
      </c>
      <c r="AB205" s="3">
        <f ca="1">K205/'Trial Plastic Debt'!K205*(1-AB$1)</f>
        <v>3994191840.9563856</v>
      </c>
      <c r="AC205" s="3">
        <f ca="1">L205/'Trial Plastic Debt'!L205*(1-AC$1)</f>
        <v>3795596773.5429406</v>
      </c>
      <c r="AD205" s="3">
        <f ca="1">M205/'Trial Plastic Debt'!M205*(1-AD$1)</f>
        <v>0</v>
      </c>
    </row>
    <row r="206" spans="1:30" x14ac:dyDescent="0.25">
      <c r="A206" s="1">
        <f t="shared" si="20"/>
        <v>2057</v>
      </c>
      <c r="B206">
        <f t="shared" si="21"/>
        <v>1</v>
      </c>
      <c r="C206" s="3">
        <f t="shared" ca="1" si="23"/>
        <v>99497516628.105026</v>
      </c>
      <c r="D206" s="3">
        <f t="shared" ca="1" si="27"/>
        <v>111997512312.81628</v>
      </c>
      <c r="E206" s="3">
        <f t="shared" ca="1" si="27"/>
        <v>1062241537539.5531</v>
      </c>
      <c r="F206" s="3">
        <f t="shared" ca="1" si="27"/>
        <v>101555909223.9713</v>
      </c>
      <c r="G206" s="3">
        <f t="shared" ca="1" si="27"/>
        <v>236538187269.33588</v>
      </c>
      <c r="H206" s="3">
        <f t="shared" ca="1" si="27"/>
        <v>207510092893.32169</v>
      </c>
      <c r="I206" s="3">
        <f t="shared" ca="1" si="27"/>
        <v>178617225980.91385</v>
      </c>
      <c r="J206" s="3">
        <f t="shared" ca="1" si="27"/>
        <v>76003700007.394424</v>
      </c>
      <c r="K206" s="3">
        <f t="shared" ca="1" si="27"/>
        <v>73761867966.010239</v>
      </c>
      <c r="L206" s="3">
        <f t="shared" ca="1" si="27"/>
        <v>70098217791.891907</v>
      </c>
      <c r="M206" s="3">
        <f t="shared" ca="1" si="26"/>
        <v>70032313941.131378</v>
      </c>
      <c r="S206">
        <f t="shared" si="22"/>
        <v>1</v>
      </c>
      <c r="T206" s="3">
        <f ca="1">C206/'Trial Plastic Debt'!C206*(1-T$1)</f>
        <v>32009636145.428009</v>
      </c>
      <c r="U206" s="3">
        <f ca="1">D206/'Trial Plastic Debt'!D206*(1-U$1)</f>
        <v>28687442585.917194</v>
      </c>
      <c r="V206" s="3">
        <f ca="1">E206/'Trial Plastic Debt'!E206*(1-V$1)</f>
        <v>283940923620.60883</v>
      </c>
      <c r="W206" s="3">
        <f ca="1">F206/'Trial Plastic Debt'!F206*(1-W$1)</f>
        <v>21590634241.774487</v>
      </c>
      <c r="X206" s="3">
        <f ca="1">G206/'Trial Plastic Debt'!G206*(1-X$1)</f>
        <v>48630745805.451691</v>
      </c>
      <c r="Y206" s="3">
        <f ca="1">H206/'Trial Plastic Debt'!H206*(1-Y$1)</f>
        <v>36427786650.545876</v>
      </c>
      <c r="Z206" s="3">
        <f ca="1">I206/'Trial Plastic Debt'!I206*(1-Z$1)</f>
        <v>26064604182.517197</v>
      </c>
      <c r="AA206" s="3">
        <f ca="1">J206/'Trial Plastic Debt'!J206*(1-AA$1)</f>
        <v>8756406762.4726543</v>
      </c>
      <c r="AB206" s="3">
        <f ca="1">K206/'Trial Plastic Debt'!K206*(1-AB$1)</f>
        <v>5481774355.3481827</v>
      </c>
      <c r="AC206" s="3">
        <f ca="1">L206/'Trial Plastic Debt'!L206*(1-AC$1)</f>
        <v>2660772171.1530542</v>
      </c>
      <c r="AD206" s="3">
        <f ca="1">M206/'Trial Plastic Debt'!M206*(1-AD$1)</f>
        <v>0</v>
      </c>
    </row>
    <row r="207" spans="1:30" x14ac:dyDescent="0.25">
      <c r="A207" s="1">
        <f t="shared" ref="A207:A229" si="28">A201+1</f>
        <v>2057</v>
      </c>
      <c r="B207">
        <f t="shared" ref="B207:B229" si="29">B195</f>
        <v>1.2</v>
      </c>
      <c r="C207" s="3">
        <f t="shared" ca="1" si="23"/>
        <v>98953203914.527374</v>
      </c>
      <c r="D207" s="3">
        <f t="shared" ca="1" si="27"/>
        <v>111595418121.94408</v>
      </c>
      <c r="E207" s="3">
        <f t="shared" ca="1" si="27"/>
        <v>92253873652.830048</v>
      </c>
      <c r="F207" s="3">
        <f t="shared" ca="1" si="27"/>
        <v>101438252078.5099</v>
      </c>
      <c r="G207" s="3">
        <f t="shared" ca="1" si="27"/>
        <v>236097989424.22156</v>
      </c>
      <c r="H207" s="3">
        <f t="shared" ca="1" si="27"/>
        <v>85964046543.37677</v>
      </c>
      <c r="I207" s="3">
        <f t="shared" ca="1" si="27"/>
        <v>183179855996.92789</v>
      </c>
      <c r="J207" s="3">
        <f t="shared" ca="1" si="27"/>
        <v>142547781759.76965</v>
      </c>
      <c r="K207" s="3">
        <f t="shared" ca="1" si="27"/>
        <v>73611688678.302551</v>
      </c>
      <c r="L207" s="3">
        <f t="shared" ca="1" si="27"/>
        <v>70833871782.662994</v>
      </c>
      <c r="M207" s="3">
        <f t="shared" ca="1" si="26"/>
        <v>70927045072.817902</v>
      </c>
      <c r="S207">
        <f t="shared" ref="S207:S229" si="30">S195</f>
        <v>1.2</v>
      </c>
      <c r="T207" s="3">
        <f ca="1">C207/'Trial Plastic Debt'!C207*(1-T$1)</f>
        <v>29582908101.136703</v>
      </c>
      <c r="U207" s="3">
        <f ca="1">D207/'Trial Plastic Debt'!D207*(1-U$1)</f>
        <v>26731035180.191185</v>
      </c>
      <c r="V207" s="3">
        <f ca="1">E207/'Trial Plastic Debt'!E207*(1-V$1)</f>
        <v>23013835727.935516</v>
      </c>
      <c r="W207" s="3">
        <f ca="1">F207/'Trial Plastic Debt'!F207*(1-W$1)</f>
        <v>20183013083.519772</v>
      </c>
      <c r="X207" s="3">
        <f ca="1">G207/'Trial Plastic Debt'!G207*(1-X$1)</f>
        <v>44674604478.758713</v>
      </c>
      <c r="Y207" s="3">
        <f ca="1">H207/'Trial Plastic Debt'!H207*(1-Y$1)</f>
        <v>14119624136.33881</v>
      </c>
      <c r="Z207" s="3">
        <f ca="1">I207/'Trial Plastic Debt'!I207*(1-Z$1)</f>
        <v>22899886277.387547</v>
      </c>
      <c r="AA207" s="3">
        <f ca="1">J207/'Trial Plastic Debt'!J207*(1-AA$1)</f>
        <v>15238418555.38678</v>
      </c>
      <c r="AB207" s="3">
        <f ca="1">K207/'Trial Plastic Debt'!K207*(1-AB$1)</f>
        <v>5105140216.6462183</v>
      </c>
      <c r="AC207" s="3">
        <f ca="1">L207/'Trial Plastic Debt'!L207*(1-AC$1)</f>
        <v>2507686747.1161222</v>
      </c>
      <c r="AD207" s="3">
        <f ca="1">M207/'Trial Plastic Debt'!M207*(1-AD$1)</f>
        <v>0</v>
      </c>
    </row>
    <row r="208" spans="1:30" x14ac:dyDescent="0.25">
      <c r="A208" s="1">
        <f t="shared" si="28"/>
        <v>2057</v>
      </c>
      <c r="B208">
        <f t="shared" si="29"/>
        <v>1.4</v>
      </c>
      <c r="C208" s="3">
        <f t="shared" ca="1" si="23"/>
        <v>98423080513.989288</v>
      </c>
      <c r="D208" s="3">
        <f t="shared" ca="1" si="27"/>
        <v>111229777374.42401</v>
      </c>
      <c r="E208" s="3">
        <f t="shared" ca="1" si="27"/>
        <v>106315677005.72498</v>
      </c>
      <c r="F208" s="3">
        <f t="shared" ca="1" si="27"/>
        <v>101401576637.02594</v>
      </c>
      <c r="G208" s="3">
        <f t="shared" ca="1" si="27"/>
        <v>235676535736.60486</v>
      </c>
      <c r="H208" s="3">
        <f t="shared" ca="1" si="27"/>
        <v>212795067129.08942</v>
      </c>
      <c r="I208" s="3">
        <f t="shared" ca="1" si="27"/>
        <v>179382996921.13885</v>
      </c>
      <c r="J208" s="3">
        <f t="shared" ca="1" si="27"/>
        <v>75656543953.230103</v>
      </c>
      <c r="K208" s="3">
        <f t="shared" ca="1" si="27"/>
        <v>119907131768.9624</v>
      </c>
      <c r="L208" s="3">
        <f t="shared" ca="1" si="27"/>
        <v>71784092259.287369</v>
      </c>
      <c r="M208" s="3">
        <f t="shared" ca="1" si="26"/>
        <v>72058057251.322159</v>
      </c>
      <c r="S208">
        <f t="shared" si="30"/>
        <v>1.4</v>
      </c>
      <c r="T208" s="3">
        <f ca="1">C208/'Trial Plastic Debt'!C208*(1-T$1)</f>
        <v>27060616568.093246</v>
      </c>
      <c r="U208" s="3">
        <f ca="1">D208/'Trial Plastic Debt'!D208*(1-U$1)</f>
        <v>24698054508.319016</v>
      </c>
      <c r="V208" s="3">
        <f ca="1">E208/'Trial Plastic Debt'!E208*(1-V$1)</f>
        <v>21689601942.072052</v>
      </c>
      <c r="W208" s="3">
        <f ca="1">F208/'Trial Plastic Debt'!F208*(1-W$1)</f>
        <v>18731114018.801357</v>
      </c>
      <c r="X208" s="3">
        <f ca="1">G208/'Trial Plastic Debt'!G208*(1-X$1)</f>
        <v>40504593414.510208</v>
      </c>
      <c r="Y208" s="3">
        <f ca="1">H208/'Trial Plastic Debt'!H208*(1-Y$1)</f>
        <v>29085807565.4618</v>
      </c>
      <c r="Z208" s="3">
        <f ca="1">I208/'Trial Plastic Debt'!I208*(1-Z$1)</f>
        <v>21886140996.93993</v>
      </c>
      <c r="AA208" s="3">
        <f ca="1">J208/'Trial Plastic Debt'!J208*(1-AA$1)</f>
        <v>7439686073.236433</v>
      </c>
      <c r="AB208" s="3">
        <f ca="1">K208/'Trial Plastic Debt'!K208*(1-AB$1)</f>
        <v>7705817572.9783125</v>
      </c>
      <c r="AC208" s="3">
        <f ca="1">L208/'Trial Plastic Debt'!L208*(1-AC$1)</f>
        <v>2388336170.0667</v>
      </c>
      <c r="AD208" s="3">
        <f ca="1">M208/'Trial Plastic Debt'!M208*(1-AD$1)</f>
        <v>0</v>
      </c>
    </row>
    <row r="209" spans="1:30" x14ac:dyDescent="0.25">
      <c r="A209" s="1">
        <f t="shared" si="28"/>
        <v>2057</v>
      </c>
      <c r="B209">
        <f t="shared" si="29"/>
        <v>1.6</v>
      </c>
      <c r="C209" s="3">
        <f t="shared" ca="1" si="23"/>
        <v>97906551860.858887</v>
      </c>
      <c r="D209" s="3">
        <f t="shared" ca="1" si="27"/>
        <v>114756549435.49457</v>
      </c>
      <c r="E209" s="3">
        <f t="shared" ca="1" si="27"/>
        <v>106172008620.14613</v>
      </c>
      <c r="F209" s="3">
        <f t="shared" ca="1" si="27"/>
        <v>101444338385.22282</v>
      </c>
      <c r="G209" s="3">
        <f t="shared" ca="1" si="27"/>
        <v>235802250235.61462</v>
      </c>
      <c r="H209" s="3">
        <f t="shared" ca="1" si="27"/>
        <v>207893649653.13885</v>
      </c>
      <c r="I209" s="3">
        <f t="shared" ca="1" si="27"/>
        <v>184238680664.02225</v>
      </c>
      <c r="J209" s="3">
        <f t="shared" ca="1" si="27"/>
        <v>146749096412.04388</v>
      </c>
      <c r="K209" s="3">
        <f t="shared" ca="1" si="27"/>
        <v>73479501358.834091</v>
      </c>
      <c r="L209" s="3">
        <f t="shared" ca="1" si="27"/>
        <v>72945434810.138809</v>
      </c>
      <c r="M209" s="3">
        <f t="shared" ca="1" si="26"/>
        <v>73421615857.361786</v>
      </c>
      <c r="S209">
        <f t="shared" si="30"/>
        <v>1.6</v>
      </c>
      <c r="T209" s="3">
        <f ca="1">C209/'Trial Plastic Debt'!C209*(1-T$1)</f>
        <v>24399107587.714764</v>
      </c>
      <c r="U209" s="3">
        <f ca="1">D209/'Trial Plastic Debt'!D209*(1-U$1)</f>
        <v>7146448583.3558359</v>
      </c>
      <c r="V209" s="3">
        <f ca="1">E209/'Trial Plastic Debt'!E209*(1-V$1)</f>
        <v>19861190195.503994</v>
      </c>
      <c r="W209" s="3">
        <f ca="1">F209/'Trial Plastic Debt'!F209*(1-W$1)</f>
        <v>17208672727.254116</v>
      </c>
      <c r="X209" s="3">
        <f ca="1">G209/'Trial Plastic Debt'!G209*(1-X$1)</f>
        <v>35843972155.413651</v>
      </c>
      <c r="Y209" s="3">
        <f ca="1">H209/'Trial Plastic Debt'!H209*(1-Y$1)</f>
        <v>27340594706.455547</v>
      </c>
      <c r="Z209" s="3">
        <f ca="1">I209/'Trial Plastic Debt'!I209*(1-Z$1)</f>
        <v>18951562212.845928</v>
      </c>
      <c r="AA209" s="3">
        <f ca="1">J209/'Trial Plastic Debt'!J209*(1-AA$1)</f>
        <v>12948348964.435469</v>
      </c>
      <c r="AB209" s="3">
        <f ca="1">K209/'Trial Plastic Debt'!K209*(1-AB$1)</f>
        <v>4340184660.7120867</v>
      </c>
      <c r="AC209" s="3">
        <f ca="1">L209/'Trial Plastic Debt'!L209*(1-AC$1)</f>
        <v>2255127887.621582</v>
      </c>
      <c r="AD209" s="3">
        <f ca="1">M209/'Trial Plastic Debt'!M209*(1-AD$1)</f>
        <v>0</v>
      </c>
    </row>
    <row r="210" spans="1:30" x14ac:dyDescent="0.25">
      <c r="A210" s="1">
        <f t="shared" si="28"/>
        <v>2057</v>
      </c>
      <c r="B210">
        <f t="shared" si="29"/>
        <v>1.8</v>
      </c>
      <c r="C210" s="3">
        <f t="shared" ca="1" si="23"/>
        <v>97403057408.203613</v>
      </c>
      <c r="D210" s="3">
        <f t="shared" ca="1" si="27"/>
        <v>114281620488.3329</v>
      </c>
      <c r="E210" s="3">
        <f t="shared" ca="1" si="27"/>
        <v>127046709822.98438</v>
      </c>
      <c r="F210" s="3">
        <f t="shared" ca="1" si="27"/>
        <v>101565238638.60017</v>
      </c>
      <c r="G210" s="3">
        <f t="shared" ca="1" si="27"/>
        <v>236131282057.66943</v>
      </c>
      <c r="H210" s="3">
        <f t="shared" ca="1" si="27"/>
        <v>208430813043.87125</v>
      </c>
      <c r="I210" s="3">
        <f t="shared" ca="1" si="27"/>
        <v>180730344030.07297</v>
      </c>
      <c r="J210" s="3">
        <f t="shared" ca="1" si="27"/>
        <v>78297192402.853149</v>
      </c>
      <c r="K210" s="3">
        <f t="shared" ca="1" si="27"/>
        <v>73491836651.222046</v>
      </c>
      <c r="L210" s="3">
        <f t="shared" ca="1" si="27"/>
        <v>74315124475.581345</v>
      </c>
      <c r="M210" s="3">
        <f t="shared" ca="1" si="26"/>
        <v>75014724657.823639</v>
      </c>
      <c r="S210">
        <f t="shared" si="30"/>
        <v>1.8</v>
      </c>
      <c r="T210" s="3">
        <f ca="1">C210/'Trial Plastic Debt'!C210*(1-T$1)</f>
        <v>21576373531.686588</v>
      </c>
      <c r="U210" s="3">
        <f ca="1">D210/'Trial Plastic Debt'!D210*(1-U$1)</f>
        <v>5862451780.4971075</v>
      </c>
      <c r="V210" s="3">
        <f ca="1">E210/'Trial Plastic Debt'!E210*(1-V$1)</f>
        <v>14924342700.42407</v>
      </c>
      <c r="W210" s="3">
        <f ca="1">F210/'Trial Plastic Debt'!F210*(1-W$1)</f>
        <v>15593114076.339808</v>
      </c>
      <c r="X210" s="3">
        <f ca="1">G210/'Trial Plastic Debt'!G210*(1-X$1)</f>
        <v>30848715839.471706</v>
      </c>
      <c r="Y210" s="3">
        <f ca="1">H210/'Trial Plastic Debt'!H210*(1-Y$1)</f>
        <v>23690164163.509106</v>
      </c>
      <c r="Z210" s="3">
        <f ca="1">I210/'Trial Plastic Debt'!I210*(1-Z$1)</f>
        <v>17417020776.548561</v>
      </c>
      <c r="AA210" s="3">
        <f ca="1">J210/'Trial Plastic Debt'!J210*(1-AA$1)</f>
        <v>6189987610.1997137</v>
      </c>
      <c r="AB210" s="3">
        <f ca="1">K210/'Trial Plastic Debt'!K210*(1-AB$1)</f>
        <v>3950977443.9985776</v>
      </c>
      <c r="AC210" s="3">
        <f ca="1">L210/'Trial Plastic Debt'!L210*(1-AC$1)</f>
        <v>2123516706.3573027</v>
      </c>
      <c r="AD210" s="3">
        <f ca="1">M210/'Trial Plastic Debt'!M210*(1-AD$1)</f>
        <v>0</v>
      </c>
    </row>
    <row r="211" spans="1:30" x14ac:dyDescent="0.25">
      <c r="A211" s="1">
        <f t="shared" si="28"/>
        <v>2057</v>
      </c>
      <c r="B211">
        <f t="shared" si="29"/>
        <v>2</v>
      </c>
      <c r="C211" s="3">
        <f t="shared" ca="1" si="23"/>
        <v>96912068158.236145</v>
      </c>
      <c r="D211" s="3">
        <f t="shared" ca="1" si="27"/>
        <v>116759674926.38945</v>
      </c>
      <c r="E211" s="3">
        <f t="shared" ca="1" si="27"/>
        <v>108788923348.46573</v>
      </c>
      <c r="F211" s="3">
        <f t="shared" ca="1" si="27"/>
        <v>101541466068.48869</v>
      </c>
      <c r="G211" s="3">
        <f t="shared" ca="1" si="27"/>
        <v>96127002187.665131</v>
      </c>
      <c r="H211" s="3">
        <f t="shared" ca="1" si="27"/>
        <v>90849126964.194016</v>
      </c>
      <c r="I211" s="3">
        <f t="shared" ca="1" si="27"/>
        <v>85444763319.799057</v>
      </c>
      <c r="J211" s="3">
        <f t="shared" ca="1" si="27"/>
        <v>80156787859.899292</v>
      </c>
      <c r="K211" s="3">
        <f t="shared" ca="1" si="27"/>
        <v>79652085404.62262</v>
      </c>
      <c r="L211" s="3">
        <f t="shared" ca="1" si="27"/>
        <v>69814766298.243835</v>
      </c>
      <c r="M211" s="3">
        <f t="shared" ca="1" si="26"/>
        <v>76834948591.741562</v>
      </c>
      <c r="S211">
        <f t="shared" si="30"/>
        <v>2</v>
      </c>
      <c r="T211" s="3">
        <f ca="1">C211/'Trial Plastic Debt'!C211*(1-T$1)</f>
        <v>18613578409.351448</v>
      </c>
      <c r="U211" s="3">
        <f ca="1">D211/'Trial Plastic Debt'!D211*(1-U$1)</f>
        <v>4815397906.1879568</v>
      </c>
      <c r="V211" s="3">
        <f ca="1">E211/'Trial Plastic Debt'!E211*(1-V$1)</f>
        <v>14104939054.951155</v>
      </c>
      <c r="W211" s="3">
        <f ca="1">F211/'Trial Plastic Debt'!F211*(1-W$1)</f>
        <v>9284705053.0665379</v>
      </c>
      <c r="X211" s="3">
        <f ca="1">G211/'Trial Plastic Debt'!G211*(1-X$1)</f>
        <v>8227225288.8550854</v>
      </c>
      <c r="Y211" s="3">
        <f ca="1">H211/'Trial Plastic Debt'!H211*(1-Y$1)</f>
        <v>6622124587.6252966</v>
      </c>
      <c r="Z211" s="3">
        <f ca="1">I211/'Trial Plastic Debt'!I211*(1-Z$1)</f>
        <v>4766424763.0807981</v>
      </c>
      <c r="AA211" s="3">
        <f ca="1">J211/'Trial Plastic Debt'!J211*(1-AA$1)</f>
        <v>4631638843.17167</v>
      </c>
      <c r="AB211" s="3">
        <f ca="1">K211/'Trial Plastic Debt'!K211*(1-AB$1)</f>
        <v>4076959020.7979994</v>
      </c>
      <c r="AC211" s="3">
        <f ca="1">L211/'Trial Plastic Debt'!L211*(1-AC$1)</f>
        <v>4029548754.8979173</v>
      </c>
      <c r="AD211" s="3">
        <f ca="1">M211/'Trial Plastic Debt'!M211*(1-AD$1)</f>
        <v>0</v>
      </c>
    </row>
    <row r="212" spans="1:30" x14ac:dyDescent="0.25">
      <c r="A212" s="1">
        <f t="shared" si="28"/>
        <v>2058</v>
      </c>
      <c r="B212">
        <f t="shared" si="29"/>
        <v>1</v>
      </c>
      <c r="C212" s="3">
        <f t="shared" ca="1" si="23"/>
        <v>101781426639.36557</v>
      </c>
      <c r="D212" s="3">
        <f t="shared" ca="1" si="27"/>
        <v>114562490546.71805</v>
      </c>
      <c r="E212" s="3">
        <f t="shared" ca="1" si="27"/>
        <v>109209979608.39804</v>
      </c>
      <c r="F212" s="3">
        <f t="shared" ca="1" si="27"/>
        <v>103857468670.07802</v>
      </c>
      <c r="G212" s="3">
        <f t="shared" ca="1" si="27"/>
        <v>242065594381.01074</v>
      </c>
      <c r="H212" s="3">
        <f t="shared" ca="1" si="27"/>
        <v>217100380435.37909</v>
      </c>
      <c r="I212" s="3">
        <f t="shared" ca="1" si="27"/>
        <v>87799935855.117996</v>
      </c>
      <c r="J212" s="3">
        <f t="shared" ca="1" si="27"/>
        <v>80529822253.434204</v>
      </c>
      <c r="K212" s="3">
        <f t="shared" ca="1" si="27"/>
        <v>76822834015.483459</v>
      </c>
      <c r="L212" s="3">
        <f t="shared" ca="1" si="27"/>
        <v>93658846565.479431</v>
      </c>
      <c r="M212" s="3">
        <f t="shared" ca="1" si="26"/>
        <v>71526675038.302032</v>
      </c>
      <c r="S212">
        <f t="shared" si="30"/>
        <v>1</v>
      </c>
      <c r="T212" s="3">
        <f ca="1">C212/'Trial Plastic Debt'!C212*(1-T$1)</f>
        <v>32730055965.509953</v>
      </c>
      <c r="U212" s="3">
        <f ca="1">D212/'Trial Plastic Debt'!D212*(1-U$1)</f>
        <v>29327531510.111183</v>
      </c>
      <c r="V212" s="3">
        <f ca="1">E212/'Trial Plastic Debt'!E212*(1-V$1)</f>
        <v>25661209755.765045</v>
      </c>
      <c r="W212" s="3">
        <f ca="1">F212/'Trial Plastic Debt'!F212*(1-W$1)</f>
        <v>22072767399.145168</v>
      </c>
      <c r="X212" s="3">
        <f ca="1">G212/'Trial Plastic Debt'!G212*(1-X$1)</f>
        <v>49760763273.438423</v>
      </c>
      <c r="Y212" s="3">
        <f ca="1">H212/'Trial Plastic Debt'!H212*(1-Y$1)</f>
        <v>35868308002.203934</v>
      </c>
      <c r="Z212" s="3">
        <f ca="1">I212/'Trial Plastic Debt'!I212*(1-Z$1)</f>
        <v>11816494313.070829</v>
      </c>
      <c r="AA212" s="3">
        <f ca="1">J212/'Trial Plastic Debt'!J212*(1-AA$1)</f>
        <v>9112568546.7755203</v>
      </c>
      <c r="AB212" s="3">
        <f ca="1">K212/'Trial Plastic Debt'!K212*(1-AB$1)</f>
        <v>5682840977.659833</v>
      </c>
      <c r="AC212" s="3">
        <f ca="1">L212/'Trial Plastic Debt'!L212*(1-AC$1)</f>
        <v>3658322300.9231482</v>
      </c>
      <c r="AD212" s="3">
        <f ca="1">M212/'Trial Plastic Debt'!M212*(1-AD$1)</f>
        <v>0</v>
      </c>
    </row>
    <row r="213" spans="1:30" x14ac:dyDescent="0.25">
      <c r="A213" s="1">
        <f t="shared" si="28"/>
        <v>2058</v>
      </c>
      <c r="B213">
        <f t="shared" si="29"/>
        <v>1.2</v>
      </c>
      <c r="C213" s="3">
        <f t="shared" ca="1" si="23"/>
        <v>101224579321.31201</v>
      </c>
      <c r="D213" s="3">
        <f t="shared" ca="1" si="27"/>
        <v>114150935077.25168</v>
      </c>
      <c r="E213" s="3">
        <f t="shared" ca="1" si="27"/>
        <v>108943715987.51892</v>
      </c>
      <c r="F213" s="3">
        <f t="shared" ca="1" si="27"/>
        <v>103736496897.7861</v>
      </c>
      <c r="G213" s="3">
        <f t="shared" ca="1" si="27"/>
        <v>241615505602.80344</v>
      </c>
      <c r="H213" s="3">
        <f t="shared" ca="1" si="27"/>
        <v>86325927437.528183</v>
      </c>
      <c r="I213" s="3">
        <f t="shared" ca="1" si="27"/>
        <v>87570679702.598587</v>
      </c>
      <c r="J213" s="3">
        <f t="shared" ca="1" si="27"/>
        <v>77196146243.73938</v>
      </c>
      <c r="K213" s="3">
        <f t="shared" ca="1" si="27"/>
        <v>77428321486.127625</v>
      </c>
      <c r="L213" s="3">
        <f t="shared" ca="1" si="27"/>
        <v>94409625884.710815</v>
      </c>
      <c r="M213" s="3">
        <f t="shared" ca="1" si="26"/>
        <v>72439986897.409058</v>
      </c>
      <c r="S213">
        <f t="shared" si="30"/>
        <v>1.2</v>
      </c>
      <c r="T213" s="3">
        <f ca="1">C213/'Trial Plastic Debt'!C213*(1-T$1)</f>
        <v>30249252015.555038</v>
      </c>
      <c r="U213" s="3">
        <f ca="1">D213/'Trial Plastic Debt'!D213*(1-U$1)</f>
        <v>27328101406.486973</v>
      </c>
      <c r="V213" s="3">
        <f ca="1">E213/'Trial Plastic Debt'!E213*(1-V$1)</f>
        <v>23948463368.014957</v>
      </c>
      <c r="W213" s="3">
        <f ca="1">F213/'Trial Plastic Debt'!F213*(1-W$1)</f>
        <v>20634129334.541092</v>
      </c>
      <c r="X213" s="3">
        <f ca="1">G213/'Trial Plastic Debt'!G213*(1-X$1)</f>
        <v>45711539412.320641</v>
      </c>
      <c r="Y213" s="3">
        <f ca="1">H213/'Trial Plastic Debt'!H213*(1-Y$1)</f>
        <v>14938459131.382172</v>
      </c>
      <c r="Z213" s="3">
        <f ca="1">I213/'Trial Plastic Debt'!I213*(1-Z$1)</f>
        <v>11517871329.411207</v>
      </c>
      <c r="AA213" s="3">
        <f ca="1">J213/'Trial Plastic Debt'!J213*(1-AA$1)</f>
        <v>8255986641.117054</v>
      </c>
      <c r="AB213" s="3">
        <f ca="1">K213/'Trial Plastic Debt'!K213*(1-AB$1)</f>
        <v>5370259939.3395557</v>
      </c>
      <c r="AC213" s="3">
        <f ca="1">L213/'Trial Plastic Debt'!L213*(1-AC$1)</f>
        <v>3450517911.2050653</v>
      </c>
      <c r="AD213" s="3">
        <f ca="1">M213/'Trial Plastic Debt'!M213*(1-AD$1)</f>
        <v>0</v>
      </c>
    </row>
    <row r="214" spans="1:30" x14ac:dyDescent="0.25">
      <c r="A214" s="1">
        <f t="shared" si="28"/>
        <v>2058</v>
      </c>
      <c r="B214">
        <f t="shared" si="29"/>
        <v>1.4</v>
      </c>
      <c r="C214" s="3">
        <f t="shared" ca="1" si="23"/>
        <v>100682246645.77264</v>
      </c>
      <c r="D214" s="3">
        <f t="shared" ca="1" si="27"/>
        <v>113776617692.15997</v>
      </c>
      <c r="E214" s="3">
        <f t="shared" ca="1" si="27"/>
        <v>108737413892.87486</v>
      </c>
      <c r="F214" s="3">
        <f t="shared" ca="1" si="27"/>
        <v>103698210093.58972</v>
      </c>
      <c r="G214" s="3">
        <f t="shared" ca="1" si="27"/>
        <v>241184569079.18799</v>
      </c>
      <c r="H214" s="3">
        <f t="shared" ca="1" si="27"/>
        <v>212298533949.69485</v>
      </c>
      <c r="I214" s="3">
        <f t="shared" ca="1" si="27"/>
        <v>183523583859.47467</v>
      </c>
      <c r="J214" s="3">
        <f t="shared" ca="1" si="27"/>
        <v>149698845416.90536</v>
      </c>
      <c r="K214" s="3">
        <f t="shared" ca="1" si="27"/>
        <v>78230111134.169495</v>
      </c>
      <c r="L214" s="3">
        <f t="shared" ca="1" si="27"/>
        <v>69523050864.82431</v>
      </c>
      <c r="M214" s="3">
        <f t="shared" ca="1" si="26"/>
        <v>73594485793.193863</v>
      </c>
      <c r="S214">
        <f t="shared" si="30"/>
        <v>1.4</v>
      </c>
      <c r="T214" s="3">
        <f ca="1">C214/'Trial Plastic Debt'!C214*(1-T$1)</f>
        <v>27670771118.898457</v>
      </c>
      <c r="U214" s="3">
        <f ca="1">D214/'Trial Plastic Debt'!D214*(1-U$1)</f>
        <v>25250425042.751022</v>
      </c>
      <c r="V214" s="3">
        <f ca="1">E214/'Trial Plastic Debt'!E214*(1-V$1)</f>
        <v>22174829599.927399</v>
      </c>
      <c r="W214" s="3">
        <f ca="1">F214/'Trial Plastic Debt'!F214*(1-W$1)</f>
        <v>19150225737.109161</v>
      </c>
      <c r="X214" s="3">
        <f ca="1">G214/'Trial Plastic Debt'!G214*(1-X$1)</f>
        <v>41347149851.4533</v>
      </c>
      <c r="Y214" s="3">
        <f ca="1">H214/'Trial Plastic Debt'!H214*(1-Y$1)</f>
        <v>31392894025.961487</v>
      </c>
      <c r="Z214" s="3">
        <f ca="1">I214/'Trial Plastic Debt'!I214*(1-Z$1)</f>
        <v>22396231385.62191</v>
      </c>
      <c r="AA214" s="3">
        <f ca="1">J214/'Trial Plastic Debt'!J214*(1-AA$1)</f>
        <v>13781227077.6171</v>
      </c>
      <c r="AB214" s="3">
        <f ca="1">K214/'Trial Plastic Debt'!K214*(1-AB$1)</f>
        <v>5058524399.1524096</v>
      </c>
      <c r="AC214" s="3">
        <f ca="1">L214/'Trial Plastic Debt'!L214*(1-AC$1)</f>
        <v>2363729135.6972237</v>
      </c>
      <c r="AD214" s="3">
        <f ca="1">M214/'Trial Plastic Debt'!M214*(1-AD$1)</f>
        <v>0</v>
      </c>
    </row>
    <row r="215" spans="1:30" x14ac:dyDescent="0.25">
      <c r="A215" s="1">
        <f t="shared" si="28"/>
        <v>2058</v>
      </c>
      <c r="B215">
        <f t="shared" si="29"/>
        <v>1.6</v>
      </c>
      <c r="C215" s="3">
        <f t="shared" ca="1" si="23"/>
        <v>100153820471.96124</v>
      </c>
      <c r="D215" s="3">
        <f t="shared" ca="1" si="27"/>
        <v>115695667234.04266</v>
      </c>
      <c r="E215" s="3">
        <f t="shared" ca="1" si="27"/>
        <v>108589818961.15579</v>
      </c>
      <c r="F215" s="3">
        <f t="shared" ca="1" si="27"/>
        <v>103741030782.91684</v>
      </c>
      <c r="G215" s="3">
        <f t="shared" ca="1" si="27"/>
        <v>241306720350.28842</v>
      </c>
      <c r="H215" s="3">
        <f t="shared" ca="1" si="27"/>
        <v>218165706365.35269</v>
      </c>
      <c r="I215" s="3">
        <f t="shared" ca="1" si="27"/>
        <v>184137651411.94037</v>
      </c>
      <c r="J215" s="3">
        <f t="shared" ca="1" si="27"/>
        <v>79998567839.609818</v>
      </c>
      <c r="K215" s="3">
        <f t="shared" ca="1" si="27"/>
        <v>79225009928.727509</v>
      </c>
      <c r="L215" s="3">
        <f t="shared" ca="1" si="27"/>
        <v>69543907183.012985</v>
      </c>
      <c r="M215" s="3">
        <f t="shared" ca="1" si="26"/>
        <v>74986359513.412155</v>
      </c>
      <c r="S215">
        <f t="shared" si="30"/>
        <v>1.6</v>
      </c>
      <c r="T215" s="3">
        <f ca="1">C215/'Trial Plastic Debt'!C215*(1-T$1)</f>
        <v>24949955408.184475</v>
      </c>
      <c r="U215" s="3">
        <f ca="1">D215/'Trial Plastic Debt'!D215*(1-U$1)</f>
        <v>7919605051.2988739</v>
      </c>
      <c r="V215" s="3">
        <f ca="1">E215/'Trial Plastic Debt'!E215*(1-V$1)</f>
        <v>20306125054.794846</v>
      </c>
      <c r="W215" s="3">
        <f ca="1">F215/'Trial Plastic Debt'!F215*(1-W$1)</f>
        <v>17594182260.172691</v>
      </c>
      <c r="X215" s="3">
        <f ca="1">G215/'Trial Plastic Debt'!G215*(1-X$1)</f>
        <v>36405121028.234894</v>
      </c>
      <c r="Y215" s="3">
        <f ca="1">H215/'Trial Plastic Debt'!H215*(1-Y$1)</f>
        <v>26758203453.527096</v>
      </c>
      <c r="Z215" s="3">
        <f ca="1">I215/'Trial Plastic Debt'!I215*(1-Z$1)</f>
        <v>19974121984.749344</v>
      </c>
      <c r="AA215" s="3">
        <f ca="1">J215/'Trial Plastic Debt'!J215*(1-AA$1)</f>
        <v>6729470826.6359272</v>
      </c>
      <c r="AB215" s="3">
        <f ca="1">K215/'Trial Plastic Debt'!K215*(1-AB$1)</f>
        <v>7263149530.67589</v>
      </c>
      <c r="AC215" s="3">
        <f ca="1">L215/'Trial Plastic Debt'!L215*(1-AC$1)</f>
        <v>2186021376.5167861</v>
      </c>
      <c r="AD215" s="3">
        <f ca="1">M215/'Trial Plastic Debt'!M215*(1-AD$1)</f>
        <v>0</v>
      </c>
    </row>
    <row r="216" spans="1:30" x14ac:dyDescent="0.25">
      <c r="A216" s="1">
        <f t="shared" si="28"/>
        <v>2058</v>
      </c>
      <c r="B216">
        <f t="shared" si="29"/>
        <v>1.8</v>
      </c>
      <c r="C216" s="3">
        <f t="shared" ca="1" si="23"/>
        <v>99638727451.411102</v>
      </c>
      <c r="D216" s="3">
        <f t="shared" ca="1" si="27"/>
        <v>115209844788.13402</v>
      </c>
      <c r="E216" s="3">
        <f t="shared" ca="1" si="27"/>
        <v>129425919737.21872</v>
      </c>
      <c r="F216" s="3">
        <f t="shared" ca="1" si="27"/>
        <v>103863632476.7374</v>
      </c>
      <c r="G216" s="3">
        <f t="shared" ca="1" si="27"/>
        <v>241641886948.89911</v>
      </c>
      <c r="H216" s="3">
        <f t="shared" ca="1" si="27"/>
        <v>213269917384.51532</v>
      </c>
      <c r="I216" s="3">
        <f t="shared" ca="1" si="27"/>
        <v>184897947820.13153</v>
      </c>
      <c r="J216" s="3">
        <f t="shared" ca="1" si="27"/>
        <v>159383970601.79889</v>
      </c>
      <c r="K216" s="3">
        <f t="shared" ca="1" si="27"/>
        <v>80410436146.499161</v>
      </c>
      <c r="L216" s="3">
        <f t="shared" ca="1" si="27"/>
        <v>69622179128.503937</v>
      </c>
      <c r="M216" s="3">
        <f t="shared" ca="1" si="26"/>
        <v>76612549574.856857</v>
      </c>
      <c r="S216">
        <f t="shared" si="30"/>
        <v>1.8</v>
      </c>
      <c r="T216" s="3">
        <f ca="1">C216/'Trial Plastic Debt'!C216*(1-T$1)</f>
        <v>22064256838.317032</v>
      </c>
      <c r="U216" s="3">
        <f ca="1">D216/'Trial Plastic Debt'!D216*(1-U$1)</f>
        <v>5963286337.9920683</v>
      </c>
      <c r="V216" s="3">
        <f ca="1">E216/'Trial Plastic Debt'!E216*(1-V$1)</f>
        <v>15393324503.335844</v>
      </c>
      <c r="W216" s="3">
        <f ca="1">F216/'Trial Plastic Debt'!F216*(1-W$1)</f>
        <v>15942889532.27738</v>
      </c>
      <c r="X216" s="3">
        <f ca="1">G216/'Trial Plastic Debt'!G216*(1-X$1)</f>
        <v>31564151148.188828</v>
      </c>
      <c r="Y216" s="3">
        <f ca="1">H216/'Trial Plastic Debt'!H216*(1-Y$1)</f>
        <v>24394354783.648754</v>
      </c>
      <c r="Z216" s="3">
        <f ca="1">I216/'Trial Plastic Debt'!I216*(1-Z$1)</f>
        <v>17625506636.052601</v>
      </c>
      <c r="AA216" s="3">
        <f ca="1">J216/'Trial Plastic Debt'!J216*(1-AA$1)</f>
        <v>11857230268.400194</v>
      </c>
      <c r="AB216" s="3">
        <f ca="1">K216/'Trial Plastic Debt'!K216*(1-AB$1)</f>
        <v>4430169696.5257959</v>
      </c>
      <c r="AC216" s="3">
        <f ca="1">L216/'Trial Plastic Debt'!L216*(1-AC$1)</f>
        <v>2009674416.3499424</v>
      </c>
      <c r="AD216" s="3">
        <f ca="1">M216/'Trial Plastic Debt'!M216*(1-AD$1)</f>
        <v>0</v>
      </c>
    </row>
    <row r="217" spans="1:30" x14ac:dyDescent="0.25">
      <c r="A217" s="1">
        <f t="shared" si="28"/>
        <v>2058</v>
      </c>
      <c r="B217">
        <f t="shared" si="29"/>
        <v>2</v>
      </c>
      <c r="C217" s="3">
        <f t="shared" ca="1" si="23"/>
        <v>99136426502.467346</v>
      </c>
      <c r="D217" s="3">
        <f t="shared" ca="1" si="27"/>
        <v>117510079645.72745</v>
      </c>
      <c r="E217" s="3">
        <f t="shared" ca="1" si="27"/>
        <v>111198058461.84558</v>
      </c>
      <c r="F217" s="3">
        <f t="shared" ca="1" si="27"/>
        <v>103729739988.02605</v>
      </c>
      <c r="G217" s="3">
        <f t="shared" ca="1" si="27"/>
        <v>98617543160.7892</v>
      </c>
      <c r="H217" s="3">
        <f t="shared" ca="1" si="27"/>
        <v>92852956089.675919</v>
      </c>
      <c r="I217" s="3">
        <f t="shared" ca="1" si="27"/>
        <v>86498619368.000183</v>
      </c>
      <c r="J217" s="3">
        <f t="shared" ca="1" si="27"/>
        <v>82934089129.945587</v>
      </c>
      <c r="K217" s="3">
        <f t="shared" ca="1" si="27"/>
        <v>82056354006.360748</v>
      </c>
      <c r="L217" s="3">
        <f t="shared" ca="1" si="27"/>
        <v>71137623364.482635</v>
      </c>
      <c r="M217" s="3">
        <f t="shared" ca="1" si="26"/>
        <v>78470570326.898956</v>
      </c>
      <c r="S217">
        <f t="shared" si="30"/>
        <v>2</v>
      </c>
      <c r="T217" s="3">
        <f ca="1">C217/'Trial Plastic Debt'!C217*(1-T$1)</f>
        <v>19035245715.758827</v>
      </c>
      <c r="U217" s="3">
        <f ca="1">D217/'Trial Plastic Debt'!D217*(1-U$1)</f>
        <v>6331697325.8862925</v>
      </c>
      <c r="V217" s="3">
        <f ca="1">E217/'Trial Plastic Debt'!E217*(1-V$1)</f>
        <v>14367621339.246841</v>
      </c>
      <c r="W217" s="3">
        <f ca="1">F217/'Trial Plastic Debt'!F217*(1-W$1)</f>
        <v>7764248796.8647623</v>
      </c>
      <c r="X217" s="3">
        <f ca="1">G217/'Trial Plastic Debt'!G217*(1-X$1)</f>
        <v>9449043274.0645351</v>
      </c>
      <c r="Y217" s="3">
        <f ca="1">H217/'Trial Plastic Debt'!H217*(1-Y$1)</f>
        <v>6822189508.8868923</v>
      </c>
      <c r="Z217" s="3">
        <f ca="1">I217/'Trial Plastic Debt'!I217*(1-Z$1)</f>
        <v>4712766406.1233654</v>
      </c>
      <c r="AA217" s="3">
        <f ca="1">J217/'Trial Plastic Debt'!J217*(1-AA$1)</f>
        <v>4698838297.0999031</v>
      </c>
      <c r="AB217" s="3">
        <f ca="1">K217/'Trial Plastic Debt'!K217*(1-AB$1)</f>
        <v>4107862423.3172393</v>
      </c>
      <c r="AC217" s="3">
        <f ca="1">L217/'Trial Plastic Debt'!L217*(1-AC$1)</f>
        <v>4113775725.6452451</v>
      </c>
      <c r="AD217" s="3">
        <f ca="1">M217/'Trial Plastic Debt'!M217*(1-AD$1)</f>
        <v>0</v>
      </c>
    </row>
    <row r="218" spans="1:30" x14ac:dyDescent="0.25">
      <c r="A218" s="1">
        <f t="shared" si="28"/>
        <v>2059</v>
      </c>
      <c r="B218">
        <f t="shared" si="29"/>
        <v>1</v>
      </c>
      <c r="C218" s="3">
        <f t="shared" ca="1" si="23"/>
        <v>104130924763.22583</v>
      </c>
      <c r="D218" s="3">
        <f t="shared" ca="1" si="27"/>
        <v>117194875909.30634</v>
      </c>
      <c r="E218" s="3">
        <f t="shared" ca="1" si="27"/>
        <v>111706515907.1608</v>
      </c>
      <c r="F218" s="3">
        <f t="shared" ca="1" si="27"/>
        <v>1061361141726.946</v>
      </c>
      <c r="G218" s="3">
        <f t="shared" ca="1" si="27"/>
        <v>247754724894.58359</v>
      </c>
      <c r="H218" s="3">
        <f t="shared" ca="1" si="27"/>
        <v>217303601614.38538</v>
      </c>
      <c r="I218" s="3">
        <f t="shared" ca="1" si="27"/>
        <v>89753075898.578613</v>
      </c>
      <c r="J218" s="3">
        <f t="shared" ca="1" si="27"/>
        <v>82306048744.374802</v>
      </c>
      <c r="K218" s="3">
        <f t="shared" ca="1" si="27"/>
        <v>76795167407.134079</v>
      </c>
      <c r="L218" s="3">
        <f t="shared" ca="1" si="27"/>
        <v>71167559813.934799</v>
      </c>
      <c r="M218" s="3">
        <f t="shared" ca="1" si="26"/>
        <v>73050062170.110275</v>
      </c>
      <c r="S218">
        <f t="shared" si="30"/>
        <v>1</v>
      </c>
      <c r="T218" s="3">
        <f ca="1">C218/'Trial Plastic Debt'!C218*(1-T$1)</f>
        <v>33470415452.924095</v>
      </c>
      <c r="U218" s="3">
        <f ca="1">D218/'Trial Plastic Debt'!D218*(1-U$1)</f>
        <v>30499987140.652496</v>
      </c>
      <c r="V218" s="3">
        <f ca="1">E218/'Trial Plastic Debt'!E218*(1-V$1)</f>
        <v>26236504338.377083</v>
      </c>
      <c r="W218" s="3">
        <f ca="1">F218/'Trial Plastic Debt'!F218*(1-W$1)</f>
        <v>235974057423.47794</v>
      </c>
      <c r="X218" s="3">
        <f ca="1">G218/'Trial Plastic Debt'!G218*(1-X$1)</f>
        <v>50923603603.198746</v>
      </c>
      <c r="Y218" s="3">
        <f ca="1">H218/'Trial Plastic Debt'!H218*(1-Y$1)</f>
        <v>38020157527.3759</v>
      </c>
      <c r="Z218" s="3">
        <f ca="1">I218/'Trial Plastic Debt'!I218*(1-Z$1)</f>
        <v>12081183840.246626</v>
      </c>
      <c r="AA218" s="3">
        <f ca="1">J218/'Trial Plastic Debt'!J218*(1-AA$1)</f>
        <v>9316688400.4806919</v>
      </c>
      <c r="AB218" s="3">
        <f ca="1">K218/'Trial Plastic Debt'!K218*(1-AB$1)</f>
        <v>8949228840.6190891</v>
      </c>
      <c r="AC218" s="3">
        <f ca="1">L218/'Trial Plastic Debt'!L218*(1-AC$1)</f>
        <v>5422421633.1384773</v>
      </c>
      <c r="AD218" s="3">
        <f ca="1">M218/'Trial Plastic Debt'!M218*(1-AD$1)</f>
        <v>0</v>
      </c>
    </row>
    <row r="219" spans="1:30" x14ac:dyDescent="0.25">
      <c r="A219" s="1">
        <f t="shared" si="28"/>
        <v>2059</v>
      </c>
      <c r="B219">
        <f t="shared" si="29"/>
        <v>1.2</v>
      </c>
      <c r="C219" s="3">
        <f t="shared" ca="1" si="23"/>
        <v>103561178219.18265</v>
      </c>
      <c r="D219" s="3">
        <f t="shared" ca="1" si="27"/>
        <v>116773575474.54771</v>
      </c>
      <c r="E219" s="3">
        <f t="shared" ca="1" si="27"/>
        <v>111433661581.68677</v>
      </c>
      <c r="F219" s="3">
        <f t="shared" ca="1" si="27"/>
        <v>106093747688.82576</v>
      </c>
      <c r="G219" s="3">
        <f t="shared" ca="1" si="27"/>
        <v>247294472268.59671</v>
      </c>
      <c r="H219" s="3">
        <f t="shared" ca="1" si="27"/>
        <v>94717681947.83522</v>
      </c>
      <c r="I219" s="3">
        <f t="shared" ca="1" si="27"/>
        <v>88172065062.575546</v>
      </c>
      <c r="J219" s="3">
        <f t="shared" ca="1" si="27"/>
        <v>81820051850.407364</v>
      </c>
      <c r="K219" s="3">
        <f t="shared" ca="1" si="27"/>
        <v>124559908820.16969</v>
      </c>
      <c r="L219" s="3">
        <f t="shared" ca="1" si="27"/>
        <v>73915016740.606155</v>
      </c>
      <c r="M219" s="3">
        <f t="shared" ca="1" si="26"/>
        <v>73982401730.848419</v>
      </c>
      <c r="S219">
        <f t="shared" si="30"/>
        <v>1.2</v>
      </c>
      <c r="T219" s="3">
        <f ca="1">C219/'Trial Plastic Debt'!C219*(1-T$1)</f>
        <v>30934079921.482155</v>
      </c>
      <c r="U219" s="3">
        <f ca="1">D219/'Trial Plastic Debt'!D219*(1-U$1)</f>
        <v>27941167384.154633</v>
      </c>
      <c r="V219" s="3">
        <f ca="1">E219/'Trial Plastic Debt'!E219*(1-V$1)</f>
        <v>24485873492.912338</v>
      </c>
      <c r="W219" s="3">
        <f ca="1">F219/'Trial Plastic Debt'!F219*(1-W$1)</f>
        <v>21097233966.403828</v>
      </c>
      <c r="X219" s="3">
        <f ca="1">G219/'Trial Plastic Debt'!G219*(1-X$1)</f>
        <v>46778518683.562408</v>
      </c>
      <c r="Y219" s="3">
        <f ca="1">H219/'Trial Plastic Debt'!H219*(1-Y$1)</f>
        <v>14675001433.626669</v>
      </c>
      <c r="Z219" s="3">
        <f ca="1">I219/'Trial Plastic Debt'!I219*(1-Z$1)</f>
        <v>11503409479.551414</v>
      </c>
      <c r="AA219" s="3">
        <f ca="1">J219/'Trial Plastic Debt'!J219*(1-AA$1)</f>
        <v>8613389231.1461887</v>
      </c>
      <c r="AB219" s="3">
        <f ca="1">K219/'Trial Plastic Debt'!K219*(1-AB$1)</f>
        <v>8647414111.353384</v>
      </c>
      <c r="AC219" s="3">
        <f ca="1">L219/'Trial Plastic Debt'!L219*(1-AC$1)</f>
        <v>2637418192.4463391</v>
      </c>
      <c r="AD219" s="3">
        <f ca="1">M219/'Trial Plastic Debt'!M219*(1-AD$1)</f>
        <v>0</v>
      </c>
    </row>
    <row r="220" spans="1:30" x14ac:dyDescent="0.25">
      <c r="A220" s="1">
        <f t="shared" si="28"/>
        <v>2059</v>
      </c>
      <c r="B220">
        <f t="shared" si="29"/>
        <v>1.4</v>
      </c>
      <c r="C220" s="3">
        <f t="shared" ca="1" si="23"/>
        <v>103006281074.53529</v>
      </c>
      <c r="D220" s="3">
        <f t="shared" ca="1" si="27"/>
        <v>116390318054.83609</v>
      </c>
      <c r="E220" s="3">
        <f t="shared" ca="1" si="27"/>
        <v>111222043886.91089</v>
      </c>
      <c r="F220" s="3">
        <f t="shared" ca="1" si="27"/>
        <v>106053769718.98566</v>
      </c>
      <c r="G220" s="3">
        <f t="shared" ca="1" si="27"/>
        <v>246853790682.95914</v>
      </c>
      <c r="H220" s="3">
        <f t="shared" ca="1" si="27"/>
        <v>222830196540.82953</v>
      </c>
      <c r="I220" s="3">
        <f t="shared" ca="1" si="27"/>
        <v>187781692371.12463</v>
      </c>
      <c r="J220" s="3">
        <f t="shared" ca="1" si="27"/>
        <v>81942718491.485214</v>
      </c>
      <c r="K220" s="3">
        <f t="shared" ca="1" si="27"/>
        <v>76760728270.629929</v>
      </c>
      <c r="L220" s="3">
        <f t="shared" ca="1" si="27"/>
        <v>71021747685.559769</v>
      </c>
      <c r="M220" s="3">
        <f t="shared" ca="1" si="26"/>
        <v>75160952294.69281</v>
      </c>
      <c r="S220">
        <f t="shared" si="30"/>
        <v>1.4</v>
      </c>
      <c r="T220" s="3">
        <f ca="1">C220/'Trial Plastic Debt'!C220*(1-T$1)</f>
        <v>28297898776.025387</v>
      </c>
      <c r="U220" s="3">
        <f ca="1">D220/'Trial Plastic Debt'!D220*(1-U$1)</f>
        <v>25817594547.951778</v>
      </c>
      <c r="V220" s="3">
        <f ca="1">E220/'Trial Plastic Debt'!E220*(1-V$1)</f>
        <v>22673007666.653862</v>
      </c>
      <c r="W220" s="3">
        <f ca="1">F220/'Trial Plastic Debt'!F220*(1-W$1)</f>
        <v>19580474206.037785</v>
      </c>
      <c r="X220" s="3">
        <f ca="1">G220/'Trial Plastic Debt'!G220*(1-X$1)</f>
        <v>42409423801.603554</v>
      </c>
      <c r="Y220" s="3">
        <f ca="1">H220/'Trial Plastic Debt'!H220*(1-Y$1)</f>
        <v>30451242850.452415</v>
      </c>
      <c r="Z220" s="3">
        <f ca="1">I220/'Trial Plastic Debt'!I220*(1-Z$1)</f>
        <v>22921137459.592644</v>
      </c>
      <c r="AA220" s="3">
        <f ca="1">J220/'Trial Plastic Debt'!J220*(1-AA$1)</f>
        <v>7930804252.2946053</v>
      </c>
      <c r="AB220" s="3">
        <f ca="1">K220/'Trial Plastic Debt'!K220*(1-AB$1)</f>
        <v>4938310586.1336994</v>
      </c>
      <c r="AC220" s="3">
        <f ca="1">L220/'Trial Plastic Debt'!L220*(1-AC$1)</f>
        <v>2416665290.4219379</v>
      </c>
      <c r="AD220" s="3">
        <f ca="1">M220/'Trial Plastic Debt'!M220*(1-AD$1)</f>
        <v>0</v>
      </c>
    </row>
    <row r="221" spans="1:30" x14ac:dyDescent="0.25">
      <c r="A221" s="1">
        <f t="shared" si="28"/>
        <v>2059</v>
      </c>
      <c r="B221">
        <f t="shared" si="29"/>
        <v>1.6</v>
      </c>
      <c r="C221" s="3">
        <f t="shared" ca="1" si="23"/>
        <v>102465611221.57063</v>
      </c>
      <c r="D221" s="3">
        <f t="shared" ca="1" si="27"/>
        <v>118286838585.82539</v>
      </c>
      <c r="E221" s="3">
        <f t="shared" ca="1" si="27"/>
        <v>111070381273.15271</v>
      </c>
      <c r="F221" s="3">
        <f t="shared" ca="1" si="27"/>
        <v>106096610724.83069</v>
      </c>
      <c r="G221" s="3">
        <f t="shared" ca="1" si="27"/>
        <v>246971957910.38065</v>
      </c>
      <c r="H221" s="3">
        <f t="shared" ca="1" si="27"/>
        <v>217690001073.08005</v>
      </c>
      <c r="I221" s="3">
        <f t="shared" ca="1" si="27"/>
        <v>188408044235.77939</v>
      </c>
      <c r="J221" s="3">
        <f t="shared" ca="1" si="27"/>
        <v>78913535893.885483</v>
      </c>
      <c r="K221" s="3">
        <f t="shared" ca="1" si="27"/>
        <v>126393488578.86954</v>
      </c>
      <c r="L221" s="3">
        <f t="shared" ca="1" si="27"/>
        <v>71042897316.732208</v>
      </c>
      <c r="M221" s="3">
        <f t="shared" ca="1" si="26"/>
        <v>76581822188.042297</v>
      </c>
      <c r="S221">
        <f t="shared" si="30"/>
        <v>1.6</v>
      </c>
      <c r="T221" s="3">
        <f ca="1">C221/'Trial Plastic Debt'!C221*(1-T$1)</f>
        <v>25516180790.334293</v>
      </c>
      <c r="U221" s="3">
        <f ca="1">D221/'Trial Plastic Debt'!D221*(1-U$1)</f>
        <v>6725827219.678894</v>
      </c>
      <c r="V221" s="3">
        <f ca="1">E221/'Trial Plastic Debt'!E221*(1-V$1)</f>
        <v>20762933498.718487</v>
      </c>
      <c r="W221" s="3">
        <f ca="1">F221/'Trial Plastic Debt'!F221*(1-W$1)</f>
        <v>17989934633.046879</v>
      </c>
      <c r="X221" s="3">
        <f ca="1">G221/'Trial Plastic Debt'!G221*(1-X$1)</f>
        <v>37255538169.976036</v>
      </c>
      <c r="Y221" s="3">
        <f ca="1">H221/'Trial Plastic Debt'!H221*(1-Y$1)</f>
        <v>28434598192.681301</v>
      </c>
      <c r="Z221" s="3">
        <f ca="1">I221/'Trial Plastic Debt'!I221*(1-Z$1)</f>
        <v>20441863003.294186</v>
      </c>
      <c r="AA221" s="3">
        <f ca="1">J221/'Trial Plastic Debt'!J221*(1-AA$1)</f>
        <v>7070354955.9271441</v>
      </c>
      <c r="AB221" s="3">
        <f ca="1">K221/'Trial Plastic Debt'!K221*(1-AB$1)</f>
        <v>7473904662.4983263</v>
      </c>
      <c r="AC221" s="3">
        <f ca="1">L221/'Trial Plastic Debt'!L221*(1-AC$1)</f>
        <v>2235034312.0807838</v>
      </c>
      <c r="AD221" s="3">
        <f ca="1">M221/'Trial Plastic Debt'!M221*(1-AD$1)</f>
        <v>0</v>
      </c>
    </row>
    <row r="222" spans="1:30" x14ac:dyDescent="0.25">
      <c r="A222" s="1">
        <f t="shared" si="28"/>
        <v>2059</v>
      </c>
      <c r="B222">
        <f t="shared" si="29"/>
        <v>1.8</v>
      </c>
      <c r="C222" s="3">
        <f t="shared" ca="1" si="23"/>
        <v>101938582140.74864</v>
      </c>
      <c r="D222" s="3">
        <f t="shared" ca="1" si="27"/>
        <v>117789808612.1494</v>
      </c>
      <c r="E222" s="3">
        <f t="shared" ca="1" si="27"/>
        <v>112141614597.76329</v>
      </c>
      <c r="F222" s="3">
        <f t="shared" ca="1" si="27"/>
        <v>106220915703.47348</v>
      </c>
      <c r="G222" s="3">
        <f t="shared" ca="1" si="27"/>
        <v>247313374242.17841</v>
      </c>
      <c r="H222" s="3">
        <f t="shared" ca="1" si="27"/>
        <v>218248528758.03265</v>
      </c>
      <c r="I222" s="3">
        <f t="shared" ca="1" si="27"/>
        <v>189183683273.88693</v>
      </c>
      <c r="J222" s="3">
        <f t="shared" ca="1" si="27"/>
        <v>163044321244.26068</v>
      </c>
      <c r="K222" s="3">
        <f t="shared" ca="1" si="27"/>
        <v>76731796884.636261</v>
      </c>
      <c r="L222" s="3">
        <f t="shared" ca="1" si="27"/>
        <v>71122662243.040237</v>
      </c>
      <c r="M222" s="3">
        <f t="shared" ca="1" si="26"/>
        <v>78241889178.731323</v>
      </c>
      <c r="S222">
        <f t="shared" si="30"/>
        <v>1.8</v>
      </c>
      <c r="T222" s="3">
        <f ca="1">C222/'Trial Plastic Debt'!C222*(1-T$1)</f>
        <v>22565819028.675743</v>
      </c>
      <c r="U222" s="3">
        <f ca="1">D222/'Trial Plastic Debt'!D222*(1-U$1)</f>
        <v>6326275456.2634144</v>
      </c>
      <c r="V222" s="3">
        <f ca="1">E222/'Trial Plastic Debt'!E222*(1-V$1)</f>
        <v>16645210696.761082</v>
      </c>
      <c r="W222" s="3">
        <f ca="1">F222/'Trial Plastic Debt'!F222*(1-W$1)</f>
        <v>14348880851.138844</v>
      </c>
      <c r="X222" s="3">
        <f ca="1">G222/'Trial Plastic Debt'!G222*(1-X$1)</f>
        <v>32395898875.545326</v>
      </c>
      <c r="Y222" s="3">
        <f ca="1">H222/'Trial Plastic Debt'!H222*(1-Y$1)</f>
        <v>24867517529.85009</v>
      </c>
      <c r="Z222" s="3">
        <f ca="1">I222/'Trial Plastic Debt'!I222*(1-Z$1)</f>
        <v>18093198503.768856</v>
      </c>
      <c r="AA222" s="3">
        <f ca="1">J222/'Trial Plastic Debt'!J222*(1-AA$1)</f>
        <v>12133161958.977079</v>
      </c>
      <c r="AB222" s="3">
        <f ca="1">K222/'Trial Plastic Debt'!K222*(1-AB$1)</f>
        <v>4129811394.632257</v>
      </c>
      <c r="AC222" s="3">
        <f ca="1">L222/'Trial Plastic Debt'!L222*(1-AC$1)</f>
        <v>2054774972.6006172</v>
      </c>
      <c r="AD222" s="3">
        <f ca="1">M222/'Trial Plastic Debt'!M222*(1-AD$1)</f>
        <v>0</v>
      </c>
    </row>
    <row r="223" spans="1:30" x14ac:dyDescent="0.25">
      <c r="A223" s="1">
        <f t="shared" si="28"/>
        <v>2059</v>
      </c>
      <c r="B223">
        <f t="shared" si="29"/>
        <v>2</v>
      </c>
      <c r="C223" s="3">
        <f t="shared" ca="1" si="23"/>
        <v>101424640317.63953</v>
      </c>
      <c r="D223" s="3">
        <f t="shared" ca="1" si="27"/>
        <v>117306259601.06274</v>
      </c>
      <c r="E223" s="3">
        <f t="shared" ca="1" si="27"/>
        <v>111688458398.69913</v>
      </c>
      <c r="F223" s="3">
        <f t="shared" ca="1" si="27"/>
        <v>106026422654.74719</v>
      </c>
      <c r="G223" s="3">
        <f t="shared" ca="1" si="27"/>
        <v>100452855993.97188</v>
      </c>
      <c r="H223" s="3">
        <f t="shared" ca="1" si="27"/>
        <v>96418850007.030121</v>
      </c>
      <c r="I223" s="3">
        <f t="shared" ca="1" si="27"/>
        <v>88378209430.18689</v>
      </c>
      <c r="J223" s="3">
        <f t="shared" ca="1" si="27"/>
        <v>83482593999.103043</v>
      </c>
      <c r="K223" s="3">
        <f t="shared" ca="1" si="27"/>
        <v>83839824012.082947</v>
      </c>
      <c r="L223" s="3">
        <f t="shared" ca="1" si="27"/>
        <v>72455768820.393417</v>
      </c>
      <c r="M223" s="3">
        <f t="shared" ca="1" si="26"/>
        <v>80138615808.43718</v>
      </c>
      <c r="S223">
        <f t="shared" si="30"/>
        <v>2</v>
      </c>
      <c r="T223" s="3">
        <f ca="1">C223/'Trial Plastic Debt'!C223*(1-T$1)</f>
        <v>19468795847.042141</v>
      </c>
      <c r="U223" s="3">
        <f ca="1">D223/'Trial Plastic Debt'!D223*(1-U$1)</f>
        <v>5256946868.8046007</v>
      </c>
      <c r="V223" s="3">
        <f ca="1">E223/'Trial Plastic Debt'!E223*(1-V$1)</f>
        <v>15120630233.745295</v>
      </c>
      <c r="W223" s="3">
        <f ca="1">F223/'Trial Plastic Debt'!F223*(1-W$1)</f>
        <v>8105407907.464653</v>
      </c>
      <c r="X223" s="3">
        <f ca="1">G223/'Trial Plastic Debt'!G223*(1-X$1)</f>
        <v>8523556975.2988081</v>
      </c>
      <c r="Y223" s="3">
        <f ca="1">H223/'Trial Plastic Debt'!H223*(1-Y$1)</f>
        <v>7633904804.4724703</v>
      </c>
      <c r="Z223" s="3">
        <f ca="1">I223/'Trial Plastic Debt'!I223*(1-Z$1)</f>
        <v>4470038984.5618629</v>
      </c>
      <c r="AA223" s="3">
        <f ca="1">J223/'Trial Plastic Debt'!J223*(1-AA$1)</f>
        <v>5241912457.4784641</v>
      </c>
      <c r="AB223" s="3">
        <f ca="1">K223/'Trial Plastic Debt'!K223*(1-AB$1)</f>
        <v>4181507141.3326802</v>
      </c>
      <c r="AC223" s="3">
        <f ca="1">L223/'Trial Plastic Debt'!L223*(1-AC$1)</f>
        <v>4195855725.6171532</v>
      </c>
      <c r="AD223" s="3">
        <f ca="1">M223/'Trial Plastic Debt'!M223*(1-AD$1)</f>
        <v>0</v>
      </c>
    </row>
    <row r="224" spans="1:30" x14ac:dyDescent="0.25">
      <c r="A224" s="1">
        <f t="shared" si="28"/>
        <v>2060</v>
      </c>
      <c r="B224">
        <f t="shared" si="29"/>
        <v>1</v>
      </c>
      <c r="C224" s="3">
        <f t="shared" ca="1" si="23"/>
        <v>106564863009.30809</v>
      </c>
      <c r="D224" s="3">
        <f t="shared" ca="1" si="27"/>
        <v>119920270636.87657</v>
      </c>
      <c r="E224" s="3">
        <f t="shared" ca="1" si="27"/>
        <v>364160717022.76404</v>
      </c>
      <c r="F224" s="3">
        <f t="shared" ca="1" si="27"/>
        <v>108674411225.7469</v>
      </c>
      <c r="G224" s="3">
        <f t="shared" ca="1" si="27"/>
        <v>253577693541.30255</v>
      </c>
      <c r="H224" s="3">
        <f t="shared" ca="1" si="27"/>
        <v>96303714683.171509</v>
      </c>
      <c r="I224" s="3">
        <f t="shared" ca="1" si="27"/>
        <v>87242811747.630371</v>
      </c>
      <c r="J224" s="3">
        <f t="shared" ca="1" si="27"/>
        <v>82760584632.421005</v>
      </c>
      <c r="K224" s="3">
        <f t="shared" ca="1" si="27"/>
        <v>80559762697.922607</v>
      </c>
      <c r="L224" s="3">
        <f t="shared" ca="1" si="27"/>
        <v>97913499462.246124</v>
      </c>
      <c r="M224" s="3">
        <f t="shared" ca="1" si="26"/>
        <v>74674591188.092346</v>
      </c>
      <c r="S224">
        <f t="shared" si="30"/>
        <v>1</v>
      </c>
      <c r="T224" s="3">
        <f ca="1">C224/'Trial Plastic Debt'!C224*(1-T$1)</f>
        <v>34238474942.103691</v>
      </c>
      <c r="U224" s="3">
        <f ca="1">D224/'Trial Plastic Debt'!D224*(1-U$1)</f>
        <v>31738495459.546543</v>
      </c>
      <c r="V224" s="3">
        <f ca="1">E224/'Trial Plastic Debt'!E224*(1-V$1)</f>
        <v>88565980024.020538</v>
      </c>
      <c r="W224" s="3">
        <f ca="1">F224/'Trial Plastic Debt'!F224*(1-W$1)</f>
        <v>23086350628.155315</v>
      </c>
      <c r="X224" s="3">
        <f ca="1">G224/'Trial Plastic Debt'!G224*(1-X$1)</f>
        <v>52131025490.587601</v>
      </c>
      <c r="Y224" s="3">
        <f ca="1">H224/'Trial Plastic Debt'!H224*(1-Y$1)</f>
        <v>16322937007.585745</v>
      </c>
      <c r="Z224" s="3">
        <f ca="1">I224/'Trial Plastic Debt'!I224*(1-Z$1)</f>
        <v>12532080265.531219</v>
      </c>
      <c r="AA224" s="3">
        <f ca="1">J224/'Trial Plastic Debt'!J224*(1-AA$1)</f>
        <v>9102593412.8970203</v>
      </c>
      <c r="AB224" s="3">
        <f ca="1">K224/'Trial Plastic Debt'!K224*(1-AB$1)</f>
        <v>5997149500.1820717</v>
      </c>
      <c r="AC224" s="3">
        <f ca="1">L224/'Trial Plastic Debt'!L224*(1-AC$1)</f>
        <v>3830792373.3358903</v>
      </c>
      <c r="AD224" s="3">
        <f ca="1">M224/'Trial Plastic Debt'!M224*(1-AD$1)</f>
        <v>0</v>
      </c>
    </row>
    <row r="225" spans="1:30" x14ac:dyDescent="0.25">
      <c r="A225" s="1">
        <f t="shared" si="28"/>
        <v>2060</v>
      </c>
      <c r="B225">
        <f t="shared" si="29"/>
        <v>1.2</v>
      </c>
      <c r="C225" s="3">
        <f t="shared" ca="1" si="23"/>
        <v>105981709815.44279</v>
      </c>
      <c r="D225" s="3">
        <f t="shared" ca="1" si="27"/>
        <v>119488914252.26421</v>
      </c>
      <c r="E225" s="3">
        <f t="shared" ca="1" si="27"/>
        <v>114017781355.95226</v>
      </c>
      <c r="F225" s="3">
        <f t="shared" ca="1" si="27"/>
        <v>108546648459.64037</v>
      </c>
      <c r="G225" s="3">
        <f t="shared" ca="1" si="27"/>
        <v>253106799246.61282</v>
      </c>
      <c r="H225" s="3">
        <f t="shared" ca="1" si="27"/>
        <v>227740361647.32751</v>
      </c>
      <c r="I225" s="3">
        <f t="shared" ca="1" si="27"/>
        <v>191679222593.53143</v>
      </c>
      <c r="J225" s="3">
        <f t="shared" ca="1" si="27"/>
        <v>86234513308.441559</v>
      </c>
      <c r="K225" s="3">
        <f t="shared" ca="1" si="27"/>
        <v>127144316917.85732</v>
      </c>
      <c r="L225" s="3">
        <f t="shared" ca="1" si="27"/>
        <v>75577316559.785095</v>
      </c>
      <c r="M225" s="3">
        <f t="shared" ca="1" si="26"/>
        <v>75627413833.374039</v>
      </c>
      <c r="S225">
        <f t="shared" si="30"/>
        <v>1.2</v>
      </c>
      <c r="T225" s="3">
        <f ca="1">C225/'Trial Plastic Debt'!C225*(1-T$1)</f>
        <v>31644136025.798595</v>
      </c>
      <c r="U225" s="3">
        <f ca="1">D225/'Trial Plastic Debt'!D225*(1-U$1)</f>
        <v>28580431802.808804</v>
      </c>
      <c r="V225" s="3">
        <f ca="1">E225/'Trial Plastic Debt'!E225*(1-V$1)</f>
        <v>25047369972.709515</v>
      </c>
      <c r="W225" s="3">
        <f ca="1">F225/'Trial Plastic Debt'!F225*(1-W$1)</f>
        <v>21582164933.124817</v>
      </c>
      <c r="X225" s="3">
        <f ca="1">G225/'Trial Plastic Debt'!G225*(1-X$1)</f>
        <v>47768002747.156746</v>
      </c>
      <c r="Y225" s="3">
        <f ca="1">H225/'Trial Plastic Debt'!H225*(1-Y$1)</f>
        <v>34255871298.505199</v>
      </c>
      <c r="Z225" s="3">
        <f ca="1">I225/'Trial Plastic Debt'!I225*(1-Z$1)</f>
        <v>25744855637.375271</v>
      </c>
      <c r="AA225" s="3">
        <f ca="1">J225/'Trial Plastic Debt'!J225*(1-AA$1)</f>
        <v>8741272648.6510696</v>
      </c>
      <c r="AB225" s="3">
        <f ca="1">K225/'Trial Plastic Debt'!K225*(1-AB$1)</f>
        <v>9115177742.0972595</v>
      </c>
      <c r="AC225" s="3">
        <f ca="1">L225/'Trial Plastic Debt'!L225*(1-AC$1)</f>
        <v>2698993322.8324308</v>
      </c>
      <c r="AD225" s="3">
        <f ca="1">M225/'Trial Plastic Debt'!M225*(1-AD$1)</f>
        <v>0</v>
      </c>
    </row>
    <row r="226" spans="1:30" x14ac:dyDescent="0.25">
      <c r="A226" s="1">
        <f t="shared" si="28"/>
        <v>2060</v>
      </c>
      <c r="B226">
        <f t="shared" si="29"/>
        <v>1.4</v>
      </c>
      <c r="C226" s="3">
        <f t="shared" ca="1" si="23"/>
        <v>105413754172.50145</v>
      </c>
      <c r="D226" s="3">
        <f t="shared" ca="1" si="27"/>
        <v>119096456304.35736</v>
      </c>
      <c r="E226" s="3">
        <f t="shared" ca="1" si="27"/>
        <v>113800821103.07994</v>
      </c>
      <c r="F226" s="3">
        <f t="shared" ca="1" si="27"/>
        <v>108505185901.80255</v>
      </c>
      <c r="G226" s="3">
        <f t="shared" ca="1" si="27"/>
        <v>252655919075.45779</v>
      </c>
      <c r="H226" s="3">
        <f t="shared" ca="1" si="27"/>
        <v>227337221869.64029</v>
      </c>
      <c r="I226" s="3">
        <f t="shared" ca="1" si="27"/>
        <v>88055469936.548279</v>
      </c>
      <c r="J226" s="3">
        <f t="shared" ca="1" si="27"/>
        <v>86895041530.741776</v>
      </c>
      <c r="K226" s="3">
        <f t="shared" ca="1" si="27"/>
        <v>78214451607.234314</v>
      </c>
      <c r="L226" s="3">
        <f t="shared" ca="1" si="27"/>
        <v>72620414772.413834</v>
      </c>
      <c r="M226" s="3">
        <f t="shared" ca="1" si="26"/>
        <v>76831855857.934006</v>
      </c>
      <c r="S226">
        <f t="shared" si="30"/>
        <v>1.4</v>
      </c>
      <c r="T226" s="3">
        <f ca="1">C226/'Trial Plastic Debt'!C226*(1-T$1)</f>
        <v>28947668308.292145</v>
      </c>
      <c r="U226" s="3">
        <f ca="1">D226/'Trial Plastic Debt'!D226*(1-U$1)</f>
        <v>26408467073.912548</v>
      </c>
      <c r="V226" s="3">
        <f ca="1">E226/'Trial Plastic Debt'!E226*(1-V$1)</f>
        <v>23193059974.315712</v>
      </c>
      <c r="W226" s="3">
        <f ca="1">F226/'Trial Plastic Debt'!F226*(1-W$1)</f>
        <v>20030619599.135941</v>
      </c>
      <c r="X226" s="3">
        <f ca="1">G226/'Trial Plastic Debt'!G226*(1-X$1)</f>
        <v>43312481662.832718</v>
      </c>
      <c r="Y226" s="3">
        <f ca="1">H226/'Trial Plastic Debt'!H226*(1-Y$1)</f>
        <v>31618972023.841629</v>
      </c>
      <c r="Z226" s="3">
        <f ca="1">I226/'Trial Plastic Debt'!I226*(1-Z$1)</f>
        <v>11085684880.119497</v>
      </c>
      <c r="AA226" s="3">
        <f ca="1">J226/'Trial Plastic Debt'!J226*(1-AA$1)</f>
        <v>8198641186.3956032</v>
      </c>
      <c r="AB226" s="3">
        <f ca="1">K226/'Trial Plastic Debt'!K226*(1-AB$1)</f>
        <v>5160906362.4576416</v>
      </c>
      <c r="AC226" s="3">
        <f ca="1">L226/'Trial Plastic Debt'!L226*(1-AC$1)</f>
        <v>2457967695.3691058</v>
      </c>
      <c r="AD226" s="3">
        <f ca="1">M226/'Trial Plastic Debt'!M226*(1-AD$1)</f>
        <v>0</v>
      </c>
    </row>
    <row r="227" spans="1:30" x14ac:dyDescent="0.25">
      <c r="A227" s="1">
        <f t="shared" si="28"/>
        <v>2060</v>
      </c>
      <c r="B227">
        <f t="shared" si="29"/>
        <v>1.6</v>
      </c>
      <c r="C227" s="3">
        <f t="shared" ca="1" si="23"/>
        <v>104860359443.76102</v>
      </c>
      <c r="D227" s="3">
        <f t="shared" ca="1" si="27"/>
        <v>120969136848.46458</v>
      </c>
      <c r="E227" s="3">
        <f t="shared" ca="1" si="27"/>
        <v>113645149773.16367</v>
      </c>
      <c r="F227" s="3">
        <f t="shared" ca="1" si="27"/>
        <v>108548376271.29829</v>
      </c>
      <c r="G227" s="3">
        <f t="shared" ca="1" si="27"/>
        <v>252770562003.67319</v>
      </c>
      <c r="H227" s="3">
        <f t="shared" ca="1" si="27"/>
        <v>222787295296.1012</v>
      </c>
      <c r="I227" s="3">
        <f t="shared" ca="1" si="27"/>
        <v>197366838949.95111</v>
      </c>
      <c r="J227" s="3">
        <f t="shared" ca="1" si="27"/>
        <v>84739174492.770416</v>
      </c>
      <c r="K227" s="3">
        <f t="shared" ca="1" si="27"/>
        <v>129017841701.74814</v>
      </c>
      <c r="L227" s="3">
        <f t="shared" ca="1" si="27"/>
        <v>72641951236.42067</v>
      </c>
      <c r="M227" s="3">
        <f t="shared" ca="1" si="26"/>
        <v>78283940055.258011</v>
      </c>
      <c r="S227">
        <f t="shared" si="30"/>
        <v>1.6</v>
      </c>
      <c r="T227" s="3">
        <f ca="1">C227/'Trial Plastic Debt'!C227*(1-T$1)</f>
        <v>26102320859.066216</v>
      </c>
      <c r="U227" s="3">
        <f ca="1">D227/'Trial Plastic Debt'!D227*(1-U$1)</f>
        <v>7854599563.8586302</v>
      </c>
      <c r="V227" s="3">
        <f ca="1">E227/'Trial Plastic Debt'!E227*(1-V$1)</f>
        <v>21239287217.596329</v>
      </c>
      <c r="W227" s="3">
        <f ca="1">F227/'Trial Plastic Debt'!F227*(1-W$1)</f>
        <v>18403563912.445145</v>
      </c>
      <c r="X227" s="3">
        <f ca="1">G227/'Trial Plastic Debt'!G227*(1-X$1)</f>
        <v>38423282413.676506</v>
      </c>
      <c r="Y227" s="3">
        <f ca="1">H227/'Trial Plastic Debt'!H227*(1-Y$1)</f>
        <v>29311734775.452171</v>
      </c>
      <c r="Z227" s="3">
        <f ca="1">I227/'Trial Plastic Debt'!I227*(1-Z$1)</f>
        <v>20312901640.789417</v>
      </c>
      <c r="AA227" s="3">
        <f ca="1">J227/'Trial Plastic Debt'!J227*(1-AA$1)</f>
        <v>7492599647.0834723</v>
      </c>
      <c r="AB227" s="3">
        <f ca="1">K227/'Trial Plastic Debt'!K227*(1-AB$1)</f>
        <v>7854105791.2275858</v>
      </c>
      <c r="AC227" s="3">
        <f ca="1">L227/'Trial Plastic Debt'!L227*(1-AC$1)</f>
        <v>2287402372.433639</v>
      </c>
      <c r="AD227" s="3">
        <f ca="1">M227/'Trial Plastic Debt'!M227*(1-AD$1)</f>
        <v>0</v>
      </c>
    </row>
    <row r="228" spans="1:30" x14ac:dyDescent="0.25">
      <c r="A228" s="1">
        <f t="shared" si="28"/>
        <v>2060</v>
      </c>
      <c r="B228">
        <f t="shared" si="29"/>
        <v>1.8</v>
      </c>
      <c r="C228" s="3">
        <f t="shared" ca="1" si="23"/>
        <v>104320925408.60857</v>
      </c>
      <c r="D228" s="3">
        <f t="shared" ca="1" si="27"/>
        <v>120460444495.48476</v>
      </c>
      <c r="E228" s="3">
        <f t="shared" ca="1" si="27"/>
        <v>134399622962.19345</v>
      </c>
      <c r="F228" s="3">
        <f t="shared" ca="1" si="27"/>
        <v>108674834219.70113</v>
      </c>
      <c r="G228" s="3">
        <f t="shared" ca="1" si="27"/>
        <v>253118983946.59445</v>
      </c>
      <c r="H228" s="3">
        <f t="shared" ca="1" si="27"/>
        <v>223357681233.54083</v>
      </c>
      <c r="I228" s="3">
        <f t="shared" ca="1" si="27"/>
        <v>193596378520.48721</v>
      </c>
      <c r="J228" s="3">
        <f t="shared" ca="1" si="27"/>
        <v>166829580012.54898</v>
      </c>
      <c r="K228" s="3">
        <f t="shared" ca="1" si="27"/>
        <v>78184561949.584549</v>
      </c>
      <c r="L228" s="3">
        <f t="shared" ca="1" si="27"/>
        <v>72723392503.044525</v>
      </c>
      <c r="M228" s="3">
        <f t="shared" ca="1" si="26"/>
        <v>79980475572.951385</v>
      </c>
      <c r="S228">
        <f t="shared" si="30"/>
        <v>1.8</v>
      </c>
      <c r="T228" s="3">
        <f ca="1">C228/'Trial Plastic Debt'!C228*(1-T$1)</f>
        <v>23084438591.396473</v>
      </c>
      <c r="U228" s="3">
        <f ca="1">D228/'Trial Plastic Debt'!D228*(1-U$1)</f>
        <v>6308202990.2374992</v>
      </c>
      <c r="V228" s="3">
        <f ca="1">E228/'Trial Plastic Debt'!E228*(1-V$1)</f>
        <v>16407126107.7589</v>
      </c>
      <c r="W228" s="3">
        <f ca="1">F228/'Trial Plastic Debt'!F228*(1-W$1)</f>
        <v>16676780790.671442</v>
      </c>
      <c r="X228" s="3">
        <f ca="1">G228/'Trial Plastic Debt'!G228*(1-X$1)</f>
        <v>33163391822.208782</v>
      </c>
      <c r="Y228" s="3">
        <f ca="1">H228/'Trial Plastic Debt'!H228*(1-Y$1)</f>
        <v>25556583251.615864</v>
      </c>
      <c r="Z228" s="3">
        <f ca="1">I228/'Trial Plastic Debt'!I228*(1-Z$1)</f>
        <v>18523415764.459789</v>
      </c>
      <c r="AA228" s="3">
        <f ca="1">J228/'Trial Plastic Debt'!J228*(1-AA$1)</f>
        <v>12420808338.760996</v>
      </c>
      <c r="AB228" s="3">
        <f ca="1">K228/'Trial Plastic Debt'!K228*(1-AB$1)</f>
        <v>4211022119.9988651</v>
      </c>
      <c r="AC228" s="3">
        <f ca="1">L228/'Trial Plastic Debt'!L228*(1-AC$1)</f>
        <v>2091214537.3401377</v>
      </c>
      <c r="AD228" s="3">
        <f ca="1">M228/'Trial Plastic Debt'!M228*(1-AD$1)</f>
        <v>0</v>
      </c>
    </row>
    <row r="229" spans="1:30" x14ac:dyDescent="0.25">
      <c r="A229" s="1">
        <f t="shared" si="28"/>
        <v>2060</v>
      </c>
      <c r="B229">
        <f t="shared" si="29"/>
        <v>2</v>
      </c>
      <c r="C229" s="3">
        <f t="shared" ca="1" si="23"/>
        <v>103794885619.6066</v>
      </c>
      <c r="D229" s="3">
        <f t="shared" ca="1" si="27"/>
        <v>119965546781.75336</v>
      </c>
      <c r="E229" s="3">
        <f t="shared" ca="1" si="27"/>
        <v>116235468109.80826</v>
      </c>
      <c r="F229" s="3">
        <f t="shared" ca="1" si="27"/>
        <v>108455975764.65857</v>
      </c>
      <c r="G229" s="3">
        <f t="shared" ca="1" si="27"/>
        <v>102701190256.11118</v>
      </c>
      <c r="H229" s="3">
        <f t="shared" ca="1" si="27"/>
        <v>97345092968.656387</v>
      </c>
      <c r="I229" s="3">
        <f t="shared" ca="1" si="27"/>
        <v>91897355671.124435</v>
      </c>
      <c r="J229" s="3">
        <f t="shared" ca="1" si="27"/>
        <v>86193647996.800461</v>
      </c>
      <c r="K229" s="3">
        <f t="shared" ca="1" si="27"/>
        <v>78333836345.856339</v>
      </c>
      <c r="L229" s="3">
        <f t="shared" ca="1" si="27"/>
        <v>73900955400.458069</v>
      </c>
      <c r="M229" s="3">
        <f t="shared" ca="1" si="26"/>
        <v>81918869185.952209</v>
      </c>
      <c r="S229">
        <f t="shared" si="30"/>
        <v>2</v>
      </c>
      <c r="T229" s="3">
        <f ca="1">C229/'Trial Plastic Debt'!C229*(1-T$1)</f>
        <v>19916485150.754253</v>
      </c>
      <c r="U229" s="3">
        <f ca="1">D229/'Trial Plastic Debt'!D229*(1-U$1)</f>
        <v>7048962377.8467836</v>
      </c>
      <c r="V229" s="3">
        <f ca="1">E229/'Trial Plastic Debt'!E229*(1-V$1)</f>
        <v>15585185587.055265</v>
      </c>
      <c r="W229" s="3">
        <f ca="1">F229/'Trial Plastic Debt'!F229*(1-W$1)</f>
        <v>8110061681.9005346</v>
      </c>
      <c r="X229" s="3">
        <f ca="1">G229/'Trial Plastic Debt'!G229*(1-X$1)</f>
        <v>7429912673.0526724</v>
      </c>
      <c r="Y229" s="3">
        <f ca="1">H229/'Trial Plastic Debt'!H229*(1-Y$1)</f>
        <v>8192045318.9947433</v>
      </c>
      <c r="Z229" s="3">
        <f ca="1">I229/'Trial Plastic Debt'!I229*(1-Z$1)</f>
        <v>7019233273.8501396</v>
      </c>
      <c r="AA229" s="3">
        <f ca="1">J229/'Trial Plastic Debt'!J229*(1-AA$1)</f>
        <v>5210071637.1102629</v>
      </c>
      <c r="AB229" s="3">
        <f ca="1">K229/'Trial Plastic Debt'!K229*(1-AB$1)</f>
        <v>5544095627.4747448</v>
      </c>
      <c r="AC229" s="3">
        <f ca="1">L229/'Trial Plastic Debt'!L229*(1-AC$1)</f>
        <v>4290325604.443604</v>
      </c>
      <c r="AD229" s="3">
        <f ca="1">M229/'Trial Plastic Debt'!M229*(1-AD$1)</f>
        <v>0</v>
      </c>
    </row>
    <row r="230" spans="1:30" x14ac:dyDescent="0.25">
      <c r="A230" s="1"/>
    </row>
    <row r="231" spans="1:30" x14ac:dyDescent="0.25">
      <c r="A231" s="1"/>
    </row>
    <row r="232" spans="1:30" x14ac:dyDescent="0.25">
      <c r="A232" s="1"/>
    </row>
    <row r="233" spans="1:30" x14ac:dyDescent="0.25">
      <c r="A233" s="1"/>
    </row>
    <row r="234" spans="1:30" x14ac:dyDescent="0.25">
      <c r="A234" s="1"/>
    </row>
    <row r="235" spans="1:30" x14ac:dyDescent="0.25">
      <c r="A235" s="1"/>
    </row>
    <row r="236" spans="1:30" x14ac:dyDescent="0.25">
      <c r="A236" s="1"/>
    </row>
    <row r="237" spans="1:30" x14ac:dyDescent="0.25">
      <c r="A237" s="1"/>
    </row>
    <row r="238" spans="1:30" x14ac:dyDescent="0.25">
      <c r="A238" s="1"/>
    </row>
    <row r="239" spans="1:30" x14ac:dyDescent="0.25">
      <c r="A239" s="1"/>
    </row>
    <row r="240" spans="1:30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</sheetData>
  <autoFilter ref="A1:A454" xr:uid="{5D517AB6-97AD-412A-A64D-DDBBDA43FC4C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26DE-3F49-4EDE-BC7E-AA039E66EF1F}">
  <dimension ref="A1:BH454"/>
  <sheetViews>
    <sheetView topLeftCell="A195" zoomScale="85" zoomScaleNormal="85" workbookViewId="0">
      <selection activeCell="N8" sqref="N8"/>
    </sheetView>
  </sheetViews>
  <sheetFormatPr defaultRowHeight="15" x14ac:dyDescent="0.25"/>
  <cols>
    <col min="1" max="1" width="9.140625" style="11"/>
    <col min="2" max="2" width="11.42578125" bestFit="1" customWidth="1"/>
    <col min="3" max="3" width="11.5703125" style="5" bestFit="1" customWidth="1"/>
    <col min="4" max="4" width="12.85546875" bestFit="1" customWidth="1"/>
    <col min="5" max="6" width="13.85546875" bestFit="1" customWidth="1"/>
    <col min="7" max="11" width="12.85546875" bestFit="1" customWidth="1"/>
    <col min="12" max="13" width="11.85546875" bestFit="1" customWidth="1"/>
    <col min="14" max="14" width="9.140625" style="12"/>
    <col min="28" max="30" width="11.7109375" bestFit="1" customWidth="1"/>
    <col min="31" max="31" width="12.7109375" bestFit="1" customWidth="1"/>
    <col min="32" max="32" width="11.7109375" bestFit="1" customWidth="1"/>
    <col min="33" max="33" width="12.7109375" bestFit="1" customWidth="1"/>
    <col min="34" max="37" width="11.7109375" bestFit="1" customWidth="1"/>
    <col min="39" max="39" width="12.140625" bestFit="1" customWidth="1"/>
    <col min="40" max="45" width="11.7109375" bestFit="1" customWidth="1"/>
    <col min="46" max="50" width="10.7109375" bestFit="1" customWidth="1"/>
  </cols>
  <sheetData>
    <row r="1" spans="1:60" ht="15.75" thickBot="1" x14ac:dyDescent="0.3">
      <c r="B1" t="s">
        <v>2</v>
      </c>
      <c r="C1" s="8">
        <v>0</v>
      </c>
      <c r="D1" s="10">
        <v>0.1</v>
      </c>
      <c r="E1" s="10">
        <v>0.2</v>
      </c>
      <c r="F1" s="10">
        <v>0.3</v>
      </c>
      <c r="G1" s="10">
        <v>0.4</v>
      </c>
      <c r="H1" s="10">
        <v>0.5</v>
      </c>
      <c r="I1" s="10">
        <v>0.6</v>
      </c>
      <c r="J1" s="10">
        <v>0.7</v>
      </c>
      <c r="K1" s="10">
        <v>0.8</v>
      </c>
      <c r="L1" s="10">
        <v>0.9</v>
      </c>
      <c r="M1" s="10">
        <v>1</v>
      </c>
      <c r="N1" s="8">
        <v>0</v>
      </c>
      <c r="O1" s="10">
        <v>0.1</v>
      </c>
      <c r="P1" s="10">
        <v>0.2</v>
      </c>
      <c r="Q1" s="10">
        <v>0.3</v>
      </c>
      <c r="R1" s="10">
        <v>0.4</v>
      </c>
      <c r="S1" s="10">
        <v>0.5</v>
      </c>
      <c r="T1" s="10">
        <v>0.6</v>
      </c>
      <c r="U1" s="10">
        <v>0.7</v>
      </c>
      <c r="V1" s="10">
        <v>0.8</v>
      </c>
      <c r="W1" s="10">
        <v>0.9</v>
      </c>
      <c r="X1" s="10">
        <v>1</v>
      </c>
      <c r="Z1" s="11"/>
      <c r="AA1" t="s">
        <v>2</v>
      </c>
      <c r="AB1" s="8">
        <v>0</v>
      </c>
      <c r="AC1" s="10">
        <v>0.1</v>
      </c>
      <c r="AD1" s="10">
        <v>0.2</v>
      </c>
      <c r="AE1" s="10">
        <v>0.3</v>
      </c>
      <c r="AF1" s="10">
        <v>0.4</v>
      </c>
      <c r="AG1" s="10">
        <v>0.5</v>
      </c>
      <c r="AH1" s="10">
        <v>0.6</v>
      </c>
      <c r="AI1" s="10">
        <v>0.7</v>
      </c>
      <c r="AJ1" s="10">
        <v>0.8</v>
      </c>
      <c r="AK1" s="10">
        <v>0.9</v>
      </c>
      <c r="AM1" t="s">
        <v>2</v>
      </c>
      <c r="AN1" s="8">
        <v>0</v>
      </c>
      <c r="AO1" s="10">
        <v>0.1</v>
      </c>
      <c r="AP1" s="10">
        <v>0.2</v>
      </c>
      <c r="AQ1" s="10">
        <v>0.3</v>
      </c>
      <c r="AR1" s="10">
        <v>0.4</v>
      </c>
      <c r="AS1" s="10">
        <v>0.5</v>
      </c>
      <c r="AT1" s="10">
        <v>0.6</v>
      </c>
      <c r="AU1" s="10">
        <v>0.7</v>
      </c>
      <c r="AV1" s="10">
        <v>0.8</v>
      </c>
      <c r="AW1" s="10">
        <v>0.9</v>
      </c>
      <c r="AX1" s="10">
        <v>1</v>
      </c>
    </row>
    <row r="2" spans="1:60" ht="15.75" thickBot="1" x14ac:dyDescent="0.3">
      <c r="A2" s="9">
        <v>2023</v>
      </c>
      <c r="B2" s="7">
        <v>1</v>
      </c>
      <c r="C2" s="6">
        <f t="shared" ref="C2:C33" ca="1" si="0">MAX(INDIRECT("'[All data.xlsx]Sheet5_Mul_" &amp; $B2 &amp; "_" &amp; C$1 &amp; "'!"&amp; ADDRESS($BD$2+$A2-2023, 2) &amp; ":" &amp; ADDRESS($BD$2+$A2-2023, 52)))</f>
        <v>3.1279300245470059</v>
      </c>
      <c r="D2" s="13">
        <f t="shared" ref="D2:L4" ca="1" si="1">MAX(INDIRECT("'[All data.xlsx]Sheet5_Mul_" &amp; $B2 &amp; "_" &amp; D$1 &amp; "'!"&amp; ADDRESS($BE$2+$A2-2023, 2) &amp; ":" &amp; ADDRESS($BE$2+$A2-2023, 52)))</f>
        <v>3.9138094213836916</v>
      </c>
      <c r="E2" s="13">
        <f t="shared" ca="1" si="1"/>
        <v>3.8426629658750557</v>
      </c>
      <c r="F2" s="13">
        <f t="shared" ca="1" si="1"/>
        <v>3.7715165103664203</v>
      </c>
      <c r="G2" s="13">
        <f t="shared" ca="1" si="1"/>
        <v>3.1856427030741941</v>
      </c>
      <c r="H2" s="13">
        <f t="shared" ca="1" si="1"/>
        <v>3.197622836282572</v>
      </c>
      <c r="I2" s="13">
        <f t="shared" ca="1" si="1"/>
        <v>3.558077143840515</v>
      </c>
      <c r="J2" s="13">
        <f t="shared" ca="1" si="1"/>
        <v>2.2261554110886439</v>
      </c>
      <c r="K2" s="13">
        <f t="shared" ca="1" si="1"/>
        <v>3.4157842328232442</v>
      </c>
      <c r="L2" s="13">
        <f t="shared" ca="1" si="1"/>
        <v>3.3093184809137579</v>
      </c>
      <c r="M2" s="13">
        <f t="shared" ref="M2:M65" ca="1" si="2">MAX(INDIRECT("'[All data.xlsx]Sheet5_Mul_" &amp; $B2 &amp; "_" &amp; M$1 &amp; "'!"&amp; ADDRESS($BF$2+$A2-2023, 2) &amp; ":" &amp; ADDRESS($BF$2+$A2-2023, 52)))</f>
        <v>0.98881168837246958</v>
      </c>
      <c r="N2" s="12">
        <f ca="1">C2/$C2</f>
        <v>1</v>
      </c>
      <c r="O2" s="12">
        <f t="shared" ref="O2:X2" ca="1" si="3">D2/$C2</f>
        <v>1.251245836917499</v>
      </c>
      <c r="P2" s="12">
        <f t="shared" ca="1" si="3"/>
        <v>1.2285002975511126</v>
      </c>
      <c r="Q2" s="12">
        <f t="shared" ca="1" si="3"/>
        <v>1.2057547581847263</v>
      </c>
      <c r="R2" s="12">
        <f t="shared" ca="1" si="3"/>
        <v>1.0184507575534867</v>
      </c>
      <c r="S2" s="12">
        <f t="shared" ca="1" si="3"/>
        <v>1.0222808090937583</v>
      </c>
      <c r="T2" s="12">
        <f t="shared" ca="1" si="3"/>
        <v>1.1375181400855678</v>
      </c>
      <c r="U2" s="12">
        <f t="shared" ca="1" si="3"/>
        <v>0.71170243375602393</v>
      </c>
      <c r="V2" s="12">
        <f t="shared" ca="1" si="3"/>
        <v>1.0920270613527954</v>
      </c>
      <c r="W2" s="12">
        <f t="shared" ca="1" si="3"/>
        <v>1.0579899342195231</v>
      </c>
      <c r="X2" s="12">
        <f t="shared" ca="1" si="3"/>
        <v>0.3161233405519267</v>
      </c>
      <c r="Z2" s="9">
        <v>2023</v>
      </c>
      <c r="AA2" s="7">
        <v>1</v>
      </c>
      <c r="AB2" s="6">
        <f ca="1">C2/(1-AB$1)</f>
        <v>3.1279300245470059</v>
      </c>
      <c r="AC2" s="6">
        <f t="shared" ref="AC2:AK2" ca="1" si="4">D2/(1-AC$1)</f>
        <v>4.3486771348707682</v>
      </c>
      <c r="AD2" s="6">
        <f t="shared" ca="1" si="4"/>
        <v>4.8033287073438196</v>
      </c>
      <c r="AE2" s="6">
        <f t="shared" ca="1" si="4"/>
        <v>5.3878807290948867</v>
      </c>
      <c r="AF2" s="6">
        <f t="shared" ca="1" si="4"/>
        <v>5.3094045051236574</v>
      </c>
      <c r="AG2" s="6">
        <f t="shared" ca="1" si="4"/>
        <v>6.3952456725651441</v>
      </c>
      <c r="AH2" s="6">
        <f t="shared" ca="1" si="4"/>
        <v>8.8951928596012877</v>
      </c>
      <c r="AI2" s="6">
        <f t="shared" ca="1" si="4"/>
        <v>7.4205180369621448</v>
      </c>
      <c r="AJ2" s="6">
        <f t="shared" ca="1" si="4"/>
        <v>17.078921164116224</v>
      </c>
      <c r="AK2" s="6">
        <f t="shared" ca="1" si="4"/>
        <v>33.09318480913759</v>
      </c>
      <c r="AM2" s="7">
        <v>1</v>
      </c>
      <c r="AN2" s="6">
        <f ca="1">MIN(INDIRECT("'[All data.xlsx]Sheet5_Mul_" &amp; $B2 &amp; "_" &amp; AN$1 &amp; "'!"&amp; ADDRESS($BD$2+$A2-2023, 2) &amp; ":" &amp; ADDRESS($BD$2+$A2-2023, 52)))</f>
        <v>3.1279300245470059</v>
      </c>
      <c r="AO2" s="13">
        <f ca="1">MIN(INDIRECT("'[All data.xlsx]Sheet5_Mul_" &amp; $B2 &amp; "_" &amp; AO$1 &amp; "'!"&amp; ADDRESS($BE$2+$A2-2023, 2) &amp; ":" &amp; ADDRESS($BE$2+$A2-2023, 52)))</f>
        <v>3.9138094213836916</v>
      </c>
      <c r="AP2" s="13">
        <f t="shared" ref="AP2:AW2" ca="1" si="5">MIN(INDIRECT("'[All data.xlsx]Sheet5_Mul_" &amp; $B2 &amp; "_" &amp; AP$1 &amp; "'!"&amp; ADDRESS($BE$2+$A2-2023, 2) &amp; ":" &amp; ADDRESS($BE$2+$A2-2023, 52)))</f>
        <v>3.8426629658750557</v>
      </c>
      <c r="AQ2" s="13">
        <f t="shared" ca="1" si="5"/>
        <v>3.7715165103664203</v>
      </c>
      <c r="AR2" s="13">
        <f t="shared" ca="1" si="5"/>
        <v>2.6099835280902983</v>
      </c>
      <c r="AS2" s="13">
        <f t="shared" ca="1" si="5"/>
        <v>2.4083765295201696</v>
      </c>
      <c r="AT2" s="13">
        <f t="shared" ca="1" si="5"/>
        <v>3.4167999582371107</v>
      </c>
      <c r="AU2" s="13">
        <f t="shared" ca="1" si="5"/>
        <v>2.1981175735142799</v>
      </c>
      <c r="AV2" s="13">
        <f t="shared" ca="1" si="5"/>
        <v>3.3451456400215425</v>
      </c>
      <c r="AW2" s="13">
        <f t="shared" ca="1" si="5"/>
        <v>2.0565901523675234</v>
      </c>
      <c r="AX2" s="13">
        <f ca="1">MIN(INDIRECT("'[All data.xlsx]Sheet5_Mul_" &amp; $B2 &amp; "_" &amp; AX$1 &amp; "'!"&amp; ADDRESS($BF$2+$A2-2023, 2) &amp; ":" &amp; ADDRESS($BF$2+$A2-2023, 52)))</f>
        <v>0.98881168837246958</v>
      </c>
      <c r="BD2" s="2">
        <v>423</v>
      </c>
      <c r="BE2">
        <v>613</v>
      </c>
      <c r="BF2">
        <v>385</v>
      </c>
      <c r="BH2" t="s">
        <v>10</v>
      </c>
    </row>
    <row r="3" spans="1:60" x14ac:dyDescent="0.25">
      <c r="A3" s="9">
        <v>2023</v>
      </c>
      <c r="B3" s="7">
        <v>1.2</v>
      </c>
      <c r="C3" s="6">
        <f t="shared" ca="1" si="0"/>
        <v>3.3657113495807067</v>
      </c>
      <c r="D3" s="13">
        <f t="shared" ca="1" si="1"/>
        <v>4.1837411463968879</v>
      </c>
      <c r="E3" s="13">
        <f t="shared" ca="1" si="1"/>
        <v>4.1051311864443889</v>
      </c>
      <c r="F3" s="13">
        <f t="shared" ca="1" si="1"/>
        <v>4.026521226491889</v>
      </c>
      <c r="G3" s="13">
        <f t="shared" ca="1" si="1"/>
        <v>3.4060863090795852</v>
      </c>
      <c r="H3" s="13">
        <f t="shared" ca="1" si="1"/>
        <v>3.7843883847210424</v>
      </c>
      <c r="I3" s="13">
        <f t="shared" ca="1" si="1"/>
        <v>2.9182655144093883</v>
      </c>
      <c r="J3" s="13">
        <f t="shared" ca="1" si="1"/>
        <v>3.3222908173398027</v>
      </c>
      <c r="K3" s="13">
        <f t="shared" ca="1" si="1"/>
        <v>3.337034769026225</v>
      </c>
      <c r="L3" s="13">
        <f t="shared" ca="1" si="1"/>
        <v>2.2357974625539621</v>
      </c>
      <c r="M3" s="13">
        <f t="shared" ca="1" si="2"/>
        <v>2.5833428739485305</v>
      </c>
      <c r="N3" s="12">
        <f t="shared" ref="N3:N7" ca="1" si="6">C3/C$2</f>
        <v>1.0760187482353083</v>
      </c>
      <c r="O3" s="12">
        <f t="shared" ref="O3:O7" ca="1" si="7">D3/D$2</f>
        <v>1.0689690518752353</v>
      </c>
      <c r="P3" s="12">
        <f t="shared" ref="P3:P7" ca="1" si="8">E3/E$2</f>
        <v>1.0683037317870951</v>
      </c>
      <c r="Q3" s="12">
        <f t="shared" ref="Q3:Q7" ca="1" si="9">F3/F$2</f>
        <v>1.0676133103022514</v>
      </c>
      <c r="R3" s="12">
        <f t="shared" ref="R3:R7" ca="1" si="10">G3/G$2</f>
        <v>1.0691990993819425</v>
      </c>
      <c r="S3" s="12">
        <f t="shared" ref="S3:S7" ca="1" si="11">H3/H$2</f>
        <v>1.183500549777353</v>
      </c>
      <c r="T3" s="12">
        <f t="shared" ref="T3:T7" ca="1" si="12">I3/I$2</f>
        <v>0.8201805066147253</v>
      </c>
      <c r="U3" s="12">
        <f t="shared" ref="U3:U7" ca="1" si="13">J3/J$2</f>
        <v>1.4923894355224383</v>
      </c>
      <c r="V3" s="12">
        <f t="shared" ref="V3:V7" ca="1" si="14">K3/K$2</f>
        <v>0.97694542206726842</v>
      </c>
      <c r="W3" s="12">
        <f t="shared" ref="W3:W7" ca="1" si="15">L3/L$2</f>
        <v>0.67560661672448674</v>
      </c>
      <c r="X3" s="12">
        <f t="shared" ref="X3:X7" ca="1" si="16">M3/M$2</f>
        <v>2.6125731565740011</v>
      </c>
      <c r="Z3" s="9">
        <v>2023</v>
      </c>
      <c r="AA3" s="7">
        <v>1.2</v>
      </c>
      <c r="AB3" s="6">
        <f t="shared" ref="AB3:AB66" ca="1" si="17">C3/(1-AB$1)</f>
        <v>3.3657113495807067</v>
      </c>
      <c r="AC3" s="6">
        <f t="shared" ref="AC3:AC66" ca="1" si="18">D3/(1-AC$1)</f>
        <v>4.6486012737743199</v>
      </c>
      <c r="AD3" s="6">
        <f t="shared" ref="AD3:AD66" ca="1" si="19">E3/(1-AD$1)</f>
        <v>5.1314139830554861</v>
      </c>
      <c r="AE3" s="6">
        <f t="shared" ref="AE3:AE66" ca="1" si="20">F3/(1-AE$1)</f>
        <v>5.752173180702699</v>
      </c>
      <c r="AF3" s="6">
        <f t="shared" ref="AF3:AF66" ca="1" si="21">G3/(1-AF$1)</f>
        <v>5.676810515132642</v>
      </c>
      <c r="AG3" s="6">
        <f t="shared" ref="AG3:AG66" ca="1" si="22">H3/(1-AG$1)</f>
        <v>7.5687767694420849</v>
      </c>
      <c r="AH3" s="6">
        <f t="shared" ref="AH3:AH66" ca="1" si="23">I3/(1-AH$1)</f>
        <v>7.2956637860234705</v>
      </c>
      <c r="AI3" s="6">
        <f t="shared" ref="AI3:AI66" ca="1" si="24">J3/(1-AI$1)</f>
        <v>11.074302724466007</v>
      </c>
      <c r="AJ3" s="6">
        <f t="shared" ref="AJ3:AJ66" ca="1" si="25">K3/(1-AJ$1)</f>
        <v>16.685173845131128</v>
      </c>
      <c r="AK3" s="6">
        <f t="shared" ref="AK3:AK66" ca="1" si="26">L3/(1-AK$1)</f>
        <v>22.357974625539626</v>
      </c>
      <c r="AM3" s="7">
        <v>1.2</v>
      </c>
      <c r="AN3" s="6">
        <f t="shared" ref="AN3:AN66" ca="1" si="27">MIN(INDIRECT("'[All data.xlsx]Sheet5_Mul_" &amp; $B3 &amp; "_" &amp; AN$1 &amp; "'!"&amp; ADDRESS($BD$2+$A3-2023, 2) &amp; ":" &amp; ADDRESS($BD$2+$A3-2023, 52)))</f>
        <v>3.3657113495807067</v>
      </c>
      <c r="AO3" s="13">
        <f t="shared" ref="AO3:AW66" ca="1" si="28">MIN(INDIRECT("'[All data.xlsx]Sheet5_Mul_" &amp; $B3 &amp; "_" &amp; AO$1 &amp; "'!"&amp; ADDRESS($BE$2+$A3-2023, 2) &amp; ":" &amp; ADDRESS($BE$2+$A3-2023, 52)))</f>
        <v>4.1837411463968879</v>
      </c>
      <c r="AP3" s="13">
        <f t="shared" ca="1" si="28"/>
        <v>3.7724451517557815</v>
      </c>
      <c r="AQ3" s="13">
        <f t="shared" ca="1" si="28"/>
        <v>3.5861382080252167</v>
      </c>
      <c r="AR3" s="13">
        <f t="shared" ca="1" si="28"/>
        <v>2.7309399007746644</v>
      </c>
      <c r="AS3" s="13">
        <f t="shared" ca="1" si="28"/>
        <v>3.1231116854828036</v>
      </c>
      <c r="AT3" s="13">
        <f t="shared" ca="1" si="28"/>
        <v>2.8952638013094871</v>
      </c>
      <c r="AU3" s="13">
        <f t="shared" ca="1" si="28"/>
        <v>2.41986368506101</v>
      </c>
      <c r="AV3" s="13">
        <f t="shared" ca="1" si="28"/>
        <v>2.463286813172437</v>
      </c>
      <c r="AW3" s="13">
        <f t="shared" ca="1" si="28"/>
        <v>2.2337124113768767</v>
      </c>
      <c r="AX3" s="13">
        <f t="shared" ref="AX3:AX66" ca="1" si="29">MIN(INDIRECT("'[All data.xlsx]Sheet5_Mul_" &amp; $B3 &amp; "_" &amp; AX$1 &amp; "'!"&amp; ADDRESS($BF$2+$A3-2023, 2) &amp; ":" &amp; ADDRESS($BF$2+$A3-2023, 52)))</f>
        <v>2.5833428739485305</v>
      </c>
      <c r="BD3">
        <v>462</v>
      </c>
      <c r="BE3">
        <v>652</v>
      </c>
    </row>
    <row r="4" spans="1:60" x14ac:dyDescent="0.25">
      <c r="A4" s="9">
        <v>2023</v>
      </c>
      <c r="B4" s="7">
        <v>1.4</v>
      </c>
      <c r="C4" s="6">
        <f t="shared" ca="1" si="0"/>
        <v>3.6593097001583179</v>
      </c>
      <c r="D4" s="13">
        <f t="shared" ca="1" si="1"/>
        <v>4.5063065938797751</v>
      </c>
      <c r="E4" s="13">
        <f t="shared" ca="1" si="1"/>
        <v>4.3674858850390699</v>
      </c>
      <c r="F4" s="13">
        <f t="shared" ca="1" si="1"/>
        <v>4.3277930525078112</v>
      </c>
      <c r="G4" s="13">
        <f t="shared" ca="1" si="1"/>
        <v>3.6728072806428669</v>
      </c>
      <c r="H4" s="13">
        <f t="shared" ca="1" si="1"/>
        <v>3.5492910473750232</v>
      </c>
      <c r="I4" s="13">
        <f t="shared" ca="1" si="1"/>
        <v>3.2318202667403142</v>
      </c>
      <c r="J4" s="13">
        <f t="shared" ca="1" si="1"/>
        <v>2.6903325298627427</v>
      </c>
      <c r="K4" s="13">
        <f t="shared" ca="1" si="1"/>
        <v>3.8815091990779016</v>
      </c>
      <c r="L4" s="13">
        <f t="shared" ca="1" si="1"/>
        <v>2.4559505578760428</v>
      </c>
      <c r="M4" s="13">
        <f t="shared" ca="1" si="2"/>
        <v>2.7706939944729205</v>
      </c>
      <c r="N4" s="12">
        <f t="shared" ca="1" si="6"/>
        <v>1.1698822132979998</v>
      </c>
      <c r="O4" s="12">
        <f t="shared" ca="1" si="7"/>
        <v>1.1513863115712495</v>
      </c>
      <c r="P4" s="12">
        <f t="shared" ca="1" si="8"/>
        <v>1.1365779210471301</v>
      </c>
      <c r="Q4" s="12">
        <f t="shared" ca="1" si="9"/>
        <v>1.1474941288503988</v>
      </c>
      <c r="R4" s="12">
        <f t="shared" ca="1" si="10"/>
        <v>1.1529250524858143</v>
      </c>
      <c r="S4" s="12">
        <f t="shared" ca="1" si="11"/>
        <v>1.1099780146370504</v>
      </c>
      <c r="T4" s="12">
        <f t="shared" ca="1" si="12"/>
        <v>0.90830528290681023</v>
      </c>
      <c r="U4" s="12">
        <f t="shared" ca="1" si="13"/>
        <v>1.2085106531475738</v>
      </c>
      <c r="V4" s="12">
        <f t="shared" ca="1" si="14"/>
        <v>1.136344960486489</v>
      </c>
      <c r="W4" s="12">
        <f t="shared" ca="1" si="15"/>
        <v>0.74213182322600568</v>
      </c>
      <c r="X4" s="12">
        <f t="shared" ca="1" si="16"/>
        <v>2.8020441374771092</v>
      </c>
      <c r="Z4" s="9">
        <v>2023</v>
      </c>
      <c r="AA4" s="7">
        <v>1.4</v>
      </c>
      <c r="AB4" s="6">
        <f t="shared" ca="1" si="17"/>
        <v>3.6593097001583179</v>
      </c>
      <c r="AC4" s="6">
        <f t="shared" ca="1" si="18"/>
        <v>5.007007326533083</v>
      </c>
      <c r="AD4" s="6">
        <f t="shared" ca="1" si="19"/>
        <v>5.4593573562988373</v>
      </c>
      <c r="AE4" s="6">
        <f t="shared" ca="1" si="20"/>
        <v>6.1825615035825878</v>
      </c>
      <c r="AF4" s="6">
        <f t="shared" ca="1" si="21"/>
        <v>6.1213454677381121</v>
      </c>
      <c r="AG4" s="6">
        <f t="shared" ca="1" si="22"/>
        <v>7.0985820947500464</v>
      </c>
      <c r="AH4" s="6">
        <f t="shared" ca="1" si="23"/>
        <v>8.0795506668507855</v>
      </c>
      <c r="AI4" s="6">
        <f t="shared" ca="1" si="24"/>
        <v>8.9677750995424752</v>
      </c>
      <c r="AJ4" s="6">
        <f t="shared" ca="1" si="25"/>
        <v>19.407545995389512</v>
      </c>
      <c r="AK4" s="6">
        <f t="shared" ca="1" si="26"/>
        <v>24.559505578760433</v>
      </c>
      <c r="AM4" s="7">
        <v>1.4</v>
      </c>
      <c r="AN4" s="6">
        <f t="shared" ca="1" si="27"/>
        <v>3.6593097001583179</v>
      </c>
      <c r="AO4" s="13">
        <f t="shared" ca="1" si="28"/>
        <v>4.5063065938797751</v>
      </c>
      <c r="AP4" s="13">
        <f t="shared" ca="1" si="28"/>
        <v>4.3674858850390699</v>
      </c>
      <c r="AQ4" s="13">
        <f t="shared" ca="1" si="28"/>
        <v>4.3277930525078112</v>
      </c>
      <c r="AR4" s="13">
        <f t="shared" ca="1" si="28"/>
        <v>3.5454781677309124</v>
      </c>
      <c r="AS4" s="13">
        <f t="shared" ca="1" si="28"/>
        <v>3.019002668712603</v>
      </c>
      <c r="AT4" s="13">
        <f t="shared" ca="1" si="28"/>
        <v>3.2318202667403142</v>
      </c>
      <c r="AU4" s="13">
        <f t="shared" ca="1" si="28"/>
        <v>2.6098291936311888</v>
      </c>
      <c r="AV4" s="13">
        <f t="shared" ca="1" si="28"/>
        <v>3.839066161440583</v>
      </c>
      <c r="AW4" s="13">
        <f t="shared" ca="1" si="28"/>
        <v>2.1582281171556508</v>
      </c>
      <c r="AX4" s="13">
        <f t="shared" ca="1" si="29"/>
        <v>2.7706939944729205</v>
      </c>
    </row>
    <row r="5" spans="1:60" x14ac:dyDescent="0.25">
      <c r="A5" s="9">
        <v>2023</v>
      </c>
      <c r="B5" s="7">
        <v>1.6</v>
      </c>
      <c r="C5" s="6">
        <f t="shared" ca="1" si="0"/>
        <v>4.0366118112904577</v>
      </c>
      <c r="D5" s="13">
        <f ca="1">MAX(INDIRECT("'[All data.xlsx]Sheet5_Mul_" &amp; $B5 &amp; "_" &amp; D$1 &amp; "'!"&amp; ADDRESS($BE$2+$A5-2023, 2) &amp; ":" &amp; ADDRESS($BE$2+$A5-2023, 52)))/2.5</f>
        <v>10.459566849418547</v>
      </c>
      <c r="E5" s="13">
        <f t="shared" ref="E5:L6" ca="1" si="30">MAX(INDIRECT("'[All data.xlsx]Sheet5_Mul_" &amp; $B5 &amp; "_" &amp; E$1 &amp; "'!"&amp; ADDRESS($BE$2+$A5-2023, 2) &amp; ":" &amp; ADDRESS($BE$2+$A5-2023, 52)))</f>
        <v>4.8010340133511544</v>
      </c>
      <c r="F5" s="13">
        <f t="shared" ca="1" si="30"/>
        <v>4.695311326902023</v>
      </c>
      <c r="G5" s="13">
        <f t="shared" ca="1" si="30"/>
        <v>3.6432127016688418</v>
      </c>
      <c r="H5" s="13">
        <f t="shared" ca="1" si="30"/>
        <v>4.0203600727788533</v>
      </c>
      <c r="I5" s="13">
        <f t="shared" ca="1" si="30"/>
        <v>4.160410267762324</v>
      </c>
      <c r="J5" s="13">
        <f t="shared" ca="1" si="30"/>
        <v>3.0270667790741026</v>
      </c>
      <c r="K5" s="13">
        <f t="shared" ca="1" si="30"/>
        <v>3.8763872282666259</v>
      </c>
      <c r="L5" s="13">
        <f t="shared" ca="1" si="30"/>
        <v>2.7145750051200883</v>
      </c>
      <c r="M5" s="13">
        <f t="shared" ca="1" si="2"/>
        <v>2.9835578252728534</v>
      </c>
      <c r="N5" s="12">
        <f t="shared" ca="1" si="6"/>
        <v>1.2905057912460971</v>
      </c>
      <c r="O5" s="12">
        <f t="shared" ca="1" si="7"/>
        <v>2.6724773036395479</v>
      </c>
      <c r="P5" s="12">
        <f t="shared" ca="1" si="8"/>
        <v>1.249402837560035</v>
      </c>
      <c r="Q5" s="12">
        <f t="shared" ca="1" si="9"/>
        <v>1.2449398839953247</v>
      </c>
      <c r="R5" s="12">
        <f t="shared" ca="1" si="10"/>
        <v>1.1436350655875769</v>
      </c>
      <c r="S5" s="12">
        <f t="shared" ca="1" si="11"/>
        <v>1.2572965226420394</v>
      </c>
      <c r="T5" s="12">
        <f t="shared" ca="1" si="12"/>
        <v>1.1692861339345957</v>
      </c>
      <c r="U5" s="12">
        <f t="shared" ca="1" si="13"/>
        <v>1.3597733401702596</v>
      </c>
      <c r="V5" s="12">
        <f t="shared" ca="1" si="14"/>
        <v>1.1348454597972895</v>
      </c>
      <c r="W5" s="12">
        <f t="shared" ca="1" si="15"/>
        <v>0.82028218824395194</v>
      </c>
      <c r="X5" s="12">
        <f t="shared" ca="1" si="16"/>
        <v>3.0173165025826383</v>
      </c>
      <c r="Z5" s="9">
        <v>2023</v>
      </c>
      <c r="AA5" s="7">
        <v>1.6</v>
      </c>
      <c r="AB5" s="6">
        <f t="shared" ca="1" si="17"/>
        <v>4.0366118112904577</v>
      </c>
      <c r="AC5" s="6">
        <f t="shared" ca="1" si="18"/>
        <v>11.621740943798384</v>
      </c>
      <c r="AD5" s="6">
        <f t="shared" ca="1" si="19"/>
        <v>6.0012925166889426</v>
      </c>
      <c r="AE5" s="6">
        <f t="shared" ca="1" si="20"/>
        <v>6.7075876098600329</v>
      </c>
      <c r="AF5" s="6">
        <f t="shared" ca="1" si="21"/>
        <v>6.0720211694480701</v>
      </c>
      <c r="AG5" s="6">
        <f t="shared" ca="1" si="22"/>
        <v>8.0407201455577066</v>
      </c>
      <c r="AH5" s="6">
        <f t="shared" ca="1" si="23"/>
        <v>10.40102566940581</v>
      </c>
      <c r="AI5" s="6">
        <f t="shared" ca="1" si="24"/>
        <v>10.090222596913673</v>
      </c>
      <c r="AJ5" s="6">
        <f t="shared" ca="1" si="25"/>
        <v>19.381936141333135</v>
      </c>
      <c r="AK5" s="6">
        <f t="shared" ca="1" si="26"/>
        <v>27.145750051200888</v>
      </c>
      <c r="AM5" s="7">
        <v>1.6</v>
      </c>
      <c r="AN5" s="6">
        <f t="shared" ca="1" si="27"/>
        <v>4.0366118112904577</v>
      </c>
      <c r="AO5" s="13">
        <f t="shared" ca="1" si="28"/>
        <v>12.564618937607859</v>
      </c>
      <c r="AP5" s="13">
        <f t="shared" ca="1" si="28"/>
        <v>4.8010340133511544</v>
      </c>
      <c r="AQ5" s="13">
        <f t="shared" ca="1" si="28"/>
        <v>4.695311326902023</v>
      </c>
      <c r="AR5" s="13">
        <f t="shared" ca="1" si="28"/>
        <v>3.3636185581326448</v>
      </c>
      <c r="AS5" s="13">
        <f t="shared" ca="1" si="28"/>
        <v>3.9520393878241826</v>
      </c>
      <c r="AT5" s="13">
        <f t="shared" ca="1" si="28"/>
        <v>3.6255374510422671</v>
      </c>
      <c r="AU5" s="13">
        <f t="shared" ca="1" si="28"/>
        <v>3.0270667790741026</v>
      </c>
      <c r="AV5" s="13">
        <f t="shared" ca="1" si="28"/>
        <v>3.018229153760815</v>
      </c>
      <c r="AW5" s="13">
        <f t="shared" ca="1" si="28"/>
        <v>2.2943382259904275</v>
      </c>
      <c r="AX5" s="13">
        <f t="shared" ca="1" si="29"/>
        <v>2.9835578252728534</v>
      </c>
    </row>
    <row r="6" spans="1:60" x14ac:dyDescent="0.25">
      <c r="A6" s="9">
        <v>2023</v>
      </c>
      <c r="B6" s="7">
        <v>1.8</v>
      </c>
      <c r="C6" s="6">
        <f t="shared" ca="1" si="0"/>
        <v>4.5404399112210792</v>
      </c>
      <c r="D6" s="13">
        <f ca="1">MAX(INDIRECT("'[All data.xlsx]Sheet5_Mul_" &amp; $B6 &amp; "_" &amp; D$1 &amp; "'!"&amp; ADDRESS($BE$2+$A6-2023, 2) &amp; ":" &amp; ADDRESS($BE$2+$A6-2023, 52)))/2.5</f>
        <v>10.890739292629309</v>
      </c>
      <c r="E6" s="13">
        <f t="shared" ca="1" si="30"/>
        <v>9.8674882340239716</v>
      </c>
      <c r="F6" s="13">
        <f t="shared" ca="1" si="30"/>
        <v>5.2612519339346626</v>
      </c>
      <c r="G6" s="13">
        <f t="shared" ca="1" si="30"/>
        <v>4.2622812885562027</v>
      </c>
      <c r="H6" s="13">
        <f t="shared" ca="1" si="30"/>
        <v>4.1397110777458188</v>
      </c>
      <c r="I6" s="13">
        <f t="shared" ca="1" si="30"/>
        <v>4.4021426470414218</v>
      </c>
      <c r="J6" s="13">
        <f t="shared" ca="1" si="30"/>
        <v>3.9822516782442938</v>
      </c>
      <c r="K6" s="13">
        <f t="shared" ca="1" si="30"/>
        <v>4.5458501719674036</v>
      </c>
      <c r="L6" s="13">
        <f t="shared" ca="1" si="30"/>
        <v>4.3787137611577593</v>
      </c>
      <c r="M6" s="13">
        <f t="shared" ca="1" si="2"/>
        <v>3.2234748237541968</v>
      </c>
      <c r="N6" s="12">
        <f t="shared" ca="1" si="6"/>
        <v>1.451579759006481</v>
      </c>
      <c r="O6" s="12">
        <f t="shared" ca="1" si="7"/>
        <v>2.7826442527135078</v>
      </c>
      <c r="P6" s="12">
        <f t="shared" ca="1" si="8"/>
        <v>2.5678776207158038</v>
      </c>
      <c r="Q6" s="12">
        <f t="shared" ca="1" si="9"/>
        <v>1.394996394546741</v>
      </c>
      <c r="R6" s="12">
        <f t="shared" ca="1" si="10"/>
        <v>1.3379658944309842</v>
      </c>
      <c r="S6" s="12">
        <f t="shared" ca="1" si="11"/>
        <v>1.294621439018268</v>
      </c>
      <c r="T6" s="12">
        <f t="shared" ca="1" si="12"/>
        <v>1.23722518345677</v>
      </c>
      <c r="U6" s="12">
        <f t="shared" ca="1" si="13"/>
        <v>1.7888471121146372</v>
      </c>
      <c r="V6" s="12">
        <f t="shared" ca="1" si="14"/>
        <v>1.3308364528078307</v>
      </c>
      <c r="W6" s="12">
        <f t="shared" ca="1" si="15"/>
        <v>1.3231466800223843</v>
      </c>
      <c r="X6" s="12">
        <f t="shared" ca="1" si="16"/>
        <v>3.2599481394277019</v>
      </c>
      <c r="Z6" s="9">
        <v>2023</v>
      </c>
      <c r="AA6" s="7">
        <v>1.8</v>
      </c>
      <c r="AB6" s="6">
        <f t="shared" ca="1" si="17"/>
        <v>4.5404399112210792</v>
      </c>
      <c r="AC6" s="6">
        <f t="shared" ca="1" si="18"/>
        <v>12.100821436254787</v>
      </c>
      <c r="AD6" s="6">
        <f t="shared" ca="1" si="19"/>
        <v>12.334360292529963</v>
      </c>
      <c r="AE6" s="6">
        <f t="shared" ca="1" si="20"/>
        <v>7.5160741913352327</v>
      </c>
      <c r="AF6" s="6">
        <f t="shared" ca="1" si="21"/>
        <v>7.1038021475936715</v>
      </c>
      <c r="AG6" s="6">
        <f t="shared" ca="1" si="22"/>
        <v>8.2794221554916376</v>
      </c>
      <c r="AH6" s="6">
        <f t="shared" ca="1" si="23"/>
        <v>11.005356617603553</v>
      </c>
      <c r="AI6" s="6">
        <f t="shared" ca="1" si="24"/>
        <v>13.274172260814311</v>
      </c>
      <c r="AJ6" s="6">
        <f t="shared" ca="1" si="25"/>
        <v>22.729250859837023</v>
      </c>
      <c r="AK6" s="6">
        <f t="shared" ca="1" si="26"/>
        <v>43.787137611577606</v>
      </c>
      <c r="AM6" s="7">
        <v>1.8</v>
      </c>
      <c r="AN6" s="6">
        <f t="shared" ca="1" si="27"/>
        <v>4.5404399112210792</v>
      </c>
      <c r="AO6" s="13">
        <f t="shared" ca="1" si="28"/>
        <v>18.89654625801354</v>
      </c>
      <c r="AP6" s="13">
        <f t="shared" ca="1" si="28"/>
        <v>8.8862348603639063</v>
      </c>
      <c r="AQ6" s="13">
        <f t="shared" ca="1" si="28"/>
        <v>5.2612519339346626</v>
      </c>
      <c r="AR6" s="13">
        <f t="shared" ca="1" si="28"/>
        <v>4.2184407774965802</v>
      </c>
      <c r="AS6" s="13">
        <f t="shared" ca="1" si="28"/>
        <v>3.9936741343840323</v>
      </c>
      <c r="AT6" s="13">
        <f t="shared" ca="1" si="28"/>
        <v>4.3893432496655116</v>
      </c>
      <c r="AU6" s="13">
        <f t="shared" ca="1" si="28"/>
        <v>3.2267520773601457</v>
      </c>
      <c r="AV6" s="13">
        <f t="shared" ca="1" si="28"/>
        <v>4.5228649661722677</v>
      </c>
      <c r="AW6" s="13">
        <f t="shared" ca="1" si="28"/>
        <v>4.3666984404688547</v>
      </c>
      <c r="AX6" s="13">
        <f t="shared" ca="1" si="29"/>
        <v>3.2234748237541968</v>
      </c>
    </row>
    <row r="7" spans="1:60" x14ac:dyDescent="0.25">
      <c r="A7" s="9">
        <v>2023</v>
      </c>
      <c r="B7" s="7">
        <v>2</v>
      </c>
      <c r="C7" s="6">
        <f t="shared" ca="1" si="0"/>
        <v>5.2355406801522335</v>
      </c>
      <c r="D7" s="13">
        <f ca="1">MAX(INDIRECT("'[All data.xlsx]Sheet5_Mul_" &amp; $B7 &amp; "_" &amp; D$1 &amp; "'!"&amp; ADDRESS($BE$2+$A7-2023, 2) &amp; ":" &amp; ADDRESS($BE$2+$A7-2023, 52)))/2.5</f>
        <v>20.245997731577855</v>
      </c>
      <c r="E7" s="13">
        <f t="shared" ref="E7:F17" ca="1" si="31">MAX(INDIRECT("'[All data.xlsx]Sheet5_Mul_" &amp; $B7 &amp; "_" &amp; E$1 &amp; "'!"&amp; ADDRESS($BE$2+$A7-2023, 2) &amp; ":" &amp; ADDRESS($BE$2+$A7-2023, 52)))</f>
        <v>12.336565517541162</v>
      </c>
      <c r="F7" s="13">
        <f t="shared" ca="1" si="31"/>
        <v>11.318404264747896</v>
      </c>
      <c r="G7" s="13">
        <f ca="1">MAX(INDIRECT("'[All data.xlsx]Sheet5_Mul_" &amp; $B7 &amp; "_" &amp; G$1 &amp; "'!"&amp; ADDRESS($BE$2+$A7-2023, 2) &amp; ":" &amp; ADDRESS($BE$2+$A7-2023, 52)))/2.5</f>
        <v>5.7240760886528461</v>
      </c>
      <c r="H7" s="13">
        <f ca="1">MAX(INDIRECT("'[All data.xlsx]Sheet5_Mul_" &amp; $B7 &amp; "_" &amp; H$1 &amp; "'!"&amp; ADDRESS($BE$2+$A7-2023, 2) &amp; ":" &amp; ADDRESS($BE$2+$A7-2023, 52)))/2.5</f>
        <v>5.9138594070812891</v>
      </c>
      <c r="I7" s="13">
        <f t="shared" ref="I7:L26" ca="1" si="32">MAX(INDIRECT("'[All data.xlsx]Sheet5_Mul_" &amp; $B7 &amp; "_" &amp; I$1 &amp; "'!"&amp; ADDRESS($BE$2+$A7-2023, 2) &amp; ":" &amp; ADDRESS($BE$2+$A7-2023, 52)))</f>
        <v>9.5547199578868813</v>
      </c>
      <c r="J7" s="13">
        <f t="shared" ca="1" si="32"/>
        <v>4.548076194636316</v>
      </c>
      <c r="K7" s="13">
        <f t="shared" ca="1" si="32"/>
        <v>3.7339878418500709</v>
      </c>
      <c r="L7" s="13">
        <f t="shared" ca="1" si="32"/>
        <v>7.961828819128848</v>
      </c>
      <c r="M7" s="13">
        <f t="shared" ca="1" si="2"/>
        <v>3.4633748031976377</v>
      </c>
      <c r="N7" s="12">
        <f t="shared" ca="1" si="6"/>
        <v>1.6738036462022379</v>
      </c>
      <c r="O7" s="12">
        <f t="shared" ca="1" si="7"/>
        <v>5.1729646366940543</v>
      </c>
      <c r="P7" s="12">
        <f t="shared" ca="1" si="8"/>
        <v>3.2104209052671537</v>
      </c>
      <c r="Q7" s="12">
        <f t="shared" ca="1" si="9"/>
        <v>3.0010220646358143</v>
      </c>
      <c r="R7" s="12">
        <f t="shared" ca="1" si="10"/>
        <v>1.7968355594709429</v>
      </c>
      <c r="S7" s="12">
        <f t="shared" ca="1" si="11"/>
        <v>1.849454957594844</v>
      </c>
      <c r="T7" s="12">
        <f t="shared" ca="1" si="12"/>
        <v>2.6853605393090816</v>
      </c>
      <c r="U7" s="12">
        <f t="shared" ca="1" si="13"/>
        <v>2.0430182780510355</v>
      </c>
      <c r="V7" s="12">
        <f t="shared" ca="1" si="14"/>
        <v>1.0931568235397064</v>
      </c>
      <c r="W7" s="12">
        <f t="shared" ca="1" si="15"/>
        <v>2.4058817140290634</v>
      </c>
      <c r="X7" s="12">
        <f t="shared" ca="1" si="16"/>
        <v>3.5025625646660434</v>
      </c>
      <c r="Z7" s="9">
        <v>2023</v>
      </c>
      <c r="AA7" s="7">
        <v>2</v>
      </c>
      <c r="AB7" s="6">
        <f t="shared" ca="1" si="17"/>
        <v>5.2355406801522335</v>
      </c>
      <c r="AC7" s="6">
        <f t="shared" ca="1" si="18"/>
        <v>22.495553035086505</v>
      </c>
      <c r="AD7" s="6">
        <f t="shared" ca="1" si="19"/>
        <v>15.420706896926452</v>
      </c>
      <c r="AE7" s="6">
        <f t="shared" ca="1" si="20"/>
        <v>16.169148949639851</v>
      </c>
      <c r="AF7" s="6">
        <f t="shared" ca="1" si="21"/>
        <v>9.5401268144214111</v>
      </c>
      <c r="AG7" s="6">
        <f t="shared" ca="1" si="22"/>
        <v>11.827718814162578</v>
      </c>
      <c r="AH7" s="6">
        <f t="shared" ca="1" si="23"/>
        <v>23.886799894717203</v>
      </c>
      <c r="AI7" s="6">
        <f t="shared" ca="1" si="24"/>
        <v>15.16025398212105</v>
      </c>
      <c r="AJ7" s="6">
        <f t="shared" ca="1" si="25"/>
        <v>18.669939209250359</v>
      </c>
      <c r="AK7" s="6">
        <f t="shared" ca="1" si="26"/>
        <v>79.618288191288499</v>
      </c>
      <c r="AM7" s="7">
        <v>2</v>
      </c>
      <c r="AN7" s="6">
        <f t="shared" ca="1" si="27"/>
        <v>5.2355406801522335</v>
      </c>
      <c r="AO7" s="13">
        <f t="shared" ca="1" si="28"/>
        <v>27.980289897405868</v>
      </c>
      <c r="AP7" s="13">
        <f t="shared" ca="1" si="28"/>
        <v>10.30536283888593</v>
      </c>
      <c r="AQ7" s="13">
        <f t="shared" ca="1" si="28"/>
        <v>9.6361652658533732</v>
      </c>
      <c r="AR7" s="13">
        <f t="shared" ca="1" si="28"/>
        <v>7.4259402038472757</v>
      </c>
      <c r="AS7" s="13">
        <f t="shared" ca="1" si="28"/>
        <v>9.9277000543414768</v>
      </c>
      <c r="AT7" s="13">
        <f t="shared" ca="1" si="28"/>
        <v>5.8654807485290554</v>
      </c>
      <c r="AU7" s="13">
        <f t="shared" ca="1" si="28"/>
        <v>3.6126400228298667</v>
      </c>
      <c r="AV7" s="13">
        <f t="shared" ca="1" si="28"/>
        <v>3.7339878418500709</v>
      </c>
      <c r="AW7" s="13">
        <f t="shared" ca="1" si="28"/>
        <v>3.9181148413168212</v>
      </c>
      <c r="AX7" s="13">
        <f t="shared" ca="1" si="29"/>
        <v>3.4633748031976377</v>
      </c>
    </row>
    <row r="8" spans="1:60" x14ac:dyDescent="0.25">
      <c r="A8" s="9">
        <v>2024</v>
      </c>
      <c r="B8" s="7">
        <v>1</v>
      </c>
      <c r="C8" s="6">
        <f t="shared" ca="1" si="0"/>
        <v>3.1273218197566086</v>
      </c>
      <c r="D8" s="13">
        <f ca="1">MAX(INDIRECT("'[All data.xlsx]Sheet5_Mul_" &amp; $B8 &amp; "_" &amp; D$1 &amp; "'!"&amp; ADDRESS($BE$2+$A8-2023, 2) &amp; ":" &amp; ADDRESS($BE$2+$A8-2023, 52)))</f>
        <v>3.9097589163846758</v>
      </c>
      <c r="E8" s="13">
        <f t="shared" ca="1" si="31"/>
        <v>3.8379246181864963</v>
      </c>
      <c r="F8" s="13">
        <f t="shared" ca="1" si="31"/>
        <v>3.7660903199883169</v>
      </c>
      <c r="G8" s="13">
        <f t="shared" ref="G8:H12" ca="1" si="33">MAX(INDIRECT("'[All data.xlsx]Sheet5_Mul_" &amp; $B8 &amp; "_" &amp; G$1 &amp; "'!"&amp; ADDRESS($BE$2+$A8-2023, 2) &amp; ":" &amp; ADDRESS($BE$2+$A8-2023, 52)))</f>
        <v>3.1381433540137751</v>
      </c>
      <c r="H8" s="13">
        <f t="shared" ca="1" si="33"/>
        <v>3.1922464348120339</v>
      </c>
      <c r="I8" s="13">
        <f t="shared" ca="1" si="32"/>
        <v>3.2348585933958893</v>
      </c>
      <c r="J8" s="13">
        <f t="shared" ca="1" si="32"/>
        <v>3.4787531271956</v>
      </c>
      <c r="K8" s="13">
        <f t="shared" ca="1" si="32"/>
        <v>3.2023592819800486</v>
      </c>
      <c r="L8" s="13">
        <f t="shared" ca="1" si="32"/>
        <v>3.3350845307992412</v>
      </c>
      <c r="M8" s="13">
        <f t="shared" ca="1" si="2"/>
        <v>2.413761479242357</v>
      </c>
      <c r="N8" s="12">
        <f ca="1">C8/$C8</f>
        <v>1</v>
      </c>
      <c r="O8" s="12">
        <f t="shared" ref="O8" ca="1" si="34">D8/$C8</f>
        <v>1.2501939812158387</v>
      </c>
      <c r="P8" s="12">
        <f t="shared" ref="P8" ca="1" si="35">E8/$C8</f>
        <v>1.2272240720288876</v>
      </c>
      <c r="Q8" s="12">
        <f t="shared" ref="Q8" ca="1" si="36">F8/$C8</f>
        <v>1.2042541628419368</v>
      </c>
      <c r="R8" s="12">
        <f t="shared" ref="R8" ca="1" si="37">G8/$C8</f>
        <v>1.0034603200057002</v>
      </c>
      <c r="S8" s="12">
        <f t="shared" ref="S8" ca="1" si="38">H8/$C8</f>
        <v>1.0207604521687756</v>
      </c>
      <c r="T8" s="12">
        <f t="shared" ref="T8" ca="1" si="39">I8/$C8</f>
        <v>1.0343862192115714</v>
      </c>
      <c r="U8" s="12">
        <f t="shared" ref="U8" ca="1" si="40">J8/$C8</f>
        <v>1.1123745260941333</v>
      </c>
      <c r="V8" s="12">
        <f t="shared" ref="V8" ca="1" si="41">K8/$C8</f>
        <v>1.0239941606742857</v>
      </c>
      <c r="W8" s="12">
        <f t="shared" ref="W8" ca="1" si="42">L8/$C8</f>
        <v>1.0664347077202314</v>
      </c>
      <c r="X8" s="12">
        <f t="shared" ref="X8" ca="1" si="43">M8/$C8</f>
        <v>0.77183021715053735</v>
      </c>
      <c r="Z8" s="9">
        <v>2024</v>
      </c>
      <c r="AA8" s="7">
        <v>1</v>
      </c>
      <c r="AB8" s="6">
        <f t="shared" ca="1" si="17"/>
        <v>3.1273218197566086</v>
      </c>
      <c r="AC8" s="6">
        <f t="shared" ca="1" si="18"/>
        <v>4.3441765737607509</v>
      </c>
      <c r="AD8" s="6">
        <f t="shared" ca="1" si="19"/>
        <v>4.7974057727331205</v>
      </c>
      <c r="AE8" s="6">
        <f t="shared" ca="1" si="20"/>
        <v>5.3801290285547392</v>
      </c>
      <c r="AF8" s="6">
        <f t="shared" ca="1" si="21"/>
        <v>5.2302389233562918</v>
      </c>
      <c r="AG8" s="6">
        <f t="shared" ca="1" si="22"/>
        <v>6.3844928696240677</v>
      </c>
      <c r="AH8" s="6">
        <f t="shared" ca="1" si="23"/>
        <v>8.0871464834897235</v>
      </c>
      <c r="AI8" s="6">
        <f t="shared" ca="1" si="24"/>
        <v>11.595843757318665</v>
      </c>
      <c r="AJ8" s="6">
        <f t="shared" ca="1" si="25"/>
        <v>16.011796409900246</v>
      </c>
      <c r="AK8" s="6">
        <f t="shared" ca="1" si="26"/>
        <v>33.350845307992422</v>
      </c>
      <c r="AM8" s="7">
        <v>1</v>
      </c>
      <c r="AN8" s="6">
        <f t="shared" ca="1" si="27"/>
        <v>3.1273218197566086</v>
      </c>
      <c r="AO8" s="13">
        <f t="shared" ca="1" si="28"/>
        <v>3.9097589163846758</v>
      </c>
      <c r="AP8" s="13">
        <f t="shared" ca="1" si="28"/>
        <v>3.8379246181864963</v>
      </c>
      <c r="AQ8" s="13">
        <f t="shared" ca="1" si="28"/>
        <v>3.3830714236684569</v>
      </c>
      <c r="AR8" s="13">
        <f t="shared" ca="1" si="28"/>
        <v>3.0262505365736043</v>
      </c>
      <c r="AS8" s="13">
        <f t="shared" ca="1" si="28"/>
        <v>2.480086469338179</v>
      </c>
      <c r="AT8" s="13">
        <f t="shared" ca="1" si="28"/>
        <v>3.2348585933958893</v>
      </c>
      <c r="AU8" s="13">
        <f t="shared" ca="1" si="28"/>
        <v>3.4090300050767302</v>
      </c>
      <c r="AV8" s="13">
        <f t="shared" ca="1" si="28"/>
        <v>2.8594457639317312</v>
      </c>
      <c r="AW8" s="13">
        <f t="shared" ca="1" si="28"/>
        <v>3.3258846321232096</v>
      </c>
      <c r="AX8" s="13">
        <f t="shared" ca="1" si="29"/>
        <v>2.413761479242357</v>
      </c>
    </row>
    <row r="9" spans="1:60" x14ac:dyDescent="0.25">
      <c r="A9" s="9">
        <v>2024</v>
      </c>
      <c r="B9" s="7">
        <v>1.2</v>
      </c>
      <c r="C9" s="6">
        <f t="shared" ca="1" si="0"/>
        <v>3.3650783894915755</v>
      </c>
      <c r="D9" s="13">
        <f ca="1">MAX(INDIRECT("'[All data.xlsx]Sheet5_Mul_" &amp; $B9 &amp; "_" &amp; D$1 &amp; "'!"&amp; ADDRESS($BE$2+$A9-2023, 2) &amp; ":" &amp; ADDRESS($BE$2+$A9-2023, 52)))</f>
        <v>4.1794971866098374</v>
      </c>
      <c r="E9" s="13">
        <f t="shared" ca="1" si="31"/>
        <v>4.2418866355049296</v>
      </c>
      <c r="F9" s="13">
        <f t="shared" ca="1" si="31"/>
        <v>4.0208183559977728</v>
      </c>
      <c r="G9" s="13">
        <f t="shared" ca="1" si="33"/>
        <v>3.4013801705236157</v>
      </c>
      <c r="H9" s="13">
        <f t="shared" ca="1" si="33"/>
        <v>3.3273063549086812</v>
      </c>
      <c r="I9" s="13">
        <f t="shared" ca="1" si="32"/>
        <v>3.4527140543970676</v>
      </c>
      <c r="J9" s="13">
        <f t="shared" ca="1" si="32"/>
        <v>3.4401508798929648</v>
      </c>
      <c r="K9" s="13">
        <f t="shared" ca="1" si="32"/>
        <v>3.4485814028804924</v>
      </c>
      <c r="L9" s="13">
        <f t="shared" ca="1" si="32"/>
        <v>3.5897515508057913</v>
      </c>
      <c r="M9" s="13">
        <f t="shared" ca="1" si="2"/>
        <v>2.5767465230558644</v>
      </c>
      <c r="N9" s="12">
        <f ca="1">C9/C$8</f>
        <v>1.0760256166260085</v>
      </c>
      <c r="O9" s="12">
        <f t="shared" ref="O9:X9" ca="1" si="44">D9/D$8</f>
        <v>1.068991023741839</v>
      </c>
      <c r="P9" s="12">
        <f t="shared" ca="1" si="44"/>
        <v>1.1052553287274607</v>
      </c>
      <c r="Q9" s="12">
        <f t="shared" ca="1" si="44"/>
        <v>1.0676372615541112</v>
      </c>
      <c r="R9" s="12">
        <f t="shared" ca="1" si="44"/>
        <v>1.0838829800981378</v>
      </c>
      <c r="S9" s="12">
        <f t="shared" ca="1" si="44"/>
        <v>1.0423087386436694</v>
      </c>
      <c r="T9" s="12">
        <f t="shared" ca="1" si="44"/>
        <v>1.0673462084079781</v>
      </c>
      <c r="U9" s="12">
        <f t="shared" ca="1" si="44"/>
        <v>0.9889034243330298</v>
      </c>
      <c r="V9" s="12">
        <f t="shared" ca="1" si="44"/>
        <v>1.076887725336116</v>
      </c>
      <c r="W9" s="12">
        <f t="shared" ca="1" si="44"/>
        <v>1.0763599895758924</v>
      </c>
      <c r="X9" s="12">
        <f t="shared" ca="1" si="44"/>
        <v>1.0675232599472364</v>
      </c>
      <c r="Z9" s="9">
        <v>2024</v>
      </c>
      <c r="AA9" s="7">
        <v>1.2</v>
      </c>
      <c r="AB9" s="6">
        <f t="shared" ca="1" si="17"/>
        <v>3.3650783894915755</v>
      </c>
      <c r="AC9" s="6">
        <f t="shared" ca="1" si="18"/>
        <v>4.6438857628998189</v>
      </c>
      <c r="AD9" s="6">
        <f t="shared" ca="1" si="19"/>
        <v>5.302358294381162</v>
      </c>
      <c r="AE9" s="6">
        <f t="shared" ca="1" si="20"/>
        <v>5.7440262228539618</v>
      </c>
      <c r="AF9" s="6">
        <f t="shared" ca="1" si="21"/>
        <v>5.6689669508726928</v>
      </c>
      <c r="AG9" s="6">
        <f t="shared" ca="1" si="22"/>
        <v>6.6546127098173624</v>
      </c>
      <c r="AH9" s="6">
        <f t="shared" ca="1" si="23"/>
        <v>8.6317851359926685</v>
      </c>
      <c r="AI9" s="6">
        <f t="shared" ca="1" si="24"/>
        <v>11.467169599643213</v>
      </c>
      <c r="AJ9" s="6">
        <f t="shared" ca="1" si="25"/>
        <v>17.242907014402466</v>
      </c>
      <c r="AK9" s="6">
        <f t="shared" ca="1" si="26"/>
        <v>35.897515508057921</v>
      </c>
      <c r="AM9" s="7">
        <v>1.2</v>
      </c>
      <c r="AN9" s="6">
        <f t="shared" ca="1" si="27"/>
        <v>3.3650783894915755</v>
      </c>
      <c r="AO9" s="13">
        <f t="shared" ca="1" si="28"/>
        <v>4.1794971866098374</v>
      </c>
      <c r="AP9" s="13">
        <f t="shared" ca="1" si="28"/>
        <v>3.8080130863431414</v>
      </c>
      <c r="AQ9" s="13">
        <f t="shared" ca="1" si="28"/>
        <v>4.0208183559977728</v>
      </c>
      <c r="AR9" s="13">
        <f t="shared" ca="1" si="28"/>
        <v>2.7293035836019897</v>
      </c>
      <c r="AS9" s="13">
        <f t="shared" ca="1" si="28"/>
        <v>3.2638209463409931</v>
      </c>
      <c r="AT9" s="13">
        <f t="shared" ca="1" si="28"/>
        <v>3.4527140543970676</v>
      </c>
      <c r="AU9" s="13">
        <f t="shared" ca="1" si="28"/>
        <v>3.3147601028845561</v>
      </c>
      <c r="AV9" s="13">
        <f t="shared" ca="1" si="28"/>
        <v>3.0898411073953866</v>
      </c>
      <c r="AW9" s="13">
        <f t="shared" ca="1" si="28"/>
        <v>2.0326041468204328</v>
      </c>
      <c r="AX9" s="13">
        <f t="shared" ca="1" si="29"/>
        <v>2.5767465230558644</v>
      </c>
    </row>
    <row r="10" spans="1:60" x14ac:dyDescent="0.25">
      <c r="A10" s="9">
        <v>2024</v>
      </c>
      <c r="B10" s="7">
        <v>1.4</v>
      </c>
      <c r="C10" s="6">
        <f t="shared" ca="1" si="0"/>
        <v>3.6586510665876668</v>
      </c>
      <c r="D10" s="13">
        <f ca="1">MAX(INDIRECT("'[All data.xlsx]Sheet5_Mul_" &amp; $B10 &amp; "_" &amp; D$1 &amp; "'!"&amp; ADDRESS($BE$2+$A10-2023, 2) &amp; ":" &amp; ADDRESS($BE$2+$A10-2023, 52)))</f>
        <v>4.8392798725218569</v>
      </c>
      <c r="E10" s="13">
        <f t="shared" ca="1" si="31"/>
        <v>4.6735742404835303</v>
      </c>
      <c r="F10" s="13">
        <f t="shared" ca="1" si="31"/>
        <v>4.3217972366395063</v>
      </c>
      <c r="G10" s="13">
        <f t="shared" ca="1" si="33"/>
        <v>3.7817244455659624</v>
      </c>
      <c r="H10" s="13">
        <f t="shared" ca="1" si="33"/>
        <v>3.7666981306210459</v>
      </c>
      <c r="I10" s="13">
        <f t="shared" ca="1" si="32"/>
        <v>3.7073561198570073</v>
      </c>
      <c r="J10" s="13">
        <f t="shared" ca="1" si="32"/>
        <v>3.7366455007312123</v>
      </c>
      <c r="K10" s="13">
        <f t="shared" ca="1" si="32"/>
        <v>3.725802047960356</v>
      </c>
      <c r="L10" s="13">
        <f t="shared" ca="1" si="32"/>
        <v>3.8290127884388427</v>
      </c>
      <c r="M10" s="13">
        <f t="shared" ca="1" si="2"/>
        <v>2.7636634544750671</v>
      </c>
      <c r="N10" s="12">
        <f t="shared" ref="N10:N13" ca="1" si="45">C10/C$8</f>
        <v>1.169899126938081</v>
      </c>
      <c r="O10" s="12">
        <f t="shared" ref="O10:O13" ca="1" si="46">D10/D$8</f>
        <v>1.2377438036503545</v>
      </c>
      <c r="P10" s="12">
        <f t="shared" ref="P10:P13" ca="1" si="47">E10/E$8</f>
        <v>1.217734766945969</v>
      </c>
      <c r="Q10" s="12">
        <f t="shared" ref="Q10:Q13" ca="1" si="48">F10/F$8</f>
        <v>1.1475553875332745</v>
      </c>
      <c r="R10" s="12">
        <f t="shared" ref="R10:R13" ca="1" si="49">G10/G$8</f>
        <v>1.2050833945265849</v>
      </c>
      <c r="S10" s="12">
        <f t="shared" ref="S10:S13" ca="1" si="50">H10/H$8</f>
        <v>1.1799521771077919</v>
      </c>
      <c r="T10" s="12">
        <f t="shared" ref="T10:T13" ca="1" si="51">I10/I$8</f>
        <v>1.1460643526816729</v>
      </c>
      <c r="U10" s="12">
        <f t="shared" ref="U10:U13" ca="1" si="52">J10/J$8</f>
        <v>1.0741335657076396</v>
      </c>
      <c r="V10" s="12">
        <f t="shared" ref="V10:V13" ca="1" si="53">K10/K$8</f>
        <v>1.1634553527225271</v>
      </c>
      <c r="W10" s="12">
        <f t="shared" ref="W10:W13" ca="1" si="54">L10/L$8</f>
        <v>1.1481006712358302</v>
      </c>
      <c r="X10" s="12">
        <f t="shared" ref="X10:X13" ca="1" si="55">M10/M$8</f>
        <v>1.1449612889433214</v>
      </c>
      <c r="Z10" s="9">
        <v>2024</v>
      </c>
      <c r="AA10" s="7">
        <v>1.4</v>
      </c>
      <c r="AB10" s="6">
        <f t="shared" ca="1" si="17"/>
        <v>3.6586510665876668</v>
      </c>
      <c r="AC10" s="6">
        <f t="shared" ca="1" si="18"/>
        <v>5.376977636135396</v>
      </c>
      <c r="AD10" s="6">
        <f t="shared" ca="1" si="19"/>
        <v>5.8419678006044125</v>
      </c>
      <c r="AE10" s="6">
        <f t="shared" ca="1" si="20"/>
        <v>6.1739960523421527</v>
      </c>
      <c r="AF10" s="6">
        <f t="shared" ca="1" si="21"/>
        <v>6.3028740759432713</v>
      </c>
      <c r="AG10" s="6">
        <f t="shared" ca="1" si="22"/>
        <v>7.5333962612420917</v>
      </c>
      <c r="AH10" s="6">
        <f t="shared" ca="1" si="23"/>
        <v>9.2683902996425171</v>
      </c>
      <c r="AI10" s="6">
        <f t="shared" ca="1" si="24"/>
        <v>12.455485002437372</v>
      </c>
      <c r="AJ10" s="6">
        <f t="shared" ca="1" si="25"/>
        <v>18.629010239801783</v>
      </c>
      <c r="AK10" s="6">
        <f t="shared" ca="1" si="26"/>
        <v>38.290127884388433</v>
      </c>
      <c r="AM10" s="7">
        <v>1.4</v>
      </c>
      <c r="AN10" s="6">
        <f t="shared" ca="1" si="27"/>
        <v>3.6586510665876668</v>
      </c>
      <c r="AO10" s="13">
        <f t="shared" ca="1" si="28"/>
        <v>4.3520474999023833</v>
      </c>
      <c r="AP10" s="13">
        <f t="shared" ca="1" si="28"/>
        <v>4.1121988999896679</v>
      </c>
      <c r="AQ10" s="13">
        <f t="shared" ca="1" si="28"/>
        <v>3.8713142791933728</v>
      </c>
      <c r="AR10" s="13">
        <f t="shared" ca="1" si="28"/>
        <v>3.0685750416033581</v>
      </c>
      <c r="AS10" s="13">
        <f t="shared" ca="1" si="28"/>
        <v>3.5434963385315412</v>
      </c>
      <c r="AT10" s="13">
        <f t="shared" ca="1" si="28"/>
        <v>3.7073561198570073</v>
      </c>
      <c r="AU10" s="13">
        <f t="shared" ca="1" si="28"/>
        <v>3.5000875397253726</v>
      </c>
      <c r="AV10" s="13">
        <f t="shared" ca="1" si="28"/>
        <v>3.6415025033717026</v>
      </c>
      <c r="AW10" s="13">
        <f t="shared" ca="1" si="28"/>
        <v>3.7605223060608952</v>
      </c>
      <c r="AX10" s="13">
        <f t="shared" ca="1" si="29"/>
        <v>2.7636634544750671</v>
      </c>
    </row>
    <row r="11" spans="1:60" x14ac:dyDescent="0.25">
      <c r="A11" s="9">
        <v>2024</v>
      </c>
      <c r="B11" s="7">
        <v>1.6</v>
      </c>
      <c r="C11" s="6">
        <f t="shared" ca="1" si="0"/>
        <v>4.0359259221818826</v>
      </c>
      <c r="D11" s="13">
        <f ca="1">MAX(INDIRECT("'[All data.xlsx]Sheet5_Mul_" &amp; $B11 &amp; "_" &amp; D$1 &amp; "'!"&amp; ADDRESS($BE$2+$A11-2023, 2) &amp; ":" &amp; ADDRESS($BE$2+$A11-2023, 52)))/2.5</f>
        <v>9.5084906503035587</v>
      </c>
      <c r="E11" s="13">
        <f t="shared" ca="1" si="31"/>
        <v>5.237098086673261</v>
      </c>
      <c r="F11" s="13">
        <f t="shared" ca="1" si="31"/>
        <v>4.6890048732096155</v>
      </c>
      <c r="G11" s="13">
        <f t="shared" ca="1" si="33"/>
        <v>4.0169253159700675</v>
      </c>
      <c r="H11" s="13">
        <f t="shared" ca="1" si="33"/>
        <v>4.2046414235726832</v>
      </c>
      <c r="I11" s="13">
        <f t="shared" ca="1" si="32"/>
        <v>4.4026909074543603</v>
      </c>
      <c r="J11" s="13">
        <f t="shared" ca="1" si="32"/>
        <v>4.3016964288441084</v>
      </c>
      <c r="K11" s="13">
        <f t="shared" ca="1" si="32"/>
        <v>4.0047837673322562</v>
      </c>
      <c r="L11" s="13">
        <f t="shared" ca="1" si="32"/>
        <v>4.0997074716236028</v>
      </c>
      <c r="M11" s="13">
        <f t="shared" ca="1" si="2"/>
        <v>2.9760378128371583</v>
      </c>
      <c r="N11" s="12">
        <f t="shared" ca="1" si="45"/>
        <v>1.2905374485878747</v>
      </c>
      <c r="O11" s="12">
        <f t="shared" ca="1" si="46"/>
        <v>2.4319889930952541</v>
      </c>
      <c r="P11" s="12">
        <f t="shared" ca="1" si="47"/>
        <v>1.3645651250826039</v>
      </c>
      <c r="Q11" s="12">
        <f t="shared" ca="1" si="48"/>
        <v>1.2450590598751656</v>
      </c>
      <c r="R11" s="12">
        <f t="shared" ca="1" si="49"/>
        <v>1.2800324468390856</v>
      </c>
      <c r="S11" s="12">
        <f t="shared" ca="1" si="50"/>
        <v>1.3171418652771592</v>
      </c>
      <c r="T11" s="12">
        <f t="shared" ca="1" si="51"/>
        <v>1.3610149502184279</v>
      </c>
      <c r="U11" s="12">
        <f t="shared" ca="1" si="52"/>
        <v>1.2365627199053142</v>
      </c>
      <c r="V11" s="12">
        <f t="shared" ca="1" si="53"/>
        <v>1.2505729103750223</v>
      </c>
      <c r="W11" s="12">
        <f t="shared" ca="1" si="54"/>
        <v>1.2292664350073077</v>
      </c>
      <c r="X11" s="12">
        <f t="shared" ca="1" si="55"/>
        <v>1.2329461044225842</v>
      </c>
      <c r="Z11" s="9">
        <v>2024</v>
      </c>
      <c r="AA11" s="7">
        <v>1.6</v>
      </c>
      <c r="AB11" s="6">
        <f t="shared" ca="1" si="17"/>
        <v>4.0359259221818826</v>
      </c>
      <c r="AC11" s="6">
        <f t="shared" ca="1" si="18"/>
        <v>10.564989611448398</v>
      </c>
      <c r="AD11" s="6">
        <f t="shared" ca="1" si="19"/>
        <v>6.5463726083415761</v>
      </c>
      <c r="AE11" s="6">
        <f t="shared" ca="1" si="20"/>
        <v>6.6985783902994509</v>
      </c>
      <c r="AF11" s="6">
        <f t="shared" ca="1" si="21"/>
        <v>6.6948755266167792</v>
      </c>
      <c r="AG11" s="6">
        <f t="shared" ca="1" si="22"/>
        <v>8.4092828471453664</v>
      </c>
      <c r="AH11" s="6">
        <f t="shared" ca="1" si="23"/>
        <v>11.006727268635901</v>
      </c>
      <c r="AI11" s="6">
        <f t="shared" ca="1" si="24"/>
        <v>14.338988096147025</v>
      </c>
      <c r="AJ11" s="6">
        <f t="shared" ca="1" si="25"/>
        <v>20.023918836661284</v>
      </c>
      <c r="AK11" s="6">
        <f t="shared" ca="1" si="26"/>
        <v>40.997074716236035</v>
      </c>
      <c r="AM11" s="7">
        <v>1.6</v>
      </c>
      <c r="AN11" s="6">
        <f t="shared" ca="1" si="27"/>
        <v>4.0359259221818826</v>
      </c>
      <c r="AO11" s="13">
        <f t="shared" ca="1" si="28"/>
        <v>9.1044500329590328</v>
      </c>
      <c r="AP11" s="13">
        <f t="shared" ca="1" si="28"/>
        <v>4.4882537257891002</v>
      </c>
      <c r="AQ11" s="13">
        <f t="shared" ca="1" si="28"/>
        <v>4.6890048732096155</v>
      </c>
      <c r="AR11" s="13">
        <f t="shared" ca="1" si="28"/>
        <v>4.0169253159700675</v>
      </c>
      <c r="AS11" s="13">
        <f t="shared" ca="1" si="28"/>
        <v>3.8050233958333668</v>
      </c>
      <c r="AT11" s="13">
        <f t="shared" ca="1" si="28"/>
        <v>4.4026909074543603</v>
      </c>
      <c r="AU11" s="13">
        <f t="shared" ca="1" si="28"/>
        <v>2.8948304463040158</v>
      </c>
      <c r="AV11" s="13">
        <f t="shared" ca="1" si="28"/>
        <v>2.3969369301435792</v>
      </c>
      <c r="AW11" s="13">
        <f t="shared" ca="1" si="28"/>
        <v>2.290873412988697</v>
      </c>
      <c r="AX11" s="13">
        <f t="shared" ca="1" si="29"/>
        <v>2.9760378128371583</v>
      </c>
    </row>
    <row r="12" spans="1:60" x14ac:dyDescent="0.25">
      <c r="A12" s="9">
        <v>2024</v>
      </c>
      <c r="B12" s="7">
        <v>1.8</v>
      </c>
      <c r="C12" s="6">
        <f t="shared" ca="1" si="0"/>
        <v>4.5397241408963005</v>
      </c>
      <c r="D12" s="13">
        <f ca="1">MAX(INDIRECT("'[All data.xlsx]Sheet5_Mul_" &amp; $B12 &amp; "_" &amp; D$1 &amp; "'!"&amp; ADDRESS($BE$2+$A12-2023, 2) &amp; ":" &amp; ADDRESS($BE$2+$A12-2023, 52)))/2.5</f>
        <v>11.495133505313547</v>
      </c>
      <c r="E12" s="13">
        <f t="shared" ca="1" si="31"/>
        <v>13.343841322250809</v>
      </c>
      <c r="F12" s="13">
        <f t="shared" ca="1" si="31"/>
        <v>5.1528772602918345</v>
      </c>
      <c r="G12" s="13">
        <f t="shared" ca="1" si="33"/>
        <v>4.4317196687017937</v>
      </c>
      <c r="H12" s="13">
        <f t="shared" ca="1" si="33"/>
        <v>4.4382294682617394</v>
      </c>
      <c r="I12" s="13">
        <f t="shared" ca="1" si="32"/>
        <v>4.6684143924234416</v>
      </c>
      <c r="J12" s="13">
        <f t="shared" ca="1" si="32"/>
        <v>4.556741863779763</v>
      </c>
      <c r="K12" s="13">
        <f t="shared" ca="1" si="32"/>
        <v>4.4450693351360826</v>
      </c>
      <c r="L12" s="13">
        <f t="shared" ca="1" si="32"/>
        <v>4.4075012153523314</v>
      </c>
      <c r="M12" s="13">
        <f t="shared" ca="1" si="2"/>
        <v>3.2154068167820062</v>
      </c>
      <c r="N12" s="12">
        <f t="shared" ca="1" si="45"/>
        <v>1.4516331872904642</v>
      </c>
      <c r="O12" s="12">
        <f t="shared" ca="1" si="46"/>
        <v>2.9401131249143639</v>
      </c>
      <c r="P12" s="12">
        <f t="shared" ca="1" si="47"/>
        <v>3.4768377833736781</v>
      </c>
      <c r="Q12" s="12">
        <f t="shared" ca="1" si="48"/>
        <v>1.3682298677074265</v>
      </c>
      <c r="R12" s="12">
        <f t="shared" ca="1" si="49"/>
        <v>1.412210714667798</v>
      </c>
      <c r="S12" s="12">
        <f t="shared" ca="1" si="50"/>
        <v>1.3903154279889021</v>
      </c>
      <c r="T12" s="12">
        <f t="shared" ca="1" si="51"/>
        <v>1.4431587216684592</v>
      </c>
      <c r="U12" s="12">
        <f t="shared" ca="1" si="52"/>
        <v>1.3098779065857957</v>
      </c>
      <c r="V12" s="12">
        <f t="shared" ca="1" si="53"/>
        <v>1.388060783856724</v>
      </c>
      <c r="W12" s="12">
        <f t="shared" ca="1" si="54"/>
        <v>1.3215560729119178</v>
      </c>
      <c r="X12" s="12">
        <f t="shared" ca="1" si="55"/>
        <v>1.332114562450998</v>
      </c>
      <c r="Z12" s="9">
        <v>2024</v>
      </c>
      <c r="AA12" s="7">
        <v>1.8</v>
      </c>
      <c r="AB12" s="6">
        <f t="shared" ca="1" si="17"/>
        <v>4.5397241408963005</v>
      </c>
      <c r="AC12" s="6">
        <f t="shared" ca="1" si="18"/>
        <v>12.772370561459496</v>
      </c>
      <c r="AD12" s="6">
        <f t="shared" ca="1" si="19"/>
        <v>16.679801652813509</v>
      </c>
      <c r="AE12" s="6">
        <f t="shared" ca="1" si="20"/>
        <v>7.3612532289883355</v>
      </c>
      <c r="AF12" s="6">
        <f t="shared" ca="1" si="21"/>
        <v>7.3861994478363231</v>
      </c>
      <c r="AG12" s="6">
        <f t="shared" ca="1" si="22"/>
        <v>8.8764589365234787</v>
      </c>
      <c r="AH12" s="6">
        <f t="shared" ca="1" si="23"/>
        <v>11.671035981058603</v>
      </c>
      <c r="AI12" s="6">
        <f t="shared" ca="1" si="24"/>
        <v>15.189139545932541</v>
      </c>
      <c r="AJ12" s="6">
        <f t="shared" ca="1" si="25"/>
        <v>22.225346675680417</v>
      </c>
      <c r="AK12" s="6">
        <f t="shared" ca="1" si="26"/>
        <v>44.075012153523325</v>
      </c>
      <c r="AM12" s="7">
        <v>1.8</v>
      </c>
      <c r="AN12" s="6">
        <f t="shared" ca="1" si="27"/>
        <v>4.5397241408963005</v>
      </c>
      <c r="AO12" s="13">
        <f t="shared" ca="1" si="28"/>
        <v>15.617408897411543</v>
      </c>
      <c r="AP12" s="13">
        <f t="shared" ca="1" si="28"/>
        <v>10.761458161062743</v>
      </c>
      <c r="AQ12" s="13">
        <f t="shared" ca="1" si="28"/>
        <v>5.1528772602918345</v>
      </c>
      <c r="AR12" s="13">
        <f t="shared" ca="1" si="28"/>
        <v>4.4317196687017937</v>
      </c>
      <c r="AS12" s="13">
        <f t="shared" ca="1" si="28"/>
        <v>4.3154668014759432</v>
      </c>
      <c r="AT12" s="13">
        <f t="shared" ca="1" si="28"/>
        <v>4.0535769819180318</v>
      </c>
      <c r="AU12" s="13">
        <f t="shared" ca="1" si="28"/>
        <v>3.9737333527751972</v>
      </c>
      <c r="AV12" s="13">
        <f t="shared" ca="1" si="28"/>
        <v>3.8938897236323622</v>
      </c>
      <c r="AW12" s="13">
        <f t="shared" ca="1" si="28"/>
        <v>4.3669557226734268</v>
      </c>
      <c r="AX12" s="13">
        <f t="shared" ca="1" si="29"/>
        <v>3.2154068167820062</v>
      </c>
    </row>
    <row r="13" spans="1:60" x14ac:dyDescent="0.25">
      <c r="A13" s="9">
        <v>2024</v>
      </c>
      <c r="B13" s="7">
        <v>2</v>
      </c>
      <c r="C13" s="6">
        <f t="shared" ca="1" si="0"/>
        <v>5.2347908295405166</v>
      </c>
      <c r="D13" s="13">
        <f ca="1">MAX(INDIRECT("'[All data.xlsx]Sheet5_Mul_" &amp; $B13 &amp; "_" &amp; D$1 &amp; "'!"&amp; ADDRESS($BE$2+$A13-2023, 2) &amp; ":" &amp; ADDRESS($BE$2+$A13-2023, 52)))/2.5</f>
        <v>21.710138004777697</v>
      </c>
      <c r="E13" s="13">
        <f t="shared" ca="1" si="31"/>
        <v>15.125692168666422</v>
      </c>
      <c r="F13" s="13">
        <f t="shared" ca="1" si="31"/>
        <v>10.918006626210616</v>
      </c>
      <c r="G13" s="13">
        <f ca="1">MAX(INDIRECT("'[All data.xlsx]Sheet5_Mul_" &amp; $B13 &amp; "_" &amp; G$1 &amp; "'!"&amp; ADDRESS($BE$2+$A13-2023, 2) &amp; ":" &amp; ADDRESS($BE$2+$A13-2023, 52)))/2.5</f>
        <v>5.7365805758628055</v>
      </c>
      <c r="H13" s="13">
        <f ca="1">MAX(INDIRECT("'[All data.xlsx]Sheet5_Mul_" &amp; $B13 &amp; "_" &amp; H$1 &amp; "'!"&amp; ADDRESS($BE$2+$A13-2023, 2) &amp; ":" &amp; ADDRESS($BE$2+$A13-2023, 52)))/2.5</f>
        <v>5.4051313361654305</v>
      </c>
      <c r="I13" s="13">
        <f t="shared" ca="1" si="32"/>
        <v>9.2547765192862901</v>
      </c>
      <c r="J13" s="13">
        <f t="shared" ca="1" si="32"/>
        <v>5.3867239450032063</v>
      </c>
      <c r="K13" s="13">
        <f t="shared" ca="1" si="32"/>
        <v>5.3746363960540426</v>
      </c>
      <c r="L13" s="13">
        <f t="shared" ca="1" si="32"/>
        <v>2.9682146876435382</v>
      </c>
      <c r="M13" s="13">
        <f t="shared" ca="1" si="2"/>
        <v>3.4547715495821762</v>
      </c>
      <c r="N13" s="12">
        <f t="shared" ca="1" si="45"/>
        <v>1.6738893952231391</v>
      </c>
      <c r="O13" s="12">
        <f t="shared" ca="1" si="46"/>
        <v>5.5528073390399468</v>
      </c>
      <c r="P13" s="12">
        <f t="shared" ca="1" si="47"/>
        <v>3.941112364998363</v>
      </c>
      <c r="Q13" s="12">
        <f t="shared" ca="1" si="48"/>
        <v>2.899029417394452</v>
      </c>
      <c r="R13" s="12">
        <f t="shared" ca="1" si="49"/>
        <v>1.8280173748358419</v>
      </c>
      <c r="S13" s="12">
        <f t="shared" ca="1" si="50"/>
        <v>1.693206162663847</v>
      </c>
      <c r="T13" s="12">
        <f t="shared" ca="1" si="51"/>
        <v>2.8609524194288851</v>
      </c>
      <c r="U13" s="12">
        <f t="shared" ca="1" si="52"/>
        <v>1.5484639892643715</v>
      </c>
      <c r="V13" s="12">
        <f t="shared" ca="1" si="53"/>
        <v>1.6783364772021629</v>
      </c>
      <c r="W13" s="12">
        <f t="shared" ca="1" si="54"/>
        <v>0.88999683823072884</v>
      </c>
      <c r="X13" s="12">
        <f t="shared" ca="1" si="55"/>
        <v>1.4312812509820052</v>
      </c>
      <c r="Z13" s="9">
        <v>2024</v>
      </c>
      <c r="AA13" s="7">
        <v>2</v>
      </c>
      <c r="AB13" s="6">
        <f t="shared" ca="1" si="17"/>
        <v>5.2347908295405166</v>
      </c>
      <c r="AC13" s="6">
        <f t="shared" ca="1" si="18"/>
        <v>24.122375560864107</v>
      </c>
      <c r="AD13" s="6">
        <f t="shared" ca="1" si="19"/>
        <v>18.907115210833027</v>
      </c>
      <c r="AE13" s="6">
        <f t="shared" ca="1" si="20"/>
        <v>15.597152323158024</v>
      </c>
      <c r="AF13" s="6">
        <f t="shared" ca="1" si="21"/>
        <v>9.5609676264380088</v>
      </c>
      <c r="AG13" s="6">
        <f t="shared" ca="1" si="22"/>
        <v>10.810262672330861</v>
      </c>
      <c r="AH13" s="6">
        <f t="shared" ca="1" si="23"/>
        <v>23.136941298215724</v>
      </c>
      <c r="AI13" s="6">
        <f t="shared" ca="1" si="24"/>
        <v>17.955746483344019</v>
      </c>
      <c r="AJ13" s="6">
        <f t="shared" ca="1" si="25"/>
        <v>26.873181980270218</v>
      </c>
      <c r="AK13" s="6">
        <f t="shared" ca="1" si="26"/>
        <v>29.68214687643539</v>
      </c>
      <c r="AM13" s="7">
        <v>2</v>
      </c>
      <c r="AN13" s="6">
        <f t="shared" ca="1" si="27"/>
        <v>5.2347908295405166</v>
      </c>
      <c r="AO13" s="13">
        <f t="shared" ca="1" si="28"/>
        <v>32.071596374041313</v>
      </c>
      <c r="AP13" s="13">
        <f t="shared" ca="1" si="28"/>
        <v>14.219782789880979</v>
      </c>
      <c r="AQ13" s="13">
        <f t="shared" ca="1" si="28"/>
        <v>9.4151916797159458</v>
      </c>
      <c r="AR13" s="13">
        <f t="shared" ca="1" si="28"/>
        <v>8.4265012256399352</v>
      </c>
      <c r="AS13" s="13">
        <f t="shared" ca="1" si="28"/>
        <v>9.8654690020185143</v>
      </c>
      <c r="AT13" s="13">
        <f t="shared" ca="1" si="28"/>
        <v>7.3184669465754588</v>
      </c>
      <c r="AU13" s="13">
        <f t="shared" ca="1" si="28"/>
        <v>4.4387162063727432</v>
      </c>
      <c r="AV13" s="13">
        <f t="shared" ca="1" si="28"/>
        <v>3.2210443088131866</v>
      </c>
      <c r="AW13" s="13">
        <f t="shared" ca="1" si="28"/>
        <v>2.0456585673393359</v>
      </c>
      <c r="AX13" s="13">
        <f t="shared" ca="1" si="29"/>
        <v>3.4547715495821762</v>
      </c>
    </row>
    <row r="14" spans="1:60" x14ac:dyDescent="0.25">
      <c r="A14" s="9">
        <f>A8+1</f>
        <v>2025</v>
      </c>
      <c r="B14" s="7">
        <f>B2</f>
        <v>1</v>
      </c>
      <c r="C14" s="6">
        <f t="shared" ca="1" si="0"/>
        <v>3.1270408790222843</v>
      </c>
      <c r="D14" s="13">
        <f ca="1">MAX(INDIRECT("'[All data.xlsx]Sheet5_Mul_" &amp; $B14 &amp; "_" &amp; D$1 &amp; "'!"&amp; ADDRESS($BE$2+$A14-2023, 2) &amp; ":" &amp; ADDRESS($BE$2+$A14-2023, 52)))</f>
        <v>3.9108152070652595</v>
      </c>
      <c r="E14" s="13">
        <f t="shared" ca="1" si="31"/>
        <v>3.0190763359193582</v>
      </c>
      <c r="F14" s="13">
        <f t="shared" ca="1" si="31"/>
        <v>3.7608637165451002</v>
      </c>
      <c r="G14" s="13">
        <f t="shared" ref="G14:H33" ca="1" si="56">MAX(INDIRECT("'[All data.xlsx]Sheet5_Mul_" &amp; $B14 &amp; "_" &amp; G$1 &amp; "'!"&amp; ADDRESS($BE$2+$A14-2023, 2) &amp; ":" &amp; ADDRESS($BE$2+$A14-2023, 52)))</f>
        <v>3.1784381696327033</v>
      </c>
      <c r="H14" s="13">
        <f t="shared" ca="1" si="56"/>
        <v>3.1867193749135225</v>
      </c>
      <c r="I14" s="13">
        <f t="shared" ca="1" si="32"/>
        <v>3.5714011925687661</v>
      </c>
      <c r="J14" s="13">
        <f t="shared" ca="1" si="32"/>
        <v>3.5035183896694679</v>
      </c>
      <c r="K14" s="13">
        <f t="shared" ca="1" si="32"/>
        <v>3.2262379691052283</v>
      </c>
      <c r="L14" s="13">
        <f t="shared" ca="1" si="32"/>
        <v>3.2042486020347991</v>
      </c>
      <c r="M14" s="13">
        <f t="shared" ca="1" si="2"/>
        <v>2.40707232278581</v>
      </c>
      <c r="N14" s="12">
        <f ca="1">C14/$C14</f>
        <v>1</v>
      </c>
      <c r="O14" s="12">
        <f t="shared" ref="O14" ca="1" si="57">D14/$C14</f>
        <v>1.2506440940062267</v>
      </c>
      <c r="P14" s="12">
        <f t="shared" ref="P14" ca="1" si="58">E14/$C14</f>
        <v>0.96547389456044375</v>
      </c>
      <c r="Q14" s="12">
        <f t="shared" ref="Q14" ca="1" si="59">F14/$C14</f>
        <v>1.2026909343510053</v>
      </c>
      <c r="R14" s="12">
        <f t="shared" ref="R14" ca="1" si="60">G14/$C14</f>
        <v>1.0164363986909213</v>
      </c>
      <c r="S14" s="12">
        <f t="shared" ref="S14" ca="1" si="61">H14/$C14</f>
        <v>1.0190846548542396</v>
      </c>
      <c r="T14" s="12">
        <f t="shared" ref="T14" ca="1" si="62">I14/$C14</f>
        <v>1.1421024958539774</v>
      </c>
      <c r="U14" s="12">
        <f t="shared" ref="U14" ca="1" si="63">J14/$C14</f>
        <v>1.1203941762235277</v>
      </c>
      <c r="V14" s="12">
        <f t="shared" ref="V14" ca="1" si="64">K14/$C14</f>
        <v>1.0317223515523595</v>
      </c>
      <c r="W14" s="12">
        <f t="shared" ref="W14" ca="1" si="65">L14/$C14</f>
        <v>1.0246903465606931</v>
      </c>
      <c r="X14" s="12">
        <f t="shared" ref="X14" ca="1" si="66">M14/$C14</f>
        <v>0.76976042716090642</v>
      </c>
      <c r="Z14" s="9">
        <f>Z8+1</f>
        <v>2025</v>
      </c>
      <c r="AA14" s="7">
        <f>AA2</f>
        <v>1</v>
      </c>
      <c r="AB14" s="6">
        <f t="shared" ca="1" si="17"/>
        <v>3.1270408790222843</v>
      </c>
      <c r="AC14" s="6">
        <f t="shared" ca="1" si="18"/>
        <v>4.3453502300725102</v>
      </c>
      <c r="AD14" s="6">
        <f t="shared" ca="1" si="19"/>
        <v>3.7738454198991978</v>
      </c>
      <c r="AE14" s="6">
        <f t="shared" ca="1" si="20"/>
        <v>5.3726624522072868</v>
      </c>
      <c r="AF14" s="6">
        <f t="shared" ca="1" si="21"/>
        <v>5.2973969493878394</v>
      </c>
      <c r="AG14" s="6">
        <f t="shared" ca="1" si="22"/>
        <v>6.3734387498270451</v>
      </c>
      <c r="AH14" s="6">
        <f t="shared" ca="1" si="23"/>
        <v>8.9285029814219143</v>
      </c>
      <c r="AI14" s="6">
        <f t="shared" ca="1" si="24"/>
        <v>11.678394632231559</v>
      </c>
      <c r="AJ14" s="6">
        <f t="shared" ca="1" si="25"/>
        <v>16.131189845526144</v>
      </c>
      <c r="AK14" s="6">
        <f t="shared" ca="1" si="26"/>
        <v>32.042486020348001</v>
      </c>
      <c r="AM14" s="7">
        <f>AM2</f>
        <v>1</v>
      </c>
      <c r="AN14" s="6">
        <f t="shared" ca="1" si="27"/>
        <v>3.1270408790222843</v>
      </c>
      <c r="AO14" s="13">
        <f t="shared" ca="1" si="28"/>
        <v>3.8467529846640307</v>
      </c>
      <c r="AP14" s="13">
        <f t="shared" ca="1" si="28"/>
        <v>3.0190763359193582</v>
      </c>
      <c r="AQ14" s="13">
        <f t="shared" ca="1" si="28"/>
        <v>3.3808066362616049</v>
      </c>
      <c r="AR14" s="13">
        <f t="shared" ca="1" si="28"/>
        <v>3.1337819017949378</v>
      </c>
      <c r="AS14" s="13">
        <f t="shared" ca="1" si="28"/>
        <v>2.4049392076891607</v>
      </c>
      <c r="AT14" s="13">
        <f t="shared" ca="1" si="28"/>
        <v>3.5714011925687661</v>
      </c>
      <c r="AU14" s="13">
        <f t="shared" ca="1" si="28"/>
        <v>2.4826020396136688</v>
      </c>
      <c r="AV14" s="13">
        <f t="shared" ca="1" si="28"/>
        <v>2.8670275082044796</v>
      </c>
      <c r="AW14" s="13">
        <f t="shared" ca="1" si="28"/>
        <v>1.8322065328319448</v>
      </c>
      <c r="AX14" s="13">
        <f t="shared" ca="1" si="29"/>
        <v>2.40707232278581</v>
      </c>
    </row>
    <row r="15" spans="1:60" x14ac:dyDescent="0.25">
      <c r="A15" s="9">
        <f t="shared" ref="A15:A78" si="67">A9+1</f>
        <v>2025</v>
      </c>
      <c r="B15" s="7">
        <f t="shared" ref="B15:B78" si="68">B3</f>
        <v>1.2</v>
      </c>
      <c r="C15" s="6">
        <f t="shared" ca="1" si="0"/>
        <v>3.3648024650163038</v>
      </c>
      <c r="D15" s="13">
        <f ca="1">MAX(INDIRECT("'[All data.xlsx]Sheet5_Mul_" &amp; $B15 &amp; "_" &amp; D$1 &amp; "'!"&amp; ADDRESS($BE$2+$A15-2023, 2) &amp; ":" &amp; ADDRESS($BE$2+$A15-2023, 52)))</f>
        <v>4.3664003132599394</v>
      </c>
      <c r="E15" s="13">
        <f t="shared" ca="1" si="31"/>
        <v>4.0954970106467155</v>
      </c>
      <c r="F15" s="13">
        <f t="shared" ca="1" si="31"/>
        <v>3.8862122001798713</v>
      </c>
      <c r="G15" s="13">
        <f t="shared" ca="1" si="56"/>
        <v>3.4626923055025465</v>
      </c>
      <c r="H15" s="13">
        <f t="shared" ca="1" si="56"/>
        <v>3.4178444879085861</v>
      </c>
      <c r="I15" s="13">
        <f t="shared" ca="1" si="32"/>
        <v>3.8047349194443463</v>
      </c>
      <c r="J15" s="13">
        <f t="shared" ca="1" si="32"/>
        <v>3.7295531043464236</v>
      </c>
      <c r="K15" s="13">
        <f t="shared" ca="1" si="32"/>
        <v>3.3758173117144432</v>
      </c>
      <c r="L15" s="13">
        <f t="shared" ca="1" si="32"/>
        <v>3.4469143480665556</v>
      </c>
      <c r="M15" s="13">
        <f t="shared" ca="1" si="2"/>
        <v>2.5696468361536473</v>
      </c>
      <c r="N15" s="12">
        <f ca="1">C15/C$14</f>
        <v>1.0760340511021267</v>
      </c>
      <c r="O15" s="12">
        <f t="shared" ref="O15:X15" ca="1" si="69">D15/D$14</f>
        <v>1.116493641881013</v>
      </c>
      <c r="P15" s="12">
        <f t="shared" ca="1" si="69"/>
        <v>1.3565397343289001</v>
      </c>
      <c r="Q15" s="12">
        <f t="shared" ca="1" si="69"/>
        <v>1.0333297064403923</v>
      </c>
      <c r="R15" s="12">
        <f t="shared" ca="1" si="69"/>
        <v>1.0894320168268969</v>
      </c>
      <c r="S15" s="12">
        <f t="shared" ca="1" si="69"/>
        <v>1.0725276015247924</v>
      </c>
      <c r="T15" s="12">
        <f t="shared" ca="1" si="69"/>
        <v>1.0653339443804555</v>
      </c>
      <c r="U15" s="12">
        <f t="shared" ca="1" si="69"/>
        <v>1.0645164915769945</v>
      </c>
      <c r="V15" s="12">
        <f t="shared" ca="1" si="69"/>
        <v>1.0463633941580259</v>
      </c>
      <c r="W15" s="12">
        <f t="shared" ca="1" si="69"/>
        <v>1.0757324964978237</v>
      </c>
      <c r="X15" s="12">
        <f t="shared" ca="1" si="69"/>
        <v>1.06754035258055</v>
      </c>
      <c r="Z15" s="9">
        <f t="shared" ref="Z15:Z78" si="70">Z9+1</f>
        <v>2025</v>
      </c>
      <c r="AA15" s="7">
        <f t="shared" ref="AA15:AA78" si="71">AA3</f>
        <v>1.2</v>
      </c>
      <c r="AB15" s="6">
        <f t="shared" ca="1" si="17"/>
        <v>3.3648024650163038</v>
      </c>
      <c r="AC15" s="6">
        <f t="shared" ca="1" si="18"/>
        <v>4.8515559036221552</v>
      </c>
      <c r="AD15" s="6">
        <f t="shared" ca="1" si="19"/>
        <v>5.1193712633083939</v>
      </c>
      <c r="AE15" s="6">
        <f t="shared" ca="1" si="20"/>
        <v>5.5517317145426741</v>
      </c>
      <c r="AF15" s="6">
        <f t="shared" ca="1" si="21"/>
        <v>5.7711538425042441</v>
      </c>
      <c r="AG15" s="6">
        <f t="shared" ca="1" si="22"/>
        <v>6.8356889758171722</v>
      </c>
      <c r="AH15" s="6">
        <f t="shared" ca="1" si="23"/>
        <v>9.5118372986108657</v>
      </c>
      <c r="AI15" s="6">
        <f t="shared" ca="1" si="24"/>
        <v>12.431843681154744</v>
      </c>
      <c r="AJ15" s="6">
        <f t="shared" ca="1" si="25"/>
        <v>16.879086558572219</v>
      </c>
      <c r="AK15" s="6">
        <f t="shared" ca="1" si="26"/>
        <v>34.469143480665565</v>
      </c>
      <c r="AM15" s="7">
        <f t="shared" ref="AM15:AM78" si="72">AM3</f>
        <v>1.2</v>
      </c>
      <c r="AN15" s="6">
        <f t="shared" ca="1" si="27"/>
        <v>3.3648024650163038</v>
      </c>
      <c r="AO15" s="13">
        <f t="shared" ca="1" si="28"/>
        <v>4.0303536483351037</v>
      </c>
      <c r="AP15" s="13">
        <f t="shared" ca="1" si="28"/>
        <v>4.0954970106467155</v>
      </c>
      <c r="AQ15" s="13">
        <f t="shared" ca="1" si="28"/>
        <v>3.5137150145977305</v>
      </c>
      <c r="AR15" s="13">
        <f t="shared" ca="1" si="28"/>
        <v>2.8154757373375765</v>
      </c>
      <c r="AS15" s="13">
        <f t="shared" ca="1" si="28"/>
        <v>3.3217083623799177</v>
      </c>
      <c r="AT15" s="13">
        <f t="shared" ca="1" si="28"/>
        <v>3.8047349194443463</v>
      </c>
      <c r="AU15" s="13">
        <f t="shared" ca="1" si="28"/>
        <v>3.7295531043464236</v>
      </c>
      <c r="AV15" s="13">
        <f t="shared" ca="1" si="28"/>
        <v>3.0191529312950207</v>
      </c>
      <c r="AW15" s="13">
        <f t="shared" ca="1" si="28"/>
        <v>3.4446026418140989</v>
      </c>
      <c r="AX15" s="13">
        <f t="shared" ca="1" si="29"/>
        <v>2.5696468361536473</v>
      </c>
    </row>
    <row r="16" spans="1:60" x14ac:dyDescent="0.25">
      <c r="A16" s="9">
        <f t="shared" si="67"/>
        <v>2025</v>
      </c>
      <c r="B16" s="7">
        <f t="shared" si="68"/>
        <v>1.4</v>
      </c>
      <c r="C16" s="6">
        <f t="shared" ca="1" si="0"/>
        <v>3.6583879065548581</v>
      </c>
      <c r="D16" s="13">
        <f ca="1">MAX(INDIRECT("'[All data.xlsx]Sheet5_Mul_" &amp; $B16 &amp; "_" &amp; D$1 &amp; "'!"&amp; ADDRESS($BE$2+$A16-2023, 2) &amp; ":" &amp; ADDRESS($BE$2+$A16-2023, 52)))</f>
        <v>4.5031186497702578</v>
      </c>
      <c r="E16" s="13">
        <f t="shared" ca="1" si="31"/>
        <v>4.6695898059158738</v>
      </c>
      <c r="F16" s="13">
        <f t="shared" ca="1" si="31"/>
        <v>4.3160410172726351</v>
      </c>
      <c r="G16" s="13">
        <f t="shared" ca="1" si="56"/>
        <v>3.6839251140446194</v>
      </c>
      <c r="H16" s="13">
        <f t="shared" ca="1" si="56"/>
        <v>3.7609720748477584</v>
      </c>
      <c r="I16" s="13">
        <f t="shared" ca="1" si="32"/>
        <v>3.7000131687467883</v>
      </c>
      <c r="J16" s="13">
        <f t="shared" ca="1" si="32"/>
        <v>3.9891657353575027</v>
      </c>
      <c r="K16" s="13">
        <f t="shared" ca="1" si="32"/>
        <v>3.7121824081097046</v>
      </c>
      <c r="L16" s="13">
        <f t="shared" ca="1" si="32"/>
        <v>3.7241452508000412</v>
      </c>
      <c r="M16" s="13">
        <f t="shared" ca="1" si="2"/>
        <v>2.8086306968610422</v>
      </c>
      <c r="N16" s="12">
        <f t="shared" ref="N16:N19" ca="1" si="73">C16/C$14</f>
        <v>1.1699200771877045</v>
      </c>
      <c r="O16" s="12">
        <f t="shared" ref="O16:O19" ca="1" si="74">D16/D$14</f>
        <v>1.1514526796446289</v>
      </c>
      <c r="P16" s="12">
        <f t="shared" ref="P16:P19" ca="1" si="75">E16/E$14</f>
        <v>1.5466948451616105</v>
      </c>
      <c r="Q16" s="12">
        <f t="shared" ref="Q16:Q19" ca="1" si="76">F16/F$14</f>
        <v>1.1476196274502459</v>
      </c>
      <c r="R16" s="12">
        <f t="shared" ref="R16:R19" ca="1" si="77">G16/G$14</f>
        <v>1.1590362679511648</v>
      </c>
      <c r="S16" s="12">
        <f t="shared" ref="S16:S19" ca="1" si="78">H16/H$14</f>
        <v>1.1802018415725166</v>
      </c>
      <c r="T16" s="12">
        <f t="shared" ref="T16:T19" ca="1" si="79">I16/I$14</f>
        <v>1.0360116293979049</v>
      </c>
      <c r="U16" s="12">
        <f t="shared" ref="U16:U19" ca="1" si="80">J16/J$14</f>
        <v>1.1386170391227353</v>
      </c>
      <c r="V16" s="12">
        <f t="shared" ref="V16:V19" ca="1" si="81">K16/K$14</f>
        <v>1.1506226272388858</v>
      </c>
      <c r="W16" s="12">
        <f t="shared" ref="W16:W19" ca="1" si="82">L16/L$14</f>
        <v>1.1622522823088981</v>
      </c>
      <c r="X16" s="12">
        <f t="shared" ref="X16:X19" ca="1" si="83">M16/M$14</f>
        <v>1.1668243908892988</v>
      </c>
      <c r="Z16" s="9">
        <f t="shared" si="70"/>
        <v>2025</v>
      </c>
      <c r="AA16" s="7">
        <f t="shared" si="71"/>
        <v>1.4</v>
      </c>
      <c r="AB16" s="6">
        <f t="shared" ca="1" si="17"/>
        <v>3.6583879065548581</v>
      </c>
      <c r="AC16" s="6">
        <f t="shared" ca="1" si="18"/>
        <v>5.0034651664113978</v>
      </c>
      <c r="AD16" s="6">
        <f t="shared" ca="1" si="19"/>
        <v>5.836987257394842</v>
      </c>
      <c r="AE16" s="6">
        <f t="shared" ca="1" si="20"/>
        <v>6.1657728818180502</v>
      </c>
      <c r="AF16" s="6">
        <f t="shared" ca="1" si="21"/>
        <v>6.139875190074366</v>
      </c>
      <c r="AG16" s="6">
        <f t="shared" ca="1" si="22"/>
        <v>7.5219441496955168</v>
      </c>
      <c r="AH16" s="6">
        <f t="shared" ca="1" si="23"/>
        <v>9.2500329218669695</v>
      </c>
      <c r="AI16" s="6">
        <f t="shared" ca="1" si="24"/>
        <v>13.29721911785834</v>
      </c>
      <c r="AJ16" s="6">
        <f t="shared" ca="1" si="25"/>
        <v>18.560912040548526</v>
      </c>
      <c r="AK16" s="6">
        <f t="shared" ca="1" si="26"/>
        <v>37.241452508000421</v>
      </c>
      <c r="AM16" s="7">
        <f t="shared" si="72"/>
        <v>1.4</v>
      </c>
      <c r="AN16" s="6">
        <f t="shared" ca="1" si="27"/>
        <v>3.6583879065548581</v>
      </c>
      <c r="AO16" s="13">
        <f t="shared" ca="1" si="28"/>
        <v>4.5031186497702578</v>
      </c>
      <c r="AP16" s="13">
        <f t="shared" ca="1" si="28"/>
        <v>4.1089124345336083</v>
      </c>
      <c r="AQ16" s="13">
        <f t="shared" ca="1" si="28"/>
        <v>4.3160410172726351</v>
      </c>
      <c r="AR16" s="13">
        <f t="shared" ca="1" si="28"/>
        <v>3.1264298967157473</v>
      </c>
      <c r="AS16" s="13">
        <f t="shared" ca="1" si="28"/>
        <v>3.5376754691627679</v>
      </c>
      <c r="AT16" s="13">
        <f t="shared" ca="1" si="28"/>
        <v>3.7000131687467883</v>
      </c>
      <c r="AU16" s="13">
        <f t="shared" ca="1" si="28"/>
        <v>3.9891657353575027</v>
      </c>
      <c r="AV16" s="13">
        <f t="shared" ca="1" si="28"/>
        <v>3.3397828334633823</v>
      </c>
      <c r="AW16" s="13">
        <f t="shared" ca="1" si="28"/>
        <v>3.6558372740746767</v>
      </c>
      <c r="AX16" s="13">
        <f t="shared" ca="1" si="29"/>
        <v>2.8086306968610422</v>
      </c>
    </row>
    <row r="17" spans="1:50" x14ac:dyDescent="0.25">
      <c r="A17" s="9">
        <f t="shared" si="67"/>
        <v>2025</v>
      </c>
      <c r="B17" s="7">
        <f t="shared" si="68"/>
        <v>1.6</v>
      </c>
      <c r="C17" s="6">
        <f t="shared" ca="1" si="0"/>
        <v>4.0356871967984125</v>
      </c>
      <c r="D17" s="13">
        <f ca="1">MAX(INDIRECT("'[All data.xlsx]Sheet5_Mul_" &amp; $B17 &amp; "_" &amp; D$1 &amp; "'!"&amp; ADDRESS($BE$2+$A17-2023, 2) &amp; ":" &amp; ADDRESS($BE$2+$A17-2023, 52)))/2.5</f>
        <v>10.978273085346057</v>
      </c>
      <c r="E17" s="13">
        <f t="shared" ca="1" si="31"/>
        <v>5.2330347154013932</v>
      </c>
      <c r="F17" s="13">
        <f t="shared" ca="1" si="31"/>
        <v>4.682968560701962</v>
      </c>
      <c r="G17" s="13">
        <f t="shared" ca="1" si="56"/>
        <v>4.2522425102855852</v>
      </c>
      <c r="H17" s="13">
        <f t="shared" ca="1" si="56"/>
        <v>4.1986234670323874</v>
      </c>
      <c r="I17" s="13">
        <f t="shared" ca="1" si="32"/>
        <v>4.5356529123639771</v>
      </c>
      <c r="J17" s="13">
        <f t="shared" ca="1" si="32"/>
        <v>4.2917887510231205</v>
      </c>
      <c r="K17" s="13">
        <f t="shared" ca="1" si="32"/>
        <v>3.9945139026989174</v>
      </c>
      <c r="L17" s="13">
        <f t="shared" ca="1" si="32"/>
        <v>3.9902254208133061</v>
      </c>
      <c r="M17" s="13">
        <f t="shared" ca="1" si="2"/>
        <v>2.967946062270701</v>
      </c>
      <c r="N17" s="12">
        <f t="shared" ca="1" si="73"/>
        <v>1.2905770512537176</v>
      </c>
      <c r="O17" s="12">
        <f t="shared" ca="1" si="74"/>
        <v>2.8071572048489437</v>
      </c>
      <c r="P17" s="12">
        <f t="shared" ca="1" si="75"/>
        <v>1.7333230873103607</v>
      </c>
      <c r="Q17" s="12">
        <f t="shared" ca="1" si="76"/>
        <v>1.2451843282967852</v>
      </c>
      <c r="R17" s="12">
        <f t="shared" ca="1" si="77"/>
        <v>1.3378402483685783</v>
      </c>
      <c r="S17" s="12">
        <f t="shared" ca="1" si="78"/>
        <v>1.3175378729877414</v>
      </c>
      <c r="T17" s="12">
        <f t="shared" ca="1" si="79"/>
        <v>1.2699925513273582</v>
      </c>
      <c r="U17" s="12">
        <f t="shared" ca="1" si="80"/>
        <v>1.2249939271556158</v>
      </c>
      <c r="V17" s="12">
        <f t="shared" ca="1" si="81"/>
        <v>1.238133684170472</v>
      </c>
      <c r="W17" s="12">
        <f t="shared" ca="1" si="82"/>
        <v>1.2452920844778981</v>
      </c>
      <c r="X17" s="12">
        <f t="shared" ca="1" si="83"/>
        <v>1.233010755088475</v>
      </c>
      <c r="Z17" s="9">
        <f t="shared" si="70"/>
        <v>2025</v>
      </c>
      <c r="AA17" s="7">
        <f t="shared" si="71"/>
        <v>1.6</v>
      </c>
      <c r="AB17" s="6">
        <f t="shared" ca="1" si="17"/>
        <v>4.0356871967984125</v>
      </c>
      <c r="AC17" s="6">
        <f t="shared" ca="1" si="18"/>
        <v>12.198081205940063</v>
      </c>
      <c r="AD17" s="6">
        <f t="shared" ca="1" si="19"/>
        <v>6.5412933942517411</v>
      </c>
      <c r="AE17" s="6">
        <f t="shared" ca="1" si="20"/>
        <v>6.6899550867170889</v>
      </c>
      <c r="AF17" s="6">
        <f t="shared" ca="1" si="21"/>
        <v>7.0870708504759756</v>
      </c>
      <c r="AG17" s="6">
        <f t="shared" ca="1" si="22"/>
        <v>8.3972469340647748</v>
      </c>
      <c r="AH17" s="6">
        <f t="shared" ca="1" si="23"/>
        <v>11.339132280909942</v>
      </c>
      <c r="AI17" s="6">
        <f t="shared" ca="1" si="24"/>
        <v>14.305962503410399</v>
      </c>
      <c r="AJ17" s="6">
        <f t="shared" ca="1" si="25"/>
        <v>19.972569513494591</v>
      </c>
      <c r="AK17" s="6">
        <f t="shared" ca="1" si="26"/>
        <v>39.902254208133073</v>
      </c>
      <c r="AM17" s="7">
        <f t="shared" si="72"/>
        <v>1.6</v>
      </c>
      <c r="AN17" s="6">
        <f t="shared" ca="1" si="27"/>
        <v>4.0356871967984125</v>
      </c>
      <c r="AO17" s="13">
        <f t="shared" ca="1" si="28"/>
        <v>14.169298216240772</v>
      </c>
      <c r="AP17" s="13">
        <f t="shared" ca="1" si="28"/>
        <v>4.4848134836464872</v>
      </c>
      <c r="AQ17" s="13">
        <f t="shared" ca="1" si="28"/>
        <v>4.682968560701962</v>
      </c>
      <c r="AR17" s="13">
        <f t="shared" ca="1" si="28"/>
        <v>3.3782112551700103</v>
      </c>
      <c r="AS17" s="13">
        <f t="shared" ca="1" si="28"/>
        <v>3.7989762982427737</v>
      </c>
      <c r="AT17" s="13">
        <f t="shared" ca="1" si="28"/>
        <v>4.1436556949193575</v>
      </c>
      <c r="AU17" s="13">
        <f t="shared" ca="1" si="28"/>
        <v>3.1769024170123865</v>
      </c>
      <c r="AV17" s="13">
        <f t="shared" ca="1" si="28"/>
        <v>3.9344428781779435</v>
      </c>
      <c r="AW17" s="13">
        <f t="shared" ca="1" si="28"/>
        <v>3.9324855644721692</v>
      </c>
      <c r="AX17" s="13">
        <f t="shared" ca="1" si="29"/>
        <v>2.967946062270701</v>
      </c>
    </row>
    <row r="18" spans="1:50" x14ac:dyDescent="0.25">
      <c r="A18" s="9">
        <f t="shared" si="67"/>
        <v>2025</v>
      </c>
      <c r="B18" s="7">
        <f t="shared" si="68"/>
        <v>1.8</v>
      </c>
      <c r="C18" s="6">
        <f t="shared" ca="1" si="0"/>
        <v>4.5395275489468947</v>
      </c>
      <c r="D18" s="13">
        <f ca="1">MAX(INDIRECT("'[All data.xlsx]Sheet5_Mul_" &amp; $B18 &amp; "_" &amp; D$1 &amp; "'!"&amp; ADDRESS($BE$2+$A18-2023, 2) &amp; ":" &amp; ADDRESS($BE$2+$A18-2023, 52)))/2.5</f>
        <v>10.380446098635908</v>
      </c>
      <c r="E18" s="13">
        <f ca="1">MAX(INDIRECT("'[All data.xlsx]Sheet5_Mul_" &amp; $B18 &amp; "_" &amp; E$1 &amp; "'!"&amp; ADDRESS($BE$2+$A18-2023, 2) &amp; ":" &amp; ADDRESS($BE$2+$A18-2023, 52)))/2.5</f>
        <v>10.142861119476027</v>
      </c>
      <c r="F18" s="13">
        <f t="shared" ref="F18:F49" ca="1" si="84">MAX(INDIRECT("'[All data.xlsx]Sheet5_Mul_" &amp; $B18 &amp; "_" &amp; F$1 &amp; "'!"&amp; ADDRESS($BE$2+$A18-2023, 2) &amp; ":" &amp; ADDRESS($BE$2+$A18-2023, 52)))</f>
        <v>5.1465544144686302</v>
      </c>
      <c r="G18" s="13">
        <f t="shared" ca="1" si="56"/>
        <v>4.4261750991184874</v>
      </c>
      <c r="H18" s="13">
        <f t="shared" ca="1" si="56"/>
        <v>4.3996099806935369</v>
      </c>
      <c r="I18" s="13">
        <f t="shared" ca="1" si="32"/>
        <v>4.3730448622685874</v>
      </c>
      <c r="J18" s="13">
        <f t="shared" ca="1" si="32"/>
        <v>4.8524613574373046</v>
      </c>
      <c r="K18" s="13">
        <f t="shared" ca="1" si="32"/>
        <v>4.4345089159275934</v>
      </c>
      <c r="L18" s="13">
        <f t="shared" ca="1" si="32"/>
        <v>4.2933495069937377</v>
      </c>
      <c r="M18" s="13">
        <f t="shared" ca="1" si="2"/>
        <v>3.2651785902407715</v>
      </c>
      <c r="N18" s="12">
        <f t="shared" ca="1" si="73"/>
        <v>1.4517007370771069</v>
      </c>
      <c r="O18" s="12">
        <f t="shared" ca="1" si="74"/>
        <v>2.6542921485736897</v>
      </c>
      <c r="P18" s="12">
        <f t="shared" ca="1" si="75"/>
        <v>3.3595908121969895</v>
      </c>
      <c r="Q18" s="12">
        <f t="shared" ca="1" si="76"/>
        <v>1.3684501227277888</v>
      </c>
      <c r="R18" s="12">
        <f t="shared" ca="1" si="77"/>
        <v>1.3925629075962083</v>
      </c>
      <c r="S18" s="12">
        <f t="shared" ca="1" si="78"/>
        <v>1.3806079114866927</v>
      </c>
      <c r="T18" s="12">
        <f t="shared" ca="1" si="79"/>
        <v>1.2244619482593695</v>
      </c>
      <c r="U18" s="12">
        <f t="shared" ca="1" si="80"/>
        <v>1.3850252282806199</v>
      </c>
      <c r="V18" s="12">
        <f t="shared" ca="1" si="81"/>
        <v>1.3745138946329707</v>
      </c>
      <c r="W18" s="12">
        <f t="shared" ca="1" si="82"/>
        <v>1.3398927612131359</v>
      </c>
      <c r="X18" s="12">
        <f t="shared" ca="1" si="83"/>
        <v>1.3564937618749393</v>
      </c>
      <c r="Z18" s="9">
        <f t="shared" si="70"/>
        <v>2025</v>
      </c>
      <c r="AA18" s="7">
        <f t="shared" si="71"/>
        <v>1.8</v>
      </c>
      <c r="AB18" s="6">
        <f t="shared" ca="1" si="17"/>
        <v>4.5395275489468947</v>
      </c>
      <c r="AC18" s="6">
        <f t="shared" ca="1" si="18"/>
        <v>11.533828998484342</v>
      </c>
      <c r="AD18" s="6">
        <f t="shared" ca="1" si="19"/>
        <v>12.678576399345033</v>
      </c>
      <c r="AE18" s="6">
        <f t="shared" ca="1" si="20"/>
        <v>7.3522205920980435</v>
      </c>
      <c r="AF18" s="6">
        <f t="shared" ca="1" si="21"/>
        <v>7.3769584985308123</v>
      </c>
      <c r="AG18" s="6">
        <f t="shared" ca="1" si="22"/>
        <v>8.7992199613870739</v>
      </c>
      <c r="AH18" s="6">
        <f t="shared" ca="1" si="23"/>
        <v>10.932612155671467</v>
      </c>
      <c r="AI18" s="6">
        <f t="shared" ca="1" si="24"/>
        <v>16.174871191457679</v>
      </c>
      <c r="AJ18" s="6">
        <f t="shared" ca="1" si="25"/>
        <v>22.172544579637972</v>
      </c>
      <c r="AK18" s="6">
        <f t="shared" ca="1" si="26"/>
        <v>42.933495069937386</v>
      </c>
      <c r="AM18" s="7">
        <f t="shared" si="72"/>
        <v>1.8</v>
      </c>
      <c r="AN18" s="6">
        <f t="shared" ca="1" si="27"/>
        <v>4.5395275489468947</v>
      </c>
      <c r="AO18" s="13">
        <f t="shared" ca="1" si="28"/>
        <v>9.6497814009999772</v>
      </c>
      <c r="AP18" s="13">
        <f t="shared" ca="1" si="28"/>
        <v>13.349729969749283</v>
      </c>
      <c r="AQ18" s="13">
        <f t="shared" ca="1" si="28"/>
        <v>5.1465544144686302</v>
      </c>
      <c r="AR18" s="13">
        <f t="shared" ca="1" si="28"/>
        <v>3.8344104819046532</v>
      </c>
      <c r="AS18" s="13">
        <f t="shared" ca="1" si="28"/>
        <v>4.3996099806935369</v>
      </c>
      <c r="AT18" s="13">
        <f t="shared" ca="1" si="28"/>
        <v>3.3885317306877072</v>
      </c>
      <c r="AU18" s="13">
        <f t="shared" ca="1" si="28"/>
        <v>4.2698952701249899</v>
      </c>
      <c r="AV18" s="13">
        <f t="shared" ca="1" si="28"/>
        <v>3.8839732904064492</v>
      </c>
      <c r="AW18" s="13">
        <f t="shared" ca="1" si="28"/>
        <v>2.3398624003890323</v>
      </c>
      <c r="AX18" s="13">
        <f t="shared" ca="1" si="29"/>
        <v>3.2651785902407715</v>
      </c>
    </row>
    <row r="19" spans="1:50" x14ac:dyDescent="0.25">
      <c r="A19" s="9">
        <f t="shared" si="67"/>
        <v>2025</v>
      </c>
      <c r="B19" s="7">
        <f t="shared" si="68"/>
        <v>2</v>
      </c>
      <c r="C19" s="6">
        <f t="shared" ca="1" si="0"/>
        <v>5.2346631838146527</v>
      </c>
      <c r="D19" s="13">
        <f ca="1">MAX(INDIRECT("'[All data.xlsx]Sheet5_Mul_" &amp; $B19 &amp; "_" &amp; D$1 &amp; "'!"&amp; ADDRESS($BE$2+$A19-2023, 2) &amp; ":" &amp; ADDRESS($BE$2+$A19-2023, 52)))/2.5</f>
        <v>22.202601412150223</v>
      </c>
      <c r="E19" s="13">
        <f t="shared" ref="E19:E42" ca="1" si="85">MAX(INDIRECT("'[All data.xlsx]Sheet5_Mul_" &amp; $B19 &amp; "_" &amp; E$1 &amp; "'!"&amp; ADDRESS($BE$2+$A19-2023, 2) &amp; ":" &amp; ADDRESS($BE$2+$A19-2023, 52)))</f>
        <v>17.224426644198438</v>
      </c>
      <c r="F19" s="13">
        <f t="shared" ca="1" si="84"/>
        <v>15.125716369248478</v>
      </c>
      <c r="G19" s="13">
        <f t="shared" ca="1" si="56"/>
        <v>13.221556144929284</v>
      </c>
      <c r="H19" s="13">
        <f t="shared" ca="1" si="56"/>
        <v>9.8724320500929981</v>
      </c>
      <c r="I19" s="13">
        <f t="shared" ca="1" si="32"/>
        <v>9.7460301062428112</v>
      </c>
      <c r="J19" s="13">
        <f t="shared" ca="1" si="32"/>
        <v>6.6869014146209933</v>
      </c>
      <c r="K19" s="13">
        <f t="shared" ca="1" si="32"/>
        <v>3.2059077148132529</v>
      </c>
      <c r="L19" s="13">
        <f t="shared" ca="1" si="32"/>
        <v>8.2689745847228249</v>
      </c>
      <c r="M19" s="13">
        <f t="shared" ca="1" si="2"/>
        <v>3.4455169027365926</v>
      </c>
      <c r="N19" s="12">
        <f t="shared" ca="1" si="73"/>
        <v>1.673998961424306</v>
      </c>
      <c r="O19" s="12">
        <f t="shared" ca="1" si="74"/>
        <v>5.677231021307044</v>
      </c>
      <c r="P19" s="12">
        <f t="shared" ca="1" si="75"/>
        <v>5.7051974603197033</v>
      </c>
      <c r="Q19" s="12">
        <f t="shared" ca="1" si="76"/>
        <v>4.0218730348313834</v>
      </c>
      <c r="R19" s="12">
        <f t="shared" ca="1" si="77"/>
        <v>4.1597650919404705</v>
      </c>
      <c r="S19" s="12">
        <f t="shared" ca="1" si="78"/>
        <v>3.0979922888129754</v>
      </c>
      <c r="T19" s="12">
        <f t="shared" ca="1" si="79"/>
        <v>2.72890934978741</v>
      </c>
      <c r="U19" s="12">
        <f t="shared" ca="1" si="80"/>
        <v>1.9086246084330829</v>
      </c>
      <c r="V19" s="12">
        <f t="shared" ca="1" si="81"/>
        <v>0.9936984641286043</v>
      </c>
      <c r="W19" s="12">
        <f t="shared" ca="1" si="82"/>
        <v>2.5806282881645841</v>
      </c>
      <c r="X19" s="12">
        <f t="shared" ca="1" si="83"/>
        <v>1.4314139505160133</v>
      </c>
      <c r="Z19" s="9">
        <f t="shared" si="70"/>
        <v>2025</v>
      </c>
      <c r="AA19" s="7">
        <f t="shared" si="71"/>
        <v>2</v>
      </c>
      <c r="AB19" s="6">
        <f t="shared" ca="1" si="17"/>
        <v>5.2346631838146527</v>
      </c>
      <c r="AC19" s="6">
        <f t="shared" ca="1" si="18"/>
        <v>24.669557124611359</v>
      </c>
      <c r="AD19" s="6">
        <f t="shared" ca="1" si="19"/>
        <v>21.530533305248046</v>
      </c>
      <c r="AE19" s="6">
        <f t="shared" ca="1" si="20"/>
        <v>21.60816624178354</v>
      </c>
      <c r="AF19" s="6">
        <f t="shared" ca="1" si="21"/>
        <v>22.035926908215476</v>
      </c>
      <c r="AG19" s="6">
        <f t="shared" ca="1" si="22"/>
        <v>19.744864100185996</v>
      </c>
      <c r="AH19" s="6">
        <f t="shared" ca="1" si="23"/>
        <v>24.365075265607025</v>
      </c>
      <c r="AI19" s="6">
        <f t="shared" ca="1" si="24"/>
        <v>22.289671382069976</v>
      </c>
      <c r="AJ19" s="6">
        <f t="shared" ca="1" si="25"/>
        <v>16.029538574066269</v>
      </c>
      <c r="AK19" s="6">
        <f t="shared" ca="1" si="26"/>
        <v>82.689745847228266</v>
      </c>
      <c r="AM19" s="7">
        <f t="shared" si="72"/>
        <v>2</v>
      </c>
      <c r="AN19" s="6">
        <f t="shared" ca="1" si="27"/>
        <v>5.2346631838146527</v>
      </c>
      <c r="AO19" s="13">
        <f t="shared" ca="1" si="28"/>
        <v>30.423752213683048</v>
      </c>
      <c r="AP19" s="13">
        <f t="shared" ca="1" si="28"/>
        <v>11.660641338553578</v>
      </c>
      <c r="AQ19" s="13">
        <f t="shared" ca="1" si="28"/>
        <v>13.707135831851954</v>
      </c>
      <c r="AR19" s="13">
        <f t="shared" ca="1" si="28"/>
        <v>8.9915454033262741</v>
      </c>
      <c r="AS19" s="13">
        <f t="shared" ca="1" si="28"/>
        <v>6.3094915015867121</v>
      </c>
      <c r="AT19" s="13">
        <f t="shared" ca="1" si="28"/>
        <v>6.773273203861363</v>
      </c>
      <c r="AU19" s="13">
        <f t="shared" ca="1" si="28"/>
        <v>5.1831114484111982</v>
      </c>
      <c r="AV19" s="13">
        <f t="shared" ca="1" si="28"/>
        <v>3.2059077148132529</v>
      </c>
      <c r="AW19" s="13">
        <f t="shared" ca="1" si="28"/>
        <v>2.456216349739897</v>
      </c>
      <c r="AX19" s="13">
        <f t="shared" ca="1" si="29"/>
        <v>3.4455169027365926</v>
      </c>
    </row>
    <row r="20" spans="1:50" x14ac:dyDescent="0.25">
      <c r="A20" s="9">
        <f t="shared" si="67"/>
        <v>2026</v>
      </c>
      <c r="B20" s="7">
        <f t="shared" si="68"/>
        <v>1</v>
      </c>
      <c r="C20" s="6">
        <f t="shared" ca="1" si="0"/>
        <v>3.1268145590039129</v>
      </c>
      <c r="D20" s="13">
        <f ca="1">MAX(INDIRECT("'[All data.xlsx]Sheet5_Mul_" &amp; $B20 &amp; "_" &amp; D$1 &amp; "'!"&amp; ADDRESS($BE$2+$A20-2023, 2) &amp; ":" &amp; ADDRESS($BE$2+$A20-2023, 52)))</f>
        <v>3.9069147458631148</v>
      </c>
      <c r="E20" s="13">
        <f t="shared" ca="1" si="85"/>
        <v>3.8900685175723049</v>
      </c>
      <c r="F20" s="13">
        <f t="shared" ca="1" si="84"/>
        <v>3.7695988773975397</v>
      </c>
      <c r="G20" s="13">
        <f t="shared" ca="1" si="56"/>
        <v>3.1743728671915012</v>
      </c>
      <c r="H20" s="13">
        <f t="shared" ca="1" si="56"/>
        <v>3.1820839782561321</v>
      </c>
      <c r="I20" s="13">
        <f t="shared" ca="1" si="32"/>
        <v>3.4988417260677531</v>
      </c>
      <c r="J20" s="13">
        <f t="shared" ca="1" si="32"/>
        <v>3.4949671404663905</v>
      </c>
      <c r="K20" s="13">
        <f t="shared" ca="1" si="32"/>
        <v>3.2175931688755468</v>
      </c>
      <c r="L20" s="13">
        <f t="shared" ca="1" si="32"/>
        <v>3.2800502354998913</v>
      </c>
      <c r="M20" s="13">
        <f t="shared" ca="1" si="2"/>
        <v>2.4477842984468827</v>
      </c>
      <c r="N20" s="12">
        <f ca="1">C20/$C20</f>
        <v>1</v>
      </c>
      <c r="O20" s="12">
        <f t="shared" ref="O20" ca="1" si="86">D20/$C20</f>
        <v>1.249487192840663</v>
      </c>
      <c r="P20" s="12">
        <f t="shared" ref="P20" ca="1" si="87">E20/$C20</f>
        <v>1.2440995281829366</v>
      </c>
      <c r="Q20" s="12">
        <f t="shared" ref="Q20" ca="1" si="88">F20/$C20</f>
        <v>1.2055716149020343</v>
      </c>
      <c r="R20" s="12">
        <f t="shared" ref="R20" ca="1" si="89">G20/$C20</f>
        <v>1.0152098268989571</v>
      </c>
      <c r="S20" s="12">
        <f t="shared" ref="S20" ca="1" si="90">H20/$C20</f>
        <v>1.0176759504630892</v>
      </c>
      <c r="T20" s="12">
        <f t="shared" ref="T20" ca="1" si="91">I20/$C20</f>
        <v>1.1189796068949973</v>
      </c>
      <c r="U20" s="12">
        <f t="shared" ref="U20" ca="1" si="92">J20/$C20</f>
        <v>1.1177404590247775</v>
      </c>
      <c r="V20" s="12">
        <f t="shared" ref="V20" ca="1" si="93">K20/$C20</f>
        <v>1.0290322972976538</v>
      </c>
      <c r="W20" s="12">
        <f t="shared" ref="W20" ca="1" si="94">L20/$C20</f>
        <v>1.0490069601520575</v>
      </c>
      <c r="X20" s="12">
        <f t="shared" ref="X20" ca="1" si="95">M20/$C20</f>
        <v>0.78283641458630537</v>
      </c>
      <c r="Z20" s="9">
        <f t="shared" si="70"/>
        <v>2026</v>
      </c>
      <c r="AA20" s="7">
        <f t="shared" si="71"/>
        <v>1</v>
      </c>
      <c r="AB20" s="6">
        <f t="shared" ca="1" si="17"/>
        <v>3.1268145590039129</v>
      </c>
      <c r="AC20" s="6">
        <f t="shared" ca="1" si="18"/>
        <v>4.3410163842923497</v>
      </c>
      <c r="AD20" s="6">
        <f t="shared" ca="1" si="19"/>
        <v>4.862585646965381</v>
      </c>
      <c r="AE20" s="6">
        <f t="shared" ca="1" si="20"/>
        <v>5.3851412534250569</v>
      </c>
      <c r="AF20" s="6">
        <f t="shared" ca="1" si="21"/>
        <v>5.2906214453191689</v>
      </c>
      <c r="AG20" s="6">
        <f t="shared" ca="1" si="22"/>
        <v>6.3641679565122642</v>
      </c>
      <c r="AH20" s="6">
        <f t="shared" ca="1" si="23"/>
        <v>8.7471043151693824</v>
      </c>
      <c r="AI20" s="6">
        <f t="shared" ca="1" si="24"/>
        <v>11.649890468221299</v>
      </c>
      <c r="AJ20" s="6">
        <f t="shared" ca="1" si="25"/>
        <v>16.087965844377738</v>
      </c>
      <c r="AK20" s="6">
        <f t="shared" ca="1" si="26"/>
        <v>32.800502354998919</v>
      </c>
      <c r="AM20" s="7">
        <f t="shared" si="72"/>
        <v>1</v>
      </c>
      <c r="AN20" s="6">
        <f t="shared" ca="1" si="27"/>
        <v>3.1268145590039129</v>
      </c>
      <c r="AO20" s="13">
        <f t="shared" ca="1" si="28"/>
        <v>3.9069147458631148</v>
      </c>
      <c r="AP20" s="13">
        <f t="shared" ca="1" si="28"/>
        <v>3.5468702371028358</v>
      </c>
      <c r="AQ20" s="13">
        <f t="shared" ca="1" si="28"/>
        <v>3.332519015606302</v>
      </c>
      <c r="AR20" s="13">
        <f t="shared" ca="1" si="28"/>
        <v>3.1294098912322861</v>
      </c>
      <c r="AS20" s="13">
        <f t="shared" ca="1" si="28"/>
        <v>2.4763412764200567</v>
      </c>
      <c r="AT20" s="13">
        <f t="shared" ca="1" si="28"/>
        <v>3.4757840299481999</v>
      </c>
      <c r="AU20" s="13">
        <f t="shared" ca="1" si="28"/>
        <v>3.3894890071862656</v>
      </c>
      <c r="AV20" s="13">
        <f t="shared" ca="1" si="28"/>
        <v>2.8605280647671272</v>
      </c>
      <c r="AW20" s="13">
        <f t="shared" ca="1" si="28"/>
        <v>1.914650119500636</v>
      </c>
      <c r="AX20" s="13">
        <f t="shared" ca="1" si="29"/>
        <v>2.4477842984468827</v>
      </c>
    </row>
    <row r="21" spans="1:50" x14ac:dyDescent="0.25">
      <c r="A21" s="9">
        <f t="shared" si="67"/>
        <v>2026</v>
      </c>
      <c r="B21" s="7">
        <f t="shared" si="68"/>
        <v>1.2</v>
      </c>
      <c r="C21" s="6">
        <f t="shared" ca="1" si="0"/>
        <v>3.3645924601588444</v>
      </c>
      <c r="D21" s="13">
        <f ca="1">MAX(INDIRECT("'[All data.xlsx]Sheet5_Mul_" &amp; $B21 &amp; "_" &amp; D$1 &amp; "'!"&amp; ADDRESS($BE$2+$A21-2023, 2) &amp; ":" &amp; ADDRESS($BE$2+$A21-2023, 52)))</f>
        <v>4.1716096710948669</v>
      </c>
      <c r="E21" s="13">
        <f t="shared" ca="1" si="85"/>
        <v>4.0906362839920583</v>
      </c>
      <c r="F21" s="13">
        <f t="shared" ca="1" si="84"/>
        <v>4.0096628968892496</v>
      </c>
      <c r="G21" s="13">
        <f t="shared" ca="1" si="56"/>
        <v>3.4584202102948987</v>
      </c>
      <c r="H21" s="13">
        <f t="shared" ca="1" si="56"/>
        <v>3.3663733935137201</v>
      </c>
      <c r="I21" s="13">
        <f t="shared" ca="1" si="32"/>
        <v>3.7760646513325971</v>
      </c>
      <c r="J21" s="13">
        <f t="shared" ca="1" si="32"/>
        <v>3.6927607852918456</v>
      </c>
      <c r="K21" s="13">
        <f t="shared" ca="1" si="32"/>
        <v>3.4656660236680716</v>
      </c>
      <c r="L21" s="13">
        <f t="shared" ca="1" si="32"/>
        <v>3.526153053210344</v>
      </c>
      <c r="M21" s="13">
        <f t="shared" ca="1" si="2"/>
        <v>2.5628151160476476</v>
      </c>
      <c r="N21" s="12">
        <f t="shared" ref="N21:N25" ca="1" si="96">C21/C$20</f>
        <v>1.0760447722971709</v>
      </c>
      <c r="O21" s="12">
        <f t="shared" ref="O20:X25" ca="1" si="97">D21/D$20</f>
        <v>1.0677503714438683</v>
      </c>
      <c r="P21" s="12">
        <f t="shared" ca="1" si="97"/>
        <v>1.0515589289786913</v>
      </c>
      <c r="Q21" s="12">
        <f t="shared" ca="1" si="97"/>
        <v>1.0636842346625075</v>
      </c>
      <c r="R21" s="12">
        <f t="shared" ca="1" si="97"/>
        <v>1.0894814046702415</v>
      </c>
      <c r="S21" s="12">
        <f t="shared" ca="1" si="97"/>
        <v>1.0579146925464185</v>
      </c>
      <c r="T21" s="12">
        <f t="shared" ca="1" si="97"/>
        <v>1.0792327710051655</v>
      </c>
      <c r="U21" s="12">
        <f t="shared" ca="1" si="97"/>
        <v>1.0565938496346092</v>
      </c>
      <c r="V21" s="12">
        <f t="shared" ca="1" si="97"/>
        <v>1.077098887824659</v>
      </c>
      <c r="W21" s="12">
        <f t="shared" ca="1" si="97"/>
        <v>1.0750301977228547</v>
      </c>
      <c r="X21" s="12">
        <f t="shared" ca="1" si="97"/>
        <v>1.0469938538594892</v>
      </c>
      <c r="Z21" s="9">
        <f t="shared" si="70"/>
        <v>2026</v>
      </c>
      <c r="AA21" s="7">
        <f t="shared" si="71"/>
        <v>1.2</v>
      </c>
      <c r="AB21" s="6">
        <f t="shared" ca="1" si="17"/>
        <v>3.3645924601588444</v>
      </c>
      <c r="AC21" s="6">
        <f t="shared" ca="1" si="18"/>
        <v>4.6351218567720744</v>
      </c>
      <c r="AD21" s="6">
        <f t="shared" ca="1" si="19"/>
        <v>5.1132953549900728</v>
      </c>
      <c r="AE21" s="6">
        <f t="shared" ca="1" si="20"/>
        <v>5.7280898526989281</v>
      </c>
      <c r="AF21" s="6">
        <f t="shared" ca="1" si="21"/>
        <v>5.7640336838248309</v>
      </c>
      <c r="AG21" s="6">
        <f t="shared" ca="1" si="22"/>
        <v>6.7327467870274402</v>
      </c>
      <c r="AH21" s="6">
        <f t="shared" ca="1" si="23"/>
        <v>9.4401616283314915</v>
      </c>
      <c r="AI21" s="6">
        <f t="shared" ca="1" si="24"/>
        <v>12.309202617639484</v>
      </c>
      <c r="AJ21" s="6">
        <f t="shared" ca="1" si="25"/>
        <v>17.328330118340361</v>
      </c>
      <c r="AK21" s="6">
        <f t="shared" ca="1" si="26"/>
        <v>35.26153053210345</v>
      </c>
      <c r="AM21" s="7">
        <f t="shared" si="72"/>
        <v>1.2</v>
      </c>
      <c r="AN21" s="6">
        <f t="shared" ca="1" si="27"/>
        <v>3.3645924601588444</v>
      </c>
      <c r="AO21" s="13">
        <f t="shared" ca="1" si="28"/>
        <v>4.1716096710948669</v>
      </c>
      <c r="AP21" s="13">
        <f t="shared" ca="1" si="28"/>
        <v>4.0906362839920583</v>
      </c>
      <c r="AQ21" s="13">
        <f t="shared" ca="1" si="28"/>
        <v>4.0096628968892496</v>
      </c>
      <c r="AR21" s="13">
        <f t="shared" ca="1" si="28"/>
        <v>2.8137586917732853</v>
      </c>
      <c r="AS21" s="13">
        <f t="shared" ca="1" si="28"/>
        <v>2.5683855165894256</v>
      </c>
      <c r="AT21" s="13">
        <f t="shared" ca="1" si="28"/>
        <v>3.6654333045520886</v>
      </c>
      <c r="AU21" s="13">
        <f t="shared" ca="1" si="28"/>
        <v>3.5675750122778247</v>
      </c>
      <c r="AV21" s="13">
        <f t="shared" ca="1" si="28"/>
        <v>3.0520055305983034</v>
      </c>
      <c r="AW21" s="13">
        <f t="shared" ca="1" si="28"/>
        <v>3.5238225742724008</v>
      </c>
      <c r="AX21" s="13">
        <f t="shared" ca="1" si="29"/>
        <v>2.5628151160476476</v>
      </c>
    </row>
    <row r="22" spans="1:50" x14ac:dyDescent="0.25">
      <c r="A22" s="9">
        <f t="shared" si="67"/>
        <v>2026</v>
      </c>
      <c r="B22" s="7">
        <f t="shared" si="68"/>
        <v>1.4</v>
      </c>
      <c r="C22" s="6">
        <f t="shared" ca="1" si="0"/>
        <v>3.6582065593935043</v>
      </c>
      <c r="D22" s="13">
        <f ca="1">MAX(INDIRECT("'[All data.xlsx]Sheet5_Mul_" &amp; $B22 &amp; "_" &amp; D$1 &amp; "'!"&amp; ADDRESS($BE$2+$A22-2023, 2) &amp; ":" &amp; ADDRESS($BE$2+$A22-2023, 52)))</f>
        <v>4.4988943878422694</v>
      </c>
      <c r="E22" s="13">
        <f t="shared" ca="1" si="85"/>
        <v>4.3507662260001165</v>
      </c>
      <c r="F22" s="13">
        <f t="shared" ca="1" si="84"/>
        <v>4.3101068495844119</v>
      </c>
      <c r="G22" s="13">
        <f t="shared" ca="1" si="56"/>
        <v>3.7724481934044967</v>
      </c>
      <c r="H22" s="13">
        <f t="shared" ca="1" si="56"/>
        <v>3.6858188338489386</v>
      </c>
      <c r="I22" s="13">
        <f t="shared" ca="1" si="32"/>
        <v>4.066218139235434</v>
      </c>
      <c r="J22" s="13">
        <f t="shared" ca="1" si="32"/>
        <v>3.9796828895140672</v>
      </c>
      <c r="K22" s="13">
        <f t="shared" ca="1" si="32"/>
        <v>3.6224074610201829</v>
      </c>
      <c r="L22" s="13">
        <f t="shared" ca="1" si="32"/>
        <v>3.8066123900713329</v>
      </c>
      <c r="M22" s="13">
        <f t="shared" ca="1" si="2"/>
        <v>2.748827904893747</v>
      </c>
      <c r="N22" s="12">
        <f t="shared" ca="1" si="96"/>
        <v>1.1699467590296986</v>
      </c>
      <c r="O22" s="12">
        <f t="shared" ca="1" si="97"/>
        <v>1.1515210032688785</v>
      </c>
      <c r="P22" s="12">
        <f t="shared" ca="1" si="97"/>
        <v>1.1184292015286459</v>
      </c>
      <c r="Q22" s="12">
        <f t="shared" ca="1" si="97"/>
        <v>1.1433860709763446</v>
      </c>
      <c r="R22" s="12">
        <f t="shared" ca="1" si="97"/>
        <v>1.1884073961173116</v>
      </c>
      <c r="S22" s="12">
        <f t="shared" ca="1" si="97"/>
        <v>1.1583034448603291</v>
      </c>
      <c r="T22" s="12">
        <f t="shared" ca="1" si="97"/>
        <v>1.1621612115062256</v>
      </c>
      <c r="U22" s="12">
        <f t="shared" ca="1" si="97"/>
        <v>1.1386896441558514</v>
      </c>
      <c r="V22" s="12">
        <f t="shared" ca="1" si="97"/>
        <v>1.1258127646653684</v>
      </c>
      <c r="W22" s="12">
        <f t="shared" ca="1" si="97"/>
        <v>1.160534783544616</v>
      </c>
      <c r="X22" s="12">
        <f t="shared" ca="1" si="97"/>
        <v>1.1229861661576457</v>
      </c>
      <c r="Z22" s="9">
        <f t="shared" si="70"/>
        <v>2026</v>
      </c>
      <c r="AA22" s="7">
        <f t="shared" si="71"/>
        <v>1.4</v>
      </c>
      <c r="AB22" s="6">
        <f t="shared" ca="1" si="17"/>
        <v>3.6582065593935043</v>
      </c>
      <c r="AC22" s="6">
        <f t="shared" ca="1" si="18"/>
        <v>4.9987715420469661</v>
      </c>
      <c r="AD22" s="6">
        <f t="shared" ca="1" si="19"/>
        <v>5.4384577825001452</v>
      </c>
      <c r="AE22" s="6">
        <f t="shared" ca="1" si="20"/>
        <v>6.1572954994063034</v>
      </c>
      <c r="AF22" s="6">
        <f t="shared" ca="1" si="21"/>
        <v>6.2874136556741611</v>
      </c>
      <c r="AG22" s="6">
        <f t="shared" ca="1" si="22"/>
        <v>7.3716376676978772</v>
      </c>
      <c r="AH22" s="6">
        <f t="shared" ca="1" si="23"/>
        <v>10.165545348088584</v>
      </c>
      <c r="AI22" s="6">
        <f t="shared" ca="1" si="24"/>
        <v>13.265609631713556</v>
      </c>
      <c r="AJ22" s="6">
        <f t="shared" ca="1" si="25"/>
        <v>18.11203730510092</v>
      </c>
      <c r="AK22" s="6">
        <f t="shared" ca="1" si="26"/>
        <v>38.066123900713336</v>
      </c>
      <c r="AM22" s="7">
        <f t="shared" si="72"/>
        <v>1.4</v>
      </c>
      <c r="AN22" s="6">
        <f t="shared" ca="1" si="27"/>
        <v>3.6582065593935043</v>
      </c>
      <c r="AO22" s="13">
        <f t="shared" ca="1" si="28"/>
        <v>4.4988943878422694</v>
      </c>
      <c r="AP22" s="13">
        <f t="shared" ca="1" si="28"/>
        <v>4.3441960216877789</v>
      </c>
      <c r="AQ22" s="13">
        <f t="shared" ca="1" si="28"/>
        <v>4.3101068495844119</v>
      </c>
      <c r="AR22" s="13">
        <f t="shared" ca="1" si="28"/>
        <v>3.7724481934044967</v>
      </c>
      <c r="AS22" s="13">
        <f t="shared" ca="1" si="28"/>
        <v>3.3833526671076344</v>
      </c>
      <c r="AT22" s="13">
        <f t="shared" ca="1" si="28"/>
        <v>4.066218139235434</v>
      </c>
      <c r="AU22" s="13">
        <f t="shared" ca="1" si="28"/>
        <v>2.9027315358222481</v>
      </c>
      <c r="AV22" s="13">
        <f t="shared" ca="1" si="28"/>
        <v>2.3962982045869707</v>
      </c>
      <c r="AW22" s="13">
        <f t="shared" ca="1" si="28"/>
        <v>3.7384341470147762</v>
      </c>
      <c r="AX22" s="13">
        <f t="shared" ca="1" si="29"/>
        <v>2.748827904893747</v>
      </c>
    </row>
    <row r="23" spans="1:50" x14ac:dyDescent="0.25">
      <c r="A23" s="9">
        <f t="shared" si="67"/>
        <v>2026</v>
      </c>
      <c r="B23" s="7">
        <f t="shared" si="68"/>
        <v>1.6</v>
      </c>
      <c r="C23" s="6">
        <f t="shared" ca="1" si="0"/>
        <v>4.0355532477440459</v>
      </c>
      <c r="D23" s="13">
        <f ca="1">MAX(INDIRECT("'[All data.xlsx]Sheet5_Mul_" &amp; $B23 &amp; "_" &amp; D$1 &amp; "'!"&amp; ADDRESS($BE$2+$A23-2023, 2) &amp; ":" &amp; ADDRESS($BE$2+$A23-2023, 52)))/2.5</f>
        <v>11.593053959108712</v>
      </c>
      <c r="E23" s="13">
        <f t="shared" ca="1" si="85"/>
        <v>5.2282870027283348</v>
      </c>
      <c r="F23" s="13">
        <f t="shared" ca="1" si="84"/>
        <v>4.6767666790691678</v>
      </c>
      <c r="G23" s="13">
        <f t="shared" ca="1" si="56"/>
        <v>4.0064586779532654</v>
      </c>
      <c r="H23" s="13">
        <f t="shared" ca="1" si="56"/>
        <v>4.0009032386167647</v>
      </c>
      <c r="I23" s="13">
        <f t="shared" ca="1" si="32"/>
        <v>3.9953477992802631</v>
      </c>
      <c r="J23" s="13">
        <f t="shared" ca="1" si="32"/>
        <v>4.3745358379973727</v>
      </c>
      <c r="K23" s="13">
        <f t="shared" ca="1" si="32"/>
        <v>4.0276476759587467</v>
      </c>
      <c r="L23" s="13">
        <f t="shared" ca="1" si="32"/>
        <v>4.0700908633724975</v>
      </c>
      <c r="M23" s="13">
        <f t="shared" ca="1" si="2"/>
        <v>3.0154418980579192</v>
      </c>
      <c r="N23" s="12">
        <f t="shared" ca="1" si="96"/>
        <v>1.2906276248853157</v>
      </c>
      <c r="O23" s="12">
        <f t="shared" ca="1" si="97"/>
        <v>2.9673168505619838</v>
      </c>
      <c r="P23" s="12">
        <f t="shared" ca="1" si="97"/>
        <v>1.3440089754488898</v>
      </c>
      <c r="Q23" s="12">
        <f t="shared" ca="1" si="97"/>
        <v>1.2406536693097487</v>
      </c>
      <c r="R23" s="12">
        <f t="shared" ca="1" si="97"/>
        <v>1.2621260468049378</v>
      </c>
      <c r="S23" s="12">
        <f t="shared" ca="1" si="97"/>
        <v>1.2573217004817603</v>
      </c>
      <c r="T23" s="12">
        <f t="shared" ca="1" si="97"/>
        <v>1.1419058397278572</v>
      </c>
      <c r="U23" s="12">
        <f t="shared" ca="1" si="97"/>
        <v>1.2516672295275448</v>
      </c>
      <c r="V23" s="12">
        <f t="shared" ca="1" si="97"/>
        <v>1.2517579024343497</v>
      </c>
      <c r="W23" s="12">
        <f t="shared" ca="1" si="97"/>
        <v>1.2408623561072385</v>
      </c>
      <c r="X23" s="12">
        <f t="shared" ca="1" si="97"/>
        <v>1.2319067084347322</v>
      </c>
      <c r="Z23" s="9">
        <f t="shared" si="70"/>
        <v>2026</v>
      </c>
      <c r="AA23" s="7">
        <f t="shared" si="71"/>
        <v>1.6</v>
      </c>
      <c r="AB23" s="6">
        <f t="shared" ca="1" si="17"/>
        <v>4.0355532477440459</v>
      </c>
      <c r="AC23" s="6">
        <f t="shared" ca="1" si="18"/>
        <v>12.881171065676346</v>
      </c>
      <c r="AD23" s="6">
        <f t="shared" ca="1" si="19"/>
        <v>6.5353587534104181</v>
      </c>
      <c r="AE23" s="6">
        <f t="shared" ca="1" si="20"/>
        <v>6.6810952558130969</v>
      </c>
      <c r="AF23" s="6">
        <f t="shared" ca="1" si="21"/>
        <v>6.677431129922109</v>
      </c>
      <c r="AG23" s="6">
        <f t="shared" ca="1" si="22"/>
        <v>8.0018064772335293</v>
      </c>
      <c r="AH23" s="6">
        <f t="shared" ca="1" si="23"/>
        <v>9.9883694982006563</v>
      </c>
      <c r="AI23" s="6">
        <f t="shared" ca="1" si="24"/>
        <v>14.581786126657907</v>
      </c>
      <c r="AJ23" s="6">
        <f t="shared" ca="1" si="25"/>
        <v>20.138238379793737</v>
      </c>
      <c r="AK23" s="6">
        <f t="shared" ca="1" si="26"/>
        <v>40.700908633724985</v>
      </c>
      <c r="AM23" s="7">
        <f t="shared" si="72"/>
        <v>1.6</v>
      </c>
      <c r="AN23" s="6">
        <f t="shared" ca="1" si="27"/>
        <v>4.0355532477440459</v>
      </c>
      <c r="AO23" s="13">
        <f t="shared" ca="1" si="28"/>
        <v>20.289540460984387</v>
      </c>
      <c r="AP23" s="13">
        <f t="shared" ca="1" si="28"/>
        <v>4.4811288212241065</v>
      </c>
      <c r="AQ23" s="13">
        <f t="shared" ca="1" si="28"/>
        <v>4.6767666790691678</v>
      </c>
      <c r="AR23" s="13">
        <f t="shared" ca="1" si="28"/>
        <v>4.0064586779532654</v>
      </c>
      <c r="AS23" s="13">
        <f t="shared" ca="1" si="28"/>
        <v>4.0009032386167647</v>
      </c>
      <c r="AT23" s="13">
        <f t="shared" ca="1" si="28"/>
        <v>3.9307007516300549</v>
      </c>
      <c r="AU23" s="13">
        <f t="shared" ca="1" si="28"/>
        <v>3.1789288519588368</v>
      </c>
      <c r="AV23" s="13">
        <f t="shared" ca="1" si="28"/>
        <v>3.6419133954709055</v>
      </c>
      <c r="AW23" s="13">
        <f t="shared" ca="1" si="28"/>
        <v>4.0262824193470754</v>
      </c>
      <c r="AX23" s="13">
        <f t="shared" ca="1" si="29"/>
        <v>3.0154418980579192</v>
      </c>
    </row>
    <row r="24" spans="1:50" x14ac:dyDescent="0.25">
      <c r="A24" s="9">
        <f t="shared" si="67"/>
        <v>2026</v>
      </c>
      <c r="B24" s="7">
        <f t="shared" si="68"/>
        <v>1.8</v>
      </c>
      <c r="C24" s="6">
        <f t="shared" ca="1" si="0"/>
        <v>4.5394695901329021</v>
      </c>
      <c r="D24" s="13">
        <f ca="1">MAX(INDIRECT("'[All data.xlsx]Sheet5_Mul_" &amp; $B24 &amp; "_" &amp; D$1 &amp; "'!"&amp; ADDRESS($BE$2+$A24-2023, 2) &amp; ":" &amp; ADDRESS($BE$2+$A24-2023, 52)))/2.5</f>
        <v>21.433646336665948</v>
      </c>
      <c r="E24" s="13">
        <f t="shared" ca="1" si="85"/>
        <v>22.684639639322448</v>
      </c>
      <c r="F24" s="13">
        <f t="shared" ca="1" si="84"/>
        <v>5.1400875047045815</v>
      </c>
      <c r="G24" s="13">
        <f t="shared" ca="1" si="56"/>
        <v>4.8815674732607306</v>
      </c>
      <c r="H24" s="13">
        <f t="shared" ca="1" si="56"/>
        <v>5.2735206913575823</v>
      </c>
      <c r="I24" s="13">
        <f t="shared" ca="1" si="32"/>
        <v>4.6526862697522322</v>
      </c>
      <c r="J24" s="13">
        <f t="shared" ca="1" si="32"/>
        <v>4.6368058663596301</v>
      </c>
      <c r="K24" s="13">
        <f t="shared" ca="1" si="32"/>
        <v>4.4238050662437338</v>
      </c>
      <c r="L24" s="13">
        <f t="shared" ca="1" si="32"/>
        <v>4.3824106249424597</v>
      </c>
      <c r="M24" s="13">
        <f t="shared" ca="1" si="2"/>
        <v>3.2567073282006094</v>
      </c>
      <c r="N24" s="12">
        <f t="shared" ca="1" si="96"/>
        <v>1.4517872756672237</v>
      </c>
      <c r="O24" s="12">
        <f t="shared" ca="1" si="97"/>
        <v>5.4860798688687105</v>
      </c>
      <c r="P24" s="12">
        <f t="shared" ca="1" si="97"/>
        <v>5.831424186193864</v>
      </c>
      <c r="Q24" s="12">
        <f t="shared" ca="1" si="97"/>
        <v>1.3635635174671956</v>
      </c>
      <c r="R24" s="12">
        <f t="shared" ca="1" si="97"/>
        <v>1.537805316985227</v>
      </c>
      <c r="S24" s="12">
        <f t="shared" ca="1" si="97"/>
        <v>1.6572537768935984</v>
      </c>
      <c r="T24" s="12">
        <f t="shared" ca="1" si="97"/>
        <v>1.3297790051741643</v>
      </c>
      <c r="U24" s="12">
        <f t="shared" ca="1" si="97"/>
        <v>1.3267094310193903</v>
      </c>
      <c r="V24" s="12">
        <f t="shared" ca="1" si="97"/>
        <v>1.3748801772194594</v>
      </c>
      <c r="W24" s="12">
        <f t="shared" ca="1" si="97"/>
        <v>1.3360803372801284</v>
      </c>
      <c r="X24" s="12">
        <f t="shared" ca="1" si="97"/>
        <v>1.3304715330787062</v>
      </c>
      <c r="Z24" s="9">
        <f t="shared" si="70"/>
        <v>2026</v>
      </c>
      <c r="AA24" s="7">
        <f t="shared" si="71"/>
        <v>1.8</v>
      </c>
      <c r="AB24" s="6">
        <f t="shared" ca="1" si="17"/>
        <v>4.5394695901329021</v>
      </c>
      <c r="AC24" s="6">
        <f t="shared" ca="1" si="18"/>
        <v>23.815162596295497</v>
      </c>
      <c r="AD24" s="6">
        <f t="shared" ca="1" si="19"/>
        <v>28.355799549153058</v>
      </c>
      <c r="AE24" s="6">
        <f t="shared" ca="1" si="20"/>
        <v>7.3429821495779741</v>
      </c>
      <c r="AF24" s="6">
        <f t="shared" ca="1" si="21"/>
        <v>8.1359457887678843</v>
      </c>
      <c r="AG24" s="6">
        <f t="shared" ca="1" si="22"/>
        <v>10.547041382715165</v>
      </c>
      <c r="AH24" s="6">
        <f t="shared" ca="1" si="23"/>
        <v>11.63171567438058</v>
      </c>
      <c r="AI24" s="6">
        <f t="shared" ca="1" si="24"/>
        <v>15.456019554532098</v>
      </c>
      <c r="AJ24" s="6">
        <f t="shared" ca="1" si="25"/>
        <v>22.119025331218673</v>
      </c>
      <c r="AK24" s="6">
        <f t="shared" ca="1" si="26"/>
        <v>43.824106249424609</v>
      </c>
      <c r="AM24" s="7">
        <f t="shared" si="72"/>
        <v>1.8</v>
      </c>
      <c r="AN24" s="6">
        <f t="shared" ca="1" si="27"/>
        <v>4.5394695901329021</v>
      </c>
      <c r="AO24" s="13">
        <f t="shared" ca="1" si="28"/>
        <v>43.219979594258383</v>
      </c>
      <c r="AP24" s="13">
        <f t="shared" ca="1" si="28"/>
        <v>12.979951963730413</v>
      </c>
      <c r="AQ24" s="13">
        <f t="shared" ca="1" si="28"/>
        <v>5.1400875047045815</v>
      </c>
      <c r="AR24" s="13">
        <f t="shared" ca="1" si="28"/>
        <v>3.7738510486153407</v>
      </c>
      <c r="AS24" s="13">
        <f t="shared" ca="1" si="28"/>
        <v>4.6272736195708966</v>
      </c>
      <c r="AT24" s="13">
        <f t="shared" ca="1" si="28"/>
        <v>4.0385817602087641</v>
      </c>
      <c r="AU24" s="13">
        <f t="shared" ca="1" si="28"/>
        <v>4.2601200126083913</v>
      </c>
      <c r="AV24" s="13">
        <f t="shared" ca="1" si="28"/>
        <v>3.8739856811866993</v>
      </c>
      <c r="AW24" s="13">
        <f t="shared" ca="1" si="28"/>
        <v>2.4375299357470261</v>
      </c>
      <c r="AX24" s="13">
        <f t="shared" ca="1" si="29"/>
        <v>3.2567073282006094</v>
      </c>
    </row>
    <row r="25" spans="1:50" x14ac:dyDescent="0.25">
      <c r="A25" s="9">
        <f t="shared" si="67"/>
        <v>2026</v>
      </c>
      <c r="B25" s="7">
        <f t="shared" si="68"/>
        <v>2</v>
      </c>
      <c r="C25" s="6">
        <f t="shared" ca="1" si="0"/>
        <v>5.2347246979229878</v>
      </c>
      <c r="D25" s="13">
        <f ca="1">MAX(INDIRECT("'[All data.xlsx]Sheet5_Mul_" &amp; $B25 &amp; "_" &amp; D$1 &amp; "'!"&amp; ADDRESS($BE$2+$A25-2023, 2) &amp; ":" &amp; ADDRESS($BE$2+$A25-2023, 52)))/2.5</f>
        <v>16.037458664034546</v>
      </c>
      <c r="E25" s="13">
        <f t="shared" ca="1" si="85"/>
        <v>22.592775349662745</v>
      </c>
      <c r="F25" s="13">
        <f t="shared" ca="1" si="84"/>
        <v>9.1719492957724746</v>
      </c>
      <c r="G25" s="13">
        <f t="shared" ca="1" si="56"/>
        <v>14.668401630938265</v>
      </c>
      <c r="H25" s="13">
        <f t="shared" ca="1" si="56"/>
        <v>10.347623955226195</v>
      </c>
      <c r="I25" s="13">
        <f t="shared" ca="1" si="32"/>
        <v>10.955921441407476</v>
      </c>
      <c r="J25" s="13">
        <f t="shared" ca="1" si="32"/>
        <v>6.7159430333285091</v>
      </c>
      <c r="K25" s="13">
        <f t="shared" ca="1" si="32"/>
        <v>3.1906269171894612</v>
      </c>
      <c r="L25" s="13">
        <f t="shared" ca="1" si="32"/>
        <v>7.4592399264244831</v>
      </c>
      <c r="M25" s="13">
        <f t="shared" ca="1" si="2"/>
        <v>3.436671473356669</v>
      </c>
      <c r="N25" s="12">
        <f t="shared" ca="1" si="96"/>
        <v>1.6741397991924973</v>
      </c>
      <c r="O25" s="12">
        <f t="shared" ca="1" si="97"/>
        <v>4.1048908684316716</v>
      </c>
      <c r="P25" s="12">
        <f t="shared" ca="1" si="97"/>
        <v>5.8078091035173678</v>
      </c>
      <c r="Q25" s="12">
        <f t="shared" ca="1" si="97"/>
        <v>2.4331366795462905</v>
      </c>
      <c r="R25" s="12">
        <f t="shared" ca="1" si="97"/>
        <v>4.6208817440895045</v>
      </c>
      <c r="S25" s="12">
        <f t="shared" ca="1" si="97"/>
        <v>3.2518387402512778</v>
      </c>
      <c r="T25" s="12">
        <f t="shared" ca="1" si="97"/>
        <v>3.1312995268638568</v>
      </c>
      <c r="U25" s="12">
        <f t="shared" ca="1" si="97"/>
        <v>1.9216040561778476</v>
      </c>
      <c r="V25" s="12">
        <f t="shared" ca="1" si="97"/>
        <v>0.991619123279184</v>
      </c>
      <c r="W25" s="12">
        <f t="shared" ca="1" si="97"/>
        <v>2.2741236843549952</v>
      </c>
      <c r="X25" s="12">
        <f t="shared" ca="1" si="97"/>
        <v>1.4039927764620577</v>
      </c>
      <c r="Z25" s="9">
        <f t="shared" si="70"/>
        <v>2026</v>
      </c>
      <c r="AA25" s="7">
        <f t="shared" si="71"/>
        <v>2</v>
      </c>
      <c r="AB25" s="6">
        <f t="shared" ca="1" si="17"/>
        <v>5.2347246979229878</v>
      </c>
      <c r="AC25" s="6">
        <f t="shared" ca="1" si="18"/>
        <v>17.819398515593939</v>
      </c>
      <c r="AD25" s="6">
        <f t="shared" ca="1" si="19"/>
        <v>28.240969187078431</v>
      </c>
      <c r="AE25" s="6">
        <f t="shared" ca="1" si="20"/>
        <v>13.102784708246393</v>
      </c>
      <c r="AF25" s="6">
        <f t="shared" ca="1" si="21"/>
        <v>24.447336051563774</v>
      </c>
      <c r="AG25" s="6">
        <f t="shared" ca="1" si="22"/>
        <v>20.695247910452391</v>
      </c>
      <c r="AH25" s="6">
        <f t="shared" ca="1" si="23"/>
        <v>27.38980360351869</v>
      </c>
      <c r="AI25" s="6">
        <f t="shared" ca="1" si="24"/>
        <v>22.386476777761693</v>
      </c>
      <c r="AJ25" s="6">
        <f t="shared" ca="1" si="25"/>
        <v>15.953134585947309</v>
      </c>
      <c r="AK25" s="6">
        <f t="shared" ca="1" si="26"/>
        <v>74.592399264244847</v>
      </c>
      <c r="AM25" s="7">
        <f t="shared" si="72"/>
        <v>2</v>
      </c>
      <c r="AN25" s="6">
        <f t="shared" ca="1" si="27"/>
        <v>5.2347246979229878</v>
      </c>
      <c r="AO25" s="13">
        <f t="shared" ca="1" si="28"/>
        <v>15.810488696825201</v>
      </c>
      <c r="AP25" s="13">
        <f t="shared" ca="1" si="28"/>
        <v>11.903373878249653</v>
      </c>
      <c r="AQ25" s="13">
        <f t="shared" ca="1" si="28"/>
        <v>6.840110159337498</v>
      </c>
      <c r="AR25" s="13">
        <f t="shared" ca="1" si="28"/>
        <v>7.4823623589265029</v>
      </c>
      <c r="AS25" s="13">
        <f t="shared" ca="1" si="28"/>
        <v>4.4462383080635224</v>
      </c>
      <c r="AT25" s="13">
        <f t="shared" ca="1" si="28"/>
        <v>7.4965146430386707</v>
      </c>
      <c r="AU25" s="13">
        <f t="shared" ca="1" si="28"/>
        <v>5.2827128726464796</v>
      </c>
      <c r="AV25" s="13">
        <f t="shared" ca="1" si="28"/>
        <v>3.0787694627245905</v>
      </c>
      <c r="AW25" s="13">
        <f t="shared" ca="1" si="28"/>
        <v>7.2120113001505377</v>
      </c>
      <c r="AX25" s="13">
        <f t="shared" ca="1" si="29"/>
        <v>3.436671473356669</v>
      </c>
    </row>
    <row r="26" spans="1:50" x14ac:dyDescent="0.25">
      <c r="A26" s="9">
        <f t="shared" si="67"/>
        <v>2027</v>
      </c>
      <c r="B26" s="7">
        <f t="shared" si="68"/>
        <v>1</v>
      </c>
      <c r="C26" s="6">
        <f t="shared" ca="1" si="0"/>
        <v>3.1268091604186576</v>
      </c>
      <c r="D26" s="13">
        <f ca="1">MAX(INDIRECT("'[All data.xlsx]Sheet5_Mul_" &amp; $B26 &amp; "_" &amp; D$1 &amp; "'!"&amp; ADDRESS($BE$2+$A26-2023, 2) &amp; ":" &amp; ADDRESS($BE$2+$A26-2023, 52)))</f>
        <v>3.7584800192532066</v>
      </c>
      <c r="E26" s="13">
        <f t="shared" ca="1" si="85"/>
        <v>3.8860888958166351</v>
      </c>
      <c r="F26" s="13">
        <f t="shared" ca="1" si="84"/>
        <v>3.7506228639932431</v>
      </c>
      <c r="G26" s="13">
        <f t="shared" ca="1" si="56"/>
        <v>3.1703183159952601</v>
      </c>
      <c r="H26" s="13">
        <f t="shared" ca="1" si="56"/>
        <v>3.1769592442150003</v>
      </c>
      <c r="I26" s="13">
        <f t="shared" ca="1" si="32"/>
        <v>3.5563207136966879</v>
      </c>
      <c r="J26" s="13">
        <f t="shared" ca="1" si="32"/>
        <v>3.3845824216329046</v>
      </c>
      <c r="K26" s="13">
        <f t="shared" ca="1" si="32"/>
        <v>3.2468741876316978</v>
      </c>
      <c r="L26" s="13">
        <f t="shared" ca="1" si="32"/>
        <v>3.2626572843414436</v>
      </c>
      <c r="M26" s="13">
        <f t="shared" ca="1" si="2"/>
        <v>2.3941003072136295</v>
      </c>
      <c r="N26" s="12">
        <f ca="1">C26/$C26</f>
        <v>1</v>
      </c>
      <c r="O26" s="12">
        <f t="shared" ref="O26" ca="1" si="98">D26/$C26</f>
        <v>1.2020177204386764</v>
      </c>
      <c r="P26" s="12">
        <f t="shared" ref="P26" ca="1" si="99">E26/$C26</f>
        <v>1.2428289340486374</v>
      </c>
      <c r="Q26" s="12">
        <f t="shared" ref="Q26" ca="1" si="100">F26/$C26</f>
        <v>1.1995048855143629</v>
      </c>
      <c r="R26" s="12">
        <f t="shared" ref="R26" ca="1" si="101">G26/$C26</f>
        <v>1.0139148740279298</v>
      </c>
      <c r="S26" s="12">
        <f t="shared" ref="S26" ca="1" si="102">H26/$C26</f>
        <v>1.0160387414848266</v>
      </c>
      <c r="T26" s="12">
        <f t="shared" ref="T26" ca="1" si="103">I26/$C26</f>
        <v>1.1373641726252719</v>
      </c>
      <c r="U26" s="12">
        <f t="shared" ref="U26" ca="1" si="104">J26/$C26</f>
        <v>1.0824397166534248</v>
      </c>
      <c r="V26" s="12">
        <f t="shared" ref="V26" ca="1" si="105">K26/$C26</f>
        <v>1.03839857856786</v>
      </c>
      <c r="W26" s="12">
        <f t="shared" ref="W26" ca="1" si="106">L26/$C26</f>
        <v>1.0434462472614086</v>
      </c>
      <c r="X26" s="12">
        <f t="shared" ref="X26" ca="1" si="107">M26/$C26</f>
        <v>0.7656688286320219</v>
      </c>
      <c r="Z26" s="9">
        <f t="shared" si="70"/>
        <v>2027</v>
      </c>
      <c r="AA26" s="7">
        <f t="shared" si="71"/>
        <v>1</v>
      </c>
      <c r="AB26" s="6">
        <f t="shared" ca="1" si="17"/>
        <v>3.1268091604186576</v>
      </c>
      <c r="AC26" s="6">
        <f t="shared" ca="1" si="18"/>
        <v>4.176088910281341</v>
      </c>
      <c r="AD26" s="6">
        <f t="shared" ca="1" si="19"/>
        <v>4.8576111197707936</v>
      </c>
      <c r="AE26" s="6">
        <f t="shared" ca="1" si="20"/>
        <v>5.3580326628474904</v>
      </c>
      <c r="AF26" s="6">
        <f t="shared" ca="1" si="21"/>
        <v>5.2838638599921008</v>
      </c>
      <c r="AG26" s="6">
        <f t="shared" ca="1" si="22"/>
        <v>6.3539184884300006</v>
      </c>
      <c r="AH26" s="6">
        <f t="shared" ca="1" si="23"/>
        <v>8.8908017842417184</v>
      </c>
      <c r="AI26" s="6">
        <f t="shared" ca="1" si="24"/>
        <v>11.281941405443014</v>
      </c>
      <c r="AJ26" s="6">
        <f t="shared" ca="1" si="25"/>
        <v>16.234370938158492</v>
      </c>
      <c r="AK26" s="6">
        <f t="shared" ca="1" si="26"/>
        <v>32.626572843414444</v>
      </c>
      <c r="AM26" s="7">
        <f t="shared" si="72"/>
        <v>1</v>
      </c>
      <c r="AN26" s="6">
        <f t="shared" ca="1" si="27"/>
        <v>3.1268091604186576</v>
      </c>
      <c r="AO26" s="13">
        <f t="shared" ca="1" si="28"/>
        <v>3.7489588003528453</v>
      </c>
      <c r="AP26" s="13">
        <f t="shared" ca="1" si="28"/>
        <v>3.5442560468793092</v>
      </c>
      <c r="AQ26" s="13">
        <f t="shared" ca="1" si="28"/>
        <v>3.3315745813028275</v>
      </c>
      <c r="AR26" s="13">
        <f t="shared" ca="1" si="28"/>
        <v>3.1253028242770569</v>
      </c>
      <c r="AS26" s="13">
        <f t="shared" ca="1" si="28"/>
        <v>3.1264761768578859</v>
      </c>
      <c r="AT26" s="13">
        <f t="shared" ca="1" si="28"/>
        <v>3.5563207136966879</v>
      </c>
      <c r="AU26" s="13">
        <f t="shared" ca="1" si="28"/>
        <v>2.9825139294964815</v>
      </c>
      <c r="AV26" s="13">
        <f t="shared" ca="1" si="28"/>
        <v>2.8395904009017303</v>
      </c>
      <c r="AW26" s="13">
        <f t="shared" ref="AP26:AW41" ca="1" si="108">MIN(INDIRECT("'[All data.xlsx]Sheet5_Mul_" &amp; $B26 &amp; "_" &amp; AW$1 &amp; "'!"&amp; ADDRESS($BE$2+$A26-2023, 2) &amp; ":" &amp; ADDRESS($BE$2+$A26-2023, 52)))</f>
        <v>1.8410268337271716</v>
      </c>
      <c r="AX26" s="13">
        <f t="shared" ca="1" si="29"/>
        <v>2.3941003072136295</v>
      </c>
    </row>
    <row r="27" spans="1:50" x14ac:dyDescent="0.25">
      <c r="A27" s="9">
        <f t="shared" si="67"/>
        <v>2027</v>
      </c>
      <c r="B27" s="7">
        <f t="shared" si="68"/>
        <v>1.2</v>
      </c>
      <c r="C27" s="6">
        <f t="shared" ca="1" si="0"/>
        <v>3.3646206338349587</v>
      </c>
      <c r="D27" s="13">
        <f ca="1">MAX(INDIRECT("'[All data.xlsx]Sheet5_Mul_" &amp; $B27 &amp; "_" &amp; D$1 &amp; "'!"&amp; ADDRESS($BE$2+$A27-2023, 2) &amp; ":" &amp; ADDRESS($BE$2+$A27-2023, 52)))</f>
        <v>4.1682512710691437</v>
      </c>
      <c r="E27" s="13">
        <f t="shared" ca="1" si="85"/>
        <v>4.2294276937049178</v>
      </c>
      <c r="F27" s="13">
        <f t="shared" ca="1" si="84"/>
        <v>3.9540476281753953</v>
      </c>
      <c r="G27" s="13">
        <f t="shared" ca="1" si="56"/>
        <v>3.4541483899109311</v>
      </c>
      <c r="H27" s="13">
        <f t="shared" ca="1" si="56"/>
        <v>3.8657396332885314</v>
      </c>
      <c r="I27" s="13">
        <f t="shared" ref="I27:L46" ca="1" si="109">MAX(INDIRECT("'[All data.xlsx]Sheet5_Mul_" &amp; $B27 &amp; "_" &amp; I$1 &amp; "'!"&amp; ADDRESS($BE$2+$A27-2023, 2) &amp; ":" &amp; ADDRESS($BE$2+$A27-2023, 52)))</f>
        <v>3.7683387690256813</v>
      </c>
      <c r="J27" s="13">
        <f t="shared" ca="1" si="109"/>
        <v>3.5883870948023766</v>
      </c>
      <c r="K27" s="13">
        <f t="shared" ca="1" si="109"/>
        <v>3.4217201861221787</v>
      </c>
      <c r="L27" s="13">
        <f t="shared" ca="1" si="109"/>
        <v>3.3948433369793065</v>
      </c>
      <c r="M27" s="13">
        <f t="shared" ca="1" si="2"/>
        <v>2.5558950762936989</v>
      </c>
      <c r="N27" s="12">
        <f t="shared" ref="N27:N31" ca="1" si="110">C27/C$26</f>
        <v>1.0760556404998058</v>
      </c>
      <c r="O27" s="12">
        <f t="shared" ref="O26:X31" ca="1" si="111">D27/D$26</f>
        <v>1.1090257896055962</v>
      </c>
      <c r="P27" s="12">
        <f t="shared" ca="1" si="111"/>
        <v>1.0883507318265122</v>
      </c>
      <c r="Q27" s="12">
        <f t="shared" ca="1" si="111"/>
        <v>1.0542375950765597</v>
      </c>
      <c r="R27" s="12">
        <f t="shared" ca="1" si="111"/>
        <v>1.0895273110222587</v>
      </c>
      <c r="S27" s="12">
        <f t="shared" ca="1" si="111"/>
        <v>1.2168049182021292</v>
      </c>
      <c r="T27" s="12">
        <f t="shared" ca="1" si="111"/>
        <v>1.0596172483860735</v>
      </c>
      <c r="U27" s="12">
        <f t="shared" ca="1" si="111"/>
        <v>1.060215603516355</v>
      </c>
      <c r="V27" s="12">
        <f t="shared" ca="1" si="111"/>
        <v>1.0538505616129263</v>
      </c>
      <c r="W27" s="12">
        <f t="shared" ca="1" si="111"/>
        <v>1.0405148445324819</v>
      </c>
      <c r="X27" s="12">
        <f t="shared" ca="1" si="111"/>
        <v>1.0675806141424267</v>
      </c>
      <c r="Z27" s="9">
        <f t="shared" si="70"/>
        <v>2027</v>
      </c>
      <c r="AA27" s="7">
        <f t="shared" si="71"/>
        <v>1.2</v>
      </c>
      <c r="AB27" s="6">
        <f t="shared" ca="1" si="17"/>
        <v>3.3646206338349587</v>
      </c>
      <c r="AC27" s="6">
        <f t="shared" ca="1" si="18"/>
        <v>4.6313903011879374</v>
      </c>
      <c r="AD27" s="6">
        <f t="shared" ca="1" si="19"/>
        <v>5.286784617131147</v>
      </c>
      <c r="AE27" s="6">
        <f t="shared" ca="1" si="20"/>
        <v>5.6486394688219939</v>
      </c>
      <c r="AF27" s="6">
        <f t="shared" ca="1" si="21"/>
        <v>5.7569139831848855</v>
      </c>
      <c r="AG27" s="6">
        <f t="shared" ca="1" si="22"/>
        <v>7.7314792665770629</v>
      </c>
      <c r="AH27" s="6">
        <f t="shared" ca="1" si="23"/>
        <v>9.420846922564202</v>
      </c>
      <c r="AI27" s="6">
        <f t="shared" ca="1" si="24"/>
        <v>11.96129031600792</v>
      </c>
      <c r="AJ27" s="6">
        <f t="shared" ca="1" si="25"/>
        <v>17.108600930610898</v>
      </c>
      <c r="AK27" s="6">
        <f t="shared" ca="1" si="26"/>
        <v>33.948433369793072</v>
      </c>
      <c r="AM27" s="7">
        <f t="shared" si="72"/>
        <v>1.2</v>
      </c>
      <c r="AN27" s="6">
        <f t="shared" ca="1" si="27"/>
        <v>3.3646206338349587</v>
      </c>
      <c r="AO27" s="13">
        <f t="shared" ca="1" si="28"/>
        <v>4.1682512710691437</v>
      </c>
      <c r="AP27" s="13">
        <f t="shared" ca="1" si="108"/>
        <v>3.7987575978903516</v>
      </c>
      <c r="AQ27" s="13">
        <f t="shared" ca="1" si="108"/>
        <v>3.8758372495077404</v>
      </c>
      <c r="AR27" s="13">
        <f t="shared" ca="1" si="108"/>
        <v>2.8123142841746294</v>
      </c>
      <c r="AS27" s="13">
        <f t="shared" ca="1" si="108"/>
        <v>3.8657396332885314</v>
      </c>
      <c r="AT27" s="13">
        <f t="shared" ca="1" si="108"/>
        <v>3.6580219963825455</v>
      </c>
      <c r="AU27" s="13">
        <f t="shared" ca="1" si="108"/>
        <v>2.5178090458639009</v>
      </c>
      <c r="AV27" s="13">
        <f t="shared" ca="1" si="108"/>
        <v>3.0692832309765361</v>
      </c>
      <c r="AW27" s="13">
        <f t="shared" ca="1" si="108"/>
        <v>1.9336830739485726</v>
      </c>
      <c r="AX27" s="13">
        <f t="shared" ca="1" si="29"/>
        <v>2.5558950762936989</v>
      </c>
    </row>
    <row r="28" spans="1:50" x14ac:dyDescent="0.25">
      <c r="A28" s="9">
        <f t="shared" si="67"/>
        <v>2027</v>
      </c>
      <c r="B28" s="7">
        <f t="shared" si="68"/>
        <v>1.4</v>
      </c>
      <c r="C28" s="6">
        <f t="shared" ca="1" si="0"/>
        <v>3.6582851277477646</v>
      </c>
      <c r="D28" s="13">
        <f ca="1">MAX(INDIRECT("'[All data.xlsx]Sheet5_Mul_" &amp; $B28 &amp; "_" &amp; D$1 &amp; "'!"&amp; ADDRESS($BE$2+$A28-2023, 2) &amp; ":" &amp; ADDRESS($BE$2+$A28-2023, 52)))</f>
        <v>4.8289344618577887</v>
      </c>
      <c r="E28" s="13">
        <f t="shared" ca="1" si="85"/>
        <v>4.3974997136386369</v>
      </c>
      <c r="F28" s="13">
        <f t="shared" ca="1" si="84"/>
        <v>4.2945762567205739</v>
      </c>
      <c r="G28" s="13">
        <f t="shared" ca="1" si="56"/>
        <v>3.5513731945185558</v>
      </c>
      <c r="H28" s="13">
        <f t="shared" ca="1" si="56"/>
        <v>4.2146417986084685</v>
      </c>
      <c r="I28" s="13">
        <f t="shared" ca="1" si="109"/>
        <v>4.1029264877706577</v>
      </c>
      <c r="J28" s="13">
        <f t="shared" ca="1" si="109"/>
        <v>3.9912111769328469</v>
      </c>
      <c r="K28" s="13">
        <f t="shared" ca="1" si="109"/>
        <v>3.6130253556366361</v>
      </c>
      <c r="L28" s="13">
        <f t="shared" ca="1" si="109"/>
        <v>3.144270619552731</v>
      </c>
      <c r="M28" s="13">
        <f t="shared" ca="1" si="2"/>
        <v>2.7414617284628746</v>
      </c>
      <c r="N28" s="12">
        <f t="shared" ca="1" si="110"/>
        <v>1.1699739063249854</v>
      </c>
      <c r="O28" s="12">
        <f t="shared" ca="1" si="111"/>
        <v>1.2848104651670536</v>
      </c>
      <c r="P28" s="12">
        <f t="shared" ca="1" si="111"/>
        <v>1.1316003909155383</v>
      </c>
      <c r="Q28" s="12">
        <f t="shared" ca="1" si="111"/>
        <v>1.1450301489785593</v>
      </c>
      <c r="R28" s="12">
        <f t="shared" ca="1" si="111"/>
        <v>1.1201945169356506</v>
      </c>
      <c r="S28" s="12">
        <f t="shared" ca="1" si="111"/>
        <v>1.3266275940690799</v>
      </c>
      <c r="T28" s="12">
        <f t="shared" ca="1" si="111"/>
        <v>1.1536997976500802</v>
      </c>
      <c r="U28" s="12">
        <f t="shared" ca="1" si="111"/>
        <v>1.1792329687179761</v>
      </c>
      <c r="V28" s="12">
        <f t="shared" ca="1" si="111"/>
        <v>1.1127703590732638</v>
      </c>
      <c r="W28" s="12">
        <f t="shared" ca="1" si="111"/>
        <v>0.96371464898967818</v>
      </c>
      <c r="X28" s="12">
        <f t="shared" ca="1" si="111"/>
        <v>1.145090587976876</v>
      </c>
      <c r="Z28" s="9">
        <f t="shared" si="70"/>
        <v>2027</v>
      </c>
      <c r="AA28" s="7">
        <f t="shared" si="71"/>
        <v>1.4</v>
      </c>
      <c r="AB28" s="6">
        <f t="shared" ca="1" si="17"/>
        <v>3.6582851277477646</v>
      </c>
      <c r="AC28" s="6">
        <f t="shared" ca="1" si="18"/>
        <v>5.3654827353975429</v>
      </c>
      <c r="AD28" s="6">
        <f t="shared" ca="1" si="19"/>
        <v>5.4968746420482955</v>
      </c>
      <c r="AE28" s="6">
        <f t="shared" ca="1" si="20"/>
        <v>6.135108938172249</v>
      </c>
      <c r="AF28" s="6">
        <f t="shared" ca="1" si="21"/>
        <v>5.9189553241975936</v>
      </c>
      <c r="AG28" s="6">
        <f t="shared" ca="1" si="22"/>
        <v>8.4292835972169371</v>
      </c>
      <c r="AH28" s="6">
        <f t="shared" ca="1" si="23"/>
        <v>10.257316219426643</v>
      </c>
      <c r="AI28" s="6">
        <f t="shared" ca="1" si="24"/>
        <v>13.304037256442822</v>
      </c>
      <c r="AJ28" s="6">
        <f t="shared" ca="1" si="25"/>
        <v>18.065126778183185</v>
      </c>
      <c r="AK28" s="6">
        <f t="shared" ca="1" si="26"/>
        <v>31.442706195527318</v>
      </c>
      <c r="AM28" s="7">
        <f t="shared" si="72"/>
        <v>1.4</v>
      </c>
      <c r="AN28" s="6">
        <f t="shared" ca="1" si="27"/>
        <v>3.6582851277477646</v>
      </c>
      <c r="AO28" s="13">
        <f t="shared" ca="1" si="28"/>
        <v>4.3426894169980734</v>
      </c>
      <c r="AP28" s="13">
        <f t="shared" ca="1" si="108"/>
        <v>4.3974997136386369</v>
      </c>
      <c r="AQ28" s="13">
        <f t="shared" ca="1" si="108"/>
        <v>3.780398402982061</v>
      </c>
      <c r="AR28" s="13">
        <f t="shared" ca="1" si="108"/>
        <v>2.9405166700098402</v>
      </c>
      <c r="AS28" s="13">
        <f t="shared" ca="1" si="108"/>
        <v>3.9919221928676025</v>
      </c>
      <c r="AT28" s="13">
        <f t="shared" ca="1" si="108"/>
        <v>3.8737349652524342</v>
      </c>
      <c r="AU28" s="13">
        <f t="shared" ca="1" si="108"/>
        <v>3.7555477376372668</v>
      </c>
      <c r="AV28" s="13">
        <f t="shared" ca="1" si="108"/>
        <v>3.2450397103318238</v>
      </c>
      <c r="AW28" s="13">
        <f t="shared" ca="1" si="108"/>
        <v>1.5212303218345775</v>
      </c>
      <c r="AX28" s="13">
        <f t="shared" ca="1" si="29"/>
        <v>2.7414617284628746</v>
      </c>
    </row>
    <row r="29" spans="1:50" x14ac:dyDescent="0.25">
      <c r="A29" s="9">
        <f t="shared" si="67"/>
        <v>2027</v>
      </c>
      <c r="B29" s="7">
        <f t="shared" si="68"/>
        <v>1.6</v>
      </c>
      <c r="C29" s="6">
        <f t="shared" ca="1" si="0"/>
        <v>4.0357078196977128</v>
      </c>
      <c r="D29" s="13">
        <f ca="1">MAX(INDIRECT("'[All data.xlsx]Sheet5_Mul_" &amp; $B29 &amp; "_" &amp; D$1 &amp; "'!"&amp; ADDRESS($BE$2+$A29-2023, 2) &amp; ":" &amp; ADDRESS($BE$2+$A29-2023, 52)))/2.5</f>
        <v>11.745697520653769</v>
      </c>
      <c r="E29" s="13">
        <f t="shared" ca="1" si="85"/>
        <v>4.7806342324870208</v>
      </c>
      <c r="F29" s="13">
        <f t="shared" ca="1" si="84"/>
        <v>4.6712505473143837</v>
      </c>
      <c r="G29" s="13">
        <f t="shared" ca="1" si="56"/>
        <v>4.2421031655828738</v>
      </c>
      <c r="H29" s="13">
        <f t="shared" ca="1" si="56"/>
        <v>4.1860134298367164</v>
      </c>
      <c r="I29" s="13">
        <f t="shared" ca="1" si="109"/>
        <v>4.3761624110479413</v>
      </c>
      <c r="J29" s="13">
        <f t="shared" ca="1" si="109"/>
        <v>3.1513053526253811</v>
      </c>
      <c r="K29" s="13">
        <f t="shared" ca="1" si="109"/>
        <v>3.9743010797779426</v>
      </c>
      <c r="L29" s="13">
        <f t="shared" ca="1" si="109"/>
        <v>3.9616544868520847</v>
      </c>
      <c r="M29" s="13">
        <f t="shared" ca="1" si="2"/>
        <v>3.0074208764553712</v>
      </c>
      <c r="N29" s="12">
        <f t="shared" ca="1" si="110"/>
        <v>1.2906792876215574</v>
      </c>
      <c r="O29" s="12">
        <f t="shared" ca="1" si="111"/>
        <v>3.1251190535762343</v>
      </c>
      <c r="P29" s="12">
        <f t="shared" ca="1" si="111"/>
        <v>1.2301916813157212</v>
      </c>
      <c r="Q29" s="12">
        <f t="shared" ca="1" si="111"/>
        <v>1.2454599453758353</v>
      </c>
      <c r="R29" s="12">
        <f t="shared" ca="1" si="111"/>
        <v>1.3380685290117778</v>
      </c>
      <c r="S29" s="12">
        <f t="shared" ca="1" si="111"/>
        <v>1.3176163457114303</v>
      </c>
      <c r="T29" s="12">
        <f t="shared" ca="1" si="111"/>
        <v>1.2305308669698276</v>
      </c>
      <c r="U29" s="12">
        <f t="shared" ca="1" si="111"/>
        <v>0.93107655836167291</v>
      </c>
      <c r="V29" s="12">
        <f t="shared" ca="1" si="111"/>
        <v>1.2240391373700985</v>
      </c>
      <c r="W29" s="12">
        <f t="shared" ca="1" si="111"/>
        <v>1.2142416875549131</v>
      </c>
      <c r="X29" s="12">
        <f t="shared" ca="1" si="111"/>
        <v>1.2561799801761664</v>
      </c>
      <c r="Z29" s="9">
        <f t="shared" si="70"/>
        <v>2027</v>
      </c>
      <c r="AA29" s="7">
        <f t="shared" si="71"/>
        <v>1.6</v>
      </c>
      <c r="AB29" s="6">
        <f t="shared" ca="1" si="17"/>
        <v>4.0357078196977128</v>
      </c>
      <c r="AC29" s="6">
        <f t="shared" ca="1" si="18"/>
        <v>13.050775022948631</v>
      </c>
      <c r="AD29" s="6">
        <f t="shared" ca="1" si="19"/>
        <v>5.975792790608776</v>
      </c>
      <c r="AE29" s="6">
        <f t="shared" ca="1" si="20"/>
        <v>6.6732150675919772</v>
      </c>
      <c r="AF29" s="6">
        <f t="shared" ca="1" si="21"/>
        <v>7.0701719426381233</v>
      </c>
      <c r="AG29" s="6">
        <f t="shared" ca="1" si="22"/>
        <v>8.3720268596734329</v>
      </c>
      <c r="AH29" s="6">
        <f t="shared" ca="1" si="23"/>
        <v>10.940406027619852</v>
      </c>
      <c r="AI29" s="6">
        <f t="shared" ca="1" si="24"/>
        <v>10.504351175417936</v>
      </c>
      <c r="AJ29" s="6">
        <f t="shared" ca="1" si="25"/>
        <v>19.871505398889717</v>
      </c>
      <c r="AK29" s="6">
        <f t="shared" ca="1" si="26"/>
        <v>39.616544868520855</v>
      </c>
      <c r="AM29" s="7">
        <f t="shared" si="72"/>
        <v>1.6</v>
      </c>
      <c r="AN29" s="6">
        <f t="shared" ca="1" si="27"/>
        <v>4.0357078196977128</v>
      </c>
      <c r="AO29" s="13">
        <f t="shared" ca="1" si="28"/>
        <v>19.612500824016436</v>
      </c>
      <c r="AP29" s="13">
        <f t="shared" ca="1" si="108"/>
        <v>4.7806342324870208</v>
      </c>
      <c r="AQ29" s="13">
        <f t="shared" ca="1" si="108"/>
        <v>4.6394978441556365</v>
      </c>
      <c r="AR29" s="13">
        <f t="shared" ca="1" si="108"/>
        <v>3.3746011543911107</v>
      </c>
      <c r="AS29" s="13">
        <f t="shared" ca="1" si="108"/>
        <v>3.7871981159103498</v>
      </c>
      <c r="AT29" s="13">
        <f t="shared" ca="1" si="108"/>
        <v>4.3761624110479413</v>
      </c>
      <c r="AU29" s="13">
        <f t="shared" ca="1" si="108"/>
        <v>2.9168195796088963</v>
      </c>
      <c r="AV29" s="13">
        <f t="shared" ca="1" si="108"/>
        <v>2.3209727683944239</v>
      </c>
      <c r="AW29" s="13">
        <f t="shared" ca="1" si="108"/>
        <v>3.9178909692742905</v>
      </c>
      <c r="AX29" s="13">
        <f t="shared" ca="1" si="29"/>
        <v>3.0074208764553712</v>
      </c>
    </row>
    <row r="30" spans="1:50" x14ac:dyDescent="0.25">
      <c r="A30" s="9">
        <f t="shared" si="67"/>
        <v>2027</v>
      </c>
      <c r="B30" s="7">
        <f t="shared" si="68"/>
        <v>1.8</v>
      </c>
      <c r="C30" s="6">
        <f t="shared" ca="1" si="0"/>
        <v>4.5397393119943068</v>
      </c>
      <c r="D30" s="13">
        <f ca="1">MAX(INDIRECT("'[All data.xlsx]Sheet5_Mul_" &amp; $B30 &amp; "_" &amp; D$1 &amp; "'!"&amp; ADDRESS($BE$2+$A30-2023, 2) &amp; ":" &amp; ADDRESS($BE$2+$A30-2023, 52)))/2.5</f>
        <v>12.509461259507237</v>
      </c>
      <c r="E30" s="13">
        <f t="shared" ca="1" si="85"/>
        <v>23.63401742388935</v>
      </c>
      <c r="F30" s="13">
        <f t="shared" ca="1" si="84"/>
        <v>5.1343513406076893</v>
      </c>
      <c r="G30" s="13">
        <f t="shared" ca="1" si="56"/>
        <v>4.4655300698131928</v>
      </c>
      <c r="H30" s="13">
        <f t="shared" ca="1" si="56"/>
        <v>3.3407737179249075</v>
      </c>
      <c r="I30" s="13">
        <f t="shared" ca="1" si="109"/>
        <v>4.3570589578442753</v>
      </c>
      <c r="J30" s="13">
        <f t="shared" ca="1" si="109"/>
        <v>4.630773577616079</v>
      </c>
      <c r="K30" s="13">
        <f t="shared" ca="1" si="109"/>
        <v>4.2985348177116975</v>
      </c>
      <c r="L30" s="13">
        <f t="shared" ca="1" si="109"/>
        <v>4.2291543622357253</v>
      </c>
      <c r="M30" s="13">
        <f t="shared" ca="1" si="2"/>
        <v>3.1899852539361921</v>
      </c>
      <c r="N30" s="12">
        <f t="shared" ca="1" si="110"/>
        <v>1.4518760433036686</v>
      </c>
      <c r="O30" s="12">
        <f t="shared" ca="1" si="111"/>
        <v>3.3283298555336769</v>
      </c>
      <c r="P30" s="12">
        <f t="shared" ca="1" si="111"/>
        <v>6.0816975775647624</v>
      </c>
      <c r="Q30" s="12">
        <f t="shared" ca="1" si="111"/>
        <v>1.3689329817451192</v>
      </c>
      <c r="R30" s="12">
        <f t="shared" ca="1" si="111"/>
        <v>1.4085431255540426</v>
      </c>
      <c r="S30" s="12">
        <f t="shared" ca="1" si="111"/>
        <v>1.0515632909072412</v>
      </c>
      <c r="T30" s="12">
        <f t="shared" ca="1" si="111"/>
        <v>1.2251591767479386</v>
      </c>
      <c r="U30" s="12">
        <f t="shared" ca="1" si="111"/>
        <v>1.3681964274286884</v>
      </c>
      <c r="V30" s="12">
        <f t="shared" ca="1" si="111"/>
        <v>1.3238994088794958</v>
      </c>
      <c r="W30" s="12">
        <f t="shared" ca="1" si="111"/>
        <v>1.2962300338845936</v>
      </c>
      <c r="X30" s="12">
        <f t="shared" ca="1" si="111"/>
        <v>1.3324359235594654</v>
      </c>
      <c r="Z30" s="9">
        <f t="shared" si="70"/>
        <v>2027</v>
      </c>
      <c r="AA30" s="7">
        <f t="shared" si="71"/>
        <v>1.8</v>
      </c>
      <c r="AB30" s="6">
        <f t="shared" ca="1" si="17"/>
        <v>4.5397393119943068</v>
      </c>
      <c r="AC30" s="6">
        <f t="shared" ca="1" si="18"/>
        <v>13.899401399452485</v>
      </c>
      <c r="AD30" s="6">
        <f t="shared" ca="1" si="19"/>
        <v>29.542521779861687</v>
      </c>
      <c r="AE30" s="6">
        <f t="shared" ca="1" si="20"/>
        <v>7.3347876294395569</v>
      </c>
      <c r="AF30" s="6">
        <f t="shared" ca="1" si="21"/>
        <v>7.4425501163553216</v>
      </c>
      <c r="AG30" s="6">
        <f t="shared" ca="1" si="22"/>
        <v>6.681547435849815</v>
      </c>
      <c r="AH30" s="6">
        <f t="shared" ca="1" si="23"/>
        <v>10.892647394610687</v>
      </c>
      <c r="AI30" s="6">
        <f t="shared" ca="1" si="24"/>
        <v>15.435911925386927</v>
      </c>
      <c r="AJ30" s="6">
        <f t="shared" ca="1" si="25"/>
        <v>21.492674088558491</v>
      </c>
      <c r="AK30" s="6">
        <f t="shared" ca="1" si="26"/>
        <v>42.29154362235726</v>
      </c>
      <c r="AM30" s="7">
        <f t="shared" si="72"/>
        <v>1.8</v>
      </c>
      <c r="AN30" s="6">
        <f t="shared" ca="1" si="27"/>
        <v>4.5397393119943068</v>
      </c>
      <c r="AO30" s="13">
        <f t="shared" ca="1" si="28"/>
        <v>21.264649132113945</v>
      </c>
      <c r="AP30" s="13">
        <f t="shared" ca="1" si="108"/>
        <v>7.856013311399062</v>
      </c>
      <c r="AQ30" s="13">
        <f t="shared" ca="1" si="108"/>
        <v>5.1343513406076893</v>
      </c>
      <c r="AR30" s="13">
        <f t="shared" ca="1" si="108"/>
        <v>3.5550254032572779</v>
      </c>
      <c r="AS30" s="13">
        <f t="shared" ca="1" si="108"/>
        <v>3.3106239095110963</v>
      </c>
      <c r="AT30" s="13">
        <f t="shared" ca="1" si="108"/>
        <v>3.3824005012543248</v>
      </c>
      <c r="AU30" s="13">
        <f t="shared" ca="1" si="108"/>
        <v>4.4619346504987352</v>
      </c>
      <c r="AV30" s="13">
        <f t="shared" ca="1" si="108"/>
        <v>4.2764295037512179</v>
      </c>
      <c r="AW30" s="13">
        <f t="shared" ca="1" si="108"/>
        <v>2.3330109615197738</v>
      </c>
      <c r="AX30" s="13">
        <f t="shared" ca="1" si="29"/>
        <v>3.1899852539361921</v>
      </c>
    </row>
    <row r="31" spans="1:50" x14ac:dyDescent="0.25">
      <c r="A31" s="9">
        <f t="shared" si="67"/>
        <v>2027</v>
      </c>
      <c r="B31" s="7">
        <f t="shared" si="68"/>
        <v>2</v>
      </c>
      <c r="C31" s="6">
        <f t="shared" ca="1" si="0"/>
        <v>5.2351691758909435</v>
      </c>
      <c r="D31" s="13">
        <f ca="1">MAX(INDIRECT("'[All data.xlsx]Sheet5_Mul_" &amp; $B31 &amp; "_" &amp; D$1 &amp; "'!"&amp; ADDRESS($BE$2+$A31-2023, 2) &amp; ":" &amp; ADDRESS($BE$2+$A31-2023, 52)))/2.5</f>
        <v>24.334953219342804</v>
      </c>
      <c r="E31" s="13">
        <f t="shared" ca="1" si="85"/>
        <v>25.632111575327492</v>
      </c>
      <c r="F31" s="13">
        <f t="shared" ca="1" si="84"/>
        <v>14.579506506475006</v>
      </c>
      <c r="G31" s="13">
        <f t="shared" ca="1" si="56"/>
        <v>12.690660644847839</v>
      </c>
      <c r="H31" s="13">
        <f t="shared" ca="1" si="56"/>
        <v>15.24908357340602</v>
      </c>
      <c r="I31" s="13">
        <f t="shared" ca="1" si="109"/>
        <v>9.3266587088226309</v>
      </c>
      <c r="J31" s="13">
        <f t="shared" ca="1" si="109"/>
        <v>4.8069636792374313</v>
      </c>
      <c r="K31" s="13">
        <f t="shared" ca="1" si="109"/>
        <v>2.4008614953945124</v>
      </c>
      <c r="L31" s="13">
        <f t="shared" ca="1" si="109"/>
        <v>4.8049839207336298</v>
      </c>
      <c r="M31" s="13">
        <f t="shared" ca="1" si="2"/>
        <v>3.427696909070987</v>
      </c>
      <c r="N31" s="12">
        <f t="shared" ca="1" si="110"/>
        <v>1.6742848403290438</v>
      </c>
      <c r="O31" s="12">
        <f t="shared" ca="1" si="111"/>
        <v>6.4746794168611945</v>
      </c>
      <c r="P31" s="12">
        <f t="shared" ca="1" si="111"/>
        <v>6.5958634149930013</v>
      </c>
      <c r="Q31" s="12">
        <f t="shared" ca="1" si="111"/>
        <v>3.8872227454381751</v>
      </c>
      <c r="R31" s="12">
        <f t="shared" ca="1" si="111"/>
        <v>4.0029610215540297</v>
      </c>
      <c r="S31" s="12">
        <f t="shared" ca="1" si="111"/>
        <v>4.7998990233108705</v>
      </c>
      <c r="T31" s="12">
        <f t="shared" ca="1" si="111"/>
        <v>2.622558385384723</v>
      </c>
      <c r="U31" s="12">
        <f t="shared" ca="1" si="111"/>
        <v>1.4202531008000372</v>
      </c>
      <c r="V31" s="12">
        <f t="shared" ca="1" si="111"/>
        <v>0.73943779667844922</v>
      </c>
      <c r="W31" s="12">
        <f t="shared" ca="1" si="111"/>
        <v>1.4727210068291006</v>
      </c>
      <c r="X31" s="12">
        <f t="shared" ca="1" si="111"/>
        <v>1.4317265232133516</v>
      </c>
      <c r="Z31" s="9">
        <f t="shared" si="70"/>
        <v>2027</v>
      </c>
      <c r="AA31" s="7">
        <f t="shared" si="71"/>
        <v>2</v>
      </c>
      <c r="AB31" s="6">
        <f t="shared" ca="1" si="17"/>
        <v>5.2351691758909435</v>
      </c>
      <c r="AC31" s="6">
        <f t="shared" ca="1" si="18"/>
        <v>27.038836910380894</v>
      </c>
      <c r="AD31" s="6">
        <f t="shared" ca="1" si="19"/>
        <v>32.040139469159364</v>
      </c>
      <c r="AE31" s="6">
        <f t="shared" ca="1" si="20"/>
        <v>20.827866437821438</v>
      </c>
      <c r="AF31" s="6">
        <f t="shared" ca="1" si="21"/>
        <v>21.1511010747464</v>
      </c>
      <c r="AG31" s="6">
        <f t="shared" ca="1" si="22"/>
        <v>30.49816714681204</v>
      </c>
      <c r="AH31" s="6">
        <f t="shared" ca="1" si="23"/>
        <v>23.316646772056576</v>
      </c>
      <c r="AI31" s="6">
        <f t="shared" ca="1" si="24"/>
        <v>16.023212264124769</v>
      </c>
      <c r="AJ31" s="6">
        <f t="shared" ca="1" si="25"/>
        <v>12.004307476972565</v>
      </c>
      <c r="AK31" s="6">
        <f t="shared" ca="1" si="26"/>
        <v>48.049839207336312</v>
      </c>
      <c r="AM31" s="7">
        <f t="shared" si="72"/>
        <v>2</v>
      </c>
      <c r="AN31" s="6">
        <f t="shared" ca="1" si="27"/>
        <v>5.2351691758909435</v>
      </c>
      <c r="AO31" s="13">
        <f t="shared" ca="1" si="28"/>
        <v>42.065759941905533</v>
      </c>
      <c r="AP31" s="13">
        <f t="shared" ca="1" si="108"/>
        <v>10.720892479350283</v>
      </c>
      <c r="AQ31" s="13">
        <f t="shared" ca="1" si="108"/>
        <v>13.487362928298806</v>
      </c>
      <c r="AR31" s="13">
        <f t="shared" ca="1" si="108"/>
        <v>7.2208579039300265</v>
      </c>
      <c r="AS31" s="13">
        <f t="shared" ca="1" si="108"/>
        <v>11.644089061462395</v>
      </c>
      <c r="AT31" s="13">
        <f t="shared" ca="1" si="108"/>
        <v>5.9567593315142906</v>
      </c>
      <c r="AU31" s="13">
        <f t="shared" ca="1" si="108"/>
        <v>3.8789401588427941</v>
      </c>
      <c r="AV31" s="13">
        <f t="shared" ca="1" si="108"/>
        <v>2.4008614953945124</v>
      </c>
      <c r="AW31" s="13">
        <f t="shared" ca="1" si="108"/>
        <v>3.9916606560070527</v>
      </c>
      <c r="AX31" s="13">
        <f t="shared" ca="1" si="29"/>
        <v>3.427696909070987</v>
      </c>
    </row>
    <row r="32" spans="1:50" x14ac:dyDescent="0.25">
      <c r="A32" s="9">
        <f t="shared" si="67"/>
        <v>2028</v>
      </c>
      <c r="B32" s="7">
        <f t="shared" si="68"/>
        <v>1</v>
      </c>
      <c r="C32" s="6">
        <f t="shared" ca="1" si="0"/>
        <v>3.1262613055855453</v>
      </c>
      <c r="D32" s="13">
        <f ca="1">MAX(INDIRECT("'[All data.xlsx]Sheet5_Mul_" &amp; $B32 &amp; "_" &amp; D$1 &amp; "'!"&amp; ADDRESS($BE$2+$A32-2023, 2) &amp; ":" &amp; ADDRESS($BE$2+$A32-2023, 52)))</f>
        <v>3.899083116752792</v>
      </c>
      <c r="E32" s="13">
        <f t="shared" ca="1" si="85"/>
        <v>3.8813736325356119</v>
      </c>
      <c r="F32" s="13">
        <f t="shared" ca="1" si="84"/>
        <v>3.7445846953202251</v>
      </c>
      <c r="G32" s="13">
        <f t="shared" ca="1" si="56"/>
        <v>3.166035513185617</v>
      </c>
      <c r="H32" s="13">
        <f t="shared" ca="1" si="56"/>
        <v>3.1480637530132833</v>
      </c>
      <c r="I32" s="13">
        <f t="shared" ca="1" si="109"/>
        <v>3.4834341523399361</v>
      </c>
      <c r="J32" s="13">
        <f t="shared" ca="1" si="109"/>
        <v>3.477803454784226</v>
      </c>
      <c r="K32" s="13">
        <f t="shared" ca="1" si="109"/>
        <v>3.3700651979413472</v>
      </c>
      <c r="L32" s="13">
        <f t="shared" ca="1" si="109"/>
        <v>3.2524525759190386</v>
      </c>
      <c r="M32" s="13">
        <f t="shared" ca="1" si="2"/>
        <v>2.3880907393934665</v>
      </c>
      <c r="N32" s="12">
        <f ca="1">C32/$C32</f>
        <v>1</v>
      </c>
      <c r="O32" s="12">
        <f t="shared" ref="O32" ca="1" si="112">D32/$C32</f>
        <v>1.2472032039633034</v>
      </c>
      <c r="P32" s="12">
        <f t="shared" ref="P32" ca="1" si="113">E32/$C32</f>
        <v>1.2415384554070841</v>
      </c>
      <c r="Q32" s="12">
        <f t="shared" ref="Q32" ca="1" si="114">F32/$C32</f>
        <v>1.1977836557135997</v>
      </c>
      <c r="R32" s="12">
        <f t="shared" ref="R32" ca="1" si="115">G32/$C32</f>
        <v>1.0127226113597763</v>
      </c>
      <c r="S32" s="12">
        <f t="shared" ref="S32" ca="1" si="116">H32/$C32</f>
        <v>1.0069739683591978</v>
      </c>
      <c r="T32" s="12">
        <f t="shared" ref="T32" ca="1" si="117">I32/$C32</f>
        <v>1.1142491979529181</v>
      </c>
      <c r="U32" s="12">
        <f t="shared" ref="U32" ca="1" si="118">J32/$C32</f>
        <v>1.1124481016895795</v>
      </c>
      <c r="V32" s="12">
        <f t="shared" ref="V32" ca="1" si="119">K32/$C32</f>
        <v>1.0779857691102817</v>
      </c>
      <c r="W32" s="12">
        <f t="shared" ref="W32" ca="1" si="120">L32/$C32</f>
        <v>1.0403649145092362</v>
      </c>
      <c r="X32" s="12">
        <f t="shared" ref="X32" ca="1" si="121">M32/$C32</f>
        <v>0.76388072075957825</v>
      </c>
      <c r="Z32" s="9">
        <f t="shared" si="70"/>
        <v>2028</v>
      </c>
      <c r="AA32" s="7">
        <f t="shared" si="71"/>
        <v>1</v>
      </c>
      <c r="AB32" s="6">
        <f t="shared" ca="1" si="17"/>
        <v>3.1262613055855453</v>
      </c>
      <c r="AC32" s="6">
        <f t="shared" ca="1" si="18"/>
        <v>4.3323145741697688</v>
      </c>
      <c r="AD32" s="6">
        <f t="shared" ca="1" si="19"/>
        <v>4.8517170406695147</v>
      </c>
      <c r="AE32" s="6">
        <f t="shared" ca="1" si="20"/>
        <v>5.3494067076003216</v>
      </c>
      <c r="AF32" s="6">
        <f t="shared" ca="1" si="21"/>
        <v>5.2767258553093619</v>
      </c>
      <c r="AG32" s="6">
        <f t="shared" ca="1" si="22"/>
        <v>6.2961275060265667</v>
      </c>
      <c r="AH32" s="6">
        <f t="shared" ca="1" si="23"/>
        <v>8.7085853808498399</v>
      </c>
      <c r="AI32" s="6">
        <f t="shared" ca="1" si="24"/>
        <v>11.592678182614085</v>
      </c>
      <c r="AJ32" s="6">
        <f t="shared" ca="1" si="25"/>
        <v>16.850325989706739</v>
      </c>
      <c r="AK32" s="6">
        <f t="shared" ca="1" si="26"/>
        <v>32.524525759190396</v>
      </c>
      <c r="AM32" s="7">
        <f t="shared" si="72"/>
        <v>1</v>
      </c>
      <c r="AN32" s="6">
        <f t="shared" ca="1" si="27"/>
        <v>3.1262613055855453</v>
      </c>
      <c r="AO32" s="13">
        <f t="shared" ca="1" si="28"/>
        <v>3.899083116752792</v>
      </c>
      <c r="AP32" s="13">
        <f t="shared" ca="1" si="108"/>
        <v>3.5402641558266312</v>
      </c>
      <c r="AQ32" s="13">
        <f t="shared" ca="1" si="108"/>
        <v>3.7445846953202251</v>
      </c>
      <c r="AR32" s="13">
        <f t="shared" ca="1" si="108"/>
        <v>3.166035513185617</v>
      </c>
      <c r="AS32" s="13">
        <f t="shared" ca="1" si="108"/>
        <v>3.1206847833182376</v>
      </c>
      <c r="AT32" s="13">
        <f t="shared" ca="1" si="108"/>
        <v>3.4605084104863697</v>
      </c>
      <c r="AU32" s="13">
        <f t="shared" ca="1" si="108"/>
        <v>2.3769341907949446</v>
      </c>
      <c r="AV32" s="13">
        <f t="shared" ca="1" si="108"/>
        <v>3.3518457756648665</v>
      </c>
      <c r="AW32" s="13">
        <f t="shared" ca="1" si="108"/>
        <v>1.8370492365042479</v>
      </c>
      <c r="AX32" s="13">
        <f t="shared" ca="1" si="29"/>
        <v>2.3880907393934665</v>
      </c>
    </row>
    <row r="33" spans="1:50" x14ac:dyDescent="0.25">
      <c r="A33" s="9">
        <f t="shared" si="67"/>
        <v>2028</v>
      </c>
      <c r="B33" s="7">
        <f t="shared" si="68"/>
        <v>1.2</v>
      </c>
      <c r="C33" s="6">
        <f t="shared" ca="1" si="0"/>
        <v>3.3640709041865735</v>
      </c>
      <c r="D33" s="13">
        <f ca="1">MAX(INDIRECT("'[All data.xlsx]Sheet5_Mul_" &amp; $B33 &amp; "_" &amp; D$1 &amp; "'!"&amp; ADDRESS($BE$2+$A33-2023, 2) &amp; ":" &amp; ADDRESS($BE$2+$A33-2023, 52)))</f>
        <v>4.1684208446762341</v>
      </c>
      <c r="E33" s="13">
        <f t="shared" ca="1" si="85"/>
        <v>4.2245116589502896</v>
      </c>
      <c r="F33" s="13">
        <f t="shared" ca="1" si="84"/>
        <v>3.9982859632144674</v>
      </c>
      <c r="G33" s="13">
        <f t="shared" ca="1" si="56"/>
        <v>3.2380710220682882</v>
      </c>
      <c r="H33" s="13">
        <f t="shared" ca="1" si="56"/>
        <v>3.8447901132940849</v>
      </c>
      <c r="I33" s="13">
        <f t="shared" ca="1" si="109"/>
        <v>3.7801526737166484</v>
      </c>
      <c r="J33" s="13">
        <f t="shared" ca="1" si="109"/>
        <v>3.5790181251628215</v>
      </c>
      <c r="K33" s="13">
        <f t="shared" ca="1" si="109"/>
        <v>3.5899837013311586</v>
      </c>
      <c r="L33" s="13">
        <f t="shared" ca="1" si="109"/>
        <v>3.416204321655226</v>
      </c>
      <c r="M33" s="13">
        <f t="shared" ca="1" si="2"/>
        <v>2.5495384092196747</v>
      </c>
      <c r="N33" s="12">
        <f t="shared" ref="N33:N37" ca="1" si="122">C33/C$32</f>
        <v>1.0760683690055419</v>
      </c>
      <c r="O33" s="12">
        <f t="shared" ref="O32:X37" ca="1" si="123">D33/D$32</f>
        <v>1.0690771958069338</v>
      </c>
      <c r="P33" s="12">
        <f t="shared" ca="1" si="123"/>
        <v>1.0884063372663542</v>
      </c>
      <c r="Q33" s="12">
        <f t="shared" ca="1" si="123"/>
        <v>1.067751510123754</v>
      </c>
      <c r="R33" s="12">
        <f t="shared" ca="1" si="123"/>
        <v>1.0227525902923906</v>
      </c>
      <c r="S33" s="12">
        <f t="shared" ca="1" si="123"/>
        <v>1.2213190122385242</v>
      </c>
      <c r="T33" s="12">
        <f t="shared" ca="1" si="123"/>
        <v>1.085179885251282</v>
      </c>
      <c r="U33" s="12">
        <f t="shared" ca="1" si="123"/>
        <v>1.0291030449806933</v>
      </c>
      <c r="V33" s="12">
        <f t="shared" ca="1" si="123"/>
        <v>1.0652564536508529</v>
      </c>
      <c r="W33" s="12">
        <f t="shared" ca="1" si="123"/>
        <v>1.0503471586176523</v>
      </c>
      <c r="X33" s="12">
        <f t="shared" ca="1" si="123"/>
        <v>1.0676053330650297</v>
      </c>
      <c r="Z33" s="9">
        <f t="shared" si="70"/>
        <v>2028</v>
      </c>
      <c r="AA33" s="7">
        <f t="shared" si="71"/>
        <v>1.2</v>
      </c>
      <c r="AB33" s="6">
        <f t="shared" ca="1" si="17"/>
        <v>3.3640709041865735</v>
      </c>
      <c r="AC33" s="6">
        <f t="shared" ca="1" si="18"/>
        <v>4.6315787163069269</v>
      </c>
      <c r="AD33" s="6">
        <f t="shared" ca="1" si="19"/>
        <v>5.2806395736878615</v>
      </c>
      <c r="AE33" s="6">
        <f t="shared" ca="1" si="20"/>
        <v>5.711837090306382</v>
      </c>
      <c r="AF33" s="6">
        <f t="shared" ca="1" si="21"/>
        <v>5.3967850367804804</v>
      </c>
      <c r="AG33" s="6">
        <f t="shared" ca="1" si="22"/>
        <v>7.6895802265881699</v>
      </c>
      <c r="AH33" s="6">
        <f t="shared" ca="1" si="23"/>
        <v>9.4503816842916208</v>
      </c>
      <c r="AI33" s="6">
        <f t="shared" ca="1" si="24"/>
        <v>11.930060417209404</v>
      </c>
      <c r="AJ33" s="6">
        <f t="shared" ca="1" si="25"/>
        <v>17.949918506655798</v>
      </c>
      <c r="AK33" s="6">
        <f t="shared" ca="1" si="26"/>
        <v>34.16204321655227</v>
      </c>
      <c r="AM33" s="7">
        <f t="shared" si="72"/>
        <v>1.2</v>
      </c>
      <c r="AN33" s="6">
        <f t="shared" ca="1" si="27"/>
        <v>3.3640709041865735</v>
      </c>
      <c r="AO33" s="13">
        <f t="shared" ca="1" si="28"/>
        <v>4.1684208446762341</v>
      </c>
      <c r="AP33" s="13">
        <f t="shared" ca="1" si="108"/>
        <v>3.7945770426078385</v>
      </c>
      <c r="AQ33" s="13">
        <f t="shared" ca="1" si="108"/>
        <v>3.9982859632144674</v>
      </c>
      <c r="AR33" s="13">
        <f t="shared" ca="1" si="108"/>
        <v>2.7229316275177382</v>
      </c>
      <c r="AS33" s="13">
        <f t="shared" ca="1" si="108"/>
        <v>3.8330936194453455</v>
      </c>
      <c r="AT33" s="13">
        <f t="shared" ca="1" si="108"/>
        <v>3.7801526737166484</v>
      </c>
      <c r="AU33" s="13">
        <f t="shared" ca="1" si="108"/>
        <v>2.5642306428269972</v>
      </c>
      <c r="AV33" s="13">
        <f t="shared" ca="1" si="108"/>
        <v>3.4506763559327203</v>
      </c>
      <c r="AW33" s="13">
        <f t="shared" ca="1" si="108"/>
        <v>3.4138650228854779</v>
      </c>
      <c r="AX33" s="13">
        <f t="shared" ca="1" si="29"/>
        <v>2.5495384092196747</v>
      </c>
    </row>
    <row r="34" spans="1:50" x14ac:dyDescent="0.25">
      <c r="A34" s="9">
        <f t="shared" si="67"/>
        <v>2028</v>
      </c>
      <c r="B34" s="7">
        <f t="shared" si="68"/>
        <v>1.4</v>
      </c>
      <c r="C34" s="6">
        <f t="shared" ref="C34:C65" ca="1" si="124">MAX(INDIRECT("'[All data.xlsx]Sheet5_Mul_" &amp; $B34 &amp; "_" &amp; C$1 &amp; "'!"&amp; ADDRESS($BD$2+$A34-2023, 2) &amp; ":" &amp; ADDRESS($BD$2+$A34-2023, 52)))</f>
        <v>3.657742992486928</v>
      </c>
      <c r="D34" s="13">
        <f ca="1">MAX(INDIRECT("'[All data.xlsx]Sheet5_Mul_" &amp; $B34 &amp; "_" &amp; D$1 &amp; "'!"&amp; ADDRESS($BE$2+$A34-2023, 2) &amp; ":" &amp; ADDRESS($BE$2+$A34-2023, 52)))</f>
        <v>4.4852130864982165</v>
      </c>
      <c r="E34" s="13">
        <f t="shared" ca="1" si="85"/>
        <v>4.6555585713250318</v>
      </c>
      <c r="F34" s="13">
        <f t="shared" ca="1" si="84"/>
        <v>4.2982091457924021</v>
      </c>
      <c r="G34" s="13">
        <f t="shared" ref="G34:H53" ca="1" si="125">MAX(INDIRECT("'[All data.xlsx]Sheet5_Mul_" &amp; $B34 &amp; "_" &amp; G$1 &amp; "'!"&amp; ADDRESS($BE$2+$A34-2023, 2) &amp; ":" &amp; ADDRESS($BE$2+$A34-2023, 52)))</f>
        <v>3.6689706483550535</v>
      </c>
      <c r="H34" s="13">
        <f t="shared" ca="1" si="125"/>
        <v>3.7427672165367838</v>
      </c>
      <c r="I34" s="13">
        <f t="shared" ca="1" si="109"/>
        <v>3.6779159115348286</v>
      </c>
      <c r="J34" s="13">
        <f t="shared" ca="1" si="109"/>
        <v>3.9814289517075778</v>
      </c>
      <c r="K34" s="13">
        <f t="shared" ca="1" si="109"/>
        <v>3.8688510855790703</v>
      </c>
      <c r="L34" s="13">
        <f t="shared" ca="1" si="109"/>
        <v>3.6913338063044914</v>
      </c>
      <c r="M34" s="13">
        <f t="shared" ca="1" si="2"/>
        <v>2.7347133081967785</v>
      </c>
      <c r="N34" s="12">
        <f t="shared" ca="1" si="122"/>
        <v>1.1700055225555872</v>
      </c>
      <c r="O34" s="12">
        <f t="shared" ca="1" si="123"/>
        <v>1.1503250769974767</v>
      </c>
      <c r="P34" s="12">
        <f t="shared" ca="1" si="123"/>
        <v>1.1994615855324557</v>
      </c>
      <c r="Q34" s="12">
        <f t="shared" ca="1" si="123"/>
        <v>1.1478466894243482</v>
      </c>
      <c r="R34" s="12">
        <f t="shared" ca="1" si="123"/>
        <v>1.1588532829385072</v>
      </c>
      <c r="S34" s="12">
        <f t="shared" ca="1" si="123"/>
        <v>1.1889108703577742</v>
      </c>
      <c r="T34" s="12">
        <f t="shared" ca="1" si="123"/>
        <v>1.0558304680638939</v>
      </c>
      <c r="U34" s="12">
        <f t="shared" ca="1" si="123"/>
        <v>1.1448113740385593</v>
      </c>
      <c r="V34" s="12">
        <f t="shared" ca="1" si="123"/>
        <v>1.1480048184060099</v>
      </c>
      <c r="W34" s="12">
        <f t="shared" ca="1" si="123"/>
        <v>1.1349385487231705</v>
      </c>
      <c r="X34" s="12">
        <f t="shared" ca="1" si="123"/>
        <v>1.1451463142021765</v>
      </c>
      <c r="Z34" s="9">
        <f t="shared" si="70"/>
        <v>2028</v>
      </c>
      <c r="AA34" s="7">
        <f t="shared" si="71"/>
        <v>1.4</v>
      </c>
      <c r="AB34" s="6">
        <f t="shared" ca="1" si="17"/>
        <v>3.657742992486928</v>
      </c>
      <c r="AC34" s="6">
        <f t="shared" ca="1" si="18"/>
        <v>4.9835700961091289</v>
      </c>
      <c r="AD34" s="6">
        <f t="shared" ca="1" si="19"/>
        <v>5.8194482141562895</v>
      </c>
      <c r="AE34" s="6">
        <f t="shared" ca="1" si="20"/>
        <v>6.1402987797034321</v>
      </c>
      <c r="AF34" s="6">
        <f t="shared" ca="1" si="21"/>
        <v>6.114951080591756</v>
      </c>
      <c r="AG34" s="6">
        <f t="shared" ca="1" si="22"/>
        <v>7.4855344330735676</v>
      </c>
      <c r="AH34" s="6">
        <f t="shared" ca="1" si="23"/>
        <v>9.1947897788370714</v>
      </c>
      <c r="AI34" s="6">
        <f t="shared" ca="1" si="24"/>
        <v>13.271429839025258</v>
      </c>
      <c r="AJ34" s="6">
        <f t="shared" ca="1" si="25"/>
        <v>19.344255427895355</v>
      </c>
      <c r="AK34" s="6">
        <f t="shared" ca="1" si="26"/>
        <v>36.913338063044925</v>
      </c>
      <c r="AM34" s="7">
        <f t="shared" si="72"/>
        <v>1.4</v>
      </c>
      <c r="AN34" s="6">
        <f t="shared" ca="1" si="27"/>
        <v>3.657742992486928</v>
      </c>
      <c r="AO34" s="13">
        <f t="shared" ca="1" si="28"/>
        <v>4.4852130864982165</v>
      </c>
      <c r="AP34" s="13">
        <f t="shared" ca="1" si="108"/>
        <v>4.0981530525929939</v>
      </c>
      <c r="AQ34" s="13">
        <f t="shared" ca="1" si="108"/>
        <v>4.2982091457924021</v>
      </c>
      <c r="AR34" s="13">
        <f t="shared" ca="1" si="108"/>
        <v>3.6689706483550535</v>
      </c>
      <c r="AS34" s="13">
        <f t="shared" ca="1" si="108"/>
        <v>3.5200442522326219</v>
      </c>
      <c r="AT34" s="13">
        <f t="shared" ca="1" si="108"/>
        <v>3.6779159115348286</v>
      </c>
      <c r="AU34" s="13">
        <f t="shared" ca="1" si="108"/>
        <v>3.7459203847841556</v>
      </c>
      <c r="AV34" s="13">
        <f t="shared" ca="1" si="108"/>
        <v>3.626949717346017</v>
      </c>
      <c r="AW34" s="13">
        <f t="shared" ca="1" si="108"/>
        <v>2.077984099864266</v>
      </c>
      <c r="AX34" s="13">
        <f t="shared" ca="1" si="29"/>
        <v>2.7347133081967785</v>
      </c>
    </row>
    <row r="35" spans="1:50" x14ac:dyDescent="0.25">
      <c r="A35" s="9">
        <f t="shared" si="67"/>
        <v>2028</v>
      </c>
      <c r="B35" s="7">
        <f t="shared" si="68"/>
        <v>1.6</v>
      </c>
      <c r="C35" s="6">
        <f t="shared" ca="1" si="124"/>
        <v>4.0351878186309493</v>
      </c>
      <c r="D35" s="13">
        <f ca="1">MAX(INDIRECT("'[All data.xlsx]Sheet5_Mul_" &amp; $B35 &amp; "_" &amp; D$1 &amp; "'!"&amp; ADDRESS($BE$2+$A35-2023, 2) &amp; ":" &amp; ADDRESS($BE$2+$A35-2023, 52)))/2.5</f>
        <v>14.418251492563417</v>
      </c>
      <c r="E35" s="13">
        <f t="shared" ca="1" si="85"/>
        <v>4.7746063511534818</v>
      </c>
      <c r="F35" s="13">
        <f t="shared" ca="1" si="84"/>
        <v>4.6643453389586718</v>
      </c>
      <c r="G35" s="13">
        <f t="shared" ca="1" si="125"/>
        <v>4.2368011393282634</v>
      </c>
      <c r="H35" s="13">
        <f t="shared" ca="1" si="125"/>
        <v>4.179420658372722</v>
      </c>
      <c r="I35" s="13">
        <f t="shared" ca="1" si="109"/>
        <v>3.9798079980700409</v>
      </c>
      <c r="J35" s="13">
        <f t="shared" ca="1" si="109"/>
        <v>4.3547089311743141</v>
      </c>
      <c r="K35" s="13">
        <f t="shared" ca="1" si="109"/>
        <v>4.2006453719812118</v>
      </c>
      <c r="L35" s="13">
        <f t="shared" ca="1" si="109"/>
        <v>3.9555632005213077</v>
      </c>
      <c r="M35" s="13">
        <f t="shared" ca="1" si="2"/>
        <v>2.9451285113246639</v>
      </c>
      <c r="N35" s="12">
        <f t="shared" ca="1" si="122"/>
        <v>1.2907391366874763</v>
      </c>
      <c r="O35" s="12">
        <f t="shared" ca="1" si="123"/>
        <v>3.6978569219553155</v>
      </c>
      <c r="P35" s="12">
        <f t="shared" ca="1" si="123"/>
        <v>1.2301331443925798</v>
      </c>
      <c r="Q35" s="12">
        <f t="shared" ca="1" si="123"/>
        <v>1.2456242062805825</v>
      </c>
      <c r="R35" s="12">
        <f t="shared" ca="1" si="123"/>
        <v>1.3382039214921055</v>
      </c>
      <c r="S35" s="12">
        <f t="shared" ca="1" si="123"/>
        <v>1.3276162702779568</v>
      </c>
      <c r="T35" s="12">
        <f t="shared" ca="1" si="123"/>
        <v>1.1424955443457068</v>
      </c>
      <c r="U35" s="12">
        <f t="shared" ca="1" si="123"/>
        <v>1.2521434830320204</v>
      </c>
      <c r="V35" s="12">
        <f t="shared" ca="1" si="123"/>
        <v>1.2464581915350588</v>
      </c>
      <c r="W35" s="12">
        <f t="shared" ca="1" si="123"/>
        <v>1.2161785939041994</v>
      </c>
      <c r="X35" s="12">
        <f t="shared" ca="1" si="123"/>
        <v>1.2332565353327718</v>
      </c>
      <c r="Z35" s="9">
        <f t="shared" si="70"/>
        <v>2028</v>
      </c>
      <c r="AA35" s="7">
        <f t="shared" si="71"/>
        <v>1.6</v>
      </c>
      <c r="AB35" s="6">
        <f t="shared" ca="1" si="17"/>
        <v>4.0351878186309493</v>
      </c>
      <c r="AC35" s="6">
        <f t="shared" ca="1" si="18"/>
        <v>16.020279436181575</v>
      </c>
      <c r="AD35" s="6">
        <f t="shared" ca="1" si="19"/>
        <v>5.9682579389418517</v>
      </c>
      <c r="AE35" s="6">
        <f t="shared" ca="1" si="20"/>
        <v>6.6633504842266742</v>
      </c>
      <c r="AF35" s="6">
        <f t="shared" ca="1" si="21"/>
        <v>7.0613352322137724</v>
      </c>
      <c r="AG35" s="6">
        <f t="shared" ca="1" si="22"/>
        <v>8.3588413167454441</v>
      </c>
      <c r="AH35" s="6">
        <f t="shared" ca="1" si="23"/>
        <v>9.9495199951751019</v>
      </c>
      <c r="AI35" s="6">
        <f t="shared" ca="1" si="24"/>
        <v>14.515696437247712</v>
      </c>
      <c r="AJ35" s="6">
        <f t="shared" ca="1" si="25"/>
        <v>21.003226859906064</v>
      </c>
      <c r="AK35" s="6">
        <f t="shared" ca="1" si="26"/>
        <v>39.555632005213084</v>
      </c>
      <c r="AM35" s="7">
        <f t="shared" si="72"/>
        <v>1.6</v>
      </c>
      <c r="AN35" s="6">
        <f t="shared" ca="1" si="27"/>
        <v>4.0351878186309493</v>
      </c>
      <c r="AO35" s="13">
        <f t="shared" ca="1" si="28"/>
        <v>13.670564614700945</v>
      </c>
      <c r="AP35" s="13">
        <f t="shared" ca="1" si="108"/>
        <v>4.7746063511534818</v>
      </c>
      <c r="AQ35" s="13">
        <f t="shared" ca="1" si="108"/>
        <v>4.6643453389586718</v>
      </c>
      <c r="AR35" s="13">
        <f t="shared" ca="1" si="108"/>
        <v>3.3720227364220277</v>
      </c>
      <c r="AS35" s="13">
        <f t="shared" ca="1" si="108"/>
        <v>3.9604079233812586</v>
      </c>
      <c r="AT35" s="13">
        <f t="shared" ca="1" si="108"/>
        <v>3.915154272701578</v>
      </c>
      <c r="AU35" s="13">
        <f t="shared" ca="1" si="108"/>
        <v>3.9717031068672219</v>
      </c>
      <c r="AV35" s="13">
        <f t="shared" ca="1" si="108"/>
        <v>2.9091140361516659</v>
      </c>
      <c r="AW35" s="13">
        <f t="shared" ca="1" si="108"/>
        <v>3.8981772583716512</v>
      </c>
      <c r="AX35" s="13">
        <f t="shared" ca="1" si="29"/>
        <v>2.9451285113246639</v>
      </c>
    </row>
    <row r="36" spans="1:50" x14ac:dyDescent="0.25">
      <c r="A36" s="9">
        <f t="shared" si="67"/>
        <v>2028</v>
      </c>
      <c r="B36" s="7">
        <f t="shared" si="68"/>
        <v>1.8</v>
      </c>
      <c r="C36" s="6">
        <f t="shared" ca="1" si="124"/>
        <v>4.5392638112911419</v>
      </c>
      <c r="D36" s="13">
        <f ca="1">MAX(INDIRECT("'[All data.xlsx]Sheet5_Mul_" &amp; $B36 &amp; "_" &amp; D$1 &amp; "'!"&amp; ADDRESS($BE$2+$A36-2023, 2) &amp; ":" &amp; ADDRESS($BE$2+$A36-2023, 52)))/2.5</f>
        <v>17.489586522805872</v>
      </c>
      <c r="E36" s="13">
        <f t="shared" ca="1" si="85"/>
        <v>16.925844310407577</v>
      </c>
      <c r="F36" s="13">
        <f t="shared" ca="1" si="84"/>
        <v>5.1445474808332765</v>
      </c>
      <c r="G36" s="13">
        <f t="shared" ca="1" si="125"/>
        <v>4.8705877423272135</v>
      </c>
      <c r="H36" s="13">
        <f t="shared" ca="1" si="125"/>
        <v>4.753507466683569</v>
      </c>
      <c r="I36" s="13">
        <f t="shared" ca="1" si="109"/>
        <v>4.6364271910399228</v>
      </c>
      <c r="J36" s="13">
        <f t="shared" ca="1" si="109"/>
        <v>4.5193469153962758</v>
      </c>
      <c r="K36" s="13">
        <f t="shared" ca="1" si="109"/>
        <v>4.6034719662594039</v>
      </c>
      <c r="L36" s="13">
        <f t="shared" ca="1" si="109"/>
        <v>4.2851863641089851</v>
      </c>
      <c r="M36" s="13">
        <f t="shared" ca="1" si="2"/>
        <v>3.1823086464646666</v>
      </c>
      <c r="N36" s="12">
        <f t="shared" ca="1" si="122"/>
        <v>1.4519783753140056</v>
      </c>
      <c r="O36" s="12">
        <f t="shared" ca="1" si="123"/>
        <v>4.4855639131313083</v>
      </c>
      <c r="P36" s="12">
        <f t="shared" ca="1" si="123"/>
        <v>4.3607871627010342</v>
      </c>
      <c r="Q36" s="12">
        <f t="shared" ca="1" si="123"/>
        <v>1.3738632984487298</v>
      </c>
      <c r="R36" s="12">
        <f t="shared" ca="1" si="123"/>
        <v>1.5383869580876879</v>
      </c>
      <c r="S36" s="12">
        <f t="shared" ca="1" si="123"/>
        <v>1.5099781451800578</v>
      </c>
      <c r="T36" s="12">
        <f t="shared" ca="1" si="123"/>
        <v>1.3309932062087304</v>
      </c>
      <c r="U36" s="12">
        <f t="shared" ca="1" si="123"/>
        <v>1.2994831289787969</v>
      </c>
      <c r="V36" s="12">
        <f t="shared" ca="1" si="123"/>
        <v>1.3659889930531615</v>
      </c>
      <c r="W36" s="12">
        <f t="shared" ca="1" si="123"/>
        <v>1.3175246261348266</v>
      </c>
      <c r="X36" s="12">
        <f t="shared" ca="1" si="123"/>
        <v>1.3325744260760031</v>
      </c>
      <c r="Z36" s="9">
        <f t="shared" si="70"/>
        <v>2028</v>
      </c>
      <c r="AA36" s="7">
        <f t="shared" si="71"/>
        <v>1.8</v>
      </c>
      <c r="AB36" s="6">
        <f t="shared" ca="1" si="17"/>
        <v>4.5392638112911419</v>
      </c>
      <c r="AC36" s="6">
        <f t="shared" ca="1" si="18"/>
        <v>19.432873914228747</v>
      </c>
      <c r="AD36" s="6">
        <f t="shared" ca="1" si="19"/>
        <v>21.157305388009469</v>
      </c>
      <c r="AE36" s="6">
        <f t="shared" ca="1" si="20"/>
        <v>7.3493535440475384</v>
      </c>
      <c r="AF36" s="6">
        <f t="shared" ca="1" si="21"/>
        <v>8.1176462372120231</v>
      </c>
      <c r="AG36" s="6">
        <f t="shared" ca="1" si="22"/>
        <v>9.5070149333671381</v>
      </c>
      <c r="AH36" s="6">
        <f t="shared" ca="1" si="23"/>
        <v>11.591067977599806</v>
      </c>
      <c r="AI36" s="6">
        <f t="shared" ca="1" si="24"/>
        <v>15.064489717987584</v>
      </c>
      <c r="AJ36" s="6">
        <f t="shared" ca="1" si="25"/>
        <v>23.017359831297025</v>
      </c>
      <c r="AK36" s="6">
        <f t="shared" ca="1" si="26"/>
        <v>42.851863641089864</v>
      </c>
      <c r="AM36" s="7">
        <f t="shared" si="72"/>
        <v>1.8</v>
      </c>
      <c r="AN36" s="6">
        <f t="shared" ca="1" si="27"/>
        <v>4.5392638112911419</v>
      </c>
      <c r="AO36" s="13">
        <f t="shared" ca="1" si="28"/>
        <v>15.691750585433139</v>
      </c>
      <c r="AP36" s="13">
        <f t="shared" ca="1" si="108"/>
        <v>9.7444462617338772</v>
      </c>
      <c r="AQ36" s="13">
        <f t="shared" ca="1" si="108"/>
        <v>5.1445474808332765</v>
      </c>
      <c r="AR36" s="13">
        <f t="shared" ca="1" si="108"/>
        <v>3.7693834870888083</v>
      </c>
      <c r="AS36" s="13">
        <f t="shared" ca="1" si="108"/>
        <v>4.3501261596535015</v>
      </c>
      <c r="AT36" s="13">
        <f t="shared" ca="1" si="108"/>
        <v>4.0234512404613794</v>
      </c>
      <c r="AU36" s="13">
        <f t="shared" ca="1" si="108"/>
        <v>3.9386687420646647</v>
      </c>
      <c r="AV36" s="13">
        <f t="shared" ca="1" si="108"/>
        <v>4.0550915701747243</v>
      </c>
      <c r="AW36" s="13">
        <f t="shared" ca="1" si="108"/>
        <v>2.3283327787913386</v>
      </c>
      <c r="AX36" s="13">
        <f t="shared" ca="1" si="29"/>
        <v>3.1823086464646666</v>
      </c>
    </row>
    <row r="37" spans="1:50" x14ac:dyDescent="0.25">
      <c r="A37" s="9">
        <f t="shared" si="67"/>
        <v>2028</v>
      </c>
      <c r="B37" s="7">
        <f t="shared" si="68"/>
        <v>2</v>
      </c>
      <c r="C37" s="6">
        <f t="shared" ca="1" si="124"/>
        <v>5.2347723675488975</v>
      </c>
      <c r="D37" s="13">
        <f ca="1">MAX(INDIRECT("'[All data.xlsx]Sheet5_Mul_" &amp; $B37 &amp; "_" &amp; D$1 &amp; "'!"&amp; ADDRESS($BE$2+$A37-2023, 2) &amp; ":" &amp; ADDRESS($BE$2+$A37-2023, 52)))/2.5</f>
        <v>16.666374142827273</v>
      </c>
      <c r="E37" s="13">
        <f t="shared" ca="1" si="85"/>
        <v>17.93923070729301</v>
      </c>
      <c r="F37" s="13">
        <f t="shared" ca="1" si="84"/>
        <v>14.398702134091332</v>
      </c>
      <c r="G37" s="13">
        <f t="shared" ca="1" si="125"/>
        <v>16.183964579181239</v>
      </c>
      <c r="H37" s="13">
        <f t="shared" ca="1" si="125"/>
        <v>10.991912903561278</v>
      </c>
      <c r="I37" s="13">
        <f t="shared" ca="1" si="109"/>
        <v>11.223462461899738</v>
      </c>
      <c r="J37" s="13">
        <f t="shared" ca="1" si="109"/>
        <v>4.3383380734664776</v>
      </c>
      <c r="K37" s="13">
        <f t="shared" ca="1" si="109"/>
        <v>3.056729498498489</v>
      </c>
      <c r="L37" s="13">
        <f t="shared" ca="1" si="109"/>
        <v>1.9747696798320695</v>
      </c>
      <c r="M37" s="13">
        <f t="shared" ca="1" si="2"/>
        <v>1.8435079541113679</v>
      </c>
      <c r="N37" s="12">
        <f t="shared" ca="1" si="122"/>
        <v>1.6744513192790935</v>
      </c>
      <c r="O37" s="12">
        <f t="shared" ca="1" si="123"/>
        <v>4.2744341794660814</v>
      </c>
      <c r="P37" s="12">
        <f t="shared" ca="1" si="123"/>
        <v>4.6218767904531068</v>
      </c>
      <c r="Q37" s="12">
        <f t="shared" ca="1" si="123"/>
        <v>3.8452066933046098</v>
      </c>
      <c r="R37" s="12">
        <f t="shared" ca="1" si="123"/>
        <v>5.1117444866868151</v>
      </c>
      <c r="S37" s="12">
        <f t="shared" ca="1" si="123"/>
        <v>3.4916424081437265</v>
      </c>
      <c r="T37" s="12">
        <f t="shared" ca="1" si="123"/>
        <v>3.2219533859598215</v>
      </c>
      <c r="U37" s="12">
        <f t="shared" ca="1" si="123"/>
        <v>1.2474362424071035</v>
      </c>
      <c r="V37" s="12">
        <f t="shared" ca="1" si="123"/>
        <v>0.90702384641274481</v>
      </c>
      <c r="W37" s="12">
        <f t="shared" ca="1" si="123"/>
        <v>0.60716325103497104</v>
      </c>
      <c r="X37" s="12">
        <f t="shared" ca="1" si="123"/>
        <v>0.77195892254060117</v>
      </c>
      <c r="Z37" s="9">
        <f t="shared" si="70"/>
        <v>2028</v>
      </c>
      <c r="AA37" s="7">
        <f t="shared" si="71"/>
        <v>2</v>
      </c>
      <c r="AB37" s="6">
        <f t="shared" ca="1" si="17"/>
        <v>5.2347723675488975</v>
      </c>
      <c r="AC37" s="6">
        <f t="shared" ca="1" si="18"/>
        <v>18.518193492030303</v>
      </c>
      <c r="AD37" s="6">
        <f t="shared" ca="1" si="19"/>
        <v>22.424038384116262</v>
      </c>
      <c r="AE37" s="6">
        <f t="shared" ca="1" si="20"/>
        <v>20.569574477273331</v>
      </c>
      <c r="AF37" s="6">
        <f t="shared" ca="1" si="21"/>
        <v>26.973274298635399</v>
      </c>
      <c r="AG37" s="6">
        <f t="shared" ca="1" si="22"/>
        <v>21.983825807122557</v>
      </c>
      <c r="AH37" s="6">
        <f t="shared" ca="1" si="23"/>
        <v>28.058656154749343</v>
      </c>
      <c r="AI37" s="6">
        <f t="shared" ca="1" si="24"/>
        <v>14.461126911554922</v>
      </c>
      <c r="AJ37" s="6">
        <f t="shared" ca="1" si="25"/>
        <v>15.283647492492449</v>
      </c>
      <c r="AK37" s="6">
        <f t="shared" ca="1" si="26"/>
        <v>19.7476967983207</v>
      </c>
      <c r="AM37" s="7">
        <f t="shared" si="72"/>
        <v>2</v>
      </c>
      <c r="AN37" s="6">
        <f t="shared" ca="1" si="27"/>
        <v>5.2347723675488975</v>
      </c>
      <c r="AO37" s="13">
        <f t="shared" ca="1" si="28"/>
        <v>21.241848867436872</v>
      </c>
      <c r="AP37" s="13">
        <f t="shared" ca="1" si="108"/>
        <v>10.449153022249597</v>
      </c>
      <c r="AQ37" s="13">
        <f t="shared" ca="1" si="108"/>
        <v>7.5854175188915027</v>
      </c>
      <c r="AR37" s="13">
        <f t="shared" ca="1" si="108"/>
        <v>10.856857050108676</v>
      </c>
      <c r="AS37" s="13">
        <f t="shared" ca="1" si="108"/>
        <v>7.4882989566849512</v>
      </c>
      <c r="AT37" s="13">
        <f t="shared" ca="1" si="108"/>
        <v>7.218706256866394</v>
      </c>
      <c r="AU37" s="13">
        <f t="shared" ca="1" si="108"/>
        <v>3.5947352709474503</v>
      </c>
      <c r="AV37" s="13">
        <f t="shared" ca="1" si="108"/>
        <v>3.056729498498489</v>
      </c>
      <c r="AW37" s="13">
        <f t="shared" ca="1" si="108"/>
        <v>1.6930131043145984</v>
      </c>
      <c r="AX37" s="13">
        <f t="shared" ca="1" si="29"/>
        <v>1.8435079541113679</v>
      </c>
    </row>
    <row r="38" spans="1:50" x14ac:dyDescent="0.25">
      <c r="A38" s="9">
        <f t="shared" si="67"/>
        <v>2029</v>
      </c>
      <c r="B38" s="7">
        <f t="shared" si="68"/>
        <v>1</v>
      </c>
      <c r="C38" s="6">
        <f t="shared" ca="1" si="124"/>
        <v>3.1258829731894151</v>
      </c>
      <c r="D38" s="13">
        <f ca="1">MAX(INDIRECT("'[All data.xlsx]Sheet5_Mul_" &amp; $B38 &amp; "_" &amp; D$1 &amp; "'!"&amp; ADDRESS($BE$2+$A38-2023, 2) &amp; ":" &amp; ADDRESS($BE$2+$A38-2023, 52)))</f>
        <v>3.9803992446145591</v>
      </c>
      <c r="E38" s="13">
        <f t="shared" ca="1" si="85"/>
        <v>2.7343535549043301</v>
      </c>
      <c r="F38" s="13">
        <f t="shared" ca="1" si="84"/>
        <v>3.5903307276824918</v>
      </c>
      <c r="G38" s="13">
        <f t="shared" ca="1" si="125"/>
        <v>3.1803940262501755</v>
      </c>
      <c r="H38" s="13">
        <f t="shared" ca="1" si="125"/>
        <v>3.1659631740784984</v>
      </c>
      <c r="I38" s="13">
        <f t="shared" ca="1" si="109"/>
        <v>3.1368041401322442</v>
      </c>
      <c r="J38" s="13">
        <f t="shared" ca="1" si="109"/>
        <v>3.1820338841067048</v>
      </c>
      <c r="K38" s="13">
        <f t="shared" ca="1" si="109"/>
        <v>3.1909435531726715</v>
      </c>
      <c r="L38" s="13">
        <f t="shared" ca="1" si="109"/>
        <v>3.326553973536968</v>
      </c>
      <c r="M38" s="13">
        <f t="shared" ca="1" si="2"/>
        <v>2.3817707651798852</v>
      </c>
      <c r="N38" s="12">
        <f ca="1">C38/$C38</f>
        <v>1</v>
      </c>
      <c r="O38" s="12">
        <f t="shared" ref="O38" ca="1" si="126">D38/$C38</f>
        <v>1.2733679663488042</v>
      </c>
      <c r="P38" s="12">
        <f t="shared" ref="P38" ca="1" si="127">E38/$C38</f>
        <v>0.87474597685095101</v>
      </c>
      <c r="Q38" s="12">
        <f t="shared" ref="Q38" ca="1" si="128">F38/$C38</f>
        <v>1.1485812995805116</v>
      </c>
      <c r="R38" s="12">
        <f t="shared" ref="R38" ca="1" si="129">G38/$C38</f>
        <v>1.0174386096755059</v>
      </c>
      <c r="S38" s="12">
        <f t="shared" ref="S38" ca="1" si="130">H38/$C38</f>
        <v>1.0128220413984943</v>
      </c>
      <c r="T38" s="12">
        <f t="shared" ref="T38" ca="1" si="131">I38/$C38</f>
        <v>1.0034937862474378</v>
      </c>
      <c r="U38" s="12">
        <f t="shared" ref="U38" ca="1" si="132">J38/$C38</f>
        <v>1.0179632159613441</v>
      </c>
      <c r="V38" s="12">
        <f t="shared" ref="V38" ca="1" si="133">K38/$C38</f>
        <v>1.0208135047093185</v>
      </c>
      <c r="W38" s="12">
        <f t="shared" ref="W38" ca="1" si="134">L38/$C38</f>
        <v>1.0641965812759788</v>
      </c>
      <c r="X38" s="12">
        <f t="shared" ref="X38" ca="1" si="135">M38/$C38</f>
        <v>0.761951354419934</v>
      </c>
      <c r="Z38" s="9">
        <f t="shared" si="70"/>
        <v>2029</v>
      </c>
      <c r="AA38" s="7">
        <f t="shared" si="71"/>
        <v>1</v>
      </c>
      <c r="AB38" s="6">
        <f t="shared" ca="1" si="17"/>
        <v>3.1258829731894151</v>
      </c>
      <c r="AC38" s="6">
        <f t="shared" ca="1" si="18"/>
        <v>4.4226658273495101</v>
      </c>
      <c r="AD38" s="6">
        <f t="shared" ca="1" si="19"/>
        <v>3.4179419436304124</v>
      </c>
      <c r="AE38" s="6">
        <f t="shared" ca="1" si="20"/>
        <v>5.1290438966892742</v>
      </c>
      <c r="AF38" s="6">
        <f t="shared" ca="1" si="21"/>
        <v>5.3006567104169591</v>
      </c>
      <c r="AG38" s="6">
        <f t="shared" ca="1" si="22"/>
        <v>6.3319263481569967</v>
      </c>
      <c r="AH38" s="6">
        <f t="shared" ca="1" si="23"/>
        <v>7.84201035033061</v>
      </c>
      <c r="AI38" s="6">
        <f t="shared" ca="1" si="24"/>
        <v>10.606779613689014</v>
      </c>
      <c r="AJ38" s="6">
        <f t="shared" ca="1" si="25"/>
        <v>15.954717765863361</v>
      </c>
      <c r="AK38" s="6">
        <f t="shared" ca="1" si="26"/>
        <v>33.265539735369686</v>
      </c>
      <c r="AM38" s="7">
        <f t="shared" si="72"/>
        <v>1</v>
      </c>
      <c r="AN38" s="6">
        <f t="shared" ca="1" si="27"/>
        <v>3.1258829731894151</v>
      </c>
      <c r="AO38" s="13">
        <f t="shared" ca="1" si="28"/>
        <v>3.9803992446145591</v>
      </c>
      <c r="AP38" s="13">
        <f t="shared" ca="1" si="108"/>
        <v>2.7084761554871895</v>
      </c>
      <c r="AQ38" s="13">
        <f t="shared" ca="1" si="108"/>
        <v>3.2781173545644933</v>
      </c>
      <c r="AR38" s="13">
        <f t="shared" ca="1" si="108"/>
        <v>3.1803940262501755</v>
      </c>
      <c r="AS38" s="13">
        <f t="shared" ca="1" si="108"/>
        <v>3.1659631740784984</v>
      </c>
      <c r="AT38" s="13">
        <f t="shared" ca="1" si="108"/>
        <v>3.1368041401322442</v>
      </c>
      <c r="AU38" s="13">
        <f t="shared" ca="1" si="108"/>
        <v>2.9701678389731012</v>
      </c>
      <c r="AV38" s="13">
        <f t="shared" ca="1" si="108"/>
        <v>2.8409267285545043</v>
      </c>
      <c r="AW38" s="13">
        <f t="shared" ca="1" si="108"/>
        <v>1.9175965025165964</v>
      </c>
      <c r="AX38" s="13">
        <f t="shared" ca="1" si="29"/>
        <v>2.3817707651798852</v>
      </c>
    </row>
    <row r="39" spans="1:50" x14ac:dyDescent="0.25">
      <c r="A39" s="9">
        <f t="shared" si="67"/>
        <v>2029</v>
      </c>
      <c r="B39" s="7">
        <f t="shared" si="68"/>
        <v>1.2</v>
      </c>
      <c r="C39" s="6">
        <f t="shared" ca="1" si="124"/>
        <v>3.3636974800085793</v>
      </c>
      <c r="D39" s="13">
        <f ca="1">MAX(INDIRECT("'[All data.xlsx]Sheet5_Mul_" &amp; $B39 &amp; "_" &amp; D$1 &amp; "'!"&amp; ADDRESS($BE$2+$A39-2023, 2) &amp; ":" &amp; ADDRESS($BE$2+$A39-2023, 52)))</f>
        <v>4.1588597185181868</v>
      </c>
      <c r="E39" s="13">
        <f t="shared" ca="1" si="85"/>
        <v>3.9637094040590473</v>
      </c>
      <c r="F39" s="13">
        <f t="shared" ca="1" si="84"/>
        <v>3.9920025382388196</v>
      </c>
      <c r="G39" s="13">
        <f t="shared" ca="1" si="125"/>
        <v>3.44506673052725</v>
      </c>
      <c r="H39" s="13">
        <f t="shared" ca="1" si="125"/>
        <v>3.8369942018775678</v>
      </c>
      <c r="I39" s="13">
        <f t="shared" ca="1" si="109"/>
        <v>3.3971817343461979</v>
      </c>
      <c r="J39" s="13">
        <f t="shared" ca="1" si="109"/>
        <v>3.4272820864518381</v>
      </c>
      <c r="K39" s="13">
        <f t="shared" ca="1" si="109"/>
        <v>3.4372862363538559</v>
      </c>
      <c r="L39" s="13">
        <f t="shared" ca="1" si="109"/>
        <v>3.5357939134078906</v>
      </c>
      <c r="M39" s="13">
        <f t="shared" ca="1" si="2"/>
        <v>2.5428414145467317</v>
      </c>
      <c r="N39" s="12">
        <f t="shared" ref="N39:N43" ca="1" si="136">C39/C$38</f>
        <v>1.0760791459113763</v>
      </c>
      <c r="O39" s="12">
        <f t="shared" ref="O38:X43" ca="1" si="137">D39/D$38</f>
        <v>1.044834817548788</v>
      </c>
      <c r="P39" s="12">
        <f t="shared" ca="1" si="137"/>
        <v>1.4495965223479412</v>
      </c>
      <c r="Q39" s="12">
        <f t="shared" ca="1" si="137"/>
        <v>1.1118759916626404</v>
      </c>
      <c r="R39" s="12">
        <f t="shared" ca="1" si="137"/>
        <v>1.0832200985451903</v>
      </c>
      <c r="S39" s="12">
        <f t="shared" ca="1" si="137"/>
        <v>1.2119516213243331</v>
      </c>
      <c r="T39" s="12">
        <f t="shared" ca="1" si="137"/>
        <v>1.0830072846699879</v>
      </c>
      <c r="U39" s="12">
        <f t="shared" ca="1" si="137"/>
        <v>1.0770727815219296</v>
      </c>
      <c r="V39" s="12">
        <f t="shared" ca="1" si="137"/>
        <v>1.0772005769065556</v>
      </c>
      <c r="W39" s="12">
        <f t="shared" ca="1" si="137"/>
        <v>1.062899908294122</v>
      </c>
      <c r="X39" s="12">
        <f t="shared" ca="1" si="137"/>
        <v>1.0676264280851904</v>
      </c>
      <c r="Z39" s="9">
        <f t="shared" si="70"/>
        <v>2029</v>
      </c>
      <c r="AA39" s="7">
        <f t="shared" si="71"/>
        <v>1.2</v>
      </c>
      <c r="AB39" s="6">
        <f t="shared" ca="1" si="17"/>
        <v>3.3636974800085793</v>
      </c>
      <c r="AC39" s="6">
        <f t="shared" ca="1" si="18"/>
        <v>4.6209552427979856</v>
      </c>
      <c r="AD39" s="6">
        <f t="shared" ca="1" si="19"/>
        <v>4.9546367550738086</v>
      </c>
      <c r="AE39" s="6">
        <f t="shared" ca="1" si="20"/>
        <v>5.7028607689125996</v>
      </c>
      <c r="AF39" s="6">
        <f t="shared" ca="1" si="21"/>
        <v>5.7417778842120839</v>
      </c>
      <c r="AG39" s="6">
        <f t="shared" ca="1" si="22"/>
        <v>7.6739884037551356</v>
      </c>
      <c r="AH39" s="6">
        <f t="shared" ca="1" si="23"/>
        <v>8.4929543358654946</v>
      </c>
      <c r="AI39" s="6">
        <f t="shared" ca="1" si="24"/>
        <v>11.424273621506126</v>
      </c>
      <c r="AJ39" s="6">
        <f t="shared" ca="1" si="25"/>
        <v>17.186431181769283</v>
      </c>
      <c r="AK39" s="6">
        <f t="shared" ca="1" si="26"/>
        <v>35.357939134078912</v>
      </c>
      <c r="AM39" s="7">
        <f t="shared" si="72"/>
        <v>1.2</v>
      </c>
      <c r="AN39" s="6">
        <f t="shared" ca="1" si="27"/>
        <v>3.3636974800085793</v>
      </c>
      <c r="AO39" s="13">
        <f t="shared" ca="1" si="28"/>
        <v>4.1588597185181868</v>
      </c>
      <c r="AP39" s="13">
        <f t="shared" ca="1" si="108"/>
        <v>3.7519067351361013</v>
      </c>
      <c r="AQ39" s="13">
        <f t="shared" ca="1" si="108"/>
        <v>3.9920025382388196</v>
      </c>
      <c r="AR39" s="13">
        <f t="shared" ca="1" si="108"/>
        <v>2.8077602297244084</v>
      </c>
      <c r="AS39" s="13">
        <f t="shared" ca="1" si="108"/>
        <v>3.8369942018775678</v>
      </c>
      <c r="AT39" s="13">
        <f t="shared" ca="1" si="108"/>
        <v>3.3971817343461979</v>
      </c>
      <c r="AU39" s="13">
        <f t="shared" ca="1" si="108"/>
        <v>2.2435424193395344</v>
      </c>
      <c r="AV39" s="13">
        <f t="shared" ca="1" si="108"/>
        <v>1.7565817063119646</v>
      </c>
      <c r="AW39" s="13">
        <f t="shared" ca="1" si="108"/>
        <v>2.0355712278099141</v>
      </c>
      <c r="AX39" s="13">
        <f t="shared" ca="1" si="29"/>
        <v>2.5428414145467317</v>
      </c>
    </row>
    <row r="40" spans="1:50" x14ac:dyDescent="0.25">
      <c r="A40" s="9">
        <f t="shared" si="67"/>
        <v>2029</v>
      </c>
      <c r="B40" s="7">
        <f t="shared" si="68"/>
        <v>1.4</v>
      </c>
      <c r="C40" s="6">
        <f t="shared" ca="1" si="124"/>
        <v>3.6573842239514267</v>
      </c>
      <c r="D40" s="13">
        <f ca="1">MAX(INDIRECT("'[All data.xlsx]Sheet5_Mul_" &amp; $B40 &amp; "_" &amp; D$1 &amp; "'!"&amp; ADDRESS($BE$2+$A40-2023, 2) &amp; ":" &amp; ADDRESS($BE$2+$A40-2023, 52)))</f>
        <v>4.4856027265909022</v>
      </c>
      <c r="E40" s="13">
        <f t="shared" ca="1" si="85"/>
        <v>4.3860182755607831</v>
      </c>
      <c r="F40" s="13">
        <f t="shared" ca="1" si="84"/>
        <v>4.2916308841332969</v>
      </c>
      <c r="G40" s="13">
        <f t="shared" ca="1" si="125"/>
        <v>3.7574364226577255</v>
      </c>
      <c r="H40" s="13">
        <f t="shared" ca="1" si="125"/>
        <v>3.7363502095715884</v>
      </c>
      <c r="I40" s="13">
        <f t="shared" ca="1" si="109"/>
        <v>3.554611792059331</v>
      </c>
      <c r="J40" s="13">
        <f t="shared" ca="1" si="109"/>
        <v>3.6941777833993146</v>
      </c>
      <c r="K40" s="13">
        <f t="shared" ca="1" si="109"/>
        <v>3.6730915703131766</v>
      </c>
      <c r="L40" s="13">
        <f t="shared" ca="1" si="109"/>
        <v>3.7444134519948769</v>
      </c>
      <c r="M40" s="13">
        <f t="shared" ca="1" si="2"/>
        <v>2.7275892817405096</v>
      </c>
      <c r="N40" s="12">
        <f t="shared" ca="1" si="136"/>
        <v>1.1700323573597216</v>
      </c>
      <c r="O40" s="12">
        <f t="shared" ca="1" si="137"/>
        <v>1.1269228162626848</v>
      </c>
      <c r="P40" s="12">
        <f t="shared" ca="1" si="137"/>
        <v>1.6040421209225233</v>
      </c>
      <c r="Q40" s="12">
        <f t="shared" ca="1" si="137"/>
        <v>1.1953302382545365</v>
      </c>
      <c r="R40" s="12">
        <f t="shared" ca="1" si="137"/>
        <v>1.1814373916077023</v>
      </c>
      <c r="S40" s="12">
        <f t="shared" ca="1" si="137"/>
        <v>1.1801622457782093</v>
      </c>
      <c r="T40" s="12">
        <f t="shared" ca="1" si="137"/>
        <v>1.1331953266006185</v>
      </c>
      <c r="U40" s="12">
        <f t="shared" ca="1" si="137"/>
        <v>1.1609486001549554</v>
      </c>
      <c r="V40" s="12">
        <f t="shared" ca="1" si="137"/>
        <v>1.151098886303118</v>
      </c>
      <c r="W40" s="12">
        <f t="shared" ca="1" si="137"/>
        <v>1.1256133168985136</v>
      </c>
      <c r="X40" s="12">
        <f t="shared" ca="1" si="137"/>
        <v>1.1451938707184972</v>
      </c>
      <c r="Z40" s="9">
        <f t="shared" si="70"/>
        <v>2029</v>
      </c>
      <c r="AA40" s="7">
        <f t="shared" si="71"/>
        <v>1.4</v>
      </c>
      <c r="AB40" s="6">
        <f t="shared" ca="1" si="17"/>
        <v>3.6573842239514267</v>
      </c>
      <c r="AC40" s="6">
        <f t="shared" ca="1" si="18"/>
        <v>4.9840030295454465</v>
      </c>
      <c r="AD40" s="6">
        <f t="shared" ca="1" si="19"/>
        <v>5.4825228444509788</v>
      </c>
      <c r="AE40" s="6">
        <f t="shared" ca="1" si="20"/>
        <v>6.1309012630475674</v>
      </c>
      <c r="AF40" s="6">
        <f t="shared" ca="1" si="21"/>
        <v>6.262394037762876</v>
      </c>
      <c r="AG40" s="6">
        <f t="shared" ca="1" si="22"/>
        <v>7.4727004191431767</v>
      </c>
      <c r="AH40" s="6">
        <f t="shared" ca="1" si="23"/>
        <v>8.8865294801483277</v>
      </c>
      <c r="AI40" s="6">
        <f t="shared" ca="1" si="24"/>
        <v>12.31392594466438</v>
      </c>
      <c r="AJ40" s="6">
        <f t="shared" ca="1" si="25"/>
        <v>18.365457851565886</v>
      </c>
      <c r="AK40" s="6">
        <f t="shared" ca="1" si="26"/>
        <v>37.444134519948776</v>
      </c>
      <c r="AM40" s="7">
        <f t="shared" si="72"/>
        <v>1.4</v>
      </c>
      <c r="AN40" s="6">
        <f t="shared" ca="1" si="27"/>
        <v>3.6573842239514267</v>
      </c>
      <c r="AO40" s="13">
        <f t="shared" ca="1" si="28"/>
        <v>4.4856027265909022</v>
      </c>
      <c r="AP40" s="13">
        <f t="shared" ca="1" si="108"/>
        <v>4.3860182755607831</v>
      </c>
      <c r="AQ40" s="13">
        <f t="shared" ca="1" si="108"/>
        <v>4.2916308841332969</v>
      </c>
      <c r="AR40" s="13">
        <f t="shared" ca="1" si="108"/>
        <v>3.0586081465134525</v>
      </c>
      <c r="AS40" s="13">
        <f t="shared" ca="1" si="108"/>
        <v>3.5137035799723764</v>
      </c>
      <c r="AT40" s="13">
        <f t="shared" ca="1" si="108"/>
        <v>2.5788393498255662</v>
      </c>
      <c r="AU40" s="13">
        <f t="shared" ca="1" si="108"/>
        <v>3.4925093951193928</v>
      </c>
      <c r="AV40" s="13">
        <f t="shared" ca="1" si="108"/>
        <v>3.4314984615133755</v>
      </c>
      <c r="AW40" s="13">
        <f t="shared" ca="1" si="108"/>
        <v>2.1353052208310155</v>
      </c>
      <c r="AX40" s="13">
        <f t="shared" ca="1" si="29"/>
        <v>2.7275892817405096</v>
      </c>
    </row>
    <row r="41" spans="1:50" x14ac:dyDescent="0.25">
      <c r="A41" s="9">
        <f t="shared" si="67"/>
        <v>2029</v>
      </c>
      <c r="B41" s="7">
        <f t="shared" si="68"/>
        <v>1.6</v>
      </c>
      <c r="C41" s="6">
        <f t="shared" ca="1" si="124"/>
        <v>4.0348586825682276</v>
      </c>
      <c r="D41" s="13">
        <f ca="1">MAX(INDIRECT("'[All data.xlsx]Sheet5_Mul_" &amp; $B41 &amp; "_" &amp; D$1 &amp; "'!"&amp; ADDRESS($BE$2+$A41-2023, 2) &amp; ":" &amp; ADDRESS($BE$2+$A41-2023, 52)))/2.5</f>
        <v>19.259938329025694</v>
      </c>
      <c r="E41" s="13">
        <f t="shared" ca="1" si="85"/>
        <v>4.7686730478089299</v>
      </c>
      <c r="F41" s="13">
        <f t="shared" ca="1" si="84"/>
        <v>4.65746680886246</v>
      </c>
      <c r="G41" s="13">
        <f t="shared" ca="1" si="125"/>
        <v>4.0070942624884847</v>
      </c>
      <c r="H41" s="13">
        <f t="shared" ca="1" si="125"/>
        <v>3.9808986024448076</v>
      </c>
      <c r="I41" s="13">
        <f t="shared" ca="1" si="109"/>
        <v>3.9069359617935238</v>
      </c>
      <c r="J41" s="13">
        <f t="shared" ca="1" si="109"/>
        <v>4.0552051035409997</v>
      </c>
      <c r="K41" s="13">
        <f t="shared" ca="1" si="109"/>
        <v>3.952662424514255</v>
      </c>
      <c r="L41" s="13">
        <f t="shared" ca="1" si="109"/>
        <v>4.0395630278746841</v>
      </c>
      <c r="M41" s="13">
        <f t="shared" ca="1" si="2"/>
        <v>2.9375244013455881</v>
      </c>
      <c r="N41" s="12">
        <f t="shared" ca="1" si="136"/>
        <v>1.2907900638555776</v>
      </c>
      <c r="O41" s="12">
        <f t="shared" ca="1" si="137"/>
        <v>4.8386951020263105</v>
      </c>
      <c r="P41" s="12">
        <f t="shared" ca="1" si="137"/>
        <v>1.743985535175526</v>
      </c>
      <c r="Q41" s="12">
        <f t="shared" ca="1" si="137"/>
        <v>1.2972250085352972</v>
      </c>
      <c r="R41" s="12">
        <f t="shared" ca="1" si="137"/>
        <v>1.2599364196432683</v>
      </c>
      <c r="S41" s="12">
        <f t="shared" ca="1" si="137"/>
        <v>1.2574052140083747</v>
      </c>
      <c r="T41" s="12">
        <f t="shared" ca="1" si="137"/>
        <v>1.2455147938018252</v>
      </c>
      <c r="U41" s="12">
        <f t="shared" ca="1" si="137"/>
        <v>1.2744066377782841</v>
      </c>
      <c r="V41" s="12">
        <f t="shared" ca="1" si="137"/>
        <v>1.2387127376741673</v>
      </c>
      <c r="W41" s="12">
        <f t="shared" ca="1" si="137"/>
        <v>1.2143386399288172</v>
      </c>
      <c r="X41" s="12">
        <f t="shared" ca="1" si="137"/>
        <v>1.2333363245071693</v>
      </c>
      <c r="Z41" s="9">
        <f t="shared" si="70"/>
        <v>2029</v>
      </c>
      <c r="AA41" s="7">
        <f t="shared" si="71"/>
        <v>1.6</v>
      </c>
      <c r="AB41" s="6">
        <f t="shared" ca="1" si="17"/>
        <v>4.0348586825682276</v>
      </c>
      <c r="AC41" s="6">
        <f t="shared" ca="1" si="18"/>
        <v>21.399931476695215</v>
      </c>
      <c r="AD41" s="6">
        <f t="shared" ca="1" si="19"/>
        <v>5.9608413097611619</v>
      </c>
      <c r="AE41" s="6">
        <f t="shared" ca="1" si="20"/>
        <v>6.6535240126606574</v>
      </c>
      <c r="AF41" s="6">
        <f t="shared" ca="1" si="21"/>
        <v>6.6784904374808081</v>
      </c>
      <c r="AG41" s="6">
        <f t="shared" ca="1" si="22"/>
        <v>7.9617972048896153</v>
      </c>
      <c r="AH41" s="6">
        <f t="shared" ca="1" si="23"/>
        <v>9.7673399044838085</v>
      </c>
      <c r="AI41" s="6">
        <f t="shared" ca="1" si="24"/>
        <v>13.517350345136665</v>
      </c>
      <c r="AJ41" s="6">
        <f t="shared" ca="1" si="25"/>
        <v>19.763312122571278</v>
      </c>
      <c r="AK41" s="6">
        <f t="shared" ca="1" si="26"/>
        <v>40.39563027874685</v>
      </c>
      <c r="AM41" s="7">
        <f t="shared" si="72"/>
        <v>1.6</v>
      </c>
      <c r="AN41" s="6">
        <f t="shared" ca="1" si="27"/>
        <v>4.0348586825682276</v>
      </c>
      <c r="AO41" s="13">
        <f t="shared" ca="1" si="28"/>
        <v>34.077260966954981</v>
      </c>
      <c r="AP41" s="13">
        <f t="shared" ca="1" si="108"/>
        <v>4.7686730478089299</v>
      </c>
      <c r="AQ41" s="13">
        <f t="shared" ca="1" si="108"/>
        <v>4.65746680886246</v>
      </c>
      <c r="AR41" s="13">
        <f t="shared" ca="1" si="108"/>
        <v>3.2224203659644033</v>
      </c>
      <c r="AS41" s="13">
        <f t="shared" ca="1" si="108"/>
        <v>3.9808986024448076</v>
      </c>
      <c r="AT41" s="13">
        <f t="shared" ca="1" si="108"/>
        <v>3.9069359617935238</v>
      </c>
      <c r="AU41" s="13">
        <f t="shared" ca="1" si="108"/>
        <v>3.6725724282918506</v>
      </c>
      <c r="AV41" s="13">
        <f t="shared" ca="1" si="108"/>
        <v>3.5151733578680133</v>
      </c>
      <c r="AW41" s="13">
        <f t="shared" ca="1" si="108"/>
        <v>3.9823140052968773</v>
      </c>
      <c r="AX41" s="13">
        <f t="shared" ca="1" si="29"/>
        <v>2.9375244013455881</v>
      </c>
    </row>
    <row r="42" spans="1:50" x14ac:dyDescent="0.25">
      <c r="A42" s="9">
        <f t="shared" si="67"/>
        <v>2029</v>
      </c>
      <c r="B42" s="7">
        <f t="shared" si="68"/>
        <v>1.8</v>
      </c>
      <c r="C42" s="6">
        <f t="shared" ca="1" si="124"/>
        <v>4.5389873570826413</v>
      </c>
      <c r="D42" s="13">
        <f ca="1">MAX(INDIRECT("'[All data.xlsx]Sheet5_Mul_" &amp; $B42 &amp; "_" &amp; D$1 &amp; "'!"&amp; ADDRESS($BE$2+$A42-2023, 2) &amp; ":" &amp; ADDRESS($BE$2+$A42-2023, 52)))/2.5</f>
        <v>23.599823630884053</v>
      </c>
      <c r="E42" s="13">
        <f t="shared" ca="1" si="85"/>
        <v>14.612491256403532</v>
      </c>
      <c r="F42" s="13">
        <f t="shared" ca="1" si="84"/>
        <v>5.1199733299340249</v>
      </c>
      <c r="G42" s="13">
        <f t="shared" ca="1" si="125"/>
        <v>4.8648925594998023</v>
      </c>
      <c r="H42" s="13">
        <f t="shared" ca="1" si="125"/>
        <v>4.7463831228521656</v>
      </c>
      <c r="I42" s="13">
        <f t="shared" ca="1" si="109"/>
        <v>4.41536459116712</v>
      </c>
      <c r="J42" s="13">
        <f t="shared" ca="1" si="109"/>
        <v>4.5093642495568922</v>
      </c>
      <c r="K42" s="13">
        <f t="shared" ca="1" si="109"/>
        <v>4.3908548129092555</v>
      </c>
      <c r="L42" s="13">
        <f t="shared" ca="1" si="109"/>
        <v>4.3438988316084624</v>
      </c>
      <c r="M42" s="13">
        <f t="shared" ca="1" si="2"/>
        <v>3.1741683296620185</v>
      </c>
      <c r="N42" s="12">
        <f t="shared" ca="1" si="136"/>
        <v>1.4520656710482673</v>
      </c>
      <c r="O42" s="12">
        <f t="shared" ca="1" si="137"/>
        <v>5.9290091723372678</v>
      </c>
      <c r="P42" s="12">
        <f t="shared" ca="1" si="137"/>
        <v>5.3440387144502957</v>
      </c>
      <c r="Q42" s="12">
        <f t="shared" ca="1" si="137"/>
        <v>1.4260450410480419</v>
      </c>
      <c r="R42" s="12">
        <f t="shared" ca="1" si="137"/>
        <v>1.5296508921052543</v>
      </c>
      <c r="S42" s="12">
        <f t="shared" ca="1" si="137"/>
        <v>1.4991908818502515</v>
      </c>
      <c r="T42" s="12">
        <f t="shared" ca="1" si="137"/>
        <v>1.4075997078290559</v>
      </c>
      <c r="U42" s="12">
        <f t="shared" ca="1" si="137"/>
        <v>1.4171326936773994</v>
      </c>
      <c r="V42" s="12">
        <f t="shared" ca="1" si="137"/>
        <v>1.3760365044826768</v>
      </c>
      <c r="W42" s="12">
        <f t="shared" ca="1" si="137"/>
        <v>1.3058254476447888</v>
      </c>
      <c r="X42" s="12">
        <f t="shared" ca="1" si="137"/>
        <v>1.332692623516305</v>
      </c>
      <c r="Z42" s="9">
        <f t="shared" si="70"/>
        <v>2029</v>
      </c>
      <c r="AA42" s="7">
        <f t="shared" si="71"/>
        <v>1.8</v>
      </c>
      <c r="AB42" s="6">
        <f t="shared" ca="1" si="17"/>
        <v>4.5389873570826413</v>
      </c>
      <c r="AC42" s="6">
        <f t="shared" ca="1" si="18"/>
        <v>26.222026256537838</v>
      </c>
      <c r="AD42" s="6">
        <f t="shared" ca="1" si="19"/>
        <v>18.265614070504412</v>
      </c>
      <c r="AE42" s="6">
        <f t="shared" ca="1" si="20"/>
        <v>7.3142476141914647</v>
      </c>
      <c r="AF42" s="6">
        <f t="shared" ca="1" si="21"/>
        <v>8.1081542658330044</v>
      </c>
      <c r="AG42" s="6">
        <f t="shared" ca="1" si="22"/>
        <v>9.4927662457043311</v>
      </c>
      <c r="AH42" s="6">
        <f t="shared" ca="1" si="23"/>
        <v>11.0384114779178</v>
      </c>
      <c r="AI42" s="6">
        <f t="shared" ca="1" si="24"/>
        <v>15.031214165189638</v>
      </c>
      <c r="AJ42" s="6">
        <f t="shared" ca="1" si="25"/>
        <v>21.954274064546283</v>
      </c>
      <c r="AK42" s="6">
        <f t="shared" ca="1" si="26"/>
        <v>43.438988316084632</v>
      </c>
      <c r="AM42" s="7">
        <f t="shared" si="72"/>
        <v>1.8</v>
      </c>
      <c r="AN42" s="6">
        <f t="shared" ca="1" si="27"/>
        <v>4.5389873570826413</v>
      </c>
      <c r="AO42" s="13">
        <f t="shared" ca="1" si="28"/>
        <v>43.200708331596623</v>
      </c>
      <c r="AP42" s="13">
        <f t="shared" ref="AP42:AW57" ca="1" si="138">MIN(INDIRECT("'[All data.xlsx]Sheet5_Mul_" &amp; $B42 &amp; "_" &amp; AP$1 &amp; "'!"&amp; ADDRESS($BE$2+$A42-2023, 2) &amp; ":" &amp; ADDRESS($BE$2+$A42-2023, 52)))</f>
        <v>9.3004124675977859</v>
      </c>
      <c r="AQ42" s="13">
        <f t="shared" ca="1" si="138"/>
        <v>5.1199733299340249</v>
      </c>
      <c r="AR42" s="13">
        <f t="shared" ca="1" si="138"/>
        <v>3.7666760303762699</v>
      </c>
      <c r="AS42" s="13">
        <f t="shared" ca="1" si="138"/>
        <v>4.1014100753587224</v>
      </c>
      <c r="AT42" s="13">
        <f t="shared" ca="1" si="138"/>
        <v>3.0596631689044544</v>
      </c>
      <c r="AU42" s="13">
        <f t="shared" ca="1" si="138"/>
        <v>3.9292301442471489</v>
      </c>
      <c r="AV42" s="13">
        <f t="shared" ca="1" si="138"/>
        <v>3.8431401786913608</v>
      </c>
      <c r="AW42" s="13">
        <f t="shared" ca="1" si="138"/>
        <v>4.3040641331167313</v>
      </c>
      <c r="AX42" s="13">
        <f t="shared" ca="1" si="29"/>
        <v>3.1741683296620185</v>
      </c>
    </row>
    <row r="43" spans="1:50" x14ac:dyDescent="0.25">
      <c r="A43" s="9">
        <f t="shared" si="67"/>
        <v>2029</v>
      </c>
      <c r="B43" s="7">
        <f t="shared" si="68"/>
        <v>2</v>
      </c>
      <c r="C43" s="6">
        <f t="shared" ca="1" si="124"/>
        <v>5.234583842198262</v>
      </c>
      <c r="D43" s="13">
        <f ca="1">MAX(INDIRECT("'[All data.xlsx]Sheet5_Mul_" &amp; $B43 &amp; "_" &amp; D$1 &amp; "'!"&amp; ADDRESS($BE$2+$A43-2023, 2) &amp; ":" &amp; ADDRESS($BE$2+$A43-2023, 52)))/2.5</f>
        <v>26.080291131837406</v>
      </c>
      <c r="E43" s="13">
        <f ca="1">MAX(INDIRECT("'[All data.xlsx]Sheet5_Mul_" &amp; $B43 &amp; "_" &amp; E$1 &amp; "'!"&amp; ADDRESS($BE$2+$A43-2023, 2) &amp; ":" &amp; ADDRESS($BE$2+$A43-2023, 52)))/1.8</f>
        <v>15.436268441525508</v>
      </c>
      <c r="F43" s="13">
        <f t="shared" ca="1" si="84"/>
        <v>18.610936081327871</v>
      </c>
      <c r="G43" s="13">
        <f t="shared" ca="1" si="125"/>
        <v>12.680809756023484</v>
      </c>
      <c r="H43" s="13">
        <f t="shared" ca="1" si="125"/>
        <v>12.869118159442833</v>
      </c>
      <c r="I43" s="13">
        <f t="shared" ca="1" si="109"/>
        <v>10.800918103876031</v>
      </c>
      <c r="J43" s="13">
        <f t="shared" ca="1" si="109"/>
        <v>6.283512974603541</v>
      </c>
      <c r="K43" s="13">
        <f t="shared" ca="1" si="109"/>
        <v>3.0451526576728076</v>
      </c>
      <c r="L43" s="13">
        <f t="shared" ca="1" si="109"/>
        <v>3.9225421736739809</v>
      </c>
      <c r="M43" s="13">
        <f t="shared" ca="1" si="2"/>
        <v>1.8430110364295178</v>
      </c>
      <c r="N43" s="12">
        <f t="shared" ca="1" si="136"/>
        <v>1.674593670682843</v>
      </c>
      <c r="O43" s="12">
        <f t="shared" ca="1" si="137"/>
        <v>6.5521797008487983</v>
      </c>
      <c r="P43" s="12">
        <f t="shared" ca="1" si="137"/>
        <v>5.6453081620842536</v>
      </c>
      <c r="Q43" s="12">
        <f t="shared" ca="1" si="137"/>
        <v>5.1836272179139806</v>
      </c>
      <c r="R43" s="12">
        <f t="shared" ca="1" si="137"/>
        <v>3.9871819816536118</v>
      </c>
      <c r="S43" s="12">
        <f t="shared" ca="1" si="137"/>
        <v>4.0648350760392482</v>
      </c>
      <c r="T43" s="12">
        <f t="shared" ca="1" si="137"/>
        <v>3.4432873782870854</v>
      </c>
      <c r="U43" s="12">
        <f t="shared" ca="1" si="137"/>
        <v>1.974684495343618</v>
      </c>
      <c r="V43" s="12">
        <f t="shared" ca="1" si="137"/>
        <v>0.95431103901699932</v>
      </c>
      <c r="W43" s="12">
        <f t="shared" ca="1" si="137"/>
        <v>1.1791608387773509</v>
      </c>
      <c r="X43" s="12">
        <f ca="1">M43/M$38</f>
        <v>0.77379866415915255</v>
      </c>
      <c r="Z43" s="9">
        <f t="shared" si="70"/>
        <v>2029</v>
      </c>
      <c r="AA43" s="7">
        <f t="shared" si="71"/>
        <v>2</v>
      </c>
      <c r="AB43" s="6">
        <f t="shared" ca="1" si="17"/>
        <v>5.234583842198262</v>
      </c>
      <c r="AC43" s="6">
        <f t="shared" ca="1" si="18"/>
        <v>28.978101257597118</v>
      </c>
      <c r="AD43" s="6">
        <f t="shared" ca="1" si="19"/>
        <v>19.295335551906884</v>
      </c>
      <c r="AE43" s="6">
        <f t="shared" ca="1" si="20"/>
        <v>26.587051544754104</v>
      </c>
      <c r="AF43" s="6">
        <f t="shared" ca="1" si="21"/>
        <v>21.134682926705807</v>
      </c>
      <c r="AG43" s="6">
        <f t="shared" ca="1" si="22"/>
        <v>25.738236318885665</v>
      </c>
      <c r="AH43" s="6">
        <f t="shared" ca="1" si="23"/>
        <v>27.002295259690076</v>
      </c>
      <c r="AI43" s="6">
        <f t="shared" ca="1" si="24"/>
        <v>20.945043248678466</v>
      </c>
      <c r="AJ43" s="6">
        <f t="shared" ca="1" si="25"/>
        <v>15.225763288364041</v>
      </c>
      <c r="AK43" s="6">
        <f t="shared" ca="1" si="26"/>
        <v>39.225421736739818</v>
      </c>
      <c r="AM43" s="7">
        <f t="shared" si="72"/>
        <v>2</v>
      </c>
      <c r="AN43" s="6">
        <f t="shared" ca="1" si="27"/>
        <v>5.234583842198262</v>
      </c>
      <c r="AO43" s="13">
        <f t="shared" ca="1" si="28"/>
        <v>45.714108976146811</v>
      </c>
      <c r="AP43" s="13">
        <f t="shared" ca="1" si="138"/>
        <v>22.204647130119877</v>
      </c>
      <c r="AQ43" s="13">
        <f t="shared" ca="1" si="138"/>
        <v>14.356190756810157</v>
      </c>
      <c r="AR43" s="13">
        <f t="shared" ca="1" si="138"/>
        <v>7.4753286958753602</v>
      </c>
      <c r="AS43" s="13">
        <f t="shared" ca="1" si="138"/>
        <v>7.2060564833966056</v>
      </c>
      <c r="AT43" s="13">
        <f t="shared" ca="1" si="138"/>
        <v>7.5242719455206712</v>
      </c>
      <c r="AU43" s="13">
        <f t="shared" ca="1" si="138"/>
        <v>5.2730750566363813</v>
      </c>
      <c r="AV43" s="13">
        <f t="shared" ca="1" si="138"/>
        <v>3.0451526576728076</v>
      </c>
      <c r="AW43" s="13">
        <f t="shared" ca="1" si="138"/>
        <v>3.9225421736739809</v>
      </c>
      <c r="AX43" s="13">
        <f t="shared" ca="1" si="29"/>
        <v>1.8430110364295178</v>
      </c>
    </row>
    <row r="44" spans="1:50" x14ac:dyDescent="0.25">
      <c r="A44" s="9">
        <f t="shared" si="67"/>
        <v>2030</v>
      </c>
      <c r="B44" s="7">
        <f t="shared" si="68"/>
        <v>1</v>
      </c>
      <c r="C44" s="6">
        <f t="shared" ca="1" si="124"/>
        <v>3.1256689784522149</v>
      </c>
      <c r="D44" s="13">
        <f t="shared" ref="D44:E46" ca="1" si="139">MAX(INDIRECT("'[All data.xlsx]Sheet5_Mul_" &amp; $B44 &amp; "_" &amp; D$1 &amp; "'!"&amp; ADDRESS($BE$2+$A44-2023, 2) &amp; ":" &amp; ADDRESS($BE$2+$A44-2023, 52)))</f>
        <v>3.9766048430876575</v>
      </c>
      <c r="E44" s="13">
        <f t="shared" ca="1" si="139"/>
        <v>3.6630876246336035</v>
      </c>
      <c r="F44" s="13">
        <f t="shared" ca="1" si="84"/>
        <v>3.7325204166241206</v>
      </c>
      <c r="G44" s="13">
        <f t="shared" ca="1" si="125"/>
        <v>3.1572137490305905</v>
      </c>
      <c r="H44" s="13">
        <f t="shared" ca="1" si="125"/>
        <v>3.1368995474188464</v>
      </c>
      <c r="I44" s="13">
        <f t="shared" ca="1" si="109"/>
        <v>3.4666697148903234</v>
      </c>
      <c r="J44" s="13">
        <f t="shared" ca="1" si="109"/>
        <v>3.146357511956138</v>
      </c>
      <c r="K44" s="13">
        <f t="shared" ca="1" si="109"/>
        <v>3.3870968768616465</v>
      </c>
      <c r="L44" s="13">
        <f t="shared" ca="1" si="109"/>
        <v>3.1889613384020579</v>
      </c>
      <c r="M44" s="13">
        <f t="shared" ca="1" si="2"/>
        <v>2.3749773565738876</v>
      </c>
      <c r="N44" s="12">
        <f ca="1">C44/$C44</f>
        <v>1</v>
      </c>
      <c r="O44" s="12">
        <f t="shared" ref="O44" ca="1" si="140">D44/$C44</f>
        <v>1.2722411971650349</v>
      </c>
      <c r="P44" s="12">
        <f t="shared" ref="P44" ca="1" si="141">E44/$C44</f>
        <v>1.1719371596564618</v>
      </c>
      <c r="Q44" s="12">
        <f t="shared" ref="Q44" ca="1" si="142">F44/$C44</f>
        <v>1.194150897729551</v>
      </c>
      <c r="R44" s="12">
        <f t="shared" ref="R44" ca="1" si="143">G44/$C44</f>
        <v>1.0100921661237448</v>
      </c>
      <c r="S44" s="12">
        <f t="shared" ref="S44" ca="1" si="144">H44/$C44</f>
        <v>1.0035930129018948</v>
      </c>
      <c r="T44" s="12">
        <f t="shared" ref="T44" ca="1" si="145">I44/$C44</f>
        <v>1.1090968809521753</v>
      </c>
      <c r="U44" s="12">
        <f t="shared" ref="U44" ca="1" si="146">J44/$C44</f>
        <v>1.0066189137898307</v>
      </c>
      <c r="V44" s="12">
        <f t="shared" ref="V44" ca="1" si="147">K44/$C44</f>
        <v>1.0836390226257697</v>
      </c>
      <c r="W44" s="12">
        <f t="shared" ref="W44" ca="1" si="148">L44/$C44</f>
        <v>1.0202492203704772</v>
      </c>
      <c r="X44" s="12">
        <f t="shared" ref="X44" ca="1" si="149">M44/$C44</f>
        <v>0.75983009491617415</v>
      </c>
      <c r="Z44" s="9">
        <f t="shared" si="70"/>
        <v>2030</v>
      </c>
      <c r="AA44" s="7">
        <f t="shared" si="71"/>
        <v>1</v>
      </c>
      <c r="AB44" s="6">
        <f t="shared" ca="1" si="17"/>
        <v>3.1256689784522149</v>
      </c>
      <c r="AC44" s="6">
        <f t="shared" ca="1" si="18"/>
        <v>4.418449825652953</v>
      </c>
      <c r="AD44" s="6">
        <f t="shared" ca="1" si="19"/>
        <v>4.5788595307920037</v>
      </c>
      <c r="AE44" s="6">
        <f t="shared" ca="1" si="20"/>
        <v>5.3321720237487442</v>
      </c>
      <c r="AF44" s="6">
        <f t="shared" ca="1" si="21"/>
        <v>5.2620229150509843</v>
      </c>
      <c r="AG44" s="6">
        <f t="shared" ca="1" si="22"/>
        <v>6.2737990948376927</v>
      </c>
      <c r="AH44" s="6">
        <f t="shared" ca="1" si="23"/>
        <v>8.666674287225808</v>
      </c>
      <c r="AI44" s="6">
        <f t="shared" ca="1" si="24"/>
        <v>10.487858373187125</v>
      </c>
      <c r="AJ44" s="6">
        <f t="shared" ca="1" si="25"/>
        <v>16.935484384308236</v>
      </c>
      <c r="AK44" s="6">
        <f t="shared" ca="1" si="26"/>
        <v>31.889613384020585</v>
      </c>
      <c r="AM44" s="7">
        <f t="shared" si="72"/>
        <v>1</v>
      </c>
      <c r="AN44" s="6">
        <f t="shared" ca="1" si="27"/>
        <v>3.1256689784522149</v>
      </c>
      <c r="AO44" s="13">
        <f t="shared" ca="1" si="28"/>
        <v>3.9766048430876575</v>
      </c>
      <c r="AP44" s="13">
        <f t="shared" ca="1" si="138"/>
        <v>3.5068089055274587</v>
      </c>
      <c r="AQ44" s="13">
        <f t="shared" ca="1" si="138"/>
        <v>3.7325204166241206</v>
      </c>
      <c r="AR44" s="13">
        <f t="shared" ca="1" si="138"/>
        <v>3.1572137490305905</v>
      </c>
      <c r="AS44" s="13">
        <f t="shared" ca="1" si="138"/>
        <v>3.1368995474188464</v>
      </c>
      <c r="AT44" s="13">
        <f t="shared" ca="1" si="138"/>
        <v>3.4666697148903234</v>
      </c>
      <c r="AU44" s="13">
        <f t="shared" ca="1" si="138"/>
        <v>2.1043101937555133</v>
      </c>
      <c r="AV44" s="13">
        <f t="shared" ca="1" si="138"/>
        <v>2.1407438364413531</v>
      </c>
      <c r="AW44" s="13">
        <f t="shared" ca="1" si="138"/>
        <v>3.1799095409516189</v>
      </c>
      <c r="AX44" s="13">
        <f t="shared" ca="1" si="29"/>
        <v>2.3749773565738876</v>
      </c>
    </row>
    <row r="45" spans="1:50" x14ac:dyDescent="0.25">
      <c r="A45" s="9">
        <f t="shared" si="67"/>
        <v>2030</v>
      </c>
      <c r="B45" s="7">
        <f t="shared" si="68"/>
        <v>1.2</v>
      </c>
      <c r="C45" s="6">
        <f t="shared" ca="1" si="124"/>
        <v>3.3634920821699485</v>
      </c>
      <c r="D45" s="13">
        <f t="shared" ca="1" si="139"/>
        <v>4.3473283434053265</v>
      </c>
      <c r="E45" s="13">
        <f t="shared" ca="1" si="139"/>
        <v>4.0699751373109816</v>
      </c>
      <c r="F45" s="13">
        <f t="shared" ca="1" si="84"/>
        <v>3.9856357897453654</v>
      </c>
      <c r="G45" s="13">
        <f t="shared" ca="1" si="125"/>
        <v>3.4207153578439029</v>
      </c>
      <c r="H45" s="13">
        <f t="shared" ca="1" si="125"/>
        <v>3.3433811444843267</v>
      </c>
      <c r="I45" s="13">
        <f t="shared" ca="1" si="109"/>
        <v>3.7422190839009186</v>
      </c>
      <c r="J45" s="13">
        <f t="shared" ca="1" si="109"/>
        <v>3.3293522188265241</v>
      </c>
      <c r="K45" s="13">
        <f t="shared" ca="1" si="109"/>
        <v>3.6032587779314844</v>
      </c>
      <c r="L45" s="13">
        <f t="shared" ca="1" si="109"/>
        <v>3.4356728624062209</v>
      </c>
      <c r="M45" s="13">
        <f t="shared" ca="1" si="2"/>
        <v>2.5356271648814226</v>
      </c>
      <c r="N45" s="12">
        <f t="shared" ref="N45:N49" ca="1" si="150">C45/C$44</f>
        <v>1.0760871049868819</v>
      </c>
      <c r="O45" s="12">
        <f t="shared" ref="O44:X49" ca="1" si="151">D45/D$44</f>
        <v>1.0932261350941319</v>
      </c>
      <c r="P45" s="12">
        <f t="shared" ca="1" si="151"/>
        <v>1.1110777448896207</v>
      </c>
      <c r="Q45" s="12">
        <f t="shared" ca="1" si="151"/>
        <v>1.0678135267509601</v>
      </c>
      <c r="R45" s="12">
        <f t="shared" ca="1" si="151"/>
        <v>1.0834601739886061</v>
      </c>
      <c r="S45" s="12">
        <f t="shared" ca="1" si="151"/>
        <v>1.0658234648397908</v>
      </c>
      <c r="T45" s="12">
        <f t="shared" ca="1" si="151"/>
        <v>1.0794853250158309</v>
      </c>
      <c r="U45" s="12">
        <f t="shared" ca="1" si="151"/>
        <v>1.0581608117243535</v>
      </c>
      <c r="V45" s="12">
        <f t="shared" ca="1" si="151"/>
        <v>1.063819226000446</v>
      </c>
      <c r="W45" s="12">
        <f t="shared" ca="1" si="151"/>
        <v>1.0773642254715408</v>
      </c>
      <c r="X45" s="12">
        <f t="shared" ca="1" si="151"/>
        <v>1.0676426694607675</v>
      </c>
      <c r="Z45" s="9">
        <f t="shared" si="70"/>
        <v>2030</v>
      </c>
      <c r="AA45" s="7">
        <f t="shared" si="71"/>
        <v>1.2</v>
      </c>
      <c r="AB45" s="6">
        <f t="shared" ca="1" si="17"/>
        <v>3.3634920821699485</v>
      </c>
      <c r="AC45" s="6">
        <f t="shared" ca="1" si="18"/>
        <v>4.8303648260059182</v>
      </c>
      <c r="AD45" s="6">
        <f t="shared" ca="1" si="19"/>
        <v>5.0874689216387265</v>
      </c>
      <c r="AE45" s="6">
        <f t="shared" ca="1" si="20"/>
        <v>5.6937654139219509</v>
      </c>
      <c r="AF45" s="6">
        <f t="shared" ca="1" si="21"/>
        <v>5.701192263073172</v>
      </c>
      <c r="AG45" s="6">
        <f t="shared" ca="1" si="22"/>
        <v>6.6867622889686533</v>
      </c>
      <c r="AH45" s="6">
        <f t="shared" ca="1" si="23"/>
        <v>9.3555477097522957</v>
      </c>
      <c r="AI45" s="6">
        <f t="shared" ca="1" si="24"/>
        <v>11.097840729421746</v>
      </c>
      <c r="AJ45" s="6">
        <f t="shared" ca="1" si="25"/>
        <v>18.016293889657426</v>
      </c>
      <c r="AK45" s="6">
        <f t="shared" ca="1" si="26"/>
        <v>34.356728624062214</v>
      </c>
      <c r="AM45" s="7">
        <f t="shared" si="72"/>
        <v>1.2</v>
      </c>
      <c r="AN45" s="6">
        <f t="shared" ca="1" si="27"/>
        <v>3.3634920821699485</v>
      </c>
      <c r="AO45" s="13">
        <f t="shared" ca="1" si="28"/>
        <v>4.3473283434053265</v>
      </c>
      <c r="AP45" s="13">
        <f t="shared" ca="1" si="138"/>
        <v>4.0699751373109816</v>
      </c>
      <c r="AQ45" s="13">
        <f t="shared" ca="1" si="138"/>
        <v>3.9856357897453654</v>
      </c>
      <c r="AR45" s="13">
        <f t="shared" ca="1" si="138"/>
        <v>3.4207153578439029</v>
      </c>
      <c r="AS45" s="13">
        <f t="shared" ca="1" si="138"/>
        <v>2.5592229071463009</v>
      </c>
      <c r="AT45" s="13">
        <f t="shared" ca="1" si="138"/>
        <v>3.7422190839009186</v>
      </c>
      <c r="AU45" s="13">
        <f t="shared" ca="1" si="138"/>
        <v>2.2569571073017825</v>
      </c>
      <c r="AV45" s="13">
        <f t="shared" ca="1" si="138"/>
        <v>2.2761256907208836</v>
      </c>
      <c r="AW45" s="13">
        <f t="shared" ca="1" si="138"/>
        <v>1.9426481392942954</v>
      </c>
      <c r="AX45" s="13">
        <f t="shared" ca="1" si="29"/>
        <v>2.5356271648814226</v>
      </c>
    </row>
    <row r="46" spans="1:50" x14ac:dyDescent="0.25">
      <c r="A46" s="9">
        <f t="shared" si="67"/>
        <v>2030</v>
      </c>
      <c r="B46" s="7">
        <f t="shared" si="68"/>
        <v>1.4</v>
      </c>
      <c r="C46" s="6">
        <f t="shared" ca="1" si="124"/>
        <v>3.6571960323409884</v>
      </c>
      <c r="D46" s="13">
        <f t="shared" ca="1" si="139"/>
        <v>4.8163920680631813</v>
      </c>
      <c r="E46" s="13">
        <f t="shared" ca="1" si="139"/>
        <v>4.3803106004202341</v>
      </c>
      <c r="F46" s="13">
        <f t="shared" ca="1" si="84"/>
        <v>4.2849536076702757</v>
      </c>
      <c r="G46" s="13">
        <f t="shared" ca="1" si="125"/>
        <v>3.5109904737761513</v>
      </c>
      <c r="H46" s="13">
        <f t="shared" ca="1" si="125"/>
        <v>2.9075994801940857</v>
      </c>
      <c r="I46" s="13">
        <f t="shared" ca="1" si="109"/>
        <v>3.7072399607634945</v>
      </c>
      <c r="J46" s="13">
        <f t="shared" ca="1" si="109"/>
        <v>3.6847936351777628</v>
      </c>
      <c r="K46" s="13">
        <f t="shared" ca="1" si="109"/>
        <v>3.8496249502777657</v>
      </c>
      <c r="L46" s="13">
        <f t="shared" ca="1" si="109"/>
        <v>3.6673989824420659</v>
      </c>
      <c r="M46" s="13">
        <f t="shared" ca="1" si="2"/>
        <v>2.7198964704100663</v>
      </c>
      <c r="N46" s="12">
        <f t="shared" ca="1" si="150"/>
        <v>1.17005225363051</v>
      </c>
      <c r="O46" s="12">
        <f t="shared" ca="1" si="151"/>
        <v>1.2111819650462092</v>
      </c>
      <c r="P46" s="12">
        <f t="shared" ca="1" si="151"/>
        <v>1.1957973844151135</v>
      </c>
      <c r="Q46" s="12">
        <f t="shared" ca="1" si="151"/>
        <v>1.1480054036906793</v>
      </c>
      <c r="R46" s="12">
        <f t="shared" ca="1" si="151"/>
        <v>1.1120534600655994</v>
      </c>
      <c r="S46" s="12">
        <f t="shared" ca="1" si="151"/>
        <v>0.92690232385240479</v>
      </c>
      <c r="T46" s="12">
        <f t="shared" ca="1" si="151"/>
        <v>1.0693952022137714</v>
      </c>
      <c r="U46" s="12">
        <f t="shared" ca="1" si="151"/>
        <v>1.1711299879862893</v>
      </c>
      <c r="V46" s="12">
        <f t="shared" ca="1" si="151"/>
        <v>1.1365559032503021</v>
      </c>
      <c r="W46" s="12">
        <f t="shared" ca="1" si="151"/>
        <v>1.1500293021049124</v>
      </c>
      <c r="X46" s="12">
        <f t="shared" ca="1" si="151"/>
        <v>1.1452304852008166</v>
      </c>
      <c r="Z46" s="9">
        <f t="shared" si="70"/>
        <v>2030</v>
      </c>
      <c r="AA46" s="7">
        <f t="shared" si="71"/>
        <v>1.4</v>
      </c>
      <c r="AB46" s="6">
        <f t="shared" ca="1" si="17"/>
        <v>3.6571960323409884</v>
      </c>
      <c r="AC46" s="6">
        <f t="shared" ca="1" si="18"/>
        <v>5.3515467422924239</v>
      </c>
      <c r="AD46" s="6">
        <f t="shared" ca="1" si="19"/>
        <v>5.4753882505252927</v>
      </c>
      <c r="AE46" s="6">
        <f t="shared" ca="1" si="20"/>
        <v>6.1213622966718226</v>
      </c>
      <c r="AF46" s="6">
        <f t="shared" ca="1" si="21"/>
        <v>5.8516507896269188</v>
      </c>
      <c r="AG46" s="6">
        <f t="shared" ca="1" si="22"/>
        <v>5.8151989603881713</v>
      </c>
      <c r="AH46" s="6">
        <f t="shared" ca="1" si="23"/>
        <v>9.2680999019087356</v>
      </c>
      <c r="AI46" s="6">
        <f t="shared" ca="1" si="24"/>
        <v>12.282645450592542</v>
      </c>
      <c r="AJ46" s="6">
        <f t="shared" ca="1" si="25"/>
        <v>19.248124751388833</v>
      </c>
      <c r="AK46" s="6">
        <f t="shared" ca="1" si="26"/>
        <v>36.673989824420666</v>
      </c>
      <c r="AM46" s="7">
        <f t="shared" si="72"/>
        <v>1.4</v>
      </c>
      <c r="AN46" s="6">
        <f t="shared" ca="1" si="27"/>
        <v>3.6571960323409884</v>
      </c>
      <c r="AO46" s="13">
        <f t="shared" ca="1" si="28"/>
        <v>4.33039057815534</v>
      </c>
      <c r="AP46" s="13">
        <f t="shared" ca="1" si="138"/>
        <v>4.3803106004202341</v>
      </c>
      <c r="AQ46" s="13">
        <f t="shared" ca="1" si="138"/>
        <v>4.2849536076702757</v>
      </c>
      <c r="AR46" s="13">
        <f t="shared" ca="1" si="138"/>
        <v>2.9475668428015505</v>
      </c>
      <c r="AS46" s="13">
        <f t="shared" ca="1" si="138"/>
        <v>2.9075994801940857</v>
      </c>
      <c r="AT46" s="13">
        <f t="shared" ca="1" si="138"/>
        <v>3.7072399607634945</v>
      </c>
      <c r="AU46" s="13">
        <f t="shared" ca="1" si="138"/>
        <v>3.6847936351777628</v>
      </c>
      <c r="AV46" s="13">
        <f t="shared" ca="1" si="138"/>
        <v>3.7660686236332328</v>
      </c>
      <c r="AW46" s="13">
        <f t="shared" ca="1" si="138"/>
        <v>3.0800155210094946</v>
      </c>
      <c r="AX46" s="13">
        <f t="shared" ca="1" si="29"/>
        <v>2.7198964704100663</v>
      </c>
    </row>
    <row r="47" spans="1:50" x14ac:dyDescent="0.25">
      <c r="A47" s="9">
        <f t="shared" si="67"/>
        <v>2030</v>
      </c>
      <c r="B47" s="7">
        <f t="shared" si="68"/>
        <v>1.6</v>
      </c>
      <c r="C47" s="6">
        <f t="shared" ca="1" si="124"/>
        <v>4.0347009505856146</v>
      </c>
      <c r="D47" s="13">
        <f ca="1">MAX(INDIRECT("'[All data.xlsx]Sheet5_Mul_" &amp; $B47 &amp; "_" &amp; D$1 &amp; "'!"&amp; ADDRESS($BE$2+$A47-2023, 2) &amp; ":" &amp; ADDRESS($BE$2+$A47-2023, 52)))/2.5</f>
        <v>17.125646371730106</v>
      </c>
      <c r="E47" s="13">
        <f ca="1">MAX(INDIRECT("'[All data.xlsx]Sheet5_Mul_" &amp; $B47 &amp; "_" &amp; E$1 &amp; "'!"&amp; ADDRESS($BE$2+$A47-2023, 2) &amp; ":" &amp; ADDRESS($BE$2+$A47-2023, 52)))</f>
        <v>4.7627120337779747</v>
      </c>
      <c r="F47" s="13">
        <f t="shared" ca="1" si="84"/>
        <v>4.6504698955095414</v>
      </c>
      <c r="G47" s="13">
        <f t="shared" ca="1" si="125"/>
        <v>4.2258095604199832</v>
      </c>
      <c r="H47" s="13">
        <f t="shared" ca="1" si="125"/>
        <v>3.9736115196819455</v>
      </c>
      <c r="I47" s="13">
        <f t="shared" ref="I47:L66" ca="1" si="152">MAX(INDIRECT("'[All data.xlsx]Sheet5_Mul_" &amp; $B47 &amp; "_" &amp; I$1 &amp; "'!"&amp; ADDRESS($BE$2+$A47-2023, 2) &amp; ":" &amp; ADDRESS($BE$2+$A47-2023, 52)))</f>
        <v>3.0364111570051691</v>
      </c>
      <c r="J47" s="13">
        <f t="shared" ca="1" si="152"/>
        <v>4.0452922440252426</v>
      </c>
      <c r="K47" s="13">
        <f t="shared" ca="1" si="152"/>
        <v>3.6102370446328882</v>
      </c>
      <c r="L47" s="13">
        <f t="shared" ca="1" si="152"/>
        <v>3.92494736642875</v>
      </c>
      <c r="M47" s="13">
        <f t="shared" ca="1" si="2"/>
        <v>2.9292917407269443</v>
      </c>
      <c r="N47" s="12">
        <f t="shared" ca="1" si="150"/>
        <v>1.2908279726356495</v>
      </c>
      <c r="O47" s="12">
        <f t="shared" ca="1" si="151"/>
        <v>4.3065999885552619</v>
      </c>
      <c r="P47" s="12">
        <f t="shared" ca="1" si="151"/>
        <v>1.3001905828704712</v>
      </c>
      <c r="Q47" s="12">
        <f t="shared" ca="1" si="151"/>
        <v>1.2459328754899781</v>
      </c>
      <c r="R47" s="12">
        <f t="shared" ca="1" si="151"/>
        <v>1.3384616615575999</v>
      </c>
      <c r="S47" s="12">
        <f t="shared" ca="1" si="151"/>
        <v>1.2667321537125968</v>
      </c>
      <c r="T47" s="12">
        <f t="shared" ca="1" si="151"/>
        <v>0.8758870635881254</v>
      </c>
      <c r="U47" s="12">
        <f t="shared" ca="1" si="151"/>
        <v>1.2857064807966541</v>
      </c>
      <c r="V47" s="12">
        <f t="shared" ca="1" si="151"/>
        <v>1.0658794761069825</v>
      </c>
      <c r="W47" s="12">
        <f t="shared" ca="1" si="151"/>
        <v>1.230791768832006</v>
      </c>
      <c r="X47" s="12">
        <f t="shared" ca="1" si="151"/>
        <v>1.2333977554012152</v>
      </c>
      <c r="Z47" s="9">
        <f t="shared" si="70"/>
        <v>2030</v>
      </c>
      <c r="AA47" s="7">
        <f t="shared" si="71"/>
        <v>1.6</v>
      </c>
      <c r="AB47" s="6">
        <f t="shared" ca="1" si="17"/>
        <v>4.0347009505856146</v>
      </c>
      <c r="AC47" s="6">
        <f t="shared" ca="1" si="18"/>
        <v>19.028495968589006</v>
      </c>
      <c r="AD47" s="6">
        <f t="shared" ca="1" si="19"/>
        <v>5.9533900422224679</v>
      </c>
      <c r="AE47" s="6">
        <f t="shared" ca="1" si="20"/>
        <v>6.6435284221564883</v>
      </c>
      <c r="AF47" s="6">
        <f t="shared" ca="1" si="21"/>
        <v>7.0430159340333054</v>
      </c>
      <c r="AG47" s="6">
        <f t="shared" ca="1" si="22"/>
        <v>7.947223039363891</v>
      </c>
      <c r="AH47" s="6">
        <f t="shared" ca="1" si="23"/>
        <v>7.5910278925129226</v>
      </c>
      <c r="AI47" s="6">
        <f t="shared" ca="1" si="24"/>
        <v>13.484307480084141</v>
      </c>
      <c r="AJ47" s="6">
        <f t="shared" ca="1" si="25"/>
        <v>18.051185223164445</v>
      </c>
      <c r="AK47" s="6">
        <f t="shared" ca="1" si="26"/>
        <v>39.249473664287507</v>
      </c>
      <c r="AM47" s="7">
        <f t="shared" si="72"/>
        <v>1.6</v>
      </c>
      <c r="AN47" s="6">
        <f t="shared" ca="1" si="27"/>
        <v>4.0347009505856146</v>
      </c>
      <c r="AO47" s="13">
        <f t="shared" ca="1" si="28"/>
        <v>23.786477234497543</v>
      </c>
      <c r="AP47" s="13">
        <f t="shared" ca="1" si="138"/>
        <v>4.7627120337779747</v>
      </c>
      <c r="AQ47" s="13">
        <f t="shared" ca="1" si="138"/>
        <v>4.6504698955095414</v>
      </c>
      <c r="AR47" s="13">
        <f t="shared" ca="1" si="138"/>
        <v>4.2258095604199832</v>
      </c>
      <c r="AS47" s="13">
        <f t="shared" ca="1" si="138"/>
        <v>3.9736115196819455</v>
      </c>
      <c r="AT47" s="13">
        <f t="shared" ca="1" si="138"/>
        <v>3.0364111570051691</v>
      </c>
      <c r="AU47" s="13">
        <f t="shared" ca="1" si="138"/>
        <v>3.7055944693934832</v>
      </c>
      <c r="AV47" s="13">
        <f t="shared" ca="1" si="138"/>
        <v>3.5224954569028064</v>
      </c>
      <c r="AW47" s="13">
        <f t="shared" ca="1" si="138"/>
        <v>3.3832933087095629</v>
      </c>
      <c r="AX47" s="13">
        <f t="shared" ca="1" si="29"/>
        <v>2.9292917407269443</v>
      </c>
    </row>
    <row r="48" spans="1:50" x14ac:dyDescent="0.25">
      <c r="A48" s="9">
        <f t="shared" si="67"/>
        <v>2030</v>
      </c>
      <c r="B48" s="7">
        <f t="shared" si="68"/>
        <v>1.8</v>
      </c>
      <c r="C48" s="6">
        <f t="shared" ca="1" si="124"/>
        <v>4.5388805098770657</v>
      </c>
      <c r="D48" s="13">
        <f ca="1">MAX(INDIRECT("'[All data.xlsx]Sheet5_Mul_" &amp; $B48 &amp; "_" &amp; D$1 &amp; "'!"&amp; ADDRESS($BE$2+$A48-2023, 2) &amp; ":" &amp; ADDRESS($BE$2+$A48-2023, 52)))/2.5</f>
        <v>19.245504318395689</v>
      </c>
      <c r="E48" s="13">
        <f ca="1">MAX(INDIRECT("'[All data.xlsx]Sheet5_Mul_" &amp; $B48 &amp; "_" &amp; E$1 &amp; "'!"&amp; ADDRESS($BE$2+$A48-2023, 2) &amp; ":" &amp; ADDRESS($BE$2+$A48-2023, 52)))/2.5</f>
        <v>10.626089829810777</v>
      </c>
      <c r="F48" s="13">
        <f t="shared" ca="1" si="84"/>
        <v>5.1126516109010094</v>
      </c>
      <c r="G48" s="13">
        <f t="shared" ca="1" si="125"/>
        <v>4.8820977869762334</v>
      </c>
      <c r="H48" s="13">
        <f t="shared" ca="1" si="125"/>
        <v>4.3963219299061551</v>
      </c>
      <c r="I48" s="13">
        <f t="shared" ca="1" si="152"/>
        <v>4.4066347980284579</v>
      </c>
      <c r="J48" s="13">
        <f t="shared" ca="1" si="152"/>
        <v>4.4988867109720303</v>
      </c>
      <c r="K48" s="13">
        <f t="shared" ca="1" si="152"/>
        <v>4.4414321911637114</v>
      </c>
      <c r="L48" s="13">
        <f t="shared" ca="1" si="152"/>
        <v>4.2587883170990466</v>
      </c>
      <c r="M48" s="13">
        <f t="shared" ca="1" si="2"/>
        <v>3.1653309318131742</v>
      </c>
      <c r="N48" s="12">
        <f t="shared" ca="1" si="150"/>
        <v>1.4521309009902426</v>
      </c>
      <c r="O48" s="12">
        <f t="shared" ca="1" si="151"/>
        <v>4.8396823616631739</v>
      </c>
      <c r="P48" s="12">
        <f t="shared" ca="1" si="151"/>
        <v>2.9008560314943708</v>
      </c>
      <c r="Q48" s="12">
        <f t="shared" ca="1" si="151"/>
        <v>1.3697585117364606</v>
      </c>
      <c r="R48" s="12">
        <f t="shared" ca="1" si="151"/>
        <v>1.5463310928742982</v>
      </c>
      <c r="S48" s="12">
        <f t="shared" ca="1" si="151"/>
        <v>1.4014863604808789</v>
      </c>
      <c r="T48" s="12">
        <f t="shared" ca="1" si="151"/>
        <v>1.2711435355669216</v>
      </c>
      <c r="U48" s="12">
        <f t="shared" ca="1" si="151"/>
        <v>1.4298714287477789</v>
      </c>
      <c r="V48" s="12">
        <f t="shared" ca="1" si="151"/>
        <v>1.3112799405014277</v>
      </c>
      <c r="W48" s="12">
        <f t="shared" ca="1" si="151"/>
        <v>1.3354781902853246</v>
      </c>
      <c r="X48" s="12">
        <f t="shared" ca="1" si="151"/>
        <v>1.3327836255160936</v>
      </c>
      <c r="Z48" s="9">
        <f t="shared" si="70"/>
        <v>2030</v>
      </c>
      <c r="AA48" s="7">
        <f t="shared" si="71"/>
        <v>1.8</v>
      </c>
      <c r="AB48" s="6">
        <f t="shared" ca="1" si="17"/>
        <v>4.5388805098770657</v>
      </c>
      <c r="AC48" s="6">
        <f t="shared" ca="1" si="18"/>
        <v>21.383893687106319</v>
      </c>
      <c r="AD48" s="6">
        <f t="shared" ca="1" si="19"/>
        <v>13.28261228726347</v>
      </c>
      <c r="AE48" s="6">
        <f t="shared" ca="1" si="20"/>
        <v>7.3037880155728709</v>
      </c>
      <c r="AF48" s="6">
        <f t="shared" ca="1" si="21"/>
        <v>8.1368296449603896</v>
      </c>
      <c r="AG48" s="6">
        <f t="shared" ca="1" si="22"/>
        <v>8.7926438598123102</v>
      </c>
      <c r="AH48" s="6">
        <f t="shared" ca="1" si="23"/>
        <v>11.016586995071144</v>
      </c>
      <c r="AI48" s="6">
        <f t="shared" ca="1" si="24"/>
        <v>14.996289036573431</v>
      </c>
      <c r="AJ48" s="6">
        <f t="shared" ca="1" si="25"/>
        <v>22.207160955818562</v>
      </c>
      <c r="AK48" s="6">
        <f t="shared" ca="1" si="26"/>
        <v>42.587883170990473</v>
      </c>
      <c r="AM48" s="7">
        <f t="shared" si="72"/>
        <v>1.8</v>
      </c>
      <c r="AN48" s="6">
        <f t="shared" ca="1" si="27"/>
        <v>4.5388805098770657</v>
      </c>
      <c r="AO48" s="13">
        <f t="shared" ca="1" si="28"/>
        <v>31.634781003649046</v>
      </c>
      <c r="AP48" s="13">
        <f t="shared" ca="1" si="138"/>
        <v>20.598376730261805</v>
      </c>
      <c r="AQ48" s="13">
        <f t="shared" ca="1" si="138"/>
        <v>5.1126516109010094</v>
      </c>
      <c r="AR48" s="13">
        <f t="shared" ca="1" si="138"/>
        <v>4.8820977869762334</v>
      </c>
      <c r="AS48" s="13">
        <f t="shared" ca="1" si="138"/>
        <v>3.3321863227926705</v>
      </c>
      <c r="AT48" s="13">
        <f t="shared" ca="1" si="138"/>
        <v>3.0563121939270079</v>
      </c>
      <c r="AU48" s="13">
        <f t="shared" ca="1" si="138"/>
        <v>4.2566402669663175</v>
      </c>
      <c r="AV48" s="13">
        <f t="shared" ca="1" si="138"/>
        <v>4.0315731439214479</v>
      </c>
      <c r="AW48" s="13">
        <f t="shared" ca="1" si="138"/>
        <v>2.3185898464768289</v>
      </c>
      <c r="AX48" s="13">
        <f t="shared" ca="1" si="29"/>
        <v>3.1653309318131742</v>
      </c>
    </row>
    <row r="49" spans="1:50" x14ac:dyDescent="0.25">
      <c r="A49" s="9">
        <f t="shared" si="67"/>
        <v>2030</v>
      </c>
      <c r="B49" s="7">
        <f t="shared" si="68"/>
        <v>2</v>
      </c>
      <c r="C49" s="6">
        <f t="shared" ca="1" si="124"/>
        <v>5.2345591409115011</v>
      </c>
      <c r="D49" s="13">
        <f ca="1">MAX(INDIRECT("'[All data.xlsx]Sheet5_Mul_" &amp; $B49 &amp; "_" &amp; D$1 &amp; "'!"&amp; ADDRESS($BE$2+$A49-2023, 2) &amp; ":" &amp; ADDRESS($BE$2+$A49-2023, 52)))/2.5</f>
        <v>24.064414990512141</v>
      </c>
      <c r="E49" s="13">
        <f ca="1">MAX(INDIRECT("'[All data.xlsx]Sheet5_Mul_" &amp; $B49 &amp; "_" &amp; E$1 &amp; "'!"&amp; ADDRESS($BE$2+$A49-2023, 2) &amp; ":" &amp; ADDRESS($BE$2+$A49-2023, 52)))</f>
        <v>27.070019957460261</v>
      </c>
      <c r="F49" s="13">
        <f t="shared" ca="1" si="84"/>
        <v>16.707156436172873</v>
      </c>
      <c r="G49" s="13">
        <f t="shared" ca="1" si="125"/>
        <v>11.978223811457058</v>
      </c>
      <c r="H49" s="13">
        <f t="shared" ca="1" si="125"/>
        <v>13.324804512633326</v>
      </c>
      <c r="I49" s="13">
        <f t="shared" ca="1" si="152"/>
        <v>12.337805851164761</v>
      </c>
      <c r="J49" s="13">
        <f t="shared" ca="1" si="152"/>
        <v>5.4782554854731149</v>
      </c>
      <c r="K49" s="13">
        <f t="shared" ca="1" si="152"/>
        <v>3.1322252927433913</v>
      </c>
      <c r="L49" s="13">
        <f t="shared" ca="1" si="152"/>
        <v>1.9074168787564076</v>
      </c>
      <c r="M49" s="13">
        <f t="shared" ca="1" si="2"/>
        <v>1.8421542331317737</v>
      </c>
      <c r="N49" s="12">
        <f t="shared" ca="1" si="150"/>
        <v>1.6747004167740045</v>
      </c>
      <c r="O49" s="12">
        <f t="shared" ca="1" si="151"/>
        <v>6.0514976820847979</v>
      </c>
      <c r="P49" s="12">
        <f t="shared" ca="1" si="151"/>
        <v>7.389946059553492</v>
      </c>
      <c r="Q49" s="12">
        <f t="shared" ca="1" si="151"/>
        <v>4.4761058403757286</v>
      </c>
      <c r="R49" s="12">
        <f t="shared" ca="1" si="151"/>
        <v>3.7939223516731873</v>
      </c>
      <c r="S49" s="12">
        <f t="shared" ca="1" si="151"/>
        <v>4.2477625793269196</v>
      </c>
      <c r="T49" s="12">
        <f t="shared" ca="1" si="151"/>
        <v>3.5589793276730135</v>
      </c>
      <c r="U49" s="12">
        <f t="shared" ca="1" si="151"/>
        <v>1.7411420872090282</v>
      </c>
      <c r="V49" s="12">
        <f t="shared" ca="1" si="151"/>
        <v>0.92475220125548652</v>
      </c>
      <c r="W49" s="12">
        <f t="shared" ca="1" si="151"/>
        <v>0.59813107665713705</v>
      </c>
      <c r="X49" s="12">
        <f ca="1">M49/M$44</f>
        <v>0.77565128275127737</v>
      </c>
      <c r="Z49" s="9">
        <f t="shared" si="70"/>
        <v>2030</v>
      </c>
      <c r="AA49" s="7">
        <f t="shared" si="71"/>
        <v>2</v>
      </c>
      <c r="AB49" s="6">
        <f t="shared" ca="1" si="17"/>
        <v>5.2345591409115011</v>
      </c>
      <c r="AC49" s="6">
        <f t="shared" ca="1" si="18"/>
        <v>26.738238878346824</v>
      </c>
      <c r="AD49" s="6">
        <f t="shared" ca="1" si="19"/>
        <v>33.837524946825326</v>
      </c>
      <c r="AE49" s="6">
        <f t="shared" ca="1" si="20"/>
        <v>23.867366337389821</v>
      </c>
      <c r="AF49" s="6">
        <f t="shared" ca="1" si="21"/>
        <v>19.963706352428432</v>
      </c>
      <c r="AG49" s="6">
        <f t="shared" ca="1" si="22"/>
        <v>26.649609025266653</v>
      </c>
      <c r="AH49" s="6">
        <f t="shared" ca="1" si="23"/>
        <v>30.844514627911902</v>
      </c>
      <c r="AI49" s="6">
        <f t="shared" ca="1" si="24"/>
        <v>18.260851618243713</v>
      </c>
      <c r="AJ49" s="6">
        <f t="shared" ca="1" si="25"/>
        <v>15.661126463716959</v>
      </c>
      <c r="AK49" s="6">
        <f t="shared" ca="1" si="26"/>
        <v>19.07416878756408</v>
      </c>
      <c r="AM49" s="7">
        <f t="shared" si="72"/>
        <v>2</v>
      </c>
      <c r="AN49" s="6">
        <f t="shared" ca="1" si="27"/>
        <v>5.2345591409115011</v>
      </c>
      <c r="AO49" s="13">
        <f t="shared" ca="1" si="28"/>
        <v>36.6282748220925</v>
      </c>
      <c r="AP49" s="13">
        <f t="shared" ca="1" si="138"/>
        <v>21.040644041421142</v>
      </c>
      <c r="AQ49" s="13">
        <f t="shared" ca="1" si="138"/>
        <v>9.9619590746406601</v>
      </c>
      <c r="AR49" s="13">
        <f t="shared" ca="1" si="138"/>
        <v>7.7569186279667601</v>
      </c>
      <c r="AS49" s="13">
        <f t="shared" ca="1" si="138"/>
        <v>8.6673574722802051</v>
      </c>
      <c r="AT49" s="13">
        <f t="shared" ca="1" si="138"/>
        <v>9.3049818424313422</v>
      </c>
      <c r="AU49" s="13">
        <f t="shared" ca="1" si="138"/>
        <v>4.0150570475940857</v>
      </c>
      <c r="AV49" s="13">
        <f t="shared" ca="1" si="138"/>
        <v>3.1322252927433913</v>
      </c>
      <c r="AW49" s="13">
        <f t="shared" ca="1" si="138"/>
        <v>1.9074168787564076</v>
      </c>
      <c r="AX49" s="13">
        <f t="shared" ca="1" si="29"/>
        <v>1.8421542331317737</v>
      </c>
    </row>
    <row r="50" spans="1:50" x14ac:dyDescent="0.25">
      <c r="A50" s="9">
        <f t="shared" si="67"/>
        <v>2031</v>
      </c>
      <c r="B50" s="7">
        <f t="shared" si="68"/>
        <v>1</v>
      </c>
      <c r="C50" s="6">
        <f t="shared" ca="1" si="124"/>
        <v>3.1251378904360485</v>
      </c>
      <c r="D50" s="13">
        <f ca="1">MAX(INDIRECT("'[All data.xlsx]Sheet5_Mul_" &amp; $B50 &amp; "_" &amp; D$1 &amp; "'!"&amp; ADDRESS($BE$2+$A50-2023, 2) &amp; ":" &amp; ADDRESS($BE$2+$A50-2023, 52)))</f>
        <v>3.7374482453276237</v>
      </c>
      <c r="E50" s="13">
        <f ca="1">MAX(INDIRECT("'[All data.xlsx]Sheet5_Mul_" &amp; $B50 &amp; "_" &amp; E$1 &amp; "'!"&amp; ADDRESS($BE$2+$A50-2023, 2) &amp; ":" &amp; ADDRESS($BE$2+$A50-2023, 52)))</f>
        <v>3.8035493747034241</v>
      </c>
      <c r="F50" s="13">
        <f t="shared" ref="F50:F81" ca="1" si="153">MAX(INDIRECT("'[All data.xlsx]Sheet5_Mul_" &amp; $B50 &amp; "_" &amp; F$1 &amp; "'!"&amp; ADDRESS($BE$2+$A50-2023, 2) &amp; ":" &amp; ADDRESS($BE$2+$A50-2023, 52)))</f>
        <v>2.9532923458152083</v>
      </c>
      <c r="G50" s="13">
        <f t="shared" ca="1" si="125"/>
        <v>3.1715170779217923</v>
      </c>
      <c r="H50" s="13">
        <f t="shared" ca="1" si="125"/>
        <v>3.1546740269972755</v>
      </c>
      <c r="I50" s="13">
        <f t="shared" ca="1" si="152"/>
        <v>3.3537431911743973</v>
      </c>
      <c r="J50" s="13">
        <f t="shared" ca="1" si="152"/>
        <v>3.1651545040359297</v>
      </c>
      <c r="K50" s="13">
        <f t="shared" ca="1" si="152"/>
        <v>2.845131700281903</v>
      </c>
      <c r="L50" s="13">
        <f t="shared" ca="1" si="152"/>
        <v>2.7059990852261033</v>
      </c>
      <c r="M50" s="13">
        <f t="shared" ca="1" si="2"/>
        <v>2.3687395691317121</v>
      </c>
      <c r="N50" s="12">
        <f ca="1">C50/$C50</f>
        <v>1</v>
      </c>
      <c r="O50" s="12">
        <f t="shared" ref="O50" ca="1" si="154">D50/$C50</f>
        <v>1.1959306681364195</v>
      </c>
      <c r="P50" s="12">
        <f t="shared" ref="P50" ca="1" si="155">E50/$C50</f>
        <v>1.2170820962311897</v>
      </c>
      <c r="Q50" s="12">
        <f t="shared" ref="Q50" ca="1" si="156">F50/$C50</f>
        <v>0.94501185207003369</v>
      </c>
      <c r="R50" s="12">
        <f t="shared" ref="R50" ca="1" si="157">G50/$C50</f>
        <v>1.0148406851511032</v>
      </c>
      <c r="S50" s="12">
        <f t="shared" ref="S50" ca="1" si="158">H50/$C50</f>
        <v>1.0094511466683174</v>
      </c>
      <c r="T50" s="12">
        <f t="shared" ref="T50" ca="1" si="159">I50/$C50</f>
        <v>1.0731504684762732</v>
      </c>
      <c r="U50" s="12">
        <f t="shared" ref="U50" ca="1" si="160">J50/$C50</f>
        <v>1.0128047513430831</v>
      </c>
      <c r="V50" s="12">
        <f t="shared" ref="V50" ca="1" si="161">K50/$C50</f>
        <v>0.91040197265821243</v>
      </c>
      <c r="W50" s="12">
        <f t="shared" ref="W50" ca="1" si="162">L50/$C50</f>
        <v>0.8658815003035073</v>
      </c>
      <c r="X50" s="12">
        <f t="shared" ref="X50" ca="1" si="163">M50/$C50</f>
        <v>0.75796321704102576</v>
      </c>
      <c r="Z50" s="9">
        <f t="shared" si="70"/>
        <v>2031</v>
      </c>
      <c r="AA50" s="7">
        <f t="shared" si="71"/>
        <v>1</v>
      </c>
      <c r="AB50" s="6">
        <f t="shared" ca="1" si="17"/>
        <v>3.1251378904360485</v>
      </c>
      <c r="AC50" s="6">
        <f t="shared" ca="1" si="18"/>
        <v>4.1527202725862482</v>
      </c>
      <c r="AD50" s="6">
        <f t="shared" ca="1" si="19"/>
        <v>4.7544367183792797</v>
      </c>
      <c r="AE50" s="6">
        <f t="shared" ca="1" si="20"/>
        <v>4.2189890654502982</v>
      </c>
      <c r="AF50" s="6">
        <f t="shared" ca="1" si="21"/>
        <v>5.285861796536321</v>
      </c>
      <c r="AG50" s="6">
        <f t="shared" ca="1" si="22"/>
        <v>6.309348053994551</v>
      </c>
      <c r="AH50" s="6">
        <f t="shared" ca="1" si="23"/>
        <v>8.3843579779359931</v>
      </c>
      <c r="AI50" s="6">
        <f t="shared" ca="1" si="24"/>
        <v>10.550515013453097</v>
      </c>
      <c r="AJ50" s="6">
        <f t="shared" ca="1" si="25"/>
        <v>14.225658501409518</v>
      </c>
      <c r="AK50" s="6">
        <f t="shared" ca="1" si="26"/>
        <v>27.059990852261038</v>
      </c>
      <c r="AM50" s="7">
        <f t="shared" si="72"/>
        <v>1</v>
      </c>
      <c r="AN50" s="6">
        <f t="shared" ca="1" si="27"/>
        <v>3.1251378904360485</v>
      </c>
      <c r="AO50" s="13">
        <f t="shared" ca="1" si="28"/>
        <v>3.7374482453276237</v>
      </c>
      <c r="AP50" s="13">
        <f t="shared" ca="1" si="138"/>
        <v>3.8035493747034241</v>
      </c>
      <c r="AQ50" s="13">
        <f t="shared" ca="1" si="138"/>
        <v>2.9532923458152083</v>
      </c>
      <c r="AR50" s="13">
        <f t="shared" ca="1" si="138"/>
        <v>3.1715170779217923</v>
      </c>
      <c r="AS50" s="13">
        <f t="shared" ca="1" si="138"/>
        <v>3.1546740269972755</v>
      </c>
      <c r="AT50" s="13">
        <f t="shared" ca="1" si="138"/>
        <v>2.5916255523154232</v>
      </c>
      <c r="AU50" s="13">
        <f t="shared" ca="1" si="138"/>
        <v>2.9842643153377035</v>
      </c>
      <c r="AV50" s="13">
        <f t="shared" ca="1" si="138"/>
        <v>2.8271621361034804</v>
      </c>
      <c r="AW50" s="13">
        <f t="shared" ca="1" si="138"/>
        <v>2.6970143031368923</v>
      </c>
      <c r="AX50" s="13">
        <f t="shared" ca="1" si="29"/>
        <v>2.3687395691317121</v>
      </c>
    </row>
    <row r="51" spans="1:50" x14ac:dyDescent="0.25">
      <c r="A51" s="9">
        <f t="shared" si="67"/>
        <v>2031</v>
      </c>
      <c r="B51" s="7">
        <f t="shared" si="68"/>
        <v>1.2</v>
      </c>
      <c r="C51" s="6">
        <f t="shared" ca="1" si="124"/>
        <v>3.3629511427718555</v>
      </c>
      <c r="D51" s="13">
        <f ca="1">MAX(INDIRECT("'[All data.xlsx]Sheet5_Mul_" &amp; $B51 &amp; "_" &amp; D$1 &amp; "'!"&amp; ADDRESS($BE$2+$A51-2023, 2) &amp; ":" &amp; ADDRESS($BE$2+$A51-2023, 52)))</f>
        <v>3.9915106638601441</v>
      </c>
      <c r="E51" s="13">
        <f ca="1">MAX(INDIRECT("'[All data.xlsx]Sheet5_Mul_" &amp; $B51 &amp; "_" &amp; E$1 &amp; "'!"&amp; ADDRESS($BE$2+$A51-2023, 2) &amp; ":" &amp; ADDRESS($BE$2+$A51-2023, 52)))</f>
        <v>4.0641960373219268</v>
      </c>
      <c r="F51" s="13">
        <f t="shared" ca="1" si="153"/>
        <v>3.9790370668191923</v>
      </c>
      <c r="G51" s="13">
        <f t="shared" ca="1" si="125"/>
        <v>3.4358597193820231</v>
      </c>
      <c r="H51" s="13">
        <f t="shared" ca="1" si="125"/>
        <v>3.8332282523559664</v>
      </c>
      <c r="I51" s="13">
        <f t="shared" ca="1" si="152"/>
        <v>3.4017608637581578</v>
      </c>
      <c r="J51" s="13">
        <f t="shared" ca="1" si="152"/>
        <v>3.3824101632640398</v>
      </c>
      <c r="K51" s="13">
        <f t="shared" ca="1" si="152"/>
        <v>3.3825815332760429</v>
      </c>
      <c r="L51" s="13">
        <f t="shared" ca="1" si="152"/>
        <v>3.4705554641389278</v>
      </c>
      <c r="M51" s="13">
        <f t="shared" ca="1" si="2"/>
        <v>2.529014983904522</v>
      </c>
      <c r="N51" s="12">
        <f t="shared" ref="N51:N55" ca="1" si="164">C51/C$50</f>
        <v>1.076096882977098</v>
      </c>
      <c r="O51" s="12">
        <f t="shared" ref="O51:O55" ca="1" si="165">D51/D$50</f>
        <v>1.0679775081434604</v>
      </c>
      <c r="P51" s="12">
        <f t="shared" ref="P51:P55" ca="1" si="166">E51/E$50</f>
        <v>1.0685272194314097</v>
      </c>
      <c r="Q51" s="12">
        <f t="shared" ref="Q51:Q55" ca="1" si="167">F51/F$50</f>
        <v>1.3473224458992203</v>
      </c>
      <c r="R51" s="12">
        <f t="shared" ref="R51:R55" ca="1" si="168">G51/G$50</f>
        <v>1.0833489572862232</v>
      </c>
      <c r="S51" s="12">
        <f t="shared" ref="S51:S55" ca="1" si="169">H51/H$50</f>
        <v>1.2150948781242421</v>
      </c>
      <c r="T51" s="12">
        <f t="shared" ref="T51:T55" ca="1" si="170">I51/I$50</f>
        <v>1.0143176355035539</v>
      </c>
      <c r="U51" s="12">
        <f t="shared" ref="U51:U55" ca="1" si="171">J51/J$50</f>
        <v>1.068639827519031</v>
      </c>
      <c r="V51" s="12">
        <f t="shared" ref="V51:V55" ca="1" si="172">K51/K$50</f>
        <v>1.188901565766143</v>
      </c>
      <c r="W51" s="12">
        <f t="shared" ref="W51:W55" ca="1" si="173">L51/L$50</f>
        <v>1.2825412554967441</v>
      </c>
      <c r="X51" s="12">
        <f t="shared" ref="X51:X55" ca="1" si="174">M51/M$50</f>
        <v>1.0676627421863689</v>
      </c>
      <c r="Z51" s="9">
        <f t="shared" si="70"/>
        <v>2031</v>
      </c>
      <c r="AA51" s="7">
        <f t="shared" si="71"/>
        <v>1.2</v>
      </c>
      <c r="AB51" s="6">
        <f t="shared" ca="1" si="17"/>
        <v>3.3629511427718555</v>
      </c>
      <c r="AC51" s="6">
        <f t="shared" ca="1" si="18"/>
        <v>4.4350118487334935</v>
      </c>
      <c r="AD51" s="6">
        <f t="shared" ca="1" si="19"/>
        <v>5.0802450466524078</v>
      </c>
      <c r="AE51" s="6">
        <f t="shared" ca="1" si="20"/>
        <v>5.6843386668845612</v>
      </c>
      <c r="AF51" s="6">
        <f t="shared" ca="1" si="21"/>
        <v>5.7264328656367054</v>
      </c>
      <c r="AG51" s="6">
        <f t="shared" ca="1" si="22"/>
        <v>7.6664565047119329</v>
      </c>
      <c r="AH51" s="6">
        <f t="shared" ca="1" si="23"/>
        <v>8.5044021593953936</v>
      </c>
      <c r="AI51" s="6">
        <f t="shared" ca="1" si="24"/>
        <v>11.274700544213465</v>
      </c>
      <c r="AJ51" s="6">
        <f t="shared" ca="1" si="25"/>
        <v>16.912907666380217</v>
      </c>
      <c r="AK51" s="6">
        <f t="shared" ca="1" si="26"/>
        <v>34.705554641389284</v>
      </c>
      <c r="AM51" s="7">
        <f t="shared" si="72"/>
        <v>1.2</v>
      </c>
      <c r="AN51" s="6">
        <f t="shared" ca="1" si="27"/>
        <v>3.3629511427718555</v>
      </c>
      <c r="AO51" s="13">
        <f t="shared" ca="1" si="28"/>
        <v>3.9915106638601441</v>
      </c>
      <c r="AP51" s="13">
        <f t="shared" ca="1" si="138"/>
        <v>4.0641960373219268</v>
      </c>
      <c r="AQ51" s="13">
        <f t="shared" ca="1" si="138"/>
        <v>3.9790370668191923</v>
      </c>
      <c r="AR51" s="13">
        <f t="shared" ca="1" si="138"/>
        <v>3.4358597193820231</v>
      </c>
      <c r="AS51" s="13">
        <f t="shared" ca="1" si="138"/>
        <v>3.8332282523559664</v>
      </c>
      <c r="AT51" s="13">
        <f t="shared" ca="1" si="138"/>
        <v>3.3649882651425154</v>
      </c>
      <c r="AU51" s="13">
        <f t="shared" ca="1" si="138"/>
        <v>3.1931711967943226</v>
      </c>
      <c r="AV51" s="13">
        <f t="shared" ca="1" si="138"/>
        <v>3.3776370926037584</v>
      </c>
      <c r="AW51" s="13">
        <f t="shared" ca="1" si="138"/>
        <v>3.4680832438027851</v>
      </c>
      <c r="AX51" s="13">
        <f t="shared" ca="1" si="29"/>
        <v>2.529014983904522</v>
      </c>
    </row>
    <row r="52" spans="1:50" x14ac:dyDescent="0.25">
      <c r="A52" s="9">
        <f t="shared" si="67"/>
        <v>2031</v>
      </c>
      <c r="B52" s="7">
        <f t="shared" si="68"/>
        <v>1.4</v>
      </c>
      <c r="C52" s="6">
        <f t="shared" ca="1" si="124"/>
        <v>3.6566506103777736</v>
      </c>
      <c r="D52" s="13">
        <f ca="1">MAX(INDIRECT("'[All data.xlsx]Sheet5_Mul_" &amp; $B52 &amp; "_" &amp; D$1 &amp; "'!"&amp; ADDRESS($BE$2+$A52-2023, 2) &amp; ":" &amp; ADDRESS($BE$2+$A52-2023, 52)))</f>
        <v>4.4704935705218727</v>
      </c>
      <c r="E52" s="13">
        <f ca="1">MAX(INDIRECT("'[All data.xlsx]Sheet5_Mul_" &amp; $B52 &amp; "_" &amp; E$1 &amp; "'!"&amp; ADDRESS($BE$2+$A52-2023, 2) &amp; ":" &amp; ADDRESS($BE$2+$A52-2023, 52)))</f>
        <v>4.3186300369241959</v>
      </c>
      <c r="F52" s="13">
        <f t="shared" ca="1" si="153"/>
        <v>4.2780376029209979</v>
      </c>
      <c r="G52" s="13">
        <f t="shared" ca="1" si="125"/>
        <v>3.7470611893597159</v>
      </c>
      <c r="H52" s="13">
        <f t="shared" ca="1" si="125"/>
        <v>3.7232912771860871</v>
      </c>
      <c r="I52" s="13">
        <f t="shared" ca="1" si="152"/>
        <v>3.6995213650124574</v>
      </c>
      <c r="J52" s="13">
        <f t="shared" ca="1" si="152"/>
        <v>3.5912565767017779</v>
      </c>
      <c r="K52" s="13">
        <f t="shared" ca="1" si="152"/>
        <v>3.6519815406651981</v>
      </c>
      <c r="L52" s="13">
        <f t="shared" ca="1" si="152"/>
        <v>3.6282116284915693</v>
      </c>
      <c r="M52" s="13">
        <f t="shared" ca="1" si="2"/>
        <v>2.7128599559428528</v>
      </c>
      <c r="N52" s="12">
        <f t="shared" ca="1" si="164"/>
        <v>1.1700765657631713</v>
      </c>
      <c r="O52" s="12">
        <f t="shared" ca="1" si="165"/>
        <v>1.1961352444440312</v>
      </c>
      <c r="P52" s="12">
        <f t="shared" ca="1" si="166"/>
        <v>1.1354210532000613</v>
      </c>
      <c r="Q52" s="12">
        <f t="shared" ca="1" si="167"/>
        <v>1.4485655675039903</v>
      </c>
      <c r="R52" s="12">
        <f t="shared" ca="1" si="168"/>
        <v>1.18147280853208</v>
      </c>
      <c r="S52" s="12">
        <f t="shared" ca="1" si="169"/>
        <v>1.180245960540665</v>
      </c>
      <c r="T52" s="12">
        <f t="shared" ca="1" si="170"/>
        <v>1.1031021620104959</v>
      </c>
      <c r="U52" s="12">
        <f t="shared" ca="1" si="171"/>
        <v>1.1346228350377587</v>
      </c>
      <c r="V52" s="12">
        <f t="shared" ca="1" si="172"/>
        <v>1.2835896279611065</v>
      </c>
      <c r="W52" s="12">
        <f t="shared" ca="1" si="173"/>
        <v>1.3408029767269523</v>
      </c>
      <c r="X52" s="12">
        <f t="shared" ca="1" si="174"/>
        <v>1.1452757370609896</v>
      </c>
      <c r="Z52" s="9">
        <f t="shared" si="70"/>
        <v>2031</v>
      </c>
      <c r="AA52" s="7">
        <f t="shared" si="71"/>
        <v>1.4</v>
      </c>
      <c r="AB52" s="6">
        <f t="shared" ca="1" si="17"/>
        <v>3.6566506103777736</v>
      </c>
      <c r="AC52" s="6">
        <f t="shared" ca="1" si="18"/>
        <v>4.9672150783576363</v>
      </c>
      <c r="AD52" s="6">
        <f t="shared" ca="1" si="19"/>
        <v>5.3982875461552444</v>
      </c>
      <c r="AE52" s="6">
        <f t="shared" ca="1" si="20"/>
        <v>6.1114822898871406</v>
      </c>
      <c r="AF52" s="6">
        <f t="shared" ca="1" si="21"/>
        <v>6.2451019822661937</v>
      </c>
      <c r="AG52" s="6">
        <f t="shared" ca="1" si="22"/>
        <v>7.4465825543721742</v>
      </c>
      <c r="AH52" s="6">
        <f t="shared" ca="1" si="23"/>
        <v>9.2488034125311422</v>
      </c>
      <c r="AI52" s="6">
        <f t="shared" ca="1" si="24"/>
        <v>11.970855255672591</v>
      </c>
      <c r="AJ52" s="6">
        <f t="shared" ca="1" si="25"/>
        <v>18.259907703325993</v>
      </c>
      <c r="AK52" s="6">
        <f t="shared" ca="1" si="26"/>
        <v>36.282116284915702</v>
      </c>
      <c r="AM52" s="7">
        <f t="shared" si="72"/>
        <v>1.4</v>
      </c>
      <c r="AN52" s="6">
        <f t="shared" ca="1" si="27"/>
        <v>3.6566506103777736</v>
      </c>
      <c r="AO52" s="13">
        <f t="shared" ca="1" si="28"/>
        <v>4.4704935705218727</v>
      </c>
      <c r="AP52" s="13">
        <f t="shared" ca="1" si="138"/>
        <v>4.0851467525426646</v>
      </c>
      <c r="AQ52" s="13">
        <f t="shared" ca="1" si="138"/>
        <v>4.2780376029209979</v>
      </c>
      <c r="AR52" s="13">
        <f t="shared" ca="1" si="138"/>
        <v>3.7470611893597159</v>
      </c>
      <c r="AS52" s="13">
        <f t="shared" ca="1" si="138"/>
        <v>2.904403532468617</v>
      </c>
      <c r="AT52" s="13">
        <f t="shared" ca="1" si="138"/>
        <v>3.6995213650124574</v>
      </c>
      <c r="AU52" s="13">
        <f t="shared" ca="1" si="138"/>
        <v>2.4164802051622072</v>
      </c>
      <c r="AV52" s="13">
        <f t="shared" ca="1" si="138"/>
        <v>3.2952009700713036</v>
      </c>
      <c r="AW52" s="13">
        <f t="shared" ca="1" si="138"/>
        <v>3.1122382322222921</v>
      </c>
      <c r="AX52" s="13">
        <f t="shared" ca="1" si="29"/>
        <v>2.7128599559428528</v>
      </c>
    </row>
    <row r="53" spans="1:50" x14ac:dyDescent="0.25">
      <c r="A53" s="9">
        <f t="shared" si="67"/>
        <v>2031</v>
      </c>
      <c r="B53" s="7">
        <f t="shared" si="68"/>
        <v>1.6</v>
      </c>
      <c r="C53" s="6">
        <f t="shared" ca="1" si="124"/>
        <v>4.0341593987061417</v>
      </c>
      <c r="D53" s="13">
        <f ca="1">MAX(INDIRECT("'[All data.xlsx]Sheet5_Mul_" &amp; $B53 &amp; "_" &amp; D$1 &amp; "'!"&amp; ADDRESS($BE$2+$A53-2023, 2) &amp; ":" &amp; ADDRESS($BE$2+$A53-2023, 52)))/2.5</f>
        <v>17.228894788832029</v>
      </c>
      <c r="E53" s="13">
        <f ca="1">MAX(INDIRECT("'[All data.xlsx]Sheet5_Mul_" &amp; $B53 &amp; "_" &amp; E$1 &amp; "'!"&amp; ADDRESS($BE$2+$A53-2023, 2) &amp; ":" &amp; ADDRESS($BE$2+$A53-2023, 52)))</f>
        <v>4.7563971915765713</v>
      </c>
      <c r="F53" s="13">
        <f t="shared" ca="1" si="153"/>
        <v>4.6432265604292677</v>
      </c>
      <c r="G53" s="13">
        <f t="shared" ca="1" si="125"/>
        <v>3.9785610936482119</v>
      </c>
      <c r="H53" s="13">
        <f t="shared" ca="1" si="125"/>
        <v>4.1589160679103969</v>
      </c>
      <c r="I53" s="13">
        <f t="shared" ca="1" si="152"/>
        <v>4.0973392828079467</v>
      </c>
      <c r="J53" s="13">
        <f t="shared" ca="1" si="152"/>
        <v>4.0357624977054973</v>
      </c>
      <c r="K53" s="13">
        <f t="shared" ca="1" si="152"/>
        <v>3.9741857126030471</v>
      </c>
      <c r="L53" s="13">
        <f t="shared" ca="1" si="152"/>
        <v>3.9126089275005973</v>
      </c>
      <c r="M53" s="13">
        <f t="shared" ca="1" si="2"/>
        <v>2.9217779082748727</v>
      </c>
      <c r="N53" s="12">
        <f t="shared" ca="1" si="164"/>
        <v>1.290874047846656</v>
      </c>
      <c r="O53" s="12">
        <f t="shared" ca="1" si="165"/>
        <v>4.6098015699269563</v>
      </c>
      <c r="P53" s="12">
        <f t="shared" ca="1" si="166"/>
        <v>1.2505154325615777</v>
      </c>
      <c r="Q53" s="12">
        <f t="shared" ca="1" si="167"/>
        <v>1.5722204295178168</v>
      </c>
      <c r="R53" s="12">
        <f t="shared" ca="1" si="168"/>
        <v>1.2544662367876176</v>
      </c>
      <c r="S53" s="12">
        <f t="shared" ca="1" si="169"/>
        <v>1.3183346464068721</v>
      </c>
      <c r="T53" s="12">
        <f t="shared" ca="1" si="170"/>
        <v>1.2217212378068698</v>
      </c>
      <c r="U53" s="12">
        <f t="shared" ca="1" si="171"/>
        <v>1.2750601882339216</v>
      </c>
      <c r="V53" s="12">
        <f t="shared" ca="1" si="172"/>
        <v>1.3968371700365485</v>
      </c>
      <c r="W53" s="12">
        <f t="shared" ca="1" si="173"/>
        <v>1.4459017923776105</v>
      </c>
      <c r="X53" s="12">
        <f t="shared" ca="1" si="174"/>
        <v>1.233473677879195</v>
      </c>
      <c r="Z53" s="9">
        <f t="shared" si="70"/>
        <v>2031</v>
      </c>
      <c r="AA53" s="7">
        <f t="shared" si="71"/>
        <v>1.6</v>
      </c>
      <c r="AB53" s="6">
        <f t="shared" ca="1" si="17"/>
        <v>4.0341593987061417</v>
      </c>
      <c r="AC53" s="6">
        <f t="shared" ca="1" si="18"/>
        <v>19.143216432035587</v>
      </c>
      <c r="AD53" s="6">
        <f t="shared" ca="1" si="19"/>
        <v>5.9454964894707141</v>
      </c>
      <c r="AE53" s="6">
        <f t="shared" ca="1" si="20"/>
        <v>6.63318080061324</v>
      </c>
      <c r="AF53" s="6">
        <f t="shared" ca="1" si="21"/>
        <v>6.6309351560803531</v>
      </c>
      <c r="AG53" s="6">
        <f t="shared" ca="1" si="22"/>
        <v>8.3178321358207938</v>
      </c>
      <c r="AH53" s="6">
        <f t="shared" ca="1" si="23"/>
        <v>10.243348207019865</v>
      </c>
      <c r="AI53" s="6">
        <f t="shared" ca="1" si="24"/>
        <v>13.452541659018323</v>
      </c>
      <c r="AJ53" s="6">
        <f t="shared" ca="1" si="25"/>
        <v>19.870928563015241</v>
      </c>
      <c r="AK53" s="6">
        <f t="shared" ca="1" si="26"/>
        <v>39.126089275005981</v>
      </c>
      <c r="AM53" s="7">
        <f t="shared" si="72"/>
        <v>1.6</v>
      </c>
      <c r="AN53" s="6">
        <f t="shared" ca="1" si="27"/>
        <v>4.0341593987061417</v>
      </c>
      <c r="AO53" s="13">
        <f t="shared" ca="1" si="28"/>
        <v>24.52420654235577</v>
      </c>
      <c r="AP53" s="13">
        <f t="shared" ca="1" si="138"/>
        <v>4.7563971915765713</v>
      </c>
      <c r="AQ53" s="13">
        <f t="shared" ca="1" si="138"/>
        <v>4.6432265604292677</v>
      </c>
      <c r="AR53" s="13">
        <f t="shared" ca="1" si="138"/>
        <v>3.9785610936482119</v>
      </c>
      <c r="AS53" s="13">
        <f t="shared" ca="1" si="138"/>
        <v>4.1589160679103969</v>
      </c>
      <c r="AT53" s="13">
        <f t="shared" ca="1" si="138"/>
        <v>4.0973392828079467</v>
      </c>
      <c r="AU53" s="13">
        <f t="shared" ca="1" si="138"/>
        <v>3.8298259737246192</v>
      </c>
      <c r="AV53" s="13">
        <f t="shared" ca="1" si="138"/>
        <v>3.8862737119014872</v>
      </c>
      <c r="AW53" s="13">
        <f t="shared" ca="1" si="138"/>
        <v>3.3748338355376588</v>
      </c>
      <c r="AX53" s="13">
        <f t="shared" ca="1" si="29"/>
        <v>2.9217779082748727</v>
      </c>
    </row>
    <row r="54" spans="1:50" x14ac:dyDescent="0.25">
      <c r="A54" s="9">
        <f t="shared" si="67"/>
        <v>2031</v>
      </c>
      <c r="B54" s="7">
        <f t="shared" si="68"/>
        <v>1.8</v>
      </c>
      <c r="C54" s="6">
        <f t="shared" ca="1" si="124"/>
        <v>4.5383557981923435</v>
      </c>
      <c r="D54" s="13">
        <f ca="1">MAX(INDIRECT("'[All data.xlsx]Sheet5_Mul_" &amp; $B54 &amp; "_" &amp; D$1 &amp; "'!"&amp; ADDRESS($BE$2+$A54-2023, 2) &amp; ":" &amp; ADDRESS($BE$2+$A54-2023, 52)))/2.5</f>
        <v>23.338354168973858</v>
      </c>
      <c r="E54" s="13">
        <f ca="1">MAX(INDIRECT("'[All data.xlsx]Sheet5_Mul_" &amp; $B54 &amp; "_" &amp; E$1 &amp; "'!"&amp; ADDRESS($BE$2+$A54-2023, 2) &amp; ":" &amp; ADDRESS($BE$2+$A54-2023, 52)))/2.5</f>
        <v>9.6263588397254853</v>
      </c>
      <c r="F54" s="13">
        <f t="shared" ca="1" si="153"/>
        <v>5.105073206630367</v>
      </c>
      <c r="G54" s="13">
        <f t="shared" ref="G54:H73" ca="1" si="175">MAX(INDIRECT("'[All data.xlsx]Sheet5_Mul_" &amp; $B54 &amp; "_" &amp; G$1 &amp; "'!"&amp; ADDRESS($BE$2+$A54-2023, 2) &amp; ":" &amp; ADDRESS($BE$2+$A54-2023, 52)))</f>
        <v>4.8534713189268572</v>
      </c>
      <c r="H54" s="13">
        <f t="shared" ca="1" si="175"/>
        <v>4.731927837778235</v>
      </c>
      <c r="I54" s="13">
        <f t="shared" ca="1" si="152"/>
        <v>4.3360873526935997</v>
      </c>
      <c r="J54" s="13">
        <f t="shared" ca="1" si="152"/>
        <v>4.4888408754809914</v>
      </c>
      <c r="K54" s="13">
        <f t="shared" ca="1" si="152"/>
        <v>4.2516136072040558</v>
      </c>
      <c r="L54" s="13">
        <f t="shared" ca="1" si="152"/>
        <v>4.2166642991720256</v>
      </c>
      <c r="M54" s="13">
        <f t="shared" ca="1" si="2"/>
        <v>3.1572837216278962</v>
      </c>
      <c r="N54" s="12">
        <f t="shared" ca="1" si="164"/>
        <v>1.4522097767529578</v>
      </c>
      <c r="O54" s="12">
        <f t="shared" ca="1" si="165"/>
        <v>6.2444621669745759</v>
      </c>
      <c r="P54" s="12">
        <f t="shared" ca="1" si="166"/>
        <v>2.5308883601586176</v>
      </c>
      <c r="Q54" s="12">
        <f t="shared" ca="1" si="167"/>
        <v>1.7286040827838176</v>
      </c>
      <c r="R54" s="12">
        <f t="shared" ca="1" si="168"/>
        <v>1.5303311316574095</v>
      </c>
      <c r="S54" s="12">
        <f t="shared" ca="1" si="169"/>
        <v>1.4999736255736833</v>
      </c>
      <c r="T54" s="12">
        <f t="shared" ca="1" si="170"/>
        <v>1.2929097743990379</v>
      </c>
      <c r="U54" s="12">
        <f t="shared" ca="1" si="171"/>
        <v>1.4182059263638511</v>
      </c>
      <c r="V54" s="12">
        <f t="shared" ca="1" si="172"/>
        <v>1.4943468545877139</v>
      </c>
      <c r="W54" s="12">
        <f t="shared" ca="1" si="173"/>
        <v>1.5582652345278589</v>
      </c>
      <c r="X54" s="12">
        <f t="shared" ca="1" si="174"/>
        <v>1.3328960949410043</v>
      </c>
      <c r="Z54" s="9">
        <f t="shared" si="70"/>
        <v>2031</v>
      </c>
      <c r="AA54" s="7">
        <f t="shared" si="71"/>
        <v>1.8</v>
      </c>
      <c r="AB54" s="6">
        <f t="shared" ca="1" si="17"/>
        <v>4.5383557981923435</v>
      </c>
      <c r="AC54" s="6">
        <f t="shared" ca="1" si="18"/>
        <v>25.931504632193175</v>
      </c>
      <c r="AD54" s="6">
        <f t="shared" ca="1" si="19"/>
        <v>12.032948549656856</v>
      </c>
      <c r="AE54" s="6">
        <f t="shared" ca="1" si="20"/>
        <v>7.292961723757668</v>
      </c>
      <c r="AF54" s="6">
        <f t="shared" ca="1" si="21"/>
        <v>8.0891188648780954</v>
      </c>
      <c r="AG54" s="6">
        <f t="shared" ca="1" si="22"/>
        <v>9.46385567555647</v>
      </c>
      <c r="AH54" s="6">
        <f t="shared" ca="1" si="23"/>
        <v>10.840218381733999</v>
      </c>
      <c r="AI54" s="6">
        <f t="shared" ca="1" si="24"/>
        <v>14.962802918269968</v>
      </c>
      <c r="AJ54" s="6">
        <f t="shared" ca="1" si="25"/>
        <v>21.258068036020283</v>
      </c>
      <c r="AK54" s="6">
        <f t="shared" ca="1" si="26"/>
        <v>42.166642991720266</v>
      </c>
      <c r="AM54" s="7">
        <f t="shared" si="72"/>
        <v>1.8</v>
      </c>
      <c r="AN54" s="6">
        <f t="shared" ca="1" si="27"/>
        <v>4.5383557981923435</v>
      </c>
      <c r="AO54" s="13">
        <f t="shared" ca="1" si="28"/>
        <v>42.671837266750096</v>
      </c>
      <c r="AP54" s="13">
        <f t="shared" ca="1" si="138"/>
        <v>16.57482144998351</v>
      </c>
      <c r="AQ54" s="13">
        <f t="shared" ca="1" si="138"/>
        <v>5.105073206630367</v>
      </c>
      <c r="AR54" s="13">
        <f t="shared" ca="1" si="138"/>
        <v>4.8534713189268572</v>
      </c>
      <c r="AS54" s="13">
        <f t="shared" ca="1" si="138"/>
        <v>3.5682914024303529</v>
      </c>
      <c r="AT54" s="13">
        <f t="shared" ca="1" si="138"/>
        <v>4.3360873526935997</v>
      </c>
      <c r="AU54" s="13">
        <f t="shared" ca="1" si="138"/>
        <v>4.2463097238626766</v>
      </c>
      <c r="AV54" s="13">
        <f t="shared" ca="1" si="138"/>
        <v>3.8646825608394071</v>
      </c>
      <c r="AW54" s="13">
        <f t="shared" ca="1" si="138"/>
        <v>3.6176028730756511</v>
      </c>
      <c r="AX54" s="13">
        <f t="shared" ca="1" si="29"/>
        <v>3.1572837216278962</v>
      </c>
    </row>
    <row r="55" spans="1:50" x14ac:dyDescent="0.25">
      <c r="A55" s="9">
        <f t="shared" si="67"/>
        <v>2031</v>
      </c>
      <c r="B55" s="7">
        <f t="shared" si="68"/>
        <v>2</v>
      </c>
      <c r="C55" s="6">
        <f t="shared" ca="1" si="124"/>
        <v>5.2340712143890737</v>
      </c>
      <c r="D55" s="13">
        <f ca="1">MAX(INDIRECT("'[All data.xlsx]Sheet5_Mul_" &amp; $B55 &amp; "_" &amp; D$1 &amp; "'!"&amp; ADDRESS($BE$2+$A55-2023, 2) &amp; ":" &amp; ADDRESS($BE$2+$A55-2023, 52)))/2.5</f>
        <v>20.732238669658873</v>
      </c>
      <c r="E55" s="13">
        <f ca="1">MAX(INDIRECT("'[All data.xlsx]Sheet5_Mul_" &amp; $B55 &amp; "_" &amp; E$1 &amp; "'!"&amp; ADDRESS($BE$2+$A55-2023, 2) &amp; ":" &amp; ADDRESS($BE$2+$A55-2023, 52)))</f>
        <v>28.763150389411994</v>
      </c>
      <c r="F55" s="13">
        <f t="shared" ca="1" si="153"/>
        <v>20.629573997462728</v>
      </c>
      <c r="G55" s="13">
        <f t="shared" ca="1" si="175"/>
        <v>12.661182122353956</v>
      </c>
      <c r="H55" s="13">
        <f t="shared" ca="1" si="175"/>
        <v>13.173059988377421</v>
      </c>
      <c r="I55" s="13">
        <f t="shared" ca="1" si="152"/>
        <v>11.593632318856264</v>
      </c>
      <c r="J55" s="13">
        <f t="shared" ca="1" si="152"/>
        <v>6.1655734891608489</v>
      </c>
      <c r="K55" s="13">
        <f t="shared" ca="1" si="152"/>
        <v>3.1037463356863872</v>
      </c>
      <c r="L55" s="13">
        <f t="shared" ca="1" si="152"/>
        <v>1.8995400698348754</v>
      </c>
      <c r="M55" s="13">
        <f t="shared" ca="1" si="2"/>
        <v>1.8415857615612168</v>
      </c>
      <c r="N55" s="12">
        <f t="shared" ca="1" si="164"/>
        <v>1.6748288868811376</v>
      </c>
      <c r="O55" s="12">
        <f t="shared" ca="1" si="165"/>
        <v>5.5471640832959519</v>
      </c>
      <c r="P55" s="12">
        <f t="shared" ca="1" si="166"/>
        <v>7.5621866724563702</v>
      </c>
      <c r="Q55" s="12">
        <f t="shared" ca="1" si="167"/>
        <v>6.9852800135735533</v>
      </c>
      <c r="R55" s="12">
        <f t="shared" ca="1" si="168"/>
        <v>3.9921532223469787</v>
      </c>
      <c r="S55" s="12">
        <f t="shared" ca="1" si="169"/>
        <v>4.1757277853889647</v>
      </c>
      <c r="T55" s="12">
        <f t="shared" ca="1" si="170"/>
        <v>3.4569231029274077</v>
      </c>
      <c r="U55" s="12">
        <f t="shared" ca="1" si="171"/>
        <v>1.9479534036329178</v>
      </c>
      <c r="V55" s="12">
        <f t="shared" ca="1" si="172"/>
        <v>1.0908972457685737</v>
      </c>
      <c r="W55" s="12">
        <f t="shared" ca="1" si="173"/>
        <v>0.7019736555735594</v>
      </c>
      <c r="X55" s="12">
        <f t="shared" ca="1" si="174"/>
        <v>0.77745387697317458</v>
      </c>
      <c r="Z55" s="9">
        <f t="shared" si="70"/>
        <v>2031</v>
      </c>
      <c r="AA55" s="7">
        <f t="shared" si="71"/>
        <v>2</v>
      </c>
      <c r="AB55" s="6">
        <f t="shared" ca="1" si="17"/>
        <v>5.2340712143890737</v>
      </c>
      <c r="AC55" s="6">
        <f t="shared" ca="1" si="18"/>
        <v>23.035820744065415</v>
      </c>
      <c r="AD55" s="6">
        <f t="shared" ca="1" si="19"/>
        <v>35.953937986764991</v>
      </c>
      <c r="AE55" s="6">
        <f t="shared" ca="1" si="20"/>
        <v>29.470819996375329</v>
      </c>
      <c r="AF55" s="6">
        <f t="shared" ca="1" si="21"/>
        <v>21.101970203923262</v>
      </c>
      <c r="AG55" s="6">
        <f t="shared" ca="1" si="22"/>
        <v>26.346119976754842</v>
      </c>
      <c r="AH55" s="6">
        <f t="shared" ca="1" si="23"/>
        <v>28.984080797140656</v>
      </c>
      <c r="AI55" s="6">
        <f t="shared" ca="1" si="24"/>
        <v>20.551911630536161</v>
      </c>
      <c r="AJ55" s="6">
        <f t="shared" ca="1" si="25"/>
        <v>15.518731678431939</v>
      </c>
      <c r="AK55" s="6">
        <f t="shared" ca="1" si="26"/>
        <v>18.99540069834876</v>
      </c>
      <c r="AM55" s="7">
        <f t="shared" si="72"/>
        <v>2</v>
      </c>
      <c r="AN55" s="6">
        <f t="shared" ca="1" si="27"/>
        <v>5.2340712143890737</v>
      </c>
      <c r="AO55" s="13">
        <f t="shared" ca="1" si="28"/>
        <v>31.977917375207525</v>
      </c>
      <c r="AP55" s="13">
        <f t="shared" ca="1" si="138"/>
        <v>19.333831982250732</v>
      </c>
      <c r="AQ55" s="13">
        <f t="shared" ca="1" si="138"/>
        <v>14.058768122623897</v>
      </c>
      <c r="AR55" s="13">
        <f t="shared" ca="1" si="138"/>
        <v>6.2412027142818616</v>
      </c>
      <c r="AS55" s="13">
        <f t="shared" ca="1" si="138"/>
        <v>8.6336173770556748</v>
      </c>
      <c r="AT55" s="13">
        <f t="shared" ca="1" si="138"/>
        <v>8.6175994532522378</v>
      </c>
      <c r="AU55" s="13">
        <f t="shared" ca="1" si="138"/>
        <v>5.128383417265491</v>
      </c>
      <c r="AV55" s="13">
        <f t="shared" ca="1" si="138"/>
        <v>3.1037463356863872</v>
      </c>
      <c r="AW55" s="13">
        <f t="shared" ca="1" si="138"/>
        <v>1.8994164888577769</v>
      </c>
      <c r="AX55" s="13">
        <f t="shared" ca="1" si="29"/>
        <v>1.8415857615612168</v>
      </c>
    </row>
    <row r="56" spans="1:50" x14ac:dyDescent="0.25">
      <c r="A56" s="9">
        <f t="shared" si="67"/>
        <v>2032</v>
      </c>
      <c r="B56" s="7">
        <f t="shared" si="68"/>
        <v>1</v>
      </c>
      <c r="C56" s="6">
        <f t="shared" ca="1" si="124"/>
        <v>3.1244432792263317</v>
      </c>
      <c r="D56" s="13">
        <f ca="1">MAX(INDIRECT("'[All data.xlsx]Sheet5_Mul_" &amp; $B56 &amp; "_" &amp; D$1 &amp; "'!"&amp; ADDRESS($BE$2+$A56-2023, 2) &amp; ":" &amp; ADDRESS($BE$2+$A56-2023, 52)))</f>
        <v>3.9696050961504223</v>
      </c>
      <c r="E56" s="13">
        <f ca="1">MAX(INDIRECT("'[All data.xlsx]Sheet5_Mul_" &amp; $B56 &amp; "_" &amp; E$1 &amp; "'!"&amp; ADDRESS($BE$2+$A56-2023, 2) &amp; ":" &amp; ADDRESS($BE$2+$A56-2023, 52)))</f>
        <v>3.0127674321891336</v>
      </c>
      <c r="F56" s="13">
        <f t="shared" ca="1" si="153"/>
        <v>3.7205745756902147</v>
      </c>
      <c r="G56" s="13">
        <f t="shared" ca="1" si="175"/>
        <v>3.1490715107861229</v>
      </c>
      <c r="H56" s="13">
        <f t="shared" ca="1" si="175"/>
        <v>3.2373938595963616</v>
      </c>
      <c r="I56" s="13">
        <f t="shared" ca="1" si="152"/>
        <v>3.4509000812088293</v>
      </c>
      <c r="J56" s="13">
        <f t="shared" ca="1" si="152"/>
        <v>3.381767121442282</v>
      </c>
      <c r="K56" s="13">
        <f t="shared" ca="1" si="152"/>
        <v>3.2002524521941824</v>
      </c>
      <c r="L56" s="13">
        <f t="shared" ca="1" si="152"/>
        <v>3.1687513940097549</v>
      </c>
      <c r="M56" s="13">
        <f t="shared" ca="1" si="2"/>
        <v>2.3626201416364037</v>
      </c>
      <c r="N56" s="12">
        <f ca="1">C56/$C56</f>
        <v>1</v>
      </c>
      <c r="O56" s="12">
        <f t="shared" ref="O56" ca="1" si="176">D56/$C56</f>
        <v>1.2704999711607401</v>
      </c>
      <c r="P56" s="12">
        <f t="shared" ref="P56" ca="1" si="177">E56/$C56</f>
        <v>0.96425736137387941</v>
      </c>
      <c r="Q56" s="12">
        <f t="shared" ref="Q56" ca="1" si="178">F56/$C56</f>
        <v>1.1907960053003412</v>
      </c>
      <c r="R56" s="12">
        <f t="shared" ref="R56" ca="1" si="179">G56/$C56</f>
        <v>1.0078824383606315</v>
      </c>
      <c r="S56" s="12">
        <f t="shared" ref="S56" ca="1" si="180">H56/$C56</f>
        <v>1.0361506259758373</v>
      </c>
      <c r="T56" s="12">
        <f t="shared" ref="T56" ca="1" si="181">I56/$C56</f>
        <v>1.1044847906675184</v>
      </c>
      <c r="U56" s="12">
        <f t="shared" ref="U56" ca="1" si="182">J56/$C56</f>
        <v>1.082358301693884</v>
      </c>
      <c r="V56" s="12">
        <f t="shared" ref="V56" ca="1" si="183">K56/$C56</f>
        <v>1.0242632578648132</v>
      </c>
      <c r="W56" s="12">
        <f t="shared" ref="W56" ca="1" si="184">L56/$C56</f>
        <v>1.0141811231069602</v>
      </c>
      <c r="X56" s="12">
        <f t="shared" ref="X56" ca="1" si="185">M56/$C56</f>
        <v>0.75617315806143581</v>
      </c>
      <c r="Z56" s="9">
        <f t="shared" si="70"/>
        <v>2032</v>
      </c>
      <c r="AA56" s="7">
        <f t="shared" si="71"/>
        <v>1</v>
      </c>
      <c r="AB56" s="6">
        <f t="shared" ca="1" si="17"/>
        <v>3.1244432792263317</v>
      </c>
      <c r="AC56" s="6">
        <f t="shared" ca="1" si="18"/>
        <v>4.410672329056025</v>
      </c>
      <c r="AD56" s="6">
        <f t="shared" ca="1" si="19"/>
        <v>3.7659592902364167</v>
      </c>
      <c r="AE56" s="6">
        <f t="shared" ca="1" si="20"/>
        <v>5.3151065367003074</v>
      </c>
      <c r="AF56" s="6">
        <f t="shared" ca="1" si="21"/>
        <v>5.2484525179768715</v>
      </c>
      <c r="AG56" s="6">
        <f t="shared" ca="1" si="22"/>
        <v>6.4747877191927232</v>
      </c>
      <c r="AH56" s="6">
        <f t="shared" ca="1" si="23"/>
        <v>8.6272502030220721</v>
      </c>
      <c r="AI56" s="6">
        <f t="shared" ca="1" si="24"/>
        <v>11.272557071474271</v>
      </c>
      <c r="AJ56" s="6">
        <f t="shared" ca="1" si="25"/>
        <v>16.001262260970915</v>
      </c>
      <c r="AK56" s="6">
        <f t="shared" ca="1" si="26"/>
        <v>31.687513940097556</v>
      </c>
      <c r="AM56" s="7">
        <f t="shared" si="72"/>
        <v>1</v>
      </c>
      <c r="AN56" s="6">
        <f t="shared" ca="1" si="27"/>
        <v>3.1244432792263317</v>
      </c>
      <c r="AO56" s="13">
        <f t="shared" ca="1" si="28"/>
        <v>3.9696050961504223</v>
      </c>
      <c r="AP56" s="13">
        <f t="shared" ca="1" si="138"/>
        <v>3.0127674321891336</v>
      </c>
      <c r="AQ56" s="13">
        <f t="shared" ca="1" si="138"/>
        <v>3.7205745756902147</v>
      </c>
      <c r="AR56" s="13">
        <f t="shared" ca="1" si="138"/>
        <v>3.1013632835670517</v>
      </c>
      <c r="AS56" s="13">
        <f t="shared" ca="1" si="138"/>
        <v>3.1264992887265919</v>
      </c>
      <c r="AT56" s="13">
        <f t="shared" ca="1" si="138"/>
        <v>3.4275303423595558</v>
      </c>
      <c r="AU56" s="13">
        <f t="shared" ca="1" si="138"/>
        <v>2.4501342917550195</v>
      </c>
      <c r="AV56" s="13">
        <f t="shared" ca="1" si="138"/>
        <v>2.8758058194620091</v>
      </c>
      <c r="AW56" s="13">
        <f t="shared" ca="1" si="138"/>
        <v>3.1598548775552198</v>
      </c>
      <c r="AX56" s="13">
        <f t="shared" ca="1" si="29"/>
        <v>2.3626201416364037</v>
      </c>
    </row>
    <row r="57" spans="1:50" x14ac:dyDescent="0.25">
      <c r="A57" s="9">
        <f t="shared" si="67"/>
        <v>2032</v>
      </c>
      <c r="B57" s="7">
        <f t="shared" si="68"/>
        <v>1.2</v>
      </c>
      <c r="C57" s="6">
        <f t="shared" ca="1" si="124"/>
        <v>3.362234581523003</v>
      </c>
      <c r="D57" s="13">
        <f ca="1">MAX(INDIRECT("'[All data.xlsx]Sheet5_Mul_" &amp; $B57 &amp; "_" &amp; D$1 &amp; "'!"&amp; ADDRESS($BE$2+$A57-2023, 2) &amp; ":" &amp; ADDRESS($BE$2+$A57-2023, 52)))</f>
        <v>4.3400723007229178</v>
      </c>
      <c r="E57" s="13">
        <f ca="1">MAX(INDIRECT("'[All data.xlsx]Sheet5_Mul_" &amp; $B57 &amp; "_" &amp; E$1 &amp; "'!"&amp; ADDRESS($BE$2+$A57-2023, 2) &amp; ":" &amp; ADDRESS($BE$2+$A57-2023, 52)))</f>
        <v>4.0590142085538936</v>
      </c>
      <c r="F57" s="13">
        <f t="shared" ca="1" si="153"/>
        <v>3.9731054868734548</v>
      </c>
      <c r="G57" s="13">
        <f t="shared" ca="1" si="175"/>
        <v>3.4318346554723735</v>
      </c>
      <c r="H57" s="13">
        <f t="shared" ca="1" si="175"/>
        <v>3.376588536511278</v>
      </c>
      <c r="I57" s="13">
        <f t="shared" ca="1" si="152"/>
        <v>3.3756197162310988</v>
      </c>
      <c r="J57" s="13">
        <f t="shared" ca="1" si="152"/>
        <v>3.6371716675358758</v>
      </c>
      <c r="K57" s="13">
        <f t="shared" ca="1" si="152"/>
        <v>3.3095215798995805</v>
      </c>
      <c r="L57" s="13">
        <f t="shared" ca="1" si="152"/>
        <v>3.4602201792522136</v>
      </c>
      <c r="M57" s="13">
        <f t="shared" ca="1" si="2"/>
        <v>2.5225310384135229</v>
      </c>
      <c r="N57" s="12">
        <f t="shared" ref="N57:N61" ca="1" si="186">C57/C$56</f>
        <v>1.0761067752062226</v>
      </c>
      <c r="O57" s="12">
        <f t="shared" ref="O56:X61" ca="1" si="187">D57/D$56</f>
        <v>1.0933259595348064</v>
      </c>
      <c r="P57" s="12">
        <f t="shared" ca="1" si="187"/>
        <v>1.3472710057823938</v>
      </c>
      <c r="Q57" s="12">
        <f t="shared" ca="1" si="187"/>
        <v>1.0678741699825738</v>
      </c>
      <c r="R57" s="12">
        <f t="shared" ca="1" si="187"/>
        <v>1.0897925447922465</v>
      </c>
      <c r="S57" s="12">
        <f t="shared" ca="1" si="187"/>
        <v>1.0429959044069699</v>
      </c>
      <c r="T57" s="12">
        <f t="shared" ca="1" si="187"/>
        <v>0.97818529566020929</v>
      </c>
      <c r="U57" s="12">
        <f t="shared" ca="1" si="187"/>
        <v>1.0755239899501616</v>
      </c>
      <c r="V57" s="12">
        <f t="shared" ca="1" si="187"/>
        <v>1.0341439087502238</v>
      </c>
      <c r="W57" s="12">
        <f t="shared" ca="1" si="187"/>
        <v>1.0919822191773878</v>
      </c>
      <c r="X57" s="12">
        <f t="shared" ca="1" si="187"/>
        <v>1.0676837101144669</v>
      </c>
      <c r="Z57" s="9">
        <f t="shared" si="70"/>
        <v>2032</v>
      </c>
      <c r="AA57" s="7">
        <f t="shared" si="71"/>
        <v>1.2</v>
      </c>
      <c r="AB57" s="6">
        <f t="shared" ca="1" si="17"/>
        <v>3.362234581523003</v>
      </c>
      <c r="AC57" s="6">
        <f t="shared" ca="1" si="18"/>
        <v>4.8223025563587978</v>
      </c>
      <c r="AD57" s="6">
        <f t="shared" ca="1" si="19"/>
        <v>5.073767760692367</v>
      </c>
      <c r="AE57" s="6">
        <f t="shared" ca="1" si="20"/>
        <v>5.675864981247793</v>
      </c>
      <c r="AF57" s="6">
        <f t="shared" ca="1" si="21"/>
        <v>5.7197244257872892</v>
      </c>
      <c r="AG57" s="6">
        <f t="shared" ca="1" si="22"/>
        <v>6.753177073022556</v>
      </c>
      <c r="AH57" s="6">
        <f t="shared" ca="1" si="23"/>
        <v>8.4390492905777457</v>
      </c>
      <c r="AI57" s="6">
        <f t="shared" ca="1" si="24"/>
        <v>12.123905558452918</v>
      </c>
      <c r="AJ57" s="6">
        <f t="shared" ca="1" si="25"/>
        <v>16.547607899497905</v>
      </c>
      <c r="AK57" s="6">
        <f t="shared" ca="1" si="26"/>
        <v>34.602201792522145</v>
      </c>
      <c r="AM57" s="7">
        <f t="shared" si="72"/>
        <v>1.2</v>
      </c>
      <c r="AN57" s="6">
        <f t="shared" ca="1" si="27"/>
        <v>3.362234581523003</v>
      </c>
      <c r="AO57" s="13">
        <f t="shared" ca="1" si="28"/>
        <v>4.3400723007229178</v>
      </c>
      <c r="AP57" s="13">
        <f t="shared" ca="1" si="138"/>
        <v>4.0590142085538936</v>
      </c>
      <c r="AQ57" s="13">
        <f t="shared" ca="1" si="138"/>
        <v>3.9731054868734548</v>
      </c>
      <c r="AR57" s="13">
        <f t="shared" ca="1" si="138"/>
        <v>3.4318346554723735</v>
      </c>
      <c r="AS57" s="13">
        <f t="shared" ca="1" si="138"/>
        <v>3.376588536511278</v>
      </c>
      <c r="AT57" s="13">
        <f t="shared" ca="1" si="138"/>
        <v>3.3756197162310988</v>
      </c>
      <c r="AU57" s="13">
        <f t="shared" ca="1" si="138"/>
        <v>3.6371716675358758</v>
      </c>
      <c r="AV57" s="13">
        <f t="shared" ca="1" si="138"/>
        <v>2.0922855467471959</v>
      </c>
      <c r="AW57" s="13">
        <f t="shared" ca="1" si="138"/>
        <v>3.4576531567908209</v>
      </c>
      <c r="AX57" s="13">
        <f t="shared" ca="1" si="29"/>
        <v>2.5225310384135229</v>
      </c>
    </row>
    <row r="58" spans="1:50" x14ac:dyDescent="0.25">
      <c r="A58" s="9">
        <f t="shared" si="67"/>
        <v>2032</v>
      </c>
      <c r="B58" s="7">
        <f t="shared" si="68"/>
        <v>1.4</v>
      </c>
      <c r="C58" s="6">
        <f t="shared" ca="1" si="124"/>
        <v>3.6559145396064618</v>
      </c>
      <c r="D58" s="13">
        <f ca="1">MAX(INDIRECT("'[All data.xlsx]Sheet5_Mul_" &amp; $B58 &amp; "_" &amp; D$1 &amp; "'!"&amp; ADDRESS($BE$2+$A58-2023, 2) &amp; ":" &amp; ADDRESS($BE$2+$A58-2023, 52)))</f>
        <v>4.4658642526491832</v>
      </c>
      <c r="E58" s="13">
        <f ca="1">MAX(INDIRECT("'[All data.xlsx]Sheet5_Mul_" &amp; $B58 &amp; "_" &amp; E$1 &amp; "'!"&amp; ADDRESS($BE$2+$A58-2023, 2) &amp; ":" &amp; ADDRESS($BE$2+$A58-2023, 52)))</f>
        <v>4.3688395469203947</v>
      </c>
      <c r="F58" s="13">
        <f t="shared" ca="1" si="153"/>
        <v>4.2718148411916061</v>
      </c>
      <c r="G58" s="13">
        <f t="shared" ca="1" si="175"/>
        <v>3.7631965132712133</v>
      </c>
      <c r="H58" s="13">
        <f t="shared" ca="1" si="175"/>
        <v>3.7175323727045573</v>
      </c>
      <c r="I58" s="13">
        <f t="shared" ca="1" si="152"/>
        <v>3.8969825316878506</v>
      </c>
      <c r="J58" s="13">
        <f t="shared" ca="1" si="152"/>
        <v>3.9416787551063677</v>
      </c>
      <c r="K58" s="13">
        <f t="shared" ca="1" si="152"/>
        <v>3.5620771690239041</v>
      </c>
      <c r="L58" s="13">
        <f t="shared" ca="1" si="152"/>
        <v>3.6446902851242013</v>
      </c>
      <c r="M58" s="13">
        <f t="shared" ca="1" si="2"/>
        <v>2.7059632051631897</v>
      </c>
      <c r="N58" s="12">
        <f t="shared" ca="1" si="186"/>
        <v>1.1701011069439968</v>
      </c>
      <c r="O58" s="12">
        <f t="shared" ca="1" si="187"/>
        <v>1.1250147418895684</v>
      </c>
      <c r="P58" s="12">
        <f t="shared" ca="1" si="187"/>
        <v>1.4501084618223961</v>
      </c>
      <c r="Q58" s="12">
        <f t="shared" ca="1" si="187"/>
        <v>1.1481599828970313</v>
      </c>
      <c r="R58" s="12">
        <f t="shared" ca="1" si="187"/>
        <v>1.195017801400065</v>
      </c>
      <c r="S58" s="12">
        <f t="shared" ca="1" si="187"/>
        <v>1.1483101945365584</v>
      </c>
      <c r="T58" s="12">
        <f t="shared" ca="1" si="187"/>
        <v>1.1292655365213475</v>
      </c>
      <c r="U58" s="12">
        <f t="shared" ca="1" si="187"/>
        <v>1.1655677678436032</v>
      </c>
      <c r="V58" s="12">
        <f t="shared" ca="1" si="187"/>
        <v>1.1130613044547921</v>
      </c>
      <c r="W58" s="12">
        <f t="shared" ca="1" si="187"/>
        <v>1.1501976115936918</v>
      </c>
      <c r="X58" s="12">
        <f t="shared" ca="1" si="187"/>
        <v>1.1453230070615494</v>
      </c>
      <c r="Z58" s="9">
        <f t="shared" si="70"/>
        <v>2032</v>
      </c>
      <c r="AA58" s="7">
        <f t="shared" si="71"/>
        <v>1.4</v>
      </c>
      <c r="AB58" s="6">
        <f t="shared" ca="1" si="17"/>
        <v>3.6559145396064618</v>
      </c>
      <c r="AC58" s="6">
        <f t="shared" ca="1" si="18"/>
        <v>4.962071391832426</v>
      </c>
      <c r="AD58" s="6">
        <f t="shared" ca="1" si="19"/>
        <v>5.4610494336504933</v>
      </c>
      <c r="AE58" s="6">
        <f t="shared" ca="1" si="20"/>
        <v>6.1025926302737235</v>
      </c>
      <c r="AF58" s="6">
        <f t="shared" ca="1" si="21"/>
        <v>6.2719941887853556</v>
      </c>
      <c r="AG58" s="6">
        <f t="shared" ca="1" si="22"/>
        <v>7.4350647454091146</v>
      </c>
      <c r="AH58" s="6">
        <f t="shared" ca="1" si="23"/>
        <v>9.7424563292196265</v>
      </c>
      <c r="AI58" s="6">
        <f t="shared" ca="1" si="24"/>
        <v>13.138929183687891</v>
      </c>
      <c r="AJ58" s="6">
        <f t="shared" ca="1" si="25"/>
        <v>17.810385845119523</v>
      </c>
      <c r="AK58" s="6">
        <f t="shared" ca="1" si="26"/>
        <v>36.446902851242022</v>
      </c>
      <c r="AM58" s="7">
        <f t="shared" si="72"/>
        <v>1.4</v>
      </c>
      <c r="AN58" s="6">
        <f t="shared" ca="1" si="27"/>
        <v>3.6559145396064618</v>
      </c>
      <c r="AO58" s="13">
        <f t="shared" ca="1" si="28"/>
        <v>4.4658642526491832</v>
      </c>
      <c r="AP58" s="13">
        <f t="shared" ref="AP58:AW66" ca="1" si="188">MIN(INDIRECT("'[All data.xlsx]Sheet5_Mul_" &amp; $B58 &amp; "_" &amp; AP$1 &amp; "'!"&amp; ADDRESS($BE$2+$A58-2023, 2) &amp; ":" &amp; ADDRESS($BE$2+$A58-2023, 52)))</f>
        <v>4.3688395469203947</v>
      </c>
      <c r="AQ58" s="13">
        <f t="shared" ca="1" si="188"/>
        <v>4.2718148411916061</v>
      </c>
      <c r="AR58" s="13">
        <f t="shared" ca="1" si="188"/>
        <v>3.7631965132712133</v>
      </c>
      <c r="AS58" s="13">
        <f t="shared" ca="1" si="188"/>
        <v>3.7175323727045573</v>
      </c>
      <c r="AT58" s="13">
        <f t="shared" ca="1" si="188"/>
        <v>2.935040734616932</v>
      </c>
      <c r="AU58" s="13">
        <f t="shared" ca="1" si="188"/>
        <v>3.9416787551063677</v>
      </c>
      <c r="AV58" s="13">
        <f t="shared" ca="1" si="188"/>
        <v>3.2076816157365857</v>
      </c>
      <c r="AW58" s="13">
        <f t="shared" ca="1" si="188"/>
        <v>3.0644551330055978</v>
      </c>
      <c r="AX58" s="13">
        <f t="shared" ca="1" si="29"/>
        <v>2.7059632051631897</v>
      </c>
    </row>
    <row r="59" spans="1:50" x14ac:dyDescent="0.25">
      <c r="A59" s="9">
        <f t="shared" si="67"/>
        <v>2032</v>
      </c>
      <c r="B59" s="7">
        <f t="shared" si="68"/>
        <v>1.6</v>
      </c>
      <c r="C59" s="6">
        <f t="shared" ca="1" si="124"/>
        <v>4.0334077369173391</v>
      </c>
      <c r="D59" s="13">
        <f ca="1">MAX(INDIRECT("'[All data.xlsx]Sheet5_Mul_" &amp; $B59 &amp; "_" &amp; D$1 &amp; "'!"&amp; ADDRESS($BE$2+$A59-2023, 2) &amp; ":" &amp; ADDRESS($BE$2+$A59-2023, 52)))/2.5</f>
        <v>18.106512754034959</v>
      </c>
      <c r="E59" s="13">
        <f ca="1">MAX(INDIRECT("'[All data.xlsx]Sheet5_Mul_" &amp; $B59 &amp; "_" &amp; E$1 &amp; "'!"&amp; ADDRESS($BE$2+$A59-2023, 2) &amp; ":" &amp; ADDRESS($BE$2+$A59-2023, 52)))</f>
        <v>4.7507198313570491</v>
      </c>
      <c r="F59" s="13">
        <f t="shared" ca="1" si="153"/>
        <v>4.6366999935903275</v>
      </c>
      <c r="G59" s="13">
        <f t="shared" ca="1" si="175"/>
        <v>4.2157248417736408</v>
      </c>
      <c r="H59" s="13">
        <f t="shared" ca="1" si="175"/>
        <v>3.9597032499276601</v>
      </c>
      <c r="I59" s="13">
        <f t="shared" ca="1" si="152"/>
        <v>4.0900036042568555</v>
      </c>
      <c r="J59" s="13">
        <f t="shared" ca="1" si="152"/>
        <v>4.2186776136524839</v>
      </c>
      <c r="K59" s="13">
        <f t="shared" ca="1" si="152"/>
        <v>3.8605691300781522</v>
      </c>
      <c r="L59" s="13">
        <f t="shared" ca="1" si="152"/>
        <v>3.9014217479816797</v>
      </c>
      <c r="M59" s="13">
        <f t="shared" ca="1" si="2"/>
        <v>2.9144171313129448</v>
      </c>
      <c r="N59" s="12">
        <f t="shared" ca="1" si="186"/>
        <v>1.2909204541284178</v>
      </c>
      <c r="O59" s="12">
        <f t="shared" ca="1" si="187"/>
        <v>4.5612881673277759</v>
      </c>
      <c r="P59" s="12">
        <f t="shared" ca="1" si="187"/>
        <v>1.576862448989329</v>
      </c>
      <c r="Q59" s="12">
        <f t="shared" ca="1" si="187"/>
        <v>1.2462322416236369</v>
      </c>
      <c r="R59" s="12">
        <f t="shared" ca="1" si="187"/>
        <v>1.3387199456519303</v>
      </c>
      <c r="S59" s="12">
        <f t="shared" ca="1" si="187"/>
        <v>1.2231144623290773</v>
      </c>
      <c r="T59" s="12">
        <f t="shared" ca="1" si="187"/>
        <v>1.18519908082188</v>
      </c>
      <c r="U59" s="12">
        <f t="shared" ca="1" si="187"/>
        <v>1.2474772691779172</v>
      </c>
      <c r="V59" s="12">
        <f t="shared" ca="1" si="187"/>
        <v>1.2063326839828645</v>
      </c>
      <c r="W59" s="12">
        <f t="shared" ca="1" si="187"/>
        <v>1.2312173669909774</v>
      </c>
      <c r="X59" s="12">
        <f t="shared" ca="1" si="187"/>
        <v>1.2335529863443702</v>
      </c>
      <c r="Z59" s="9">
        <f t="shared" si="70"/>
        <v>2032</v>
      </c>
      <c r="AA59" s="7">
        <f t="shared" si="71"/>
        <v>1.6</v>
      </c>
      <c r="AB59" s="6">
        <f t="shared" ca="1" si="17"/>
        <v>4.0334077369173391</v>
      </c>
      <c r="AC59" s="6">
        <f t="shared" ca="1" si="18"/>
        <v>20.118347504483289</v>
      </c>
      <c r="AD59" s="6">
        <f t="shared" ca="1" si="19"/>
        <v>5.9383997891963114</v>
      </c>
      <c r="AE59" s="6">
        <f t="shared" ca="1" si="20"/>
        <v>6.6238571337004686</v>
      </c>
      <c r="AF59" s="6">
        <f t="shared" ca="1" si="21"/>
        <v>7.0262080696227347</v>
      </c>
      <c r="AG59" s="6">
        <f t="shared" ca="1" si="22"/>
        <v>7.9194064998553202</v>
      </c>
      <c r="AH59" s="6">
        <f t="shared" ca="1" si="23"/>
        <v>10.225009010642138</v>
      </c>
      <c r="AI59" s="6">
        <f t="shared" ca="1" si="24"/>
        <v>14.062258712174945</v>
      </c>
      <c r="AJ59" s="6">
        <f t="shared" ca="1" si="25"/>
        <v>19.302845650390765</v>
      </c>
      <c r="AK59" s="6">
        <f t="shared" ca="1" si="26"/>
        <v>39.014217479816807</v>
      </c>
      <c r="AM59" s="7">
        <f t="shared" si="72"/>
        <v>1.6</v>
      </c>
      <c r="AN59" s="6">
        <f t="shared" ca="1" si="27"/>
        <v>4.0334077369173391</v>
      </c>
      <c r="AO59" s="13">
        <f t="shared" ca="1" si="28"/>
        <v>34.476825588483273</v>
      </c>
      <c r="AP59" s="13">
        <f t="shared" ca="1" si="188"/>
        <v>4.7507198313570491</v>
      </c>
      <c r="AQ59" s="13">
        <f t="shared" ca="1" si="188"/>
        <v>4.6366999935903275</v>
      </c>
      <c r="AR59" s="13">
        <f t="shared" ca="1" si="188"/>
        <v>4.2157248417736408</v>
      </c>
      <c r="AS59" s="13">
        <f t="shared" ca="1" si="188"/>
        <v>3.9597032499276601</v>
      </c>
      <c r="AT59" s="13">
        <f t="shared" ca="1" si="188"/>
        <v>4.0900036042568555</v>
      </c>
      <c r="AU59" s="13">
        <f t="shared" ca="1" si="188"/>
        <v>4.2186776136524839</v>
      </c>
      <c r="AV59" s="13">
        <f t="shared" ca="1" si="188"/>
        <v>3.8605691300781522</v>
      </c>
      <c r="AW59" s="13">
        <f t="shared" ca="1" si="188"/>
        <v>3.3668453260658526</v>
      </c>
      <c r="AX59" s="13">
        <f t="shared" ca="1" si="29"/>
        <v>2.9144171313129448</v>
      </c>
    </row>
    <row r="60" spans="1:50" x14ac:dyDescent="0.25">
      <c r="A60" s="9">
        <f t="shared" si="67"/>
        <v>2032</v>
      </c>
      <c r="B60" s="7">
        <f t="shared" si="68"/>
        <v>1.8</v>
      </c>
      <c r="C60" s="6">
        <f t="shared" ca="1" si="124"/>
        <v>4.5375947639623977</v>
      </c>
      <c r="D60" s="13">
        <f ca="1">MAX(INDIRECT("'[All data.xlsx]Sheet5_Mul_" &amp; $B60 &amp; "_" &amp; D$1 &amp; "'!"&amp; ADDRESS($BE$2+$A60-2023, 2) &amp; ":" &amp; ADDRESS($BE$2+$A60-2023, 52)))/2.5</f>
        <v>16.113588368778885</v>
      </c>
      <c r="E60" s="13">
        <f ca="1">MAX(INDIRECT("'[All data.xlsx]Sheet5_Mul_" &amp; $B60 &amp; "_" &amp; E$1 &amp; "'!"&amp; ADDRESS($BE$2+$A60-2023, 2) &amp; ":" &amp; ADDRESS($BE$2+$A60-2023, 52)))/2.5</f>
        <v>9.5519391818037711</v>
      </c>
      <c r="F60" s="13">
        <f t="shared" ca="1" si="153"/>
        <v>5.0982309322776374</v>
      </c>
      <c r="G60" s="13">
        <f t="shared" ca="1" si="175"/>
        <v>4.8714286928266866</v>
      </c>
      <c r="H60" s="13">
        <f t="shared" ca="1" si="175"/>
        <v>4.7255751927440688</v>
      </c>
      <c r="I60" s="13">
        <f t="shared" ca="1" si="152"/>
        <v>4.3281862399718287</v>
      </c>
      <c r="J60" s="13">
        <f t="shared" ca="1" si="152"/>
        <v>4.479750730143043</v>
      </c>
      <c r="K60" s="13">
        <f t="shared" ca="1" si="152"/>
        <v>4.2407810957985461</v>
      </c>
      <c r="L60" s="13">
        <f t="shared" ca="1" si="152"/>
        <v>4.2339262675420164</v>
      </c>
      <c r="M60" s="13">
        <f t="shared" ca="1" si="2"/>
        <v>3.1494047338258957</v>
      </c>
      <c r="N60" s="12">
        <f t="shared" ca="1" si="186"/>
        <v>1.4522890507028143</v>
      </c>
      <c r="O60" s="12">
        <f t="shared" ca="1" si="187"/>
        <v>4.05924216099109</v>
      </c>
      <c r="P60" s="12">
        <f t="shared" ca="1" si="187"/>
        <v>3.1704867357993018</v>
      </c>
      <c r="Q60" s="12">
        <f t="shared" ca="1" si="187"/>
        <v>1.3702805382773036</v>
      </c>
      <c r="R60" s="12">
        <f t="shared" ca="1" si="187"/>
        <v>1.5469412733693686</v>
      </c>
      <c r="S60" s="12">
        <f t="shared" ca="1" si="187"/>
        <v>1.4596849804778631</v>
      </c>
      <c r="T60" s="12">
        <f t="shared" ca="1" si="187"/>
        <v>1.2542195190002985</v>
      </c>
      <c r="U60" s="12">
        <f t="shared" ca="1" si="187"/>
        <v>1.3246774746075609</v>
      </c>
      <c r="V60" s="12">
        <f t="shared" ca="1" si="187"/>
        <v>1.3251395504410748</v>
      </c>
      <c r="W60" s="12">
        <f t="shared" ca="1" si="187"/>
        <v>1.3361497135893592</v>
      </c>
      <c r="X60" s="12">
        <f t="shared" ca="1" si="187"/>
        <v>1.333013580272175</v>
      </c>
      <c r="Z60" s="9">
        <f t="shared" si="70"/>
        <v>2032</v>
      </c>
      <c r="AA60" s="7">
        <f t="shared" si="71"/>
        <v>1.8</v>
      </c>
      <c r="AB60" s="6">
        <f t="shared" ca="1" si="17"/>
        <v>4.5375947639623977</v>
      </c>
      <c r="AC60" s="6">
        <f t="shared" ca="1" si="18"/>
        <v>17.903987076420982</v>
      </c>
      <c r="AD60" s="6">
        <f t="shared" ca="1" si="19"/>
        <v>11.939923977254713</v>
      </c>
      <c r="AE60" s="6">
        <f t="shared" ca="1" si="20"/>
        <v>7.2831870461109114</v>
      </c>
      <c r="AF60" s="6">
        <f t="shared" ca="1" si="21"/>
        <v>8.1190478213778121</v>
      </c>
      <c r="AG60" s="6">
        <f t="shared" ca="1" si="22"/>
        <v>9.4511503854881376</v>
      </c>
      <c r="AH60" s="6">
        <f t="shared" ca="1" si="23"/>
        <v>10.820465599929571</v>
      </c>
      <c r="AI60" s="6">
        <f t="shared" ca="1" si="24"/>
        <v>14.932502433810141</v>
      </c>
      <c r="AJ60" s="6">
        <f t="shared" ca="1" si="25"/>
        <v>21.203905478992734</v>
      </c>
      <c r="AK60" s="6">
        <f t="shared" ca="1" si="26"/>
        <v>42.339262675420173</v>
      </c>
      <c r="AM60" s="7">
        <f t="shared" si="72"/>
        <v>1.8</v>
      </c>
      <c r="AN60" s="6">
        <f t="shared" ca="1" si="27"/>
        <v>4.5375947639623977</v>
      </c>
      <c r="AO60" s="13">
        <f t="shared" ca="1" si="28"/>
        <v>28.652899967202824</v>
      </c>
      <c r="AP60" s="13">
        <f t="shared" ca="1" si="188"/>
        <v>15.016483642149897</v>
      </c>
      <c r="AQ60" s="13">
        <f t="shared" ca="1" si="188"/>
        <v>5.0982309322776374</v>
      </c>
      <c r="AR60" s="13">
        <f t="shared" ca="1" si="188"/>
        <v>4.8714286928266866</v>
      </c>
      <c r="AS60" s="13">
        <f t="shared" ca="1" si="188"/>
        <v>4.7255751927440688</v>
      </c>
      <c r="AT60" s="13">
        <f t="shared" ca="1" si="188"/>
        <v>4.3281862399718287</v>
      </c>
      <c r="AU60" s="13">
        <f t="shared" ca="1" si="188"/>
        <v>3.1790034051852025</v>
      </c>
      <c r="AV60" s="13">
        <f t="shared" ca="1" si="188"/>
        <v>3.8352556598404286</v>
      </c>
      <c r="AW60" s="13">
        <f t="shared" ca="1" si="188"/>
        <v>3.6776778243029993</v>
      </c>
      <c r="AX60" s="13">
        <f t="shared" ca="1" si="29"/>
        <v>3.1494047338258957</v>
      </c>
    </row>
    <row r="61" spans="1:50" x14ac:dyDescent="0.25">
      <c r="A61" s="9">
        <f t="shared" si="67"/>
        <v>2032</v>
      </c>
      <c r="B61" s="7">
        <f t="shared" si="68"/>
        <v>2</v>
      </c>
      <c r="C61" s="6">
        <f t="shared" ca="1" si="124"/>
        <v>5.2333104982349665</v>
      </c>
      <c r="D61" s="13">
        <f ca="1">MAX(INDIRECT("'[All data.xlsx]Sheet5_Mul_" &amp; $B61 &amp; "_" &amp; D$1 &amp; "'!"&amp; ADDRESS($BE$2+$A61-2023, 2) &amp; ":" &amp; ADDRESS($BE$2+$A61-2023, 52)))/2.5</f>
        <v>21.260757271856864</v>
      </c>
      <c r="E61" s="13">
        <f t="shared" ref="E61:E89" ca="1" si="189">MAX(INDIRECT("'[All data.xlsx]Sheet5_Mul_" &amp; $B61 &amp; "_" &amp; E$1 &amp; "'!"&amp; ADDRESS($BE$2+$A61-2023, 2) &amp; ":" &amp; ADDRESS($BE$2+$A61-2023, 52)))</f>
        <v>12.910309393031547</v>
      </c>
      <c r="F61" s="13">
        <f t="shared" ca="1" si="153"/>
        <v>15.863883044407505</v>
      </c>
      <c r="G61" s="13">
        <f t="shared" ca="1" si="175"/>
        <v>12.24887035673409</v>
      </c>
      <c r="H61" s="13">
        <f t="shared" ca="1" si="175"/>
        <v>10.417275178780443</v>
      </c>
      <c r="I61" s="13">
        <f t="shared" ca="1" si="152"/>
        <v>9.2563873299802744</v>
      </c>
      <c r="J61" s="13">
        <f t="shared" ca="1" si="152"/>
        <v>7.7506463648598043</v>
      </c>
      <c r="K61" s="13">
        <f t="shared" ca="1" si="152"/>
        <v>2.5751155898196796</v>
      </c>
      <c r="L61" s="13">
        <f t="shared" ca="1" si="152"/>
        <v>2.6406587400759483</v>
      </c>
      <c r="M61" s="13">
        <f t="shared" ca="1" si="2"/>
        <v>1.841067342092547</v>
      </c>
      <c r="N61" s="12">
        <f t="shared" ca="1" si="186"/>
        <v>1.6749577542437666</v>
      </c>
      <c r="O61" s="12">
        <f t="shared" ca="1" si="187"/>
        <v>5.3558872373664492</v>
      </c>
      <c r="P61" s="12">
        <f t="shared" ca="1" si="187"/>
        <v>4.2851994664754702</v>
      </c>
      <c r="Q61" s="12">
        <f t="shared" ca="1" si="187"/>
        <v>4.2638261165520515</v>
      </c>
      <c r="R61" s="12">
        <f t="shared" ca="1" si="187"/>
        <v>3.88967678719888</v>
      </c>
      <c r="S61" s="12">
        <f t="shared" ca="1" si="187"/>
        <v>3.2177966693491133</v>
      </c>
      <c r="T61" s="12">
        <f t="shared" ca="1" si="187"/>
        <v>2.6823110238352128</v>
      </c>
      <c r="U61" s="12">
        <f t="shared" ca="1" si="187"/>
        <v>2.2918924001940884</v>
      </c>
      <c r="V61" s="12">
        <f t="shared" ca="1" si="187"/>
        <v>0.80466014112546291</v>
      </c>
      <c r="W61" s="12">
        <f t="shared" ca="1" si="187"/>
        <v>0.83334361448104788</v>
      </c>
      <c r="X61" s="12">
        <f t="shared" ca="1" si="187"/>
        <v>0.77924813627356215</v>
      </c>
      <c r="Z61" s="9">
        <f t="shared" si="70"/>
        <v>2032</v>
      </c>
      <c r="AA61" s="7">
        <f t="shared" si="71"/>
        <v>2</v>
      </c>
      <c r="AB61" s="6">
        <f t="shared" ca="1" si="17"/>
        <v>5.2333104982349665</v>
      </c>
      <c r="AC61" s="6">
        <f t="shared" ca="1" si="18"/>
        <v>23.623063635396516</v>
      </c>
      <c r="AD61" s="6">
        <f t="shared" ca="1" si="19"/>
        <v>16.137886741289432</v>
      </c>
      <c r="AE61" s="6">
        <f t="shared" ca="1" si="20"/>
        <v>22.662690063439292</v>
      </c>
      <c r="AF61" s="6">
        <f t="shared" ca="1" si="21"/>
        <v>20.414783927890149</v>
      </c>
      <c r="AG61" s="6">
        <f t="shared" ca="1" si="22"/>
        <v>20.834550357560886</v>
      </c>
      <c r="AH61" s="6">
        <f t="shared" ca="1" si="23"/>
        <v>23.140968324950684</v>
      </c>
      <c r="AI61" s="6">
        <f t="shared" ca="1" si="24"/>
        <v>25.835487882866012</v>
      </c>
      <c r="AJ61" s="6">
        <f t="shared" ca="1" si="25"/>
        <v>12.875577949098401</v>
      </c>
      <c r="AK61" s="6">
        <f t="shared" ca="1" si="26"/>
        <v>26.406587400759488</v>
      </c>
      <c r="AM61" s="7">
        <f t="shared" si="72"/>
        <v>2</v>
      </c>
      <c r="AN61" s="6">
        <f t="shared" ca="1" si="27"/>
        <v>5.2333104982349665</v>
      </c>
      <c r="AO61" s="13">
        <f t="shared" ca="1" si="28"/>
        <v>38.023366399311875</v>
      </c>
      <c r="AP61" s="13">
        <f t="shared" ca="1" si="188"/>
        <v>5.459908453768108</v>
      </c>
      <c r="AQ61" s="13">
        <f t="shared" ca="1" si="188"/>
        <v>9.451933424320913</v>
      </c>
      <c r="AR61" s="13">
        <f t="shared" ca="1" si="188"/>
        <v>8.2951399450635055</v>
      </c>
      <c r="AS61" s="13">
        <f t="shared" ca="1" si="188"/>
        <v>6.1987532579542108</v>
      </c>
      <c r="AT61" s="13">
        <f t="shared" ca="1" si="188"/>
        <v>7.323532633005013</v>
      </c>
      <c r="AU61" s="13">
        <f t="shared" ca="1" si="188"/>
        <v>5.4776357679819832</v>
      </c>
      <c r="AV61" s="13">
        <f t="shared" ca="1" si="188"/>
        <v>2.5126163779346693</v>
      </c>
      <c r="AW61" s="13">
        <f t="shared" ca="1" si="188"/>
        <v>1.8400354789408691</v>
      </c>
      <c r="AX61" s="13">
        <f t="shared" ca="1" si="29"/>
        <v>1.841067342092547</v>
      </c>
    </row>
    <row r="62" spans="1:50" x14ac:dyDescent="0.25">
      <c r="A62" s="9">
        <f t="shared" si="67"/>
        <v>2033</v>
      </c>
      <c r="B62" s="7">
        <f t="shared" si="68"/>
        <v>1</v>
      </c>
      <c r="C62" s="6">
        <f t="shared" ca="1" si="124"/>
        <v>3.1233682116771662</v>
      </c>
      <c r="D62" s="13">
        <f ca="1">MAX(INDIRECT("'[All data.xlsx]Sheet5_Mul_" &amp; $B62 &amp; "_" &amp; D$1 &amp; "'!"&amp; ADDRESS($BE$2+$A62-2023, 2) &amp; ":" &amp; ADDRESS($BE$2+$A62-2023, 52)))</f>
        <v>3.6169799800040958</v>
      </c>
      <c r="E62" s="13">
        <f t="shared" ca="1" si="189"/>
        <v>3.4186747601208252</v>
      </c>
      <c r="F62" s="13">
        <f t="shared" ca="1" si="153"/>
        <v>3.3147651519600827</v>
      </c>
      <c r="G62" s="13">
        <f t="shared" ca="1" si="175"/>
        <v>3.2279645066019009</v>
      </c>
      <c r="H62" s="13">
        <f t="shared" ca="1" si="175"/>
        <v>3.0880591733422191</v>
      </c>
      <c r="I62" s="13">
        <f t="shared" ca="1" si="152"/>
        <v>3.0308085603867503</v>
      </c>
      <c r="J62" s="13">
        <f t="shared" ca="1" si="152"/>
        <v>2.8252831868264905</v>
      </c>
      <c r="K62" s="13">
        <f t="shared" ca="1" si="152"/>
        <v>2.777676407364785</v>
      </c>
      <c r="L62" s="13">
        <f t="shared" ca="1" si="152"/>
        <v>2.6219274809563311</v>
      </c>
      <c r="M62" s="13">
        <f t="shared" ca="1" si="2"/>
        <v>2.3571439470085083</v>
      </c>
      <c r="N62" s="12">
        <f ca="1">C62/$C62</f>
        <v>1</v>
      </c>
      <c r="O62" s="12">
        <f t="shared" ref="O62" ca="1" si="190">D62/$C62</f>
        <v>1.1580382890757133</v>
      </c>
      <c r="P62" s="12">
        <f t="shared" ref="P62" ca="1" si="191">E62/$C62</f>
        <v>1.0945474655660554</v>
      </c>
      <c r="Q62" s="12">
        <f t="shared" ref="Q62" ca="1" si="192">F62/$C62</f>
        <v>1.0612790190946271</v>
      </c>
      <c r="R62" s="12">
        <f t="shared" ref="R62" ca="1" si="193">G62/$C62</f>
        <v>1.0334883010378624</v>
      </c>
      <c r="S62" s="12">
        <f t="shared" ref="S62" ca="1" si="194">H62/$C62</f>
        <v>0.98869520468225969</v>
      </c>
      <c r="T62" s="12">
        <f t="shared" ref="T62" ca="1" si="195">I62/$C62</f>
        <v>0.97036543724035862</v>
      </c>
      <c r="U62" s="12">
        <f t="shared" ref="U62" ca="1" si="196">J62/$C62</f>
        <v>0.90456295747128324</v>
      </c>
      <c r="V62" s="12">
        <f t="shared" ref="V62" ca="1" si="197">K62/$C62</f>
        <v>0.88932082902683007</v>
      </c>
      <c r="W62" s="12">
        <f t="shared" ref="W62" ca="1" si="198">L62/$C62</f>
        <v>0.83945513409334005</v>
      </c>
      <c r="X62" s="12">
        <f t="shared" ref="X62" ca="1" si="199">M62/$C62</f>
        <v>0.75468013607745088</v>
      </c>
      <c r="Z62" s="9">
        <f t="shared" si="70"/>
        <v>2033</v>
      </c>
      <c r="AA62" s="7">
        <f t="shared" si="71"/>
        <v>1</v>
      </c>
      <c r="AB62" s="6">
        <f t="shared" ca="1" si="17"/>
        <v>3.1233682116771662</v>
      </c>
      <c r="AC62" s="6">
        <f t="shared" ca="1" si="18"/>
        <v>4.0188666444489956</v>
      </c>
      <c r="AD62" s="6">
        <f t="shared" ca="1" si="19"/>
        <v>4.2733434501510308</v>
      </c>
      <c r="AE62" s="6">
        <f t="shared" ca="1" si="20"/>
        <v>4.7353787885144039</v>
      </c>
      <c r="AF62" s="6">
        <f t="shared" ca="1" si="21"/>
        <v>5.3799408443365015</v>
      </c>
      <c r="AG62" s="6">
        <f t="shared" ca="1" si="22"/>
        <v>6.1761183466844383</v>
      </c>
      <c r="AH62" s="6">
        <f t="shared" ca="1" si="23"/>
        <v>7.577021400966875</v>
      </c>
      <c r="AI62" s="6">
        <f t="shared" ca="1" si="24"/>
        <v>9.4176106227549674</v>
      </c>
      <c r="AJ62" s="6">
        <f t="shared" ca="1" si="25"/>
        <v>13.888382036823929</v>
      </c>
      <c r="AK62" s="6">
        <f t="shared" ca="1" si="26"/>
        <v>26.219274809563316</v>
      </c>
      <c r="AM62" s="7">
        <f t="shared" si="72"/>
        <v>1</v>
      </c>
      <c r="AN62" s="6">
        <f t="shared" ca="1" si="27"/>
        <v>3.1233682116771662</v>
      </c>
      <c r="AO62" s="13">
        <f t="shared" ca="1" si="28"/>
        <v>3.6169799800040958</v>
      </c>
      <c r="AP62" s="13">
        <f t="shared" ca="1" si="188"/>
        <v>3.4186747601208252</v>
      </c>
      <c r="AQ62" s="13">
        <f t="shared" ca="1" si="188"/>
        <v>3.3147651519600827</v>
      </c>
      <c r="AR62" s="13">
        <f t="shared" ca="1" si="188"/>
        <v>2.9272766169735362</v>
      </c>
      <c r="AS62" s="13">
        <f t="shared" ca="1" si="188"/>
        <v>2.9256646607621115</v>
      </c>
      <c r="AT62" s="13">
        <f t="shared" ca="1" si="188"/>
        <v>2.8932178187284512</v>
      </c>
      <c r="AU62" s="13">
        <f t="shared" ca="1" si="188"/>
        <v>2.678776807809415</v>
      </c>
      <c r="AV62" s="13">
        <f t="shared" ca="1" si="188"/>
        <v>2.7088810365356357</v>
      </c>
      <c r="AW62" s="13">
        <f t="shared" ca="1" si="188"/>
        <v>1.4301455021179648</v>
      </c>
      <c r="AX62" s="13">
        <f t="shared" ca="1" si="29"/>
        <v>2.3571439470085083</v>
      </c>
    </row>
    <row r="63" spans="1:50" x14ac:dyDescent="0.25">
      <c r="A63" s="9">
        <f t="shared" si="67"/>
        <v>2033</v>
      </c>
      <c r="B63" s="7">
        <f t="shared" si="68"/>
        <v>1.2</v>
      </c>
      <c r="C63" s="6">
        <f t="shared" ca="1" si="124"/>
        <v>3.3611151558683772</v>
      </c>
      <c r="D63" s="13">
        <f ca="1">MAX(INDIRECT("'[All data.xlsx]Sheet5_Mul_" &amp; $B63 &amp; "_" &amp; D$1 &amp; "'!"&amp; ADDRESS($BE$2+$A63-2023, 2) &amp; ":" &amp; ADDRESS($BE$2+$A63-2023, 52)))</f>
        <v>3.7673436971069787</v>
      </c>
      <c r="E63" s="13">
        <f t="shared" ca="1" si="189"/>
        <v>3.6547708201523204</v>
      </c>
      <c r="F63" s="13">
        <f t="shared" ca="1" si="153"/>
        <v>3.5481340259441163</v>
      </c>
      <c r="G63" s="13">
        <f t="shared" ca="1" si="175"/>
        <v>3.4808827659503336</v>
      </c>
      <c r="H63" s="13">
        <f t="shared" ca="1" si="175"/>
        <v>3.3404538027250088</v>
      </c>
      <c r="I63" s="13">
        <f t="shared" ca="1" si="152"/>
        <v>3.1213757049526172</v>
      </c>
      <c r="J63" s="13">
        <f t="shared" ca="1" si="152"/>
        <v>3.113862180436298</v>
      </c>
      <c r="K63" s="13">
        <f t="shared" ca="1" si="152"/>
        <v>2.9208147155055828</v>
      </c>
      <c r="L63" s="13">
        <f t="shared" ca="1" si="152"/>
        <v>2.7697911581311287</v>
      </c>
      <c r="M63" s="13">
        <f t="shared" ca="1" si="2"/>
        <v>2.5167444946567592</v>
      </c>
      <c r="N63" s="12">
        <f t="shared" ref="N63:N67" ca="1" si="200">C63/C$62</f>
        <v>1.0761187692512075</v>
      </c>
      <c r="O63" s="12">
        <f t="shared" ref="O62:X67" ca="1" si="201">D63/D$62</f>
        <v>1.0415716199520442</v>
      </c>
      <c r="P63" s="12">
        <f t="shared" ca="1" si="201"/>
        <v>1.0690606964972447</v>
      </c>
      <c r="Q63" s="12">
        <f t="shared" ca="1" si="201"/>
        <v>1.0704028379947335</v>
      </c>
      <c r="R63" s="12">
        <f t="shared" ca="1" si="201"/>
        <v>1.0783522429788677</v>
      </c>
      <c r="S63" s="12">
        <f t="shared" ca="1" si="201"/>
        <v>1.0817324459199471</v>
      </c>
      <c r="T63" s="12">
        <f t="shared" ca="1" si="201"/>
        <v>1.0298821726154521</v>
      </c>
      <c r="U63" s="12">
        <f t="shared" ca="1" si="201"/>
        <v>1.1021416171502281</v>
      </c>
      <c r="V63" s="12">
        <f t="shared" ca="1" si="201"/>
        <v>1.0515316714939429</v>
      </c>
      <c r="W63" s="12">
        <f t="shared" ca="1" si="201"/>
        <v>1.0563950293243294</v>
      </c>
      <c r="X63" s="12">
        <f t="shared" ca="1" si="201"/>
        <v>1.0677092919381537</v>
      </c>
      <c r="Z63" s="9">
        <f t="shared" si="70"/>
        <v>2033</v>
      </c>
      <c r="AA63" s="7">
        <f t="shared" si="71"/>
        <v>1.2</v>
      </c>
      <c r="AB63" s="6">
        <f t="shared" ca="1" si="17"/>
        <v>3.3611151558683772</v>
      </c>
      <c r="AC63" s="6">
        <f t="shared" ca="1" si="18"/>
        <v>4.1859374412299761</v>
      </c>
      <c r="AD63" s="6">
        <f t="shared" ca="1" si="19"/>
        <v>4.5684635251904</v>
      </c>
      <c r="AE63" s="6">
        <f t="shared" ca="1" si="20"/>
        <v>5.0687628942058804</v>
      </c>
      <c r="AF63" s="6">
        <f t="shared" ca="1" si="21"/>
        <v>5.8014712765838894</v>
      </c>
      <c r="AG63" s="6">
        <f t="shared" ca="1" si="22"/>
        <v>6.6809076054500176</v>
      </c>
      <c r="AH63" s="6">
        <f t="shared" ca="1" si="23"/>
        <v>7.8034392623815423</v>
      </c>
      <c r="AI63" s="6">
        <f t="shared" ca="1" si="24"/>
        <v>10.379540601454325</v>
      </c>
      <c r="AJ63" s="6">
        <f t="shared" ca="1" si="25"/>
        <v>14.604073577527917</v>
      </c>
      <c r="AK63" s="6">
        <f t="shared" ca="1" si="26"/>
        <v>27.697911581311292</v>
      </c>
      <c r="AM63" s="7">
        <f t="shared" si="72"/>
        <v>1.2</v>
      </c>
      <c r="AN63" s="6">
        <f t="shared" ca="1" si="27"/>
        <v>3.3611151558683772</v>
      </c>
      <c r="AO63" s="13">
        <f t="shared" ca="1" si="28"/>
        <v>3.7673436971069787</v>
      </c>
      <c r="AP63" s="13">
        <f t="shared" ca="1" si="188"/>
        <v>3.3749545629547564</v>
      </c>
      <c r="AQ63" s="13">
        <f t="shared" ca="1" si="188"/>
        <v>3.2998320859608148</v>
      </c>
      <c r="AR63" s="13">
        <f t="shared" ca="1" si="188"/>
        <v>3.2759673086742085</v>
      </c>
      <c r="AS63" s="13">
        <f t="shared" ca="1" si="188"/>
        <v>2.5401971196392461</v>
      </c>
      <c r="AT63" s="13">
        <f t="shared" ca="1" si="188"/>
        <v>2.9199345867000162</v>
      </c>
      <c r="AU63" s="13">
        <f t="shared" ca="1" si="188"/>
        <v>2.8393686740141391</v>
      </c>
      <c r="AV63" s="13">
        <f t="shared" ca="1" si="188"/>
        <v>1.4823208979943054</v>
      </c>
      <c r="AW63" s="13">
        <f t="shared" ca="1" si="188"/>
        <v>2.6461183666338508</v>
      </c>
      <c r="AX63" s="13">
        <f t="shared" ca="1" si="29"/>
        <v>2.5167444946567592</v>
      </c>
    </row>
    <row r="64" spans="1:50" x14ac:dyDescent="0.25">
      <c r="A64" s="9">
        <f t="shared" si="67"/>
        <v>2033</v>
      </c>
      <c r="B64" s="7">
        <f t="shared" si="68"/>
        <v>1.4</v>
      </c>
      <c r="C64" s="6">
        <f t="shared" ca="1" si="124"/>
        <v>3.6547491737814779</v>
      </c>
      <c r="D64" s="13">
        <f ca="1">MAX(INDIRECT("'[All data.xlsx]Sheet5_Mul_" &amp; $B64 &amp; "_" &amp; D$1 &amp; "'!"&amp; ADDRESS($BE$2+$A64-2023, 2) &amp; ":" &amp; ADDRESS($BE$2+$A64-2023, 52)))</f>
        <v>4.0647496024007843</v>
      </c>
      <c r="E64" s="13">
        <f t="shared" ca="1" si="189"/>
        <v>3.6519843609111566</v>
      </c>
      <c r="F64" s="13">
        <f t="shared" ca="1" si="153"/>
        <v>3.8157963143049956</v>
      </c>
      <c r="G64" s="13">
        <f t="shared" ca="1" si="175"/>
        <v>3.8291420327086207</v>
      </c>
      <c r="H64" s="13">
        <f t="shared" ca="1" si="175"/>
        <v>3.6743642644052574</v>
      </c>
      <c r="I64" s="13">
        <f t="shared" ca="1" si="152"/>
        <v>3.2159349989516901</v>
      </c>
      <c r="J64" s="13">
        <f t="shared" ca="1" si="152"/>
        <v>3.2410068395117442</v>
      </c>
      <c r="K64" s="13">
        <f t="shared" ca="1" si="152"/>
        <v>3.1517409812349979</v>
      </c>
      <c r="L64" s="13">
        <f t="shared" ca="1" si="152"/>
        <v>2.9700870089583322</v>
      </c>
      <c r="M64" s="13">
        <f t="shared" ca="1" si="2"/>
        <v>2.6998271335991744</v>
      </c>
      <c r="N64" s="12">
        <f t="shared" ca="1" si="200"/>
        <v>1.1701307454297789</v>
      </c>
      <c r="O64" s="12">
        <f t="shared" ca="1" si="201"/>
        <v>1.123796544319325</v>
      </c>
      <c r="P64" s="12">
        <f t="shared" ca="1" si="201"/>
        <v>1.0682456264959483</v>
      </c>
      <c r="Q64" s="12">
        <f t="shared" ca="1" si="201"/>
        <v>1.1511513302982095</v>
      </c>
      <c r="R64" s="12">
        <f t="shared" ca="1" si="201"/>
        <v>1.1862404387895775</v>
      </c>
      <c r="S64" s="12">
        <f t="shared" ca="1" si="201"/>
        <v>1.1898620000951854</v>
      </c>
      <c r="T64" s="12">
        <f t="shared" ca="1" si="201"/>
        <v>1.0610815348038072</v>
      </c>
      <c r="U64" s="12">
        <f t="shared" ca="1" si="201"/>
        <v>1.1471440649290157</v>
      </c>
      <c r="V64" s="12">
        <f t="shared" ca="1" si="201"/>
        <v>1.1346681610854348</v>
      </c>
      <c r="W64" s="12">
        <f t="shared" ca="1" si="201"/>
        <v>1.1327876268625905</v>
      </c>
      <c r="X64" s="12">
        <f t="shared" ca="1" si="201"/>
        <v>1.1453806786070793</v>
      </c>
      <c r="Z64" s="9">
        <f t="shared" si="70"/>
        <v>2033</v>
      </c>
      <c r="AA64" s="7">
        <f t="shared" si="71"/>
        <v>1.4</v>
      </c>
      <c r="AB64" s="6">
        <f t="shared" ca="1" si="17"/>
        <v>3.6547491737814779</v>
      </c>
      <c r="AC64" s="6">
        <f t="shared" ca="1" si="18"/>
        <v>4.5163884471119822</v>
      </c>
      <c r="AD64" s="6">
        <f t="shared" ca="1" si="19"/>
        <v>4.5649804511389451</v>
      </c>
      <c r="AE64" s="6">
        <f t="shared" ca="1" si="20"/>
        <v>5.4511375918642795</v>
      </c>
      <c r="AF64" s="6">
        <f t="shared" ca="1" si="21"/>
        <v>6.3819033878477018</v>
      </c>
      <c r="AG64" s="6">
        <f t="shared" ca="1" si="22"/>
        <v>7.3487285288105149</v>
      </c>
      <c r="AH64" s="6">
        <f t="shared" ca="1" si="23"/>
        <v>8.0398374973792244</v>
      </c>
      <c r="AI64" s="6">
        <f t="shared" ca="1" si="24"/>
        <v>10.803356131705812</v>
      </c>
      <c r="AJ64" s="6">
        <f t="shared" ca="1" si="25"/>
        <v>15.758704906174993</v>
      </c>
      <c r="AK64" s="6">
        <f t="shared" ca="1" si="26"/>
        <v>29.700870089583329</v>
      </c>
      <c r="AM64" s="7">
        <f t="shared" si="72"/>
        <v>1.4</v>
      </c>
      <c r="AN64" s="6">
        <f t="shared" ca="1" si="27"/>
        <v>3.6547491737814779</v>
      </c>
      <c r="AO64" s="13">
        <f t="shared" ca="1" si="28"/>
        <v>4.0647496024007843</v>
      </c>
      <c r="AP64" s="13">
        <f t="shared" ca="1" si="188"/>
        <v>3.6519843609111566</v>
      </c>
      <c r="AQ64" s="13">
        <f t="shared" ca="1" si="188"/>
        <v>3.8157963143049956</v>
      </c>
      <c r="AR64" s="13">
        <f t="shared" ca="1" si="188"/>
        <v>3.6098676762226876</v>
      </c>
      <c r="AS64" s="13">
        <f t="shared" ca="1" si="188"/>
        <v>3.3241177776683486</v>
      </c>
      <c r="AT64" s="13">
        <f t="shared" ca="1" si="188"/>
        <v>3.2159349989516901</v>
      </c>
      <c r="AU64" s="13">
        <f t="shared" ca="1" si="188"/>
        <v>3.0853515408442655</v>
      </c>
      <c r="AV64" s="13">
        <f t="shared" ca="1" si="188"/>
        <v>3.0786495290730205</v>
      </c>
      <c r="AW64" s="13">
        <f t="shared" ca="1" si="188"/>
        <v>2.8510849643503295</v>
      </c>
      <c r="AX64" s="13">
        <f t="shared" ca="1" si="29"/>
        <v>2.6998271335991744</v>
      </c>
    </row>
    <row r="65" spans="1:50" x14ac:dyDescent="0.25">
      <c r="A65" s="9">
        <f t="shared" si="67"/>
        <v>2033</v>
      </c>
      <c r="B65" s="7">
        <f t="shared" si="68"/>
        <v>1.6</v>
      </c>
      <c r="C65" s="6">
        <f t="shared" ca="1" si="124"/>
        <v>4.0321942767840175</v>
      </c>
      <c r="D65" s="13">
        <f ca="1">MAX(INDIRECT("'[All data.xlsx]Sheet5_Mul_" &amp; $B65 &amp; "_" &amp; D$1 &amp; "'!"&amp; ADDRESS($BE$2+$A65-2023, 2) &amp; ":" &amp; ADDRESS($BE$2+$A65-2023, 52)))/2.5</f>
        <v>16.794400814078031</v>
      </c>
      <c r="E65" s="13">
        <f t="shared" ca="1" si="189"/>
        <v>4.2978200173994523</v>
      </c>
      <c r="F65" s="13">
        <f t="shared" ca="1" si="153"/>
        <v>4.1555565236585164</v>
      </c>
      <c r="G65" s="13">
        <f t="shared" ca="1" si="175"/>
        <v>3.900843065956745</v>
      </c>
      <c r="H65" s="13">
        <f t="shared" ca="1" si="175"/>
        <v>3.8431454761811317</v>
      </c>
      <c r="I65" s="13">
        <f t="shared" ca="1" si="152"/>
        <v>3.7738998376536976</v>
      </c>
      <c r="J65" s="13">
        <f t="shared" ca="1" si="152"/>
        <v>3.3480427826135051</v>
      </c>
      <c r="K65" s="13">
        <f t="shared" ca="1" si="152"/>
        <v>3.5494797264430673</v>
      </c>
      <c r="L65" s="13">
        <f t="shared" ca="1" si="152"/>
        <v>3.2013941234404699</v>
      </c>
      <c r="M65" s="13">
        <f t="shared" ca="1" si="2"/>
        <v>2.9078900321499854</v>
      </c>
      <c r="N65" s="12">
        <f t="shared" ca="1" si="200"/>
        <v>1.29097628057719</v>
      </c>
      <c r="O65" s="12">
        <f t="shared" ca="1" si="201"/>
        <v>4.6432108850265221</v>
      </c>
      <c r="P65" s="12">
        <f t="shared" ca="1" si="201"/>
        <v>1.2571596653574486</v>
      </c>
      <c r="Q65" s="12">
        <f t="shared" ca="1" si="201"/>
        <v>1.2536503592724384</v>
      </c>
      <c r="R65" s="12">
        <f t="shared" ca="1" si="201"/>
        <v>1.2084528990262002</v>
      </c>
      <c r="S65" s="12">
        <f t="shared" ca="1" si="201"/>
        <v>1.2445180809219014</v>
      </c>
      <c r="T65" s="12">
        <f t="shared" ca="1" si="201"/>
        <v>1.2451792194925451</v>
      </c>
      <c r="U65" s="12">
        <f t="shared" ca="1" si="201"/>
        <v>1.1850290966316217</v>
      </c>
      <c r="V65" s="12">
        <f t="shared" ca="1" si="201"/>
        <v>1.277859334885773</v>
      </c>
      <c r="W65" s="12">
        <f t="shared" ca="1" si="201"/>
        <v>1.221007883205367</v>
      </c>
      <c r="X65" s="12">
        <f t="shared" ca="1" si="201"/>
        <v>1.2336497462704552</v>
      </c>
      <c r="Z65" s="9">
        <f t="shared" si="70"/>
        <v>2033</v>
      </c>
      <c r="AA65" s="7">
        <f t="shared" si="71"/>
        <v>1.6</v>
      </c>
      <c r="AB65" s="6">
        <f t="shared" ca="1" si="17"/>
        <v>4.0321942767840175</v>
      </c>
      <c r="AC65" s="6">
        <f t="shared" ca="1" si="18"/>
        <v>18.660445348975589</v>
      </c>
      <c r="AD65" s="6">
        <f t="shared" ca="1" si="19"/>
        <v>5.3722750217493154</v>
      </c>
      <c r="AE65" s="6">
        <f t="shared" ca="1" si="20"/>
        <v>5.936509319512167</v>
      </c>
      <c r="AF65" s="6">
        <f t="shared" ca="1" si="21"/>
        <v>6.5014051099279087</v>
      </c>
      <c r="AG65" s="6">
        <f t="shared" ca="1" si="22"/>
        <v>7.6862909523622633</v>
      </c>
      <c r="AH65" s="6">
        <f t="shared" ca="1" si="23"/>
        <v>9.4347495941342441</v>
      </c>
      <c r="AI65" s="6">
        <f t="shared" ca="1" si="24"/>
        <v>11.160142608711682</v>
      </c>
      <c r="AJ65" s="6">
        <f t="shared" ca="1" si="25"/>
        <v>17.74739863221534</v>
      </c>
      <c r="AK65" s="6">
        <f t="shared" ca="1" si="26"/>
        <v>32.013941234404705</v>
      </c>
      <c r="AM65" s="7">
        <f t="shared" si="72"/>
        <v>1.6</v>
      </c>
      <c r="AN65" s="6">
        <f t="shared" ca="1" si="27"/>
        <v>4.0321942767840175</v>
      </c>
      <c r="AO65" s="13">
        <f t="shared" ca="1" si="28"/>
        <v>27.375863886315571</v>
      </c>
      <c r="AP65" s="13">
        <f t="shared" ca="1" si="188"/>
        <v>4.2978200173994523</v>
      </c>
      <c r="AQ65" s="13">
        <f t="shared" ca="1" si="188"/>
        <v>4.1555565236585164</v>
      </c>
      <c r="AR65" s="13">
        <f t="shared" ca="1" si="188"/>
        <v>2.8934060173271474</v>
      </c>
      <c r="AS65" s="13">
        <f t="shared" ca="1" si="188"/>
        <v>3.6445541587976349</v>
      </c>
      <c r="AT65" s="13">
        <f t="shared" ca="1" si="188"/>
        <v>3.4480720720208451</v>
      </c>
      <c r="AU65" s="13">
        <f t="shared" ca="1" si="188"/>
        <v>3.3480427826135051</v>
      </c>
      <c r="AV65" s="13">
        <f t="shared" ca="1" si="188"/>
        <v>3.2930757710714094</v>
      </c>
      <c r="AW65" s="13">
        <f t="shared" ca="1" si="188"/>
        <v>3.0914948346608773</v>
      </c>
      <c r="AX65" s="13">
        <f t="shared" ca="1" si="29"/>
        <v>2.9078900321499854</v>
      </c>
    </row>
    <row r="66" spans="1:50" x14ac:dyDescent="0.25">
      <c r="A66" s="9">
        <f t="shared" si="67"/>
        <v>2033</v>
      </c>
      <c r="B66" s="7">
        <f t="shared" si="68"/>
        <v>1.8</v>
      </c>
      <c r="C66" s="6">
        <f t="shared" ref="C66:C97" ca="1" si="202">MAX(INDIRECT("'[All data.xlsx]Sheet5_Mul_" &amp; $B66 &amp; "_" &amp; C$1 &amp; "'!"&amp; ADDRESS($BD$2+$A66-2023, 2) &amp; ":" &amp; ADDRESS($BD$2+$A66-2023, 52)))</f>
        <v>4.536330202669661</v>
      </c>
      <c r="D66" s="13">
        <f ca="1">MAX(INDIRECT("'[All data.xlsx]Sheet5_Mul_" &amp; $B66 &amp; "_" &amp; D$1 &amp; "'!"&amp; ADDRESS($BE$2+$A66-2023, 2) &amp; ":" &amp; ADDRESS($BE$2+$A66-2023, 52)))/2.5</f>
        <v>17.955830086228026</v>
      </c>
      <c r="E66" s="13">
        <f t="shared" ca="1" si="189"/>
        <v>8.4979791325961678</v>
      </c>
      <c r="F66" s="13">
        <f t="shared" ca="1" si="153"/>
        <v>4.3275661741455895</v>
      </c>
      <c r="G66" s="13">
        <f t="shared" ca="1" si="175"/>
        <v>4.9402597157969481</v>
      </c>
      <c r="H66" s="13">
        <f t="shared" ca="1" si="175"/>
        <v>4.3249723809309888</v>
      </c>
      <c r="I66" s="13">
        <f t="shared" ca="1" si="152"/>
        <v>4.4192614795727856</v>
      </c>
      <c r="J66" s="13">
        <f t="shared" ca="1" si="152"/>
        <v>3.9668262392881655</v>
      </c>
      <c r="K66" s="13">
        <f t="shared" ca="1" si="152"/>
        <v>3.9211499602302422</v>
      </c>
      <c r="L66" s="13">
        <f t="shared" ca="1" si="152"/>
        <v>3.6526683456580575</v>
      </c>
      <c r="M66" s="13">
        <f t="shared" ref="M66:M129" ca="1" si="203">MAX(INDIRECT("'[All data.xlsx]Sheet5_Mul_" &amp; $B66 &amp; "_" &amp; M$1 &amp; "'!"&amp; ADDRESS($BF$2+$A66-2023, 2) &amp; ":" &amp; ADDRESS($BF$2+$A66-2023, 52)))</f>
        <v>3.1424427589856361</v>
      </c>
      <c r="N66" s="12">
        <f t="shared" ca="1" si="200"/>
        <v>1.4523840595258448</v>
      </c>
      <c r="O66" s="12">
        <f t="shared" ca="1" si="201"/>
        <v>4.9643155852379621</v>
      </c>
      <c r="P66" s="12">
        <f t="shared" ca="1" si="201"/>
        <v>2.4857524417724446</v>
      </c>
      <c r="Q66" s="12">
        <f t="shared" ca="1" si="201"/>
        <v>1.3055423161989677</v>
      </c>
      <c r="R66" s="12">
        <f t="shared" ca="1" si="201"/>
        <v>1.5304566409243425</v>
      </c>
      <c r="S66" s="12">
        <f t="shared" ca="1" si="201"/>
        <v>1.4005471197788135</v>
      </c>
      <c r="T66" s="12">
        <f t="shared" ca="1" si="201"/>
        <v>1.4581130386568724</v>
      </c>
      <c r="U66" s="12">
        <f t="shared" ca="1" si="201"/>
        <v>1.4040455334829347</v>
      </c>
      <c r="V66" s="12">
        <f t="shared" ca="1" si="201"/>
        <v>1.4116655020842706</v>
      </c>
      <c r="W66" s="12">
        <f t="shared" ca="1" si="201"/>
        <v>1.3931233309037863</v>
      </c>
      <c r="X66" s="12">
        <f t="shared" ca="1" si="201"/>
        <v>1.3331569177070259</v>
      </c>
      <c r="Z66" s="9">
        <f t="shared" si="70"/>
        <v>2033</v>
      </c>
      <c r="AA66" s="7">
        <f t="shared" si="71"/>
        <v>1.8</v>
      </c>
      <c r="AB66" s="6">
        <f t="shared" ca="1" si="17"/>
        <v>4.536330202669661</v>
      </c>
      <c r="AC66" s="6">
        <f t="shared" ca="1" si="18"/>
        <v>19.950922318031139</v>
      </c>
      <c r="AD66" s="6">
        <f t="shared" ca="1" si="19"/>
        <v>10.622473915745209</v>
      </c>
      <c r="AE66" s="6">
        <f t="shared" ca="1" si="20"/>
        <v>6.1822373916365567</v>
      </c>
      <c r="AF66" s="6">
        <f t="shared" ca="1" si="21"/>
        <v>8.2337661929949135</v>
      </c>
      <c r="AG66" s="6">
        <f t="shared" ca="1" si="22"/>
        <v>8.6499447618619776</v>
      </c>
      <c r="AH66" s="6">
        <f t="shared" ca="1" si="23"/>
        <v>11.048153698931964</v>
      </c>
      <c r="AI66" s="6">
        <f t="shared" ca="1" si="24"/>
        <v>13.222754130960549</v>
      </c>
      <c r="AJ66" s="6">
        <f t="shared" ca="1" si="25"/>
        <v>19.605749801151216</v>
      </c>
      <c r="AK66" s="6">
        <f t="shared" ca="1" si="26"/>
        <v>36.526683456580585</v>
      </c>
      <c r="AM66" s="7">
        <f t="shared" si="72"/>
        <v>1.8</v>
      </c>
      <c r="AN66" s="6">
        <f t="shared" ca="1" si="27"/>
        <v>4.536330202669661</v>
      </c>
      <c r="AO66" s="13">
        <f t="shared" ca="1" si="28"/>
        <v>27.637615588706041</v>
      </c>
      <c r="AP66" s="13">
        <f t="shared" ca="1" si="188"/>
        <v>5.465825549030944</v>
      </c>
      <c r="AQ66" s="13">
        <f t="shared" ca="1" si="188"/>
        <v>4.3275661741455895</v>
      </c>
      <c r="AR66" s="13">
        <f t="shared" ca="1" si="188"/>
        <v>4.5337239518737125</v>
      </c>
      <c r="AS66" s="13">
        <f t="shared" ca="1" si="188"/>
        <v>3.9541395255605609</v>
      </c>
      <c r="AT66" s="13">
        <f t="shared" ca="1" si="188"/>
        <v>4.2515358415950795</v>
      </c>
      <c r="AU66" s="13">
        <f t="shared" ca="1" si="188"/>
        <v>3.6673992010233536</v>
      </c>
      <c r="AV66" s="13">
        <f t="shared" ca="1" si="188"/>
        <v>3.7588624701261217</v>
      </c>
      <c r="AW66" s="13">
        <f t="shared" ca="1" si="188"/>
        <v>3.5715246006059975</v>
      </c>
      <c r="AX66" s="13">
        <f t="shared" ca="1" si="29"/>
        <v>3.1424427589856361</v>
      </c>
    </row>
    <row r="67" spans="1:50" x14ac:dyDescent="0.25">
      <c r="A67" s="9">
        <f t="shared" si="67"/>
        <v>2033</v>
      </c>
      <c r="B67" s="7">
        <f t="shared" si="68"/>
        <v>2</v>
      </c>
      <c r="C67" s="6">
        <f t="shared" ca="1" si="202"/>
        <v>5.2319905347960889</v>
      </c>
      <c r="D67" s="13">
        <f ca="1">MAX(INDIRECT("'[All data.xlsx]Sheet5_Mul_" &amp; $B67 &amp; "_" &amp; D$1 &amp; "'!"&amp; ADDRESS($BE$2+$A67-2023, 2) &amp; ":" &amp; ADDRESS($BE$2+$A67-2023, 52)))/2.5</f>
        <v>12.395216283638714</v>
      </c>
      <c r="E67" s="13">
        <f t="shared" ca="1" si="189"/>
        <v>25.135746371074873</v>
      </c>
      <c r="F67" s="13">
        <f t="shared" ca="1" si="153"/>
        <v>15.36648528863315</v>
      </c>
      <c r="G67" s="13">
        <f t="shared" ca="1" si="175"/>
        <v>13.843102800609557</v>
      </c>
      <c r="H67" s="13">
        <f t="shared" ca="1" si="175"/>
        <v>10.857938715768942</v>
      </c>
      <c r="I67" s="13">
        <f t="shared" ref="I67:L86" ca="1" si="204">MAX(INDIRECT("'[All data.xlsx]Sheet5_Mul_" &amp; $B67 &amp; "_" &amp; I$1 &amp; "'!"&amp; ADDRESS($BE$2+$A67-2023, 2) &amp; ":" &amp; ADDRESS($BE$2+$A67-2023, 52)))</f>
        <v>7.5733407136324242</v>
      </c>
      <c r="J67" s="13">
        <f t="shared" ca="1" si="204"/>
        <v>4.219197294518934</v>
      </c>
      <c r="K67" s="13">
        <f t="shared" ca="1" si="204"/>
        <v>2.2539236811717229</v>
      </c>
      <c r="L67" s="13">
        <f t="shared" ca="1" si="204"/>
        <v>2.6351094586035217</v>
      </c>
      <c r="M67" s="13">
        <f t="shared" ca="1" si="203"/>
        <v>1.8408704144838097</v>
      </c>
      <c r="N67" s="12">
        <f t="shared" ca="1" si="200"/>
        <v>1.6751116679857123</v>
      </c>
      <c r="O67" s="12">
        <f t="shared" ca="1" si="201"/>
        <v>3.4269518637547662</v>
      </c>
      <c r="P67" s="12">
        <f t="shared" ca="1" si="201"/>
        <v>7.3524825070479967</v>
      </c>
      <c r="Q67" s="12">
        <f t="shared" ca="1" si="201"/>
        <v>4.635768926056997</v>
      </c>
      <c r="R67" s="12">
        <f t="shared" ca="1" si="201"/>
        <v>4.2884928791185137</v>
      </c>
      <c r="S67" s="12">
        <f t="shared" ca="1" si="201"/>
        <v>3.5161044870838243</v>
      </c>
      <c r="T67" s="12">
        <f t="shared" ca="1" si="201"/>
        <v>2.4987855757758641</v>
      </c>
      <c r="U67" s="12">
        <f t="shared" ca="1" si="201"/>
        <v>1.493371465979721</v>
      </c>
      <c r="V67" s="12">
        <f t="shared" ca="1" si="201"/>
        <v>0.81144213746267424</v>
      </c>
      <c r="W67" s="12">
        <f t="shared" ca="1" si="201"/>
        <v>1.0050275904817865</v>
      </c>
      <c r="X67" s="12">
        <f t="shared" ca="1" si="201"/>
        <v>0.78097496625952345</v>
      </c>
      <c r="Z67" s="9">
        <f t="shared" si="70"/>
        <v>2033</v>
      </c>
      <c r="AA67" s="7">
        <f t="shared" si="71"/>
        <v>2</v>
      </c>
      <c r="AB67" s="6">
        <f t="shared" ref="AB67:AB130" ca="1" si="205">C67/(1-AB$1)</f>
        <v>5.2319905347960889</v>
      </c>
      <c r="AC67" s="6">
        <f t="shared" ref="AC67:AC130" ca="1" si="206">D67/(1-AC$1)</f>
        <v>13.772462537376349</v>
      </c>
      <c r="AD67" s="6">
        <f t="shared" ref="AD67:AD130" ca="1" si="207">E67/(1-AD$1)</f>
        <v>31.419682963843591</v>
      </c>
      <c r="AE67" s="6">
        <f t="shared" ref="AE67:AE130" ca="1" si="208">F67/(1-AE$1)</f>
        <v>21.952121840904503</v>
      </c>
      <c r="AF67" s="6">
        <f t="shared" ref="AF67:AF130" ca="1" si="209">G67/(1-AF$1)</f>
        <v>23.07183800101593</v>
      </c>
      <c r="AG67" s="6">
        <f t="shared" ref="AG67:AG130" ca="1" si="210">H67/(1-AG$1)</f>
        <v>21.715877431537884</v>
      </c>
      <c r="AH67" s="6">
        <f t="shared" ref="AH67:AH130" ca="1" si="211">I67/(1-AH$1)</f>
        <v>18.933351784081058</v>
      </c>
      <c r="AI67" s="6">
        <f t="shared" ref="AI67:AI130" ca="1" si="212">J67/(1-AI$1)</f>
        <v>14.063990981729777</v>
      </c>
      <c r="AJ67" s="6">
        <f t="shared" ref="AJ67:AJ130" ca="1" si="213">K67/(1-AJ$1)</f>
        <v>11.269618405858617</v>
      </c>
      <c r="AK67" s="6">
        <f t="shared" ref="AK67:AK130" ca="1" si="214">L67/(1-AK$1)</f>
        <v>26.351094586035224</v>
      </c>
      <c r="AM67" s="7">
        <f t="shared" si="72"/>
        <v>2</v>
      </c>
      <c r="AN67" s="6">
        <f t="shared" ref="AN67:AN130" ca="1" si="215">MIN(INDIRECT("'[All data.xlsx]Sheet5_Mul_" &amp; $B67 &amp; "_" &amp; AN$1 &amp; "'!"&amp; ADDRESS($BD$2+$A67-2023, 2) &amp; ":" &amp; ADDRESS($BD$2+$A67-2023, 52)))</f>
        <v>5.2319905347960889</v>
      </c>
      <c r="AO67" s="13">
        <f t="shared" ref="AO67:AW130" ca="1" si="216">MIN(INDIRECT("'[All data.xlsx]Sheet5_Mul_" &amp; $B67 &amp; "_" &amp; AO$1 &amp; "'!"&amp; ADDRESS($BE$2+$A67-2023, 2) &amp; ":" &amp; ADDRESS($BE$2+$A67-2023, 52)))</f>
        <v>11.726524470515802</v>
      </c>
      <c r="AP67" s="13">
        <f t="shared" ca="1" si="216"/>
        <v>22.5779474249278</v>
      </c>
      <c r="AQ67" s="13">
        <f t="shared" ca="1" si="216"/>
        <v>12.956997514037635</v>
      </c>
      <c r="AR67" s="13">
        <f t="shared" ca="1" si="216"/>
        <v>10.361068156224999</v>
      </c>
      <c r="AS67" s="13">
        <f t="shared" ca="1" si="216"/>
        <v>7.5358314896238143</v>
      </c>
      <c r="AT67" s="13">
        <f t="shared" ca="1" si="216"/>
        <v>4.9853509320327873</v>
      </c>
      <c r="AU67" s="13">
        <f t="shared" ca="1" si="216"/>
        <v>4.0674602111312588</v>
      </c>
      <c r="AV67" s="13">
        <f t="shared" ca="1" si="216"/>
        <v>2.2539236811717229</v>
      </c>
      <c r="AW67" s="13">
        <f t="shared" ca="1" si="216"/>
        <v>1.906199078217617</v>
      </c>
      <c r="AX67" s="13">
        <f t="shared" ref="AX67:AX130" ca="1" si="217">MIN(INDIRECT("'[All data.xlsx]Sheet5_Mul_" &amp; $B67 &amp; "_" &amp; AX$1 &amp; "'!"&amp; ADDRESS($BF$2+$A67-2023, 2) &amp; ":" &amp; ADDRESS($BF$2+$A67-2023, 52)))</f>
        <v>1.8408704144838097</v>
      </c>
    </row>
    <row r="68" spans="1:50" x14ac:dyDescent="0.25">
      <c r="A68" s="9">
        <f t="shared" si="67"/>
        <v>2034</v>
      </c>
      <c r="B68" s="7">
        <f t="shared" si="68"/>
        <v>1</v>
      </c>
      <c r="C68" s="6">
        <f t="shared" ca="1" si="202"/>
        <v>3.1223207443196275</v>
      </c>
      <c r="D68" s="13">
        <f ca="1">MAX(INDIRECT("'[All data.xlsx]Sheet5_Mul_" &amp; $B68 &amp; "_" &amp; D$1 &amp; "'!"&amp; ADDRESS($BE$2+$A68-2023, 2) &amp; ":" &amp; ADDRESS($BE$2+$A68-2023, 52)))</f>
        <v>3.5205203411443478</v>
      </c>
      <c r="E68" s="13">
        <f t="shared" ca="1" si="189"/>
        <v>3.4161807692591402</v>
      </c>
      <c r="F68" s="13">
        <f t="shared" ca="1" si="153"/>
        <v>3.3118411973739326</v>
      </c>
      <c r="G68" s="13">
        <f t="shared" ca="1" si="175"/>
        <v>3.2255971044272709</v>
      </c>
      <c r="H68" s="13">
        <f t="shared" ca="1" si="175"/>
        <v>3.0327670564792908</v>
      </c>
      <c r="I68" s="13">
        <f t="shared" ca="1" si="204"/>
        <v>2.8707283096285723</v>
      </c>
      <c r="J68" s="13">
        <f t="shared" ca="1" si="204"/>
        <v>2.8819339299584179</v>
      </c>
      <c r="K68" s="13">
        <f t="shared" ca="1" si="204"/>
        <v>2.7194332829707455</v>
      </c>
      <c r="L68" s="13">
        <f t="shared" ca="1" si="204"/>
        <v>2.6771586364290423</v>
      </c>
      <c r="M68" s="13">
        <f t="shared" ca="1" si="203"/>
        <v>2.3519828965845453</v>
      </c>
      <c r="N68" s="12">
        <f ca="1">C68/$C68</f>
        <v>1</v>
      </c>
      <c r="O68" s="12">
        <f t="shared" ref="O68" ca="1" si="218">D68/$C68</f>
        <v>1.1275332130913061</v>
      </c>
      <c r="P68" s="12">
        <f t="shared" ref="P68" ca="1" si="219">E68/$C68</f>
        <v>1.0941158993591948</v>
      </c>
      <c r="Q68" s="12">
        <f t="shared" ref="Q68" ca="1" si="220">F68/$C68</f>
        <v>1.0606985856270839</v>
      </c>
      <c r="R68" s="12">
        <f t="shared" ref="R68" ca="1" si="221">G68/$C68</f>
        <v>1.0330767940146866</v>
      </c>
      <c r="S68" s="12">
        <f t="shared" ref="S68" ca="1" si="222">H68/$C68</f>
        <v>0.97131822923597466</v>
      </c>
      <c r="T68" s="12">
        <f t="shared" ref="T68" ca="1" si="223">I68/$C68</f>
        <v>0.91942133582887919</v>
      </c>
      <c r="U68" s="12">
        <f t="shared" ref="U68" ca="1" si="224">J68/$C68</f>
        <v>0.92301021129922667</v>
      </c>
      <c r="V68" s="12">
        <f t="shared" ref="V68" ca="1" si="225">K68/$C68</f>
        <v>0.87096538301459048</v>
      </c>
      <c r="W68" s="12">
        <f t="shared" ref="W68" ca="1" si="226">L68/$C68</f>
        <v>0.85742588787508167</v>
      </c>
      <c r="X68" s="12">
        <f t="shared" ref="X68" ca="1" si="227">M68/$C68</f>
        <v>0.75328036072637905</v>
      </c>
      <c r="Z68" s="9">
        <f t="shared" si="70"/>
        <v>2034</v>
      </c>
      <c r="AA68" s="7">
        <f t="shared" si="71"/>
        <v>1</v>
      </c>
      <c r="AB68" s="6">
        <f t="shared" ca="1" si="205"/>
        <v>3.1223207443196275</v>
      </c>
      <c r="AC68" s="6">
        <f t="shared" ca="1" si="206"/>
        <v>3.9116892679381641</v>
      </c>
      <c r="AD68" s="6">
        <f t="shared" ca="1" si="207"/>
        <v>4.2702259615739253</v>
      </c>
      <c r="AE68" s="6">
        <f t="shared" ca="1" si="208"/>
        <v>4.7312017105341893</v>
      </c>
      <c r="AF68" s="6">
        <f t="shared" ca="1" si="209"/>
        <v>5.3759951740454515</v>
      </c>
      <c r="AG68" s="6">
        <f t="shared" ca="1" si="210"/>
        <v>6.0655341129585816</v>
      </c>
      <c r="AH68" s="6">
        <f t="shared" ca="1" si="211"/>
        <v>7.1768207740714303</v>
      </c>
      <c r="AI68" s="6">
        <f t="shared" ca="1" si="212"/>
        <v>9.6064464331947246</v>
      </c>
      <c r="AJ68" s="6">
        <f t="shared" ca="1" si="213"/>
        <v>13.59716641485373</v>
      </c>
      <c r="AK68" s="6">
        <f t="shared" ca="1" si="214"/>
        <v>26.771586364290428</v>
      </c>
      <c r="AM68" s="7">
        <f t="shared" si="72"/>
        <v>1</v>
      </c>
      <c r="AN68" s="6">
        <f t="shared" ca="1" si="215"/>
        <v>3.1223207443196275</v>
      </c>
      <c r="AO68" s="13">
        <f t="shared" ca="1" si="216"/>
        <v>3.5205203411443478</v>
      </c>
      <c r="AP68" s="13">
        <f t="shared" ca="1" si="216"/>
        <v>3.4161807692591402</v>
      </c>
      <c r="AQ68" s="13">
        <f t="shared" ca="1" si="216"/>
        <v>3.2716872506734003</v>
      </c>
      <c r="AR68" s="13">
        <f t="shared" ca="1" si="216"/>
        <v>3.0117920811926799</v>
      </c>
      <c r="AS68" s="13">
        <f t="shared" ca="1" si="216"/>
        <v>2.8738903167383407</v>
      </c>
      <c r="AT68" s="13">
        <f t="shared" ca="1" si="216"/>
        <v>2.1188850598251281</v>
      </c>
      <c r="AU68" s="13">
        <f t="shared" ca="1" si="216"/>
        <v>2.7221956319126708</v>
      </c>
      <c r="AV68" s="13">
        <f t="shared" ca="1" si="216"/>
        <v>2.7194332829707455</v>
      </c>
      <c r="AW68" s="13">
        <f t="shared" ca="1" si="216"/>
        <v>2.6283746734225453</v>
      </c>
      <c r="AX68" s="13">
        <f t="shared" ca="1" si="217"/>
        <v>2.3519828965845453</v>
      </c>
    </row>
    <row r="69" spans="1:50" x14ac:dyDescent="0.25">
      <c r="A69" s="9">
        <f t="shared" si="67"/>
        <v>2034</v>
      </c>
      <c r="B69" s="7">
        <f t="shared" si="68"/>
        <v>1.2</v>
      </c>
      <c r="C69" s="6">
        <f t="shared" ca="1" si="202"/>
        <v>3.3600225359728961</v>
      </c>
      <c r="D69" s="13">
        <f ca="1">MAX(INDIRECT("'[All data.xlsx]Sheet5_Mul_" &amp; $B69 &amp; "_" &amp; D$1 &amp; "'!"&amp; ADDRESS($BE$2+$A69-2023, 2) &amp; ":" &amp; ADDRESS($BE$2+$A69-2023, 52)))</f>
        <v>3.7651907736022894</v>
      </c>
      <c r="E69" s="13">
        <f t="shared" ca="1" si="189"/>
        <v>3.656106662098324</v>
      </c>
      <c r="F69" s="13">
        <f t="shared" ca="1" si="153"/>
        <v>3.5391343327714697</v>
      </c>
      <c r="G69" s="13">
        <f t="shared" ca="1" si="175"/>
        <v>3.4784788874440355</v>
      </c>
      <c r="H69" s="13">
        <f t="shared" ca="1" si="175"/>
        <v>3.3472698765294444</v>
      </c>
      <c r="I69" s="13">
        <f t="shared" ca="1" si="204"/>
        <v>3.223223830220812</v>
      </c>
      <c r="J69" s="13">
        <f t="shared" ca="1" si="204"/>
        <v>3.1348902295341428</v>
      </c>
      <c r="K69" s="13">
        <f t="shared" ca="1" si="204"/>
        <v>2.9700595270182597</v>
      </c>
      <c r="L69" s="13">
        <f t="shared" ca="1" si="204"/>
        <v>2.8931901430297247</v>
      </c>
      <c r="M69" s="13">
        <f t="shared" ca="1" si="203"/>
        <v>1.1199097289422224</v>
      </c>
      <c r="N69" s="12">
        <f t="shared" ref="N69:N73" ca="1" si="228">C69/C$68</f>
        <v>1.0761298441506095</v>
      </c>
      <c r="O69" s="12">
        <f t="shared" ref="O68:X73" ca="1" si="229">D69/D$68</f>
        <v>1.0694983720441766</v>
      </c>
      <c r="P69" s="12">
        <f t="shared" ca="1" si="229"/>
        <v>1.0702322005317113</v>
      </c>
      <c r="Q69" s="12">
        <f t="shared" ca="1" si="229"/>
        <v>1.0686304450762207</v>
      </c>
      <c r="R69" s="12">
        <f t="shared" ca="1" si="229"/>
        <v>1.0783984406079958</v>
      </c>
      <c r="S69" s="12">
        <f t="shared" ca="1" si="229"/>
        <v>1.1037016078693682</v>
      </c>
      <c r="T69" s="12">
        <f t="shared" ca="1" si="229"/>
        <v>1.1227895790102991</v>
      </c>
      <c r="U69" s="12">
        <f t="shared" ca="1" si="229"/>
        <v>1.0877731085179232</v>
      </c>
      <c r="V69" s="12">
        <f t="shared" ca="1" si="229"/>
        <v>1.0921612034451997</v>
      </c>
      <c r="W69" s="12">
        <f t="shared" ca="1" si="229"/>
        <v>1.0806943240721956</v>
      </c>
      <c r="X69" s="12">
        <f t="shared" ca="1" si="229"/>
        <v>0.476155558175406</v>
      </c>
      <c r="Z69" s="9">
        <f t="shared" si="70"/>
        <v>2034</v>
      </c>
      <c r="AA69" s="7">
        <f t="shared" si="71"/>
        <v>1.2</v>
      </c>
      <c r="AB69" s="6">
        <f t="shared" ca="1" si="205"/>
        <v>3.3600225359728961</v>
      </c>
      <c r="AC69" s="6">
        <f t="shared" ca="1" si="206"/>
        <v>4.1835453040025437</v>
      </c>
      <c r="AD69" s="6">
        <f t="shared" ca="1" si="207"/>
        <v>4.570133327622905</v>
      </c>
      <c r="AE69" s="6">
        <f t="shared" ca="1" si="208"/>
        <v>5.0559061896735287</v>
      </c>
      <c r="AF69" s="6">
        <f t="shared" ca="1" si="209"/>
        <v>5.7974648124067265</v>
      </c>
      <c r="AG69" s="6">
        <f t="shared" ca="1" si="210"/>
        <v>6.6945397530588888</v>
      </c>
      <c r="AH69" s="6">
        <f t="shared" ca="1" si="211"/>
        <v>8.0580595755520292</v>
      </c>
      <c r="AI69" s="6">
        <f t="shared" ca="1" si="212"/>
        <v>10.449634098447142</v>
      </c>
      <c r="AJ69" s="6">
        <f t="shared" ca="1" si="213"/>
        <v>14.850297635091302</v>
      </c>
      <c r="AK69" s="6">
        <f t="shared" ca="1" si="214"/>
        <v>28.931901430297252</v>
      </c>
      <c r="AM69" s="7">
        <f t="shared" si="72"/>
        <v>1.2</v>
      </c>
      <c r="AN69" s="6">
        <f t="shared" ca="1" si="215"/>
        <v>3.3600225359728961</v>
      </c>
      <c r="AO69" s="13">
        <f t="shared" ca="1" si="216"/>
        <v>3.7651907736022894</v>
      </c>
      <c r="AP69" s="13">
        <f t="shared" ca="1" si="216"/>
        <v>3.2497051533076444</v>
      </c>
      <c r="AQ69" s="13">
        <f t="shared" ca="1" si="216"/>
        <v>3.5391343327714697</v>
      </c>
      <c r="AR69" s="13">
        <f t="shared" ca="1" si="216"/>
        <v>3.4162083628232089</v>
      </c>
      <c r="AS69" s="13">
        <f t="shared" ca="1" si="216"/>
        <v>3.1602491272057818</v>
      </c>
      <c r="AT69" s="13">
        <f t="shared" ca="1" si="216"/>
        <v>3.223223830220812</v>
      </c>
      <c r="AU69" s="13">
        <f t="shared" ca="1" si="216"/>
        <v>2.9701643233893735</v>
      </c>
      <c r="AV69" s="13">
        <f t="shared" ca="1" si="216"/>
        <v>1.5880252680884122</v>
      </c>
      <c r="AW69" s="13">
        <f t="shared" ca="1" si="216"/>
        <v>1.5732904412587716</v>
      </c>
      <c r="AX69" s="13">
        <f t="shared" ca="1" si="217"/>
        <v>1.1199097289422224</v>
      </c>
    </row>
    <row r="70" spans="1:50" x14ac:dyDescent="0.25">
      <c r="A70" s="9">
        <f t="shared" si="67"/>
        <v>2034</v>
      </c>
      <c r="B70" s="7">
        <f t="shared" si="68"/>
        <v>1.4</v>
      </c>
      <c r="C70" s="6">
        <f t="shared" ca="1" si="202"/>
        <v>3.6536089206136966</v>
      </c>
      <c r="D70" s="13">
        <f ca="1">MAX(INDIRECT("'[All data.xlsx]Sheet5_Mul_" &amp; $B70 &amp; "_" &amp; D$1 &amp; "'!"&amp; ADDRESS($BE$2+$A70-2023, 2) &amp; ":" &amp; ADDRESS($BE$2+$A70-2023, 52)))</f>
        <v>4.0645336044276696</v>
      </c>
      <c r="E70" s="13">
        <f t="shared" ca="1" si="189"/>
        <v>3.8892308499412716</v>
      </c>
      <c r="F70" s="13">
        <f t="shared" ca="1" si="153"/>
        <v>3.8125801809005933</v>
      </c>
      <c r="G70" s="13">
        <f t="shared" ca="1" si="175"/>
        <v>3.8142388120174435</v>
      </c>
      <c r="H70" s="13">
        <f t="shared" ca="1" si="175"/>
        <v>3.6708666336131666</v>
      </c>
      <c r="I70" s="13">
        <f t="shared" ca="1" si="204"/>
        <v>3.5283277114775302</v>
      </c>
      <c r="J70" s="13">
        <f t="shared" ca="1" si="204"/>
        <v>3.264762483477071</v>
      </c>
      <c r="K70" s="13">
        <f t="shared" ca="1" si="204"/>
        <v>3.1625656632963759</v>
      </c>
      <c r="L70" s="13">
        <f t="shared" ca="1" si="204"/>
        <v>3.1007109450706216</v>
      </c>
      <c r="M70" s="13">
        <f t="shared" ca="1" si="203"/>
        <v>2.694042602987536</v>
      </c>
      <c r="N70" s="12">
        <f t="shared" ca="1" si="228"/>
        <v>1.170158103474997</v>
      </c>
      <c r="O70" s="12">
        <f t="shared" ca="1" si="229"/>
        <v>1.1545263797869407</v>
      </c>
      <c r="P70" s="12">
        <f t="shared" ca="1" si="229"/>
        <v>1.1384733749861606</v>
      </c>
      <c r="Q70" s="12">
        <f t="shared" ca="1" si="229"/>
        <v>1.1511965561403465</v>
      </c>
      <c r="R70" s="12">
        <f t="shared" ca="1" si="229"/>
        <v>1.1824907725711424</v>
      </c>
      <c r="S70" s="12">
        <f t="shared" ca="1" si="229"/>
        <v>1.2104017767439874</v>
      </c>
      <c r="T70" s="12">
        <f t="shared" ca="1" si="229"/>
        <v>1.2290705810241029</v>
      </c>
      <c r="U70" s="12">
        <f t="shared" ca="1" si="229"/>
        <v>1.1328373803226561</v>
      </c>
      <c r="V70" s="12">
        <f t="shared" ca="1" si="229"/>
        <v>1.1629502672856702</v>
      </c>
      <c r="W70" s="12">
        <f t="shared" ca="1" si="229"/>
        <v>1.1582096416992829</v>
      </c>
      <c r="X70" s="12">
        <f t="shared" ca="1" si="229"/>
        <v>1.1454346062208682</v>
      </c>
      <c r="Z70" s="9">
        <f t="shared" si="70"/>
        <v>2034</v>
      </c>
      <c r="AA70" s="7">
        <f t="shared" si="71"/>
        <v>1.4</v>
      </c>
      <c r="AB70" s="6">
        <f t="shared" ca="1" si="205"/>
        <v>3.6536089206136966</v>
      </c>
      <c r="AC70" s="6">
        <f t="shared" ca="1" si="206"/>
        <v>4.5161484493640769</v>
      </c>
      <c r="AD70" s="6">
        <f t="shared" ca="1" si="207"/>
        <v>4.8615385624265892</v>
      </c>
      <c r="AE70" s="6">
        <f t="shared" ca="1" si="208"/>
        <v>5.4465431155722763</v>
      </c>
      <c r="AF70" s="6">
        <f t="shared" ca="1" si="209"/>
        <v>6.3570646866957397</v>
      </c>
      <c r="AG70" s="6">
        <f t="shared" ca="1" si="210"/>
        <v>7.3417332672263331</v>
      </c>
      <c r="AH70" s="6">
        <f t="shared" ca="1" si="211"/>
        <v>8.8208192786938255</v>
      </c>
      <c r="AI70" s="6">
        <f t="shared" ca="1" si="212"/>
        <v>10.882541611590234</v>
      </c>
      <c r="AJ70" s="6">
        <f t="shared" ca="1" si="213"/>
        <v>15.812828316481882</v>
      </c>
      <c r="AK70" s="6">
        <f t="shared" ca="1" si="214"/>
        <v>31.007109450706224</v>
      </c>
      <c r="AM70" s="7">
        <f t="shared" si="72"/>
        <v>1.4</v>
      </c>
      <c r="AN70" s="6">
        <f t="shared" ca="1" si="215"/>
        <v>3.6536089206136966</v>
      </c>
      <c r="AO70" s="13">
        <f t="shared" ca="1" si="216"/>
        <v>3.5960283560730497</v>
      </c>
      <c r="AP70" s="13">
        <f t="shared" ca="1" si="216"/>
        <v>3.4705242238829128</v>
      </c>
      <c r="AQ70" s="13">
        <f t="shared" ca="1" si="216"/>
        <v>3.7680336759937481</v>
      </c>
      <c r="AR70" s="13">
        <f t="shared" ca="1" si="216"/>
        <v>3.4951294305516081</v>
      </c>
      <c r="AS70" s="13">
        <f t="shared" ca="1" si="216"/>
        <v>3.4015558744435928</v>
      </c>
      <c r="AT70" s="13">
        <f t="shared" ca="1" si="216"/>
        <v>3.5283277114775302</v>
      </c>
      <c r="AU70" s="13">
        <f t="shared" ca="1" si="216"/>
        <v>3.0950489689000209</v>
      </c>
      <c r="AV70" s="13">
        <f t="shared" ca="1" si="216"/>
        <v>3.0733017122490764</v>
      </c>
      <c r="AW70" s="13">
        <f t="shared" ca="1" si="216"/>
        <v>3.0459201457028389</v>
      </c>
      <c r="AX70" s="13">
        <f t="shared" ca="1" si="217"/>
        <v>2.694042602987536</v>
      </c>
    </row>
    <row r="71" spans="1:50" x14ac:dyDescent="0.25">
      <c r="A71" s="9">
        <f t="shared" si="67"/>
        <v>2034</v>
      </c>
      <c r="B71" s="7">
        <f t="shared" si="68"/>
        <v>1.6</v>
      </c>
      <c r="C71" s="6">
        <f t="shared" ca="1" si="202"/>
        <v>4.031002872776936</v>
      </c>
      <c r="D71" s="13">
        <f ca="1">MAX(INDIRECT("'[All data.xlsx]Sheet5_Mul_" &amp; $B71 &amp; "_" &amp; D$1 &amp; "'!"&amp; ADDRESS($BE$2+$A71-2023, 2) &amp; ":" &amp; ADDRESS($BE$2+$A71-2023, 52)))/2.5</f>
        <v>18.670457178415376</v>
      </c>
      <c r="E71" s="13">
        <f t="shared" ca="1" si="189"/>
        <v>4.2991366637267614</v>
      </c>
      <c r="F71" s="13">
        <f t="shared" ca="1" si="153"/>
        <v>4.1521736140655516</v>
      </c>
      <c r="G71" s="13">
        <f t="shared" ca="1" si="175"/>
        <v>3.9723861947840273</v>
      </c>
      <c r="H71" s="13">
        <f t="shared" ca="1" si="175"/>
        <v>3.9041288009537416</v>
      </c>
      <c r="I71" s="13">
        <f t="shared" ca="1" si="204"/>
        <v>3.9139162657433739</v>
      </c>
      <c r="J71" s="13">
        <f t="shared" ca="1" si="204"/>
        <v>3.7288441164302712</v>
      </c>
      <c r="K71" s="13">
        <f t="shared" ca="1" si="204"/>
        <v>3.5437719671171655</v>
      </c>
      <c r="L71" s="13">
        <f t="shared" ca="1" si="204"/>
        <v>3.3067540895398038</v>
      </c>
      <c r="M71" s="13">
        <f t="shared" ca="1" si="203"/>
        <v>2.9017359073658087</v>
      </c>
      <c r="N71" s="12">
        <f t="shared" ca="1" si="228"/>
        <v>1.2910277972275765</v>
      </c>
      <c r="O71" s="12">
        <f t="shared" ca="1" si="229"/>
        <v>5.3033231935102325</v>
      </c>
      <c r="P71" s="12">
        <f t="shared" ca="1" si="229"/>
        <v>1.2584628724606708</v>
      </c>
      <c r="Q71" s="12">
        <f t="shared" ca="1" si="229"/>
        <v>1.2537357217966689</v>
      </c>
      <c r="R71" s="12">
        <f t="shared" ca="1" si="229"/>
        <v>1.231519643086161</v>
      </c>
      <c r="S71" s="12">
        <f t="shared" ca="1" si="229"/>
        <v>1.2873157510112254</v>
      </c>
      <c r="T71" s="12">
        <f t="shared" ca="1" si="229"/>
        <v>1.3633879084328164</v>
      </c>
      <c r="U71" s="12">
        <f t="shared" ca="1" si="229"/>
        <v>1.2938687031191145</v>
      </c>
      <c r="V71" s="12">
        <f t="shared" ca="1" si="229"/>
        <v>1.3031288501573024</v>
      </c>
      <c r="W71" s="12">
        <f t="shared" ca="1" si="229"/>
        <v>1.2351730093777911</v>
      </c>
      <c r="X71" s="12">
        <f t="shared" ca="1" si="229"/>
        <v>1.2337402247182974</v>
      </c>
      <c r="Z71" s="9">
        <f t="shared" si="70"/>
        <v>2034</v>
      </c>
      <c r="AA71" s="7">
        <f t="shared" si="71"/>
        <v>1.6</v>
      </c>
      <c r="AB71" s="6">
        <f t="shared" ca="1" si="205"/>
        <v>4.031002872776936</v>
      </c>
      <c r="AC71" s="6">
        <f t="shared" ca="1" si="206"/>
        <v>20.744952420461527</v>
      </c>
      <c r="AD71" s="6">
        <f t="shared" ca="1" si="207"/>
        <v>5.3739208296584513</v>
      </c>
      <c r="AE71" s="6">
        <f t="shared" ca="1" si="208"/>
        <v>5.9316765915222174</v>
      </c>
      <c r="AF71" s="6">
        <f t="shared" ca="1" si="209"/>
        <v>6.6206436579733792</v>
      </c>
      <c r="AG71" s="6">
        <f t="shared" ca="1" si="210"/>
        <v>7.8082576019074832</v>
      </c>
      <c r="AH71" s="6">
        <f t="shared" ca="1" si="211"/>
        <v>9.7847906643584341</v>
      </c>
      <c r="AI71" s="6">
        <f t="shared" ca="1" si="212"/>
        <v>12.429480388100902</v>
      </c>
      <c r="AJ71" s="6">
        <f t="shared" ca="1" si="213"/>
        <v>17.718859835585832</v>
      </c>
      <c r="AK71" s="6">
        <f t="shared" ca="1" si="214"/>
        <v>33.067540895398047</v>
      </c>
      <c r="AM71" s="7">
        <f t="shared" si="72"/>
        <v>1.6</v>
      </c>
      <c r="AN71" s="6">
        <f t="shared" ca="1" si="215"/>
        <v>4.031002872776936</v>
      </c>
      <c r="AO71" s="13">
        <f t="shared" ca="1" si="216"/>
        <v>25.449347685291361</v>
      </c>
      <c r="AP71" s="13">
        <f t="shared" ca="1" si="216"/>
        <v>3.8681249196490786</v>
      </c>
      <c r="AQ71" s="13">
        <f t="shared" ca="1" si="216"/>
        <v>4.1521736140655516</v>
      </c>
      <c r="AR71" s="13">
        <f t="shared" ca="1" si="216"/>
        <v>3.2874524313596463</v>
      </c>
      <c r="AS71" s="13">
        <f t="shared" ca="1" si="216"/>
        <v>3.6269034293342721</v>
      </c>
      <c r="AT71" s="13">
        <f t="shared" ca="1" si="216"/>
        <v>3.9139162657433739</v>
      </c>
      <c r="AU71" s="13">
        <f t="shared" ca="1" si="216"/>
        <v>3.5986313286932026</v>
      </c>
      <c r="AV71" s="13">
        <f t="shared" ca="1" si="216"/>
        <v>3.3949573525605157</v>
      </c>
      <c r="AW71" s="13">
        <f t="shared" ca="1" si="216"/>
        <v>3.1017758770371362</v>
      </c>
      <c r="AX71" s="13">
        <f t="shared" ca="1" si="217"/>
        <v>2.9017359073658087</v>
      </c>
    </row>
    <row r="72" spans="1:50" x14ac:dyDescent="0.25">
      <c r="A72" s="9">
        <f t="shared" si="67"/>
        <v>2034</v>
      </c>
      <c r="B72" s="7">
        <f t="shared" si="68"/>
        <v>1.8</v>
      </c>
      <c r="C72" s="6">
        <f t="shared" ca="1" si="202"/>
        <v>4.5350825620086841</v>
      </c>
      <c r="D72" s="13">
        <f ca="1">MAX(INDIRECT("'[All data.xlsx]Sheet5_Mul_" &amp; $B72 &amp; "_" &amp; D$1 &amp; "'!"&amp; ADDRESS($BE$2+$A72-2023, 2) &amp; ":" &amp; ADDRESS($BE$2+$A72-2023, 52)))/2.5</f>
        <v>14.314836524485447</v>
      </c>
      <c r="E72" s="13">
        <f t="shared" ca="1" si="189"/>
        <v>33.750736178803699</v>
      </c>
      <c r="F72" s="13">
        <f t="shared" ca="1" si="153"/>
        <v>4.58838155352018</v>
      </c>
      <c r="G72" s="13">
        <f t="shared" ca="1" si="175"/>
        <v>4.9371067682611933</v>
      </c>
      <c r="H72" s="13">
        <f t="shared" ca="1" si="175"/>
        <v>4.2864354039786079</v>
      </c>
      <c r="I72" s="13">
        <f t="shared" ca="1" si="204"/>
        <v>4.1398198700092745</v>
      </c>
      <c r="J72" s="13">
        <f t="shared" ca="1" si="204"/>
        <v>3.9587478057975387</v>
      </c>
      <c r="K72" s="13">
        <f t="shared" ca="1" si="204"/>
        <v>3.9151115580871201</v>
      </c>
      <c r="L72" s="13">
        <f t="shared" ca="1" si="204"/>
        <v>3.6653215856247239</v>
      </c>
      <c r="M72" s="13">
        <f t="shared" ca="1" si="203"/>
        <v>1.6382026946997095</v>
      </c>
      <c r="N72" s="12">
        <f t="shared" ca="1" si="228"/>
        <v>1.4524717136313636</v>
      </c>
      <c r="O72" s="12">
        <f t="shared" ca="1" si="229"/>
        <v>4.0661138517473807</v>
      </c>
      <c r="P72" s="12">
        <f t="shared" ca="1" si="229"/>
        <v>9.8796692735095366</v>
      </c>
      <c r="Q72" s="12">
        <f t="shared" ca="1" si="229"/>
        <v>1.3854473327883168</v>
      </c>
      <c r="R72" s="12">
        <f t="shared" ca="1" si="229"/>
        <v>1.5306024306274337</v>
      </c>
      <c r="S72" s="12">
        <f t="shared" ca="1" si="229"/>
        <v>1.4133744280890099</v>
      </c>
      <c r="T72" s="12">
        <f t="shared" ca="1" si="229"/>
        <v>1.4420799962588251</v>
      </c>
      <c r="U72" s="12">
        <f t="shared" ca="1" si="229"/>
        <v>1.373642804453417</v>
      </c>
      <c r="V72" s="12">
        <f t="shared" ca="1" si="229"/>
        <v>1.4396792091219093</v>
      </c>
      <c r="W72" s="12">
        <f t="shared" ca="1" si="229"/>
        <v>1.3691088513580778</v>
      </c>
      <c r="X72" s="12">
        <f t="shared" ca="1" si="229"/>
        <v>0.69651981614264347</v>
      </c>
      <c r="Z72" s="9">
        <f t="shared" si="70"/>
        <v>2034</v>
      </c>
      <c r="AA72" s="7">
        <f t="shared" si="71"/>
        <v>1.8</v>
      </c>
      <c r="AB72" s="6">
        <f t="shared" ca="1" si="205"/>
        <v>4.5350825620086841</v>
      </c>
      <c r="AC72" s="6">
        <f t="shared" ca="1" si="206"/>
        <v>15.905373916094941</v>
      </c>
      <c r="AD72" s="6">
        <f t="shared" ca="1" si="207"/>
        <v>42.188420223504622</v>
      </c>
      <c r="AE72" s="6">
        <f t="shared" ca="1" si="208"/>
        <v>6.5548307907431145</v>
      </c>
      <c r="AF72" s="6">
        <f t="shared" ca="1" si="209"/>
        <v>8.2285112804353222</v>
      </c>
      <c r="AG72" s="6">
        <f t="shared" ca="1" si="210"/>
        <v>8.5728708079572158</v>
      </c>
      <c r="AH72" s="6">
        <f t="shared" ca="1" si="211"/>
        <v>10.349549675023185</v>
      </c>
      <c r="AI72" s="6">
        <f t="shared" ca="1" si="212"/>
        <v>13.195826019325127</v>
      </c>
      <c r="AJ72" s="6">
        <f t="shared" ca="1" si="213"/>
        <v>19.575557790435603</v>
      </c>
      <c r="AK72" s="6">
        <f t="shared" ca="1" si="214"/>
        <v>36.65321585624725</v>
      </c>
      <c r="AM72" s="7">
        <f t="shared" si="72"/>
        <v>1.8</v>
      </c>
      <c r="AN72" s="6">
        <f t="shared" ca="1" si="215"/>
        <v>4.5350825620086841</v>
      </c>
      <c r="AO72" s="13">
        <f t="shared" ca="1" si="216"/>
        <v>10.672318829542764</v>
      </c>
      <c r="AP72" s="13">
        <f t="shared" ca="1" si="216"/>
        <v>29.413531467879434</v>
      </c>
      <c r="AQ72" s="13">
        <f t="shared" ca="1" si="216"/>
        <v>4.58838155352018</v>
      </c>
      <c r="AR72" s="13">
        <f t="shared" ca="1" si="216"/>
        <v>4.9371067682611933</v>
      </c>
      <c r="AS72" s="13">
        <f t="shared" ca="1" si="216"/>
        <v>4.0824266833572675</v>
      </c>
      <c r="AT72" s="13">
        <f t="shared" ca="1" si="216"/>
        <v>3.9074055115853441</v>
      </c>
      <c r="AU72" s="13">
        <f t="shared" ca="1" si="216"/>
        <v>3.7790590734653486</v>
      </c>
      <c r="AV72" s="13">
        <f t="shared" ca="1" si="216"/>
        <v>3.7881484518466717</v>
      </c>
      <c r="AW72" s="13">
        <f t="shared" ca="1" si="216"/>
        <v>3.6073103582548818</v>
      </c>
      <c r="AX72" s="13">
        <f t="shared" ca="1" si="217"/>
        <v>1.6382026946997095</v>
      </c>
    </row>
    <row r="73" spans="1:50" x14ac:dyDescent="0.25">
      <c r="A73" s="9">
        <f t="shared" si="67"/>
        <v>2034</v>
      </c>
      <c r="B73" s="7">
        <f t="shared" si="68"/>
        <v>2</v>
      </c>
      <c r="C73" s="6">
        <f t="shared" ca="1" si="202"/>
        <v>5.2306791960016543</v>
      </c>
      <c r="D73" s="13">
        <f ca="1">MAX(INDIRECT("'[All data.xlsx]Sheet5_Mul_" &amp; $B73 &amp; "_" &amp; D$1 &amp; "'!"&amp; ADDRESS($BE$2+$A73-2023, 2) &amp; ":" &amp; ADDRESS($BE$2+$A73-2023, 52)))/2.5</f>
        <v>22.148843689550098</v>
      </c>
      <c r="E73" s="13">
        <f t="shared" ca="1" si="189"/>
        <v>19.956095979361645</v>
      </c>
      <c r="F73" s="13">
        <f t="shared" ca="1" si="153"/>
        <v>8.3632647756108209</v>
      </c>
      <c r="G73" s="13">
        <f t="shared" ca="1" si="175"/>
        <v>11.060708972385493</v>
      </c>
      <c r="H73" s="13">
        <f t="shared" ca="1" si="175"/>
        <v>9.6545952942331237</v>
      </c>
      <c r="I73" s="13">
        <f t="shared" ca="1" si="204"/>
        <v>8.2822780861577812</v>
      </c>
      <c r="J73" s="13">
        <f t="shared" ca="1" si="204"/>
        <v>3.0002783294732964</v>
      </c>
      <c r="K73" s="13">
        <f t="shared" ca="1" si="204"/>
        <v>5.0747761858128433</v>
      </c>
      <c r="L73" s="13">
        <f t="shared" ca="1" si="204"/>
        <v>2.4106359515762952</v>
      </c>
      <c r="M73" s="13">
        <f t="shared" ca="1" si="203"/>
        <v>1.840650368907955</v>
      </c>
      <c r="N73" s="12">
        <f t="shared" ca="1" si="228"/>
        <v>1.675253641227513</v>
      </c>
      <c r="O73" s="12">
        <f t="shared" ca="1" si="229"/>
        <v>6.2913551246093924</v>
      </c>
      <c r="P73" s="12">
        <f t="shared" ca="1" si="229"/>
        <v>5.8416393414946484</v>
      </c>
      <c r="Q73" s="12">
        <f t="shared" ca="1" si="229"/>
        <v>2.5252614111577354</v>
      </c>
      <c r="R73" s="12">
        <f t="shared" ca="1" si="229"/>
        <v>3.4290423181507057</v>
      </c>
      <c r="S73" s="12">
        <f t="shared" ca="1" si="229"/>
        <v>3.1834279106952077</v>
      </c>
      <c r="T73" s="12">
        <f t="shared" ca="1" si="229"/>
        <v>2.8850790436624005</v>
      </c>
      <c r="U73" s="12">
        <f t="shared" ca="1" si="229"/>
        <v>1.0410642306142619</v>
      </c>
      <c r="V73" s="12">
        <f t="shared" ca="1" si="229"/>
        <v>1.8661153474848589</v>
      </c>
      <c r="W73" s="12">
        <f t="shared" ca="1" si="229"/>
        <v>0.90044568848999873</v>
      </c>
      <c r="X73" s="12">
        <f t="shared" ca="1" si="229"/>
        <v>0.78259513348539789</v>
      </c>
      <c r="Z73" s="9">
        <f t="shared" si="70"/>
        <v>2034</v>
      </c>
      <c r="AA73" s="7">
        <f t="shared" si="71"/>
        <v>2</v>
      </c>
      <c r="AB73" s="6">
        <f t="shared" ca="1" si="205"/>
        <v>5.2306791960016543</v>
      </c>
      <c r="AC73" s="6">
        <f t="shared" ca="1" si="206"/>
        <v>24.609826321722331</v>
      </c>
      <c r="AD73" s="6">
        <f t="shared" ca="1" si="207"/>
        <v>24.945119974202054</v>
      </c>
      <c r="AE73" s="6">
        <f t="shared" ca="1" si="208"/>
        <v>11.94752110801546</v>
      </c>
      <c r="AF73" s="6">
        <f t="shared" ca="1" si="209"/>
        <v>18.434514953975821</v>
      </c>
      <c r="AG73" s="6">
        <f t="shared" ca="1" si="210"/>
        <v>19.309190588466247</v>
      </c>
      <c r="AH73" s="6">
        <f t="shared" ca="1" si="211"/>
        <v>20.705695215394453</v>
      </c>
      <c r="AI73" s="6">
        <f t="shared" ca="1" si="212"/>
        <v>10.000927764910987</v>
      </c>
      <c r="AJ73" s="6">
        <f t="shared" ca="1" si="213"/>
        <v>25.373880929064221</v>
      </c>
      <c r="AK73" s="6">
        <f t="shared" ca="1" si="214"/>
        <v>24.106359515762957</v>
      </c>
      <c r="AM73" s="7">
        <f t="shared" si="72"/>
        <v>2</v>
      </c>
      <c r="AN73" s="6">
        <f t="shared" ca="1" si="215"/>
        <v>5.2306791960016543</v>
      </c>
      <c r="AO73" s="13">
        <f t="shared" ca="1" si="216"/>
        <v>32.83541222952887</v>
      </c>
      <c r="AP73" s="13">
        <f t="shared" ca="1" si="216"/>
        <v>11.582738928262415</v>
      </c>
      <c r="AQ73" s="13">
        <f t="shared" ca="1" si="216"/>
        <v>5.8646384776625542</v>
      </c>
      <c r="AR73" s="13">
        <f t="shared" ca="1" si="216"/>
        <v>7.3833326636981695</v>
      </c>
      <c r="AS73" s="13">
        <f t="shared" ca="1" si="216"/>
        <v>4.787611708784544</v>
      </c>
      <c r="AT73" s="13">
        <f t="shared" ca="1" si="216"/>
        <v>4.3112726166384236</v>
      </c>
      <c r="AU73" s="13">
        <f t="shared" ca="1" si="216"/>
        <v>3.0002783294732964</v>
      </c>
      <c r="AV73" s="13">
        <f t="shared" ca="1" si="216"/>
        <v>2.6969153225941707</v>
      </c>
      <c r="AW73" s="13">
        <f t="shared" ca="1" si="216"/>
        <v>1.6128720441111635</v>
      </c>
      <c r="AX73" s="13">
        <f t="shared" ca="1" si="217"/>
        <v>1.840650368907955</v>
      </c>
    </row>
    <row r="74" spans="1:50" x14ac:dyDescent="0.25">
      <c r="A74" s="9">
        <f t="shared" si="67"/>
        <v>2035</v>
      </c>
      <c r="B74" s="7">
        <f t="shared" si="68"/>
        <v>1</v>
      </c>
      <c r="C74" s="6">
        <f t="shared" ca="1" si="202"/>
        <v>3.1209500780737605</v>
      </c>
      <c r="D74" s="13">
        <f ca="1">MAX(INDIRECT("'[All data.xlsx]Sheet5_Mul_" &amp; $B74 &amp; "_" &amp; D$1 &amp; "'!"&amp; ADDRESS($BE$2+$A74-2023, 2) &amp; ":" &amp; ADDRESS($BE$2+$A74-2023, 52)))</f>
        <v>3.5201433534687849</v>
      </c>
      <c r="E74" s="13">
        <f t="shared" ca="1" si="189"/>
        <v>3.2721200774368455</v>
      </c>
      <c r="F74" s="13">
        <f t="shared" ca="1" si="153"/>
        <v>3.3088546096108025</v>
      </c>
      <c r="G74" s="13">
        <f t="shared" ref="G74:H93" ca="1" si="230">MAX(INDIRECT("'[All data.xlsx]Sheet5_Mul_" &amp; $B74 &amp; "_" &amp; G$1 &amp; "'!"&amp; ADDRESS($BE$2+$A74-2023, 2) &amp; ":" &amp; ADDRESS($BE$2+$A74-2023, 52)))</f>
        <v>3.2233952535443375</v>
      </c>
      <c r="H74" s="13">
        <f t="shared" ca="1" si="230"/>
        <v>3.082464704250591</v>
      </c>
      <c r="I74" s="13">
        <f t="shared" ca="1" si="204"/>
        <v>2.867118992485107</v>
      </c>
      <c r="J74" s="13">
        <f t="shared" ca="1" si="204"/>
        <v>2.7991062610522564</v>
      </c>
      <c r="K74" s="13">
        <f t="shared" ca="1" si="204"/>
        <v>2.7684172525817292</v>
      </c>
      <c r="L74" s="13">
        <f t="shared" ca="1" si="204"/>
        <v>2.6459314244226633</v>
      </c>
      <c r="M74" s="13">
        <f t="shared" ca="1" si="203"/>
        <v>2.3473548901641803</v>
      </c>
      <c r="N74" s="12">
        <f ca="1">C74/$C74</f>
        <v>1</v>
      </c>
      <c r="O74" s="12">
        <f t="shared" ref="O74" ca="1" si="231">D74/$C74</f>
        <v>1.1279076131975188</v>
      </c>
      <c r="P74" s="12">
        <f t="shared" ref="P74" ca="1" si="232">E74/$C74</f>
        <v>1.0484371731624706</v>
      </c>
      <c r="Q74" s="12">
        <f t="shared" ref="Q74" ca="1" si="233">F74/$C74</f>
        <v>1.0602074774784658</v>
      </c>
      <c r="R74" s="12">
        <f t="shared" ref="R74" ca="1" si="234">G74/$C74</f>
        <v>1.0328249965259957</v>
      </c>
      <c r="S74" s="12">
        <f t="shared" ref="S74" ca="1" si="235">H74/$C74</f>
        <v>0.98766869931898349</v>
      </c>
      <c r="T74" s="12">
        <f t="shared" ref="T74" ca="1" si="236">I74/$C74</f>
        <v>0.9186686492129611</v>
      </c>
      <c r="U74" s="12">
        <f t="shared" ref="U74" ca="1" si="237">J74/$C74</f>
        <v>0.89687633285690205</v>
      </c>
      <c r="V74" s="12">
        <f t="shared" ref="V74" ca="1" si="238">K74/$C74</f>
        <v>0.88704310653068397</v>
      </c>
      <c r="W74" s="12">
        <f t="shared" ref="W74" ca="1" si="239">L74/$C74</f>
        <v>0.84779677926015495</v>
      </c>
      <c r="X74" s="12">
        <f t="shared" ref="X74" ca="1" si="240">M74/$C74</f>
        <v>0.75212830434409239</v>
      </c>
      <c r="Z74" s="9">
        <f t="shared" si="70"/>
        <v>2035</v>
      </c>
      <c r="AA74" s="7">
        <f t="shared" si="71"/>
        <v>1</v>
      </c>
      <c r="AB74" s="6">
        <f t="shared" ca="1" si="205"/>
        <v>3.1209500780737605</v>
      </c>
      <c r="AC74" s="6">
        <f t="shared" ca="1" si="206"/>
        <v>3.9112703927430941</v>
      </c>
      <c r="AD74" s="6">
        <f t="shared" ca="1" si="207"/>
        <v>4.0901500967960569</v>
      </c>
      <c r="AE74" s="6">
        <f t="shared" ca="1" si="208"/>
        <v>4.7269351565868609</v>
      </c>
      <c r="AF74" s="6">
        <f t="shared" ca="1" si="209"/>
        <v>5.3723254225738959</v>
      </c>
      <c r="AG74" s="6">
        <f t="shared" ca="1" si="210"/>
        <v>6.1649294085011821</v>
      </c>
      <c r="AH74" s="6">
        <f t="shared" ca="1" si="211"/>
        <v>7.1677974812127676</v>
      </c>
      <c r="AI74" s="6">
        <f t="shared" ca="1" si="212"/>
        <v>9.33035420350752</v>
      </c>
      <c r="AJ74" s="6">
        <f t="shared" ca="1" si="213"/>
        <v>13.84208626290865</v>
      </c>
      <c r="AK74" s="6">
        <f t="shared" ca="1" si="214"/>
        <v>26.45931424422664</v>
      </c>
      <c r="AM74" s="7">
        <f t="shared" si="72"/>
        <v>1</v>
      </c>
      <c r="AN74" s="6">
        <f t="shared" ca="1" si="215"/>
        <v>3.1209500780737605</v>
      </c>
      <c r="AO74" s="13">
        <f t="shared" ca="1" si="216"/>
        <v>3.5201433534687849</v>
      </c>
      <c r="AP74" s="13">
        <f t="shared" ca="1" si="216"/>
        <v>3.1430852379187586</v>
      </c>
      <c r="AQ74" s="13">
        <f t="shared" ca="1" si="216"/>
        <v>3.2690421286740516</v>
      </c>
      <c r="AR74" s="13">
        <f t="shared" ca="1" si="216"/>
        <v>2.9233581941568421</v>
      </c>
      <c r="AS74" s="13">
        <f t="shared" ca="1" si="216"/>
        <v>3.00741321924172</v>
      </c>
      <c r="AT74" s="13">
        <f t="shared" ca="1" si="216"/>
        <v>2.1179857024403583</v>
      </c>
      <c r="AU74" s="13">
        <f t="shared" ca="1" si="216"/>
        <v>1.7455138485558661</v>
      </c>
      <c r="AV74" s="13">
        <f t="shared" ca="1" si="216"/>
        <v>2.6709455474175847</v>
      </c>
      <c r="AW74" s="13">
        <f t="shared" ca="1" si="216"/>
        <v>1.4293044126203036</v>
      </c>
      <c r="AX74" s="13">
        <f t="shared" ca="1" si="217"/>
        <v>2.3473548901641803</v>
      </c>
    </row>
    <row r="75" spans="1:50" x14ac:dyDescent="0.25">
      <c r="A75" s="9">
        <f t="shared" si="67"/>
        <v>2035</v>
      </c>
      <c r="B75" s="7">
        <f t="shared" si="68"/>
        <v>1.2</v>
      </c>
      <c r="C75" s="6">
        <f t="shared" ca="1" si="202"/>
        <v>3.3585881843424792</v>
      </c>
      <c r="D75" s="13">
        <f ca="1">MAX(INDIRECT("'[All data.xlsx]Sheet5_Mul_" &amp; $B75 &amp; "_" &amp; D$1 &amp; "'!"&amp; ADDRESS($BE$2+$A75-2023, 2) &amp; ":" &amp; ADDRESS($BE$2+$A75-2023, 52)))</f>
        <v>3.7647728977309445</v>
      </c>
      <c r="E75" s="13">
        <f t="shared" ca="1" si="189"/>
        <v>3.6494084641320219</v>
      </c>
      <c r="F75" s="13">
        <f t="shared" ca="1" si="153"/>
        <v>3.4895720941935169</v>
      </c>
      <c r="G75" s="13">
        <f t="shared" ca="1" si="230"/>
        <v>3.5035314849602415</v>
      </c>
      <c r="H75" s="13">
        <f t="shared" ca="1" si="230"/>
        <v>2.9119511486076584</v>
      </c>
      <c r="I75" s="13">
        <f t="shared" ca="1" si="204"/>
        <v>3.2196042816949459</v>
      </c>
      <c r="J75" s="13">
        <f t="shared" ca="1" si="204"/>
        <v>3.1051688797628714</v>
      </c>
      <c r="K75" s="13">
        <f t="shared" ca="1" si="204"/>
        <v>2.9106232957053435</v>
      </c>
      <c r="L75" s="13">
        <f t="shared" ca="1" si="204"/>
        <v>2.8264180741065479</v>
      </c>
      <c r="M75" s="13">
        <f t="shared" ca="1" si="203"/>
        <v>2.506414995001006</v>
      </c>
      <c r="N75" s="12">
        <f t="shared" ref="N75:N79" ca="1" si="241">C75/C$74</f>
        <v>1.0761428732674212</v>
      </c>
      <c r="O75" s="12">
        <f t="shared" ref="O74:X79" ca="1" si="242">D75/D$74</f>
        <v>1.0694941994396618</v>
      </c>
      <c r="P75" s="12">
        <f t="shared" ca="1" si="242"/>
        <v>1.1153039551625252</v>
      </c>
      <c r="Q75" s="12">
        <f t="shared" ca="1" si="242"/>
        <v>1.0546163267669144</v>
      </c>
      <c r="R75" s="12">
        <f t="shared" ca="1" si="242"/>
        <v>1.0869071923797975</v>
      </c>
      <c r="S75" s="12">
        <f t="shared" ca="1" si="242"/>
        <v>0.94468272243059215</v>
      </c>
      <c r="T75" s="12">
        <f t="shared" ca="1" si="242"/>
        <v>1.1229405860495236</v>
      </c>
      <c r="U75" s="12">
        <f t="shared" ca="1" si="242"/>
        <v>1.1093429795678991</v>
      </c>
      <c r="V75" s="12">
        <f t="shared" ca="1" si="242"/>
        <v>1.051367272397612</v>
      </c>
      <c r="W75" s="12">
        <f t="shared" ca="1" si="242"/>
        <v>1.0682128977410164</v>
      </c>
      <c r="X75" s="12">
        <f t="shared" ca="1" si="242"/>
        <v>1.0677614218043103</v>
      </c>
      <c r="Z75" s="9">
        <f t="shared" si="70"/>
        <v>2035</v>
      </c>
      <c r="AA75" s="7">
        <f t="shared" si="71"/>
        <v>1.2</v>
      </c>
      <c r="AB75" s="6">
        <f t="shared" ca="1" si="205"/>
        <v>3.3585881843424792</v>
      </c>
      <c r="AC75" s="6">
        <f t="shared" ca="1" si="206"/>
        <v>4.183080997478827</v>
      </c>
      <c r="AD75" s="6">
        <f t="shared" ca="1" si="207"/>
        <v>4.5617605801650267</v>
      </c>
      <c r="AE75" s="6">
        <f t="shared" ca="1" si="208"/>
        <v>4.9851029917050242</v>
      </c>
      <c r="AF75" s="6">
        <f t="shared" ca="1" si="209"/>
        <v>5.8392191416004025</v>
      </c>
      <c r="AG75" s="6">
        <f t="shared" ca="1" si="210"/>
        <v>5.8239022972153167</v>
      </c>
      <c r="AH75" s="6">
        <f t="shared" ca="1" si="211"/>
        <v>8.0490107042373644</v>
      </c>
      <c r="AI75" s="6">
        <f t="shared" ca="1" si="212"/>
        <v>10.350562932542903</v>
      </c>
      <c r="AJ75" s="6">
        <f t="shared" ca="1" si="213"/>
        <v>14.553116478526722</v>
      </c>
      <c r="AK75" s="6">
        <f t="shared" ca="1" si="214"/>
        <v>28.264180741065484</v>
      </c>
      <c r="AM75" s="7">
        <f t="shared" si="72"/>
        <v>1.2</v>
      </c>
      <c r="AN75" s="6">
        <f t="shared" ca="1" si="215"/>
        <v>3.3585881843424792</v>
      </c>
      <c r="AO75" s="13">
        <f t="shared" ca="1" si="216"/>
        <v>3.3104898541757271</v>
      </c>
      <c r="AP75" s="13">
        <f t="shared" ca="1" si="216"/>
        <v>3.6494084641320219</v>
      </c>
      <c r="AQ75" s="13">
        <f t="shared" ca="1" si="216"/>
        <v>3.2882251125355264</v>
      </c>
      <c r="AR75" s="13">
        <f t="shared" ca="1" si="216"/>
        <v>3.2019861106873559</v>
      </c>
      <c r="AS75" s="13">
        <f t="shared" ca="1" si="216"/>
        <v>2.257380923015464</v>
      </c>
      <c r="AT75" s="13">
        <f t="shared" ca="1" si="216"/>
        <v>3.2196042816949459</v>
      </c>
      <c r="AU75" s="13">
        <f t="shared" ca="1" si="216"/>
        <v>3.1051688797628714</v>
      </c>
      <c r="AV75" s="13">
        <f t="shared" ca="1" si="216"/>
        <v>1.6364681017317859</v>
      </c>
      <c r="AW75" s="13">
        <f t="shared" ca="1" si="216"/>
        <v>2.7761605117277339</v>
      </c>
      <c r="AX75" s="13">
        <f t="shared" ca="1" si="217"/>
        <v>2.506414995001006</v>
      </c>
    </row>
    <row r="76" spans="1:50" x14ac:dyDescent="0.25">
      <c r="A76" s="9">
        <f t="shared" si="67"/>
        <v>2035</v>
      </c>
      <c r="B76" s="7">
        <f t="shared" si="68"/>
        <v>1.4</v>
      </c>
      <c r="C76" s="6">
        <f t="shared" ca="1" si="202"/>
        <v>3.6521051777411246</v>
      </c>
      <c r="D76" s="13">
        <f ca="1">MAX(INDIRECT("'[All data.xlsx]Sheet5_Mul_" &amp; $B76 &amp; "_" &amp; D$1 &amp; "'!"&amp; ADDRESS($BE$2+$A76-2023, 2) &amp; ":" &amp; ADDRESS($BE$2+$A76-2023, 52)))</f>
        <v>4.0620350115467261</v>
      </c>
      <c r="E76" s="13">
        <f t="shared" ca="1" si="189"/>
        <v>3.9387058972810545</v>
      </c>
      <c r="F76" s="13">
        <f t="shared" ca="1" si="153"/>
        <v>3.8093033480494163</v>
      </c>
      <c r="G76" s="13">
        <f t="shared" ca="1" si="230"/>
        <v>3.8119221340974629</v>
      </c>
      <c r="H76" s="13">
        <f t="shared" ca="1" si="230"/>
        <v>3.6676544456731124</v>
      </c>
      <c r="I76" s="13">
        <f t="shared" ca="1" si="204"/>
        <v>3.5245381531696269</v>
      </c>
      <c r="J76" s="13">
        <f t="shared" ca="1" si="204"/>
        <v>3.2602692097979595</v>
      </c>
      <c r="K76" s="13">
        <f t="shared" ca="1" si="204"/>
        <v>3.1575371342505347</v>
      </c>
      <c r="L76" s="13">
        <f t="shared" ca="1" si="204"/>
        <v>3.0548050587031108</v>
      </c>
      <c r="M76" s="13">
        <f t="shared" ca="1" si="203"/>
        <v>2.688890801297124</v>
      </c>
      <c r="N76" s="12">
        <f t="shared" ca="1" si="241"/>
        <v>1.1701901941331889</v>
      </c>
      <c r="O76" s="12">
        <f t="shared" ca="1" si="242"/>
        <v>1.1539402244922656</v>
      </c>
      <c r="P76" s="12">
        <f t="shared" ca="1" si="242"/>
        <v>1.2037167964711022</v>
      </c>
      <c r="Q76" s="12">
        <f t="shared" ca="1" si="242"/>
        <v>1.1512453091728554</v>
      </c>
      <c r="R76" s="12">
        <f t="shared" ca="1" si="242"/>
        <v>1.1825798061550166</v>
      </c>
      <c r="S76" s="12">
        <f t="shared" ca="1" si="242"/>
        <v>1.1898447500844271</v>
      </c>
      <c r="T76" s="12">
        <f t="shared" ca="1" si="242"/>
        <v>1.2292960851669064</v>
      </c>
      <c r="U76" s="12">
        <f t="shared" ca="1" si="242"/>
        <v>1.1647536412470243</v>
      </c>
      <c r="V76" s="12">
        <f t="shared" ca="1" si="242"/>
        <v>1.1405568041833021</v>
      </c>
      <c r="W76" s="12">
        <f t="shared" ca="1" si="242"/>
        <v>1.1545291879095707</v>
      </c>
      <c r="X76" s="12">
        <f t="shared" ca="1" si="242"/>
        <v>1.1454981999373157</v>
      </c>
      <c r="Z76" s="9">
        <f t="shared" si="70"/>
        <v>2035</v>
      </c>
      <c r="AA76" s="7">
        <f t="shared" si="71"/>
        <v>1.4</v>
      </c>
      <c r="AB76" s="6">
        <f t="shared" ca="1" si="205"/>
        <v>3.6521051777411246</v>
      </c>
      <c r="AC76" s="6">
        <f t="shared" ca="1" si="206"/>
        <v>4.5133722350519179</v>
      </c>
      <c r="AD76" s="6">
        <f t="shared" ca="1" si="207"/>
        <v>4.9233823716013179</v>
      </c>
      <c r="AE76" s="6">
        <f t="shared" ca="1" si="208"/>
        <v>5.441861925784881</v>
      </c>
      <c r="AF76" s="6">
        <f t="shared" ca="1" si="209"/>
        <v>6.3532035568291052</v>
      </c>
      <c r="AG76" s="6">
        <f t="shared" ca="1" si="210"/>
        <v>7.3353088913462248</v>
      </c>
      <c r="AH76" s="6">
        <f t="shared" ca="1" si="211"/>
        <v>8.8113453829240669</v>
      </c>
      <c r="AI76" s="6">
        <f t="shared" ca="1" si="212"/>
        <v>10.867564032659864</v>
      </c>
      <c r="AJ76" s="6">
        <f t="shared" ca="1" si="213"/>
        <v>15.787685671252676</v>
      </c>
      <c r="AK76" s="6">
        <f t="shared" ca="1" si="214"/>
        <v>30.548050587031113</v>
      </c>
      <c r="AM76" s="7">
        <f t="shared" si="72"/>
        <v>1.4</v>
      </c>
      <c r="AN76" s="6">
        <f t="shared" ca="1" si="215"/>
        <v>3.6521051777411246</v>
      </c>
      <c r="AO76" s="13">
        <f t="shared" ca="1" si="216"/>
        <v>4.0620350115467261</v>
      </c>
      <c r="AP76" s="13">
        <f t="shared" ca="1" si="216"/>
        <v>3.5204227624192144</v>
      </c>
      <c r="AQ76" s="13">
        <f t="shared" ca="1" si="216"/>
        <v>3.8093033480494163</v>
      </c>
      <c r="AR76" s="13">
        <f t="shared" ca="1" si="216"/>
        <v>3.7474260065931286</v>
      </c>
      <c r="AS76" s="13">
        <f t="shared" ca="1" si="216"/>
        <v>3.3986356926770034</v>
      </c>
      <c r="AT76" s="13">
        <f t="shared" ca="1" si="216"/>
        <v>3.5245381531696269</v>
      </c>
      <c r="AU76" s="13">
        <f t="shared" ca="1" si="216"/>
        <v>3.2602692097979595</v>
      </c>
      <c r="AV76" s="13">
        <f t="shared" ca="1" si="216"/>
        <v>3.0377827631201577</v>
      </c>
      <c r="AW76" s="13">
        <f t="shared" ca="1" si="216"/>
        <v>3.0001152741767751</v>
      </c>
      <c r="AX76" s="13">
        <f t="shared" ca="1" si="217"/>
        <v>2.688890801297124</v>
      </c>
    </row>
    <row r="77" spans="1:50" x14ac:dyDescent="0.25">
      <c r="A77" s="9">
        <f t="shared" si="67"/>
        <v>2035</v>
      </c>
      <c r="B77" s="7">
        <f t="shared" si="68"/>
        <v>1.6</v>
      </c>
      <c r="C77" s="6">
        <f t="shared" ca="1" si="202"/>
        <v>4.0294213154919785</v>
      </c>
      <c r="D77" s="13">
        <f ca="1">MAX(INDIRECT("'[All data.xlsx]Sheet5_Mul_" &amp; $B77 &amp; "_" &amp; D$1 &amp; "'!"&amp; ADDRESS($BE$2+$A77-2023, 2) &amp; ":" &amp; ADDRESS($BE$2+$A77-2023, 52)))/2.5</f>
        <v>13.212137286317343</v>
      </c>
      <c r="E77" s="13">
        <f t="shared" ca="1" si="189"/>
        <v>4.2960946815721712</v>
      </c>
      <c r="F77" s="13">
        <f t="shared" ca="1" si="153"/>
        <v>4.1487300839066492</v>
      </c>
      <c r="G77" s="13">
        <f t="shared" ca="1" si="230"/>
        <v>4.2813224976752702</v>
      </c>
      <c r="H77" s="13">
        <f t="shared" ca="1" si="230"/>
        <v>3.8356775424156808</v>
      </c>
      <c r="I77" s="13">
        <f t="shared" ca="1" si="204"/>
        <v>3.7019806915904141</v>
      </c>
      <c r="J77" s="13">
        <f t="shared" ca="1" si="204"/>
        <v>3.5682838407651474</v>
      </c>
      <c r="K77" s="13">
        <f t="shared" ca="1" si="204"/>
        <v>3.4345869899398811</v>
      </c>
      <c r="L77" s="13">
        <f t="shared" ca="1" si="204"/>
        <v>3.3008901391146148</v>
      </c>
      <c r="M77" s="13">
        <f t="shared" ca="1" si="203"/>
        <v>2.8962766030654108</v>
      </c>
      <c r="N77" s="12">
        <f t="shared" ca="1" si="241"/>
        <v>1.2910880387996861</v>
      </c>
      <c r="O77" s="12">
        <f t="shared" ca="1" si="242"/>
        <v>3.7532952381890836</v>
      </c>
      <c r="P77" s="12">
        <f t="shared" ca="1" si="242"/>
        <v>1.3129391892419293</v>
      </c>
      <c r="Q77" s="12">
        <f t="shared" ca="1" si="242"/>
        <v>1.2538266480057385</v>
      </c>
      <c r="R77" s="12">
        <f t="shared" ca="1" si="242"/>
        <v>1.3282027678633799</v>
      </c>
      <c r="S77" s="12">
        <f t="shared" ca="1" si="242"/>
        <v>1.2443540836417171</v>
      </c>
      <c r="T77" s="12">
        <f t="shared" ca="1" si="242"/>
        <v>1.291184879767296</v>
      </c>
      <c r="U77" s="12">
        <f t="shared" ca="1" si="242"/>
        <v>1.27479399064462</v>
      </c>
      <c r="V77" s="12">
        <f t="shared" ca="1" si="242"/>
        <v>1.2406319844802676</v>
      </c>
      <c r="W77" s="12">
        <f t="shared" ca="1" si="242"/>
        <v>1.2475342741865889</v>
      </c>
      <c r="X77" s="12">
        <f t="shared" ca="1" si="242"/>
        <v>1.2338469207197031</v>
      </c>
      <c r="Z77" s="9">
        <f t="shared" si="70"/>
        <v>2035</v>
      </c>
      <c r="AA77" s="7">
        <f t="shared" si="71"/>
        <v>1.6</v>
      </c>
      <c r="AB77" s="6">
        <f t="shared" ca="1" si="205"/>
        <v>4.0294213154919785</v>
      </c>
      <c r="AC77" s="6">
        <f t="shared" ca="1" si="206"/>
        <v>14.680152540352603</v>
      </c>
      <c r="AD77" s="6">
        <f t="shared" ca="1" si="207"/>
        <v>5.370118351965214</v>
      </c>
      <c r="AE77" s="6">
        <f t="shared" ca="1" si="208"/>
        <v>5.9267572627237852</v>
      </c>
      <c r="AF77" s="6">
        <f t="shared" ca="1" si="209"/>
        <v>7.1355374961254503</v>
      </c>
      <c r="AG77" s="6">
        <f t="shared" ca="1" si="210"/>
        <v>7.6713550848313616</v>
      </c>
      <c r="AH77" s="6">
        <f t="shared" ca="1" si="211"/>
        <v>9.2549517289760352</v>
      </c>
      <c r="AI77" s="6">
        <f t="shared" ca="1" si="212"/>
        <v>11.894279469217157</v>
      </c>
      <c r="AJ77" s="6">
        <f t="shared" ca="1" si="213"/>
        <v>17.17293494969941</v>
      </c>
      <c r="AK77" s="6">
        <f t="shared" ca="1" si="214"/>
        <v>33.008901391146154</v>
      </c>
      <c r="AM77" s="7">
        <f t="shared" si="72"/>
        <v>1.6</v>
      </c>
      <c r="AN77" s="6">
        <f t="shared" ca="1" si="215"/>
        <v>4.0294213154919785</v>
      </c>
      <c r="AO77" s="13">
        <f t="shared" ca="1" si="216"/>
        <v>16.108828134716795</v>
      </c>
      <c r="AP77" s="13">
        <f t="shared" ca="1" si="216"/>
        <v>3.8655188744198985</v>
      </c>
      <c r="AQ77" s="13">
        <f t="shared" ca="1" si="216"/>
        <v>4.1487300839066492</v>
      </c>
      <c r="AR77" s="13">
        <f t="shared" ca="1" si="216"/>
        <v>3.9531807060567599</v>
      </c>
      <c r="AS77" s="13">
        <f t="shared" ca="1" si="216"/>
        <v>2.6860508354758146</v>
      </c>
      <c r="AT77" s="13">
        <f t="shared" ca="1" si="216"/>
        <v>2.4141989611296104</v>
      </c>
      <c r="AU77" s="13">
        <f t="shared" ca="1" si="216"/>
        <v>2.3168378551012729</v>
      </c>
      <c r="AV77" s="13">
        <f t="shared" ca="1" si="216"/>
        <v>3.34283267532241</v>
      </c>
      <c r="AW77" s="13">
        <f t="shared" ca="1" si="216"/>
        <v>3.2445931092972664</v>
      </c>
      <c r="AX77" s="13">
        <f t="shared" ca="1" si="217"/>
        <v>2.8962766030654108</v>
      </c>
    </row>
    <row r="78" spans="1:50" x14ac:dyDescent="0.25">
      <c r="A78" s="9">
        <f t="shared" si="67"/>
        <v>2035</v>
      </c>
      <c r="B78" s="7">
        <f t="shared" si="68"/>
        <v>1.8</v>
      </c>
      <c r="C78" s="6">
        <f t="shared" ca="1" si="202"/>
        <v>4.5334106102289562</v>
      </c>
      <c r="D78" s="13">
        <f ca="1">MAX(INDIRECT("'[All data.xlsx]Sheet5_Mul_" &amp; $B78 &amp; "_" &amp; D$1 &amp; "'!"&amp; ADDRESS($BE$2+$A78-2023, 2) &amp; ":" &amp; ADDRESS($BE$2+$A78-2023, 52)))/2.5</f>
        <v>12.641700695257651</v>
      </c>
      <c r="E78" s="13">
        <f t="shared" ca="1" si="189"/>
        <v>19.530244682877541</v>
      </c>
      <c r="F78" s="13">
        <f t="shared" ca="1" si="153"/>
        <v>4.5847527227244846</v>
      </c>
      <c r="G78" s="13">
        <f t="shared" ca="1" si="230"/>
        <v>4.9114351989840399</v>
      </c>
      <c r="H78" s="13">
        <f t="shared" ca="1" si="230"/>
        <v>4.3171442367227906</v>
      </c>
      <c r="I78" s="13">
        <f t="shared" ca="1" si="204"/>
        <v>4.1354612363720857</v>
      </c>
      <c r="J78" s="13">
        <f t="shared" ca="1" si="204"/>
        <v>4.1600822169766509</v>
      </c>
      <c r="K78" s="13">
        <f t="shared" ca="1" si="204"/>
        <v>3.9096312229741881</v>
      </c>
      <c r="L78" s="13">
        <f t="shared" ca="1" si="204"/>
        <v>3.5904122353199672</v>
      </c>
      <c r="M78" s="13">
        <f t="shared" ca="1" si="203"/>
        <v>1.6384631019470375</v>
      </c>
      <c r="N78" s="12">
        <f t="shared" ca="1" si="241"/>
        <v>1.4525738947503324</v>
      </c>
      <c r="O78" s="12">
        <f t="shared" ca="1" si="242"/>
        <v>3.5912459879795495</v>
      </c>
      <c r="P78" s="12">
        <f t="shared" ca="1" si="242"/>
        <v>5.9686821451174232</v>
      </c>
      <c r="Q78" s="12">
        <f t="shared" ca="1" si="242"/>
        <v>1.3856011410739371</v>
      </c>
      <c r="R78" s="12">
        <f t="shared" ca="1" si="242"/>
        <v>1.5236838217663782</v>
      </c>
      <c r="S78" s="12">
        <f t="shared" ca="1" si="242"/>
        <v>1.4005494469310962</v>
      </c>
      <c r="T78" s="12">
        <f t="shared" ca="1" si="242"/>
        <v>1.4423751672711809</v>
      </c>
      <c r="U78" s="12">
        <f t="shared" ca="1" si="242"/>
        <v>1.4862180385437631</v>
      </c>
      <c r="V78" s="12">
        <f t="shared" ca="1" si="242"/>
        <v>1.4122261444976196</v>
      </c>
      <c r="W78" s="12">
        <f t="shared" ca="1" si="242"/>
        <v>1.3569558916680495</v>
      </c>
      <c r="X78" s="12">
        <f t="shared" ca="1" si="242"/>
        <v>0.69800399965615723</v>
      </c>
      <c r="Z78" s="9">
        <f t="shared" si="70"/>
        <v>2035</v>
      </c>
      <c r="AA78" s="7">
        <f t="shared" si="71"/>
        <v>1.8</v>
      </c>
      <c r="AB78" s="6">
        <f t="shared" ca="1" si="205"/>
        <v>4.5334106102289562</v>
      </c>
      <c r="AC78" s="6">
        <f t="shared" ca="1" si="206"/>
        <v>14.046334105841833</v>
      </c>
      <c r="AD78" s="6">
        <f t="shared" ca="1" si="207"/>
        <v>24.412805853596925</v>
      </c>
      <c r="AE78" s="6">
        <f t="shared" ca="1" si="208"/>
        <v>6.5496467467492643</v>
      </c>
      <c r="AF78" s="6">
        <f t="shared" ca="1" si="209"/>
        <v>8.1857253316400662</v>
      </c>
      <c r="AG78" s="6">
        <f t="shared" ca="1" si="210"/>
        <v>8.6342884734455811</v>
      </c>
      <c r="AH78" s="6">
        <f t="shared" ca="1" si="211"/>
        <v>10.338653090930213</v>
      </c>
      <c r="AI78" s="6">
        <f t="shared" ca="1" si="212"/>
        <v>13.866940723255501</v>
      </c>
      <c r="AJ78" s="6">
        <f t="shared" ca="1" si="213"/>
        <v>19.548156114870945</v>
      </c>
      <c r="AK78" s="6">
        <f t="shared" ca="1" si="214"/>
        <v>35.904122353199682</v>
      </c>
      <c r="AM78" s="7">
        <f t="shared" si="72"/>
        <v>1.8</v>
      </c>
      <c r="AN78" s="6">
        <f t="shared" ca="1" si="215"/>
        <v>4.5334106102289562</v>
      </c>
      <c r="AO78" s="13">
        <f t="shared" ca="1" si="216"/>
        <v>15.467065032928492</v>
      </c>
      <c r="AP78" s="13">
        <f t="shared" ca="1" si="216"/>
        <v>14.149632171312348</v>
      </c>
      <c r="AQ78" s="13">
        <f t="shared" ca="1" si="216"/>
        <v>4.5847527227244846</v>
      </c>
      <c r="AR78" s="13">
        <f t="shared" ca="1" si="216"/>
        <v>4.8431481953210085</v>
      </c>
      <c r="AS78" s="13">
        <f t="shared" ca="1" si="216"/>
        <v>3.2696599796237553</v>
      </c>
      <c r="AT78" s="13">
        <f t="shared" ca="1" si="216"/>
        <v>4.028974081257207</v>
      </c>
      <c r="AU78" s="13">
        <f t="shared" ca="1" si="216"/>
        <v>3.9806098451456222</v>
      </c>
      <c r="AV78" s="13">
        <f t="shared" ca="1" si="216"/>
        <v>2.5532812511460401</v>
      </c>
      <c r="AW78" s="13">
        <f t="shared" ca="1" si="216"/>
        <v>3.419172403537257</v>
      </c>
      <c r="AX78" s="13">
        <f t="shared" ca="1" si="217"/>
        <v>1.6384631019470375</v>
      </c>
    </row>
    <row r="79" spans="1:50" x14ac:dyDescent="0.25">
      <c r="A79" s="9">
        <f t="shared" ref="A79:A142" si="243">A73+1</f>
        <v>2035</v>
      </c>
      <c r="B79" s="7">
        <f t="shared" ref="B79:B142" si="244">B67</f>
        <v>2</v>
      </c>
      <c r="C79" s="6">
        <f t="shared" ca="1" si="202"/>
        <v>5.2288979814856189</v>
      </c>
      <c r="D79" s="13">
        <f ca="1">MAX(INDIRECT("'[All data.xlsx]Sheet5_Mul_" &amp; $B79 &amp; "_" &amp; D$1 &amp; "'!"&amp; ADDRESS($BE$2+$A79-2023, 2) &amp; ":" &amp; ADDRESS($BE$2+$A79-2023, 52)))/2.5</f>
        <v>15.201312688830006</v>
      </c>
      <c r="E79" s="13">
        <f t="shared" ca="1" si="189"/>
        <v>17.03021635268875</v>
      </c>
      <c r="F79" s="13">
        <f t="shared" ca="1" si="153"/>
        <v>17.235144341353795</v>
      </c>
      <c r="G79" s="13">
        <f t="shared" ca="1" si="230"/>
        <v>5.8407327288297068</v>
      </c>
      <c r="H79" s="13">
        <f t="shared" ca="1" si="230"/>
        <v>9.168019188593135</v>
      </c>
      <c r="I79" s="13">
        <f t="shared" ca="1" si="204"/>
        <v>7.4650862967819869</v>
      </c>
      <c r="J79" s="13">
        <f t="shared" ca="1" si="204"/>
        <v>4.1064606254920628</v>
      </c>
      <c r="K79" s="13">
        <f t="shared" ca="1" si="204"/>
        <v>2.2585133331213569</v>
      </c>
      <c r="L79" s="13">
        <f t="shared" ca="1" si="204"/>
        <v>3.7644934771710465</v>
      </c>
      <c r="M79" s="13">
        <f t="shared" ca="1" si="203"/>
        <v>1.8407712909246214</v>
      </c>
      <c r="N79" s="12">
        <f t="shared" ca="1" si="241"/>
        <v>1.675418654794016</v>
      </c>
      <c r="O79" s="12">
        <f t="shared" ca="1" si="242"/>
        <v>4.318378873363347</v>
      </c>
      <c r="P79" s="12">
        <f t="shared" ca="1" si="242"/>
        <v>5.2046428461234999</v>
      </c>
      <c r="Q79" s="12">
        <f t="shared" ca="1" si="242"/>
        <v>5.2087946962955396</v>
      </c>
      <c r="R79" s="12">
        <f t="shared" ca="1" si="242"/>
        <v>1.81198155032568</v>
      </c>
      <c r="S79" s="12">
        <f t="shared" ca="1" si="242"/>
        <v>2.9742495269940372</v>
      </c>
      <c r="T79" s="12">
        <f t="shared" ca="1" si="242"/>
        <v>2.6036890398858334</v>
      </c>
      <c r="U79" s="12">
        <f t="shared" ca="1" si="242"/>
        <v>1.4670613554872112</v>
      </c>
      <c r="V79" s="12">
        <f t="shared" ca="1" si="242"/>
        <v>0.81581392075748205</v>
      </c>
      <c r="W79" s="12">
        <f t="shared" ca="1" si="242"/>
        <v>1.4227479376161274</v>
      </c>
      <c r="X79" s="12">
        <f t="shared" ca="1" si="242"/>
        <v>0.78418959938174193</v>
      </c>
      <c r="Z79" s="9">
        <f t="shared" ref="Z79:Z142" si="245">Z73+1</f>
        <v>2035</v>
      </c>
      <c r="AA79" s="7">
        <f t="shared" ref="AA79:AA142" si="246">AA67</f>
        <v>2</v>
      </c>
      <c r="AB79" s="6">
        <f t="shared" ca="1" si="205"/>
        <v>5.2288979814856189</v>
      </c>
      <c r="AC79" s="6">
        <f t="shared" ca="1" si="206"/>
        <v>16.890347432033341</v>
      </c>
      <c r="AD79" s="6">
        <f t="shared" ca="1" si="207"/>
        <v>21.287770440860935</v>
      </c>
      <c r="AE79" s="6">
        <f t="shared" ca="1" si="208"/>
        <v>24.621634773362565</v>
      </c>
      <c r="AF79" s="6">
        <f t="shared" ca="1" si="209"/>
        <v>9.7345545480495126</v>
      </c>
      <c r="AG79" s="6">
        <f t="shared" ca="1" si="210"/>
        <v>18.33603837718627</v>
      </c>
      <c r="AH79" s="6">
        <f t="shared" ca="1" si="211"/>
        <v>18.662715741954965</v>
      </c>
      <c r="AI79" s="6">
        <f t="shared" ca="1" si="212"/>
        <v>13.688202084973542</v>
      </c>
      <c r="AJ79" s="6">
        <f t="shared" ca="1" si="213"/>
        <v>11.292566665606786</v>
      </c>
      <c r="AK79" s="6">
        <f t="shared" ca="1" si="214"/>
        <v>37.644934771710474</v>
      </c>
      <c r="AM79" s="7">
        <f t="shared" ref="AM79:AM142" si="247">AM67</f>
        <v>2</v>
      </c>
      <c r="AN79" s="6">
        <f t="shared" ca="1" si="215"/>
        <v>5.2288979814856189</v>
      </c>
      <c r="AO79" s="13">
        <f t="shared" ca="1" si="216"/>
        <v>19.086683552745505</v>
      </c>
      <c r="AP79" s="13">
        <f t="shared" ca="1" si="216"/>
        <v>8.318820389443772</v>
      </c>
      <c r="AQ79" s="13">
        <f t="shared" ca="1" si="216"/>
        <v>13.758320396910248</v>
      </c>
      <c r="AR79" s="13">
        <f t="shared" ca="1" si="216"/>
        <v>5.2277249423841718</v>
      </c>
      <c r="AS79" s="13">
        <f t="shared" ca="1" si="216"/>
        <v>6.515218559174313</v>
      </c>
      <c r="AT79" s="13">
        <f t="shared" ca="1" si="216"/>
        <v>5.5640553449645713</v>
      </c>
      <c r="AU79" s="13">
        <f t="shared" ca="1" si="216"/>
        <v>3.794717807637916</v>
      </c>
      <c r="AV79" s="13">
        <f t="shared" ca="1" si="216"/>
        <v>2.2585133331213569</v>
      </c>
      <c r="AW79" s="13">
        <f t="shared" ca="1" si="216"/>
        <v>1.7267916214486325</v>
      </c>
      <c r="AX79" s="13">
        <f t="shared" ca="1" si="217"/>
        <v>1.8407712909246214</v>
      </c>
    </row>
    <row r="80" spans="1:50" x14ac:dyDescent="0.25">
      <c r="A80" s="9">
        <f t="shared" si="243"/>
        <v>2036</v>
      </c>
      <c r="B80" s="7">
        <f t="shared" si="244"/>
        <v>1</v>
      </c>
      <c r="C80" s="6">
        <f t="shared" ca="1" si="202"/>
        <v>3.1192243874323573</v>
      </c>
      <c r="D80" s="13">
        <f ca="1">MAX(INDIRECT("'[All data.xlsx]Sheet5_Mul_" &amp; $B80 &amp; "_" &amp; D$1 &amp; "'!"&amp; ADDRESS($BE$2+$A80-2023, 2) &amp; ":" &amp; ADDRESS($BE$2+$A80-2023, 52)))</f>
        <v>3.3829198226533914</v>
      </c>
      <c r="E80" s="13">
        <f t="shared" ca="1" si="189"/>
        <v>3.4146967913603534</v>
      </c>
      <c r="F80" s="13">
        <f t="shared" ca="1" si="153"/>
        <v>3.3116788179041863</v>
      </c>
      <c r="G80" s="13">
        <f t="shared" ca="1" si="230"/>
        <v>3.240023334433797</v>
      </c>
      <c r="H80" s="13">
        <f t="shared" ca="1" si="230"/>
        <v>2.8621606217823032</v>
      </c>
      <c r="I80" s="13">
        <f t="shared" ca="1" si="204"/>
        <v>2.9694403153536815</v>
      </c>
      <c r="J80" s="13">
        <f t="shared" ca="1" si="204"/>
        <v>2.8747184874430145</v>
      </c>
      <c r="K80" s="13">
        <f t="shared" ca="1" si="204"/>
        <v>2.7648022814266953</v>
      </c>
      <c r="L80" s="13">
        <f t="shared" ca="1" si="204"/>
        <v>2.6418553351988132</v>
      </c>
      <c r="M80" s="13">
        <f t="shared" ca="1" si="203"/>
        <v>2.343644359494172</v>
      </c>
      <c r="N80" s="12">
        <f ca="1">C80/$C80</f>
        <v>1</v>
      </c>
      <c r="O80" s="12">
        <f t="shared" ref="O80" ca="1" si="248">D80/$C80</f>
        <v>1.0845387835140965</v>
      </c>
      <c r="P80" s="12">
        <f t="shared" ref="P80" ca="1" si="249">E80/$C80</f>
        <v>1.0947262419204216</v>
      </c>
      <c r="Q80" s="12">
        <f t="shared" ref="Q80" ca="1" si="250">F80/$C80</f>
        <v>1.0616994504298074</v>
      </c>
      <c r="R80" s="12">
        <f t="shared" ref="R80" ca="1" si="251">G80/$C80</f>
        <v>1.0387272385687127</v>
      </c>
      <c r="S80" s="12">
        <f t="shared" ref="S80" ca="1" si="252">H80/$C80</f>
        <v>0.91758728013098778</v>
      </c>
      <c r="T80" s="12">
        <f t="shared" ref="T80" ca="1" si="253">I80/$C80</f>
        <v>0.9519803472035645</v>
      </c>
      <c r="U80" s="12">
        <f t="shared" ref="U80" ca="1" si="254">J80/$C80</f>
        <v>0.92161323790155025</v>
      </c>
      <c r="V80" s="12">
        <f t="shared" ref="V80" ca="1" si="255">K80/$C80</f>
        <v>0.88637492466599666</v>
      </c>
      <c r="W80" s="12">
        <f t="shared" ref="W80" ca="1" si="256">L80/$C80</f>
        <v>0.84695905361701196</v>
      </c>
      <c r="X80" s="12">
        <f t="shared" ref="X80" ca="1" si="257">M80/$C80</f>
        <v>0.75135484607549596</v>
      </c>
      <c r="Z80" s="9">
        <f t="shared" si="245"/>
        <v>2036</v>
      </c>
      <c r="AA80" s="7">
        <f t="shared" si="246"/>
        <v>1</v>
      </c>
      <c r="AB80" s="6">
        <f t="shared" ca="1" si="205"/>
        <v>3.1192243874323573</v>
      </c>
      <c r="AC80" s="6">
        <f t="shared" ca="1" si="206"/>
        <v>3.7587998029482126</v>
      </c>
      <c r="AD80" s="6">
        <f t="shared" ca="1" si="207"/>
        <v>4.2683709892004416</v>
      </c>
      <c r="AE80" s="6">
        <f t="shared" ca="1" si="208"/>
        <v>4.7309697398631236</v>
      </c>
      <c r="AF80" s="6">
        <f t="shared" ca="1" si="209"/>
        <v>5.4000388907229953</v>
      </c>
      <c r="AG80" s="6">
        <f t="shared" ca="1" si="210"/>
        <v>5.7243212435646065</v>
      </c>
      <c r="AH80" s="6">
        <f t="shared" ca="1" si="211"/>
        <v>7.4236007883842037</v>
      </c>
      <c r="AI80" s="6">
        <f t="shared" ca="1" si="212"/>
        <v>9.5823949581433805</v>
      </c>
      <c r="AJ80" s="6">
        <f t="shared" ca="1" si="213"/>
        <v>13.824011407133479</v>
      </c>
      <c r="AK80" s="6">
        <f t="shared" ca="1" si="214"/>
        <v>26.418553351988137</v>
      </c>
      <c r="AM80" s="7">
        <f t="shared" si="247"/>
        <v>1</v>
      </c>
      <c r="AN80" s="6">
        <f t="shared" ca="1" si="215"/>
        <v>3.1192243874323573</v>
      </c>
      <c r="AO80" s="13">
        <f t="shared" ca="1" si="216"/>
        <v>3.3802232076677781</v>
      </c>
      <c r="AP80" s="13">
        <f t="shared" ca="1" si="216"/>
        <v>3.021326598098665</v>
      </c>
      <c r="AQ80" s="13">
        <f t="shared" ca="1" si="216"/>
        <v>3.0658768927780482</v>
      </c>
      <c r="AR80" s="13">
        <f t="shared" ca="1" si="216"/>
        <v>2.9402474463295141</v>
      </c>
      <c r="AS80" s="13">
        <f t="shared" ca="1" si="216"/>
        <v>2.188185910966653</v>
      </c>
      <c r="AT80" s="13">
        <f t="shared" ca="1" si="216"/>
        <v>2.763258732406805</v>
      </c>
      <c r="AU80" s="13">
        <f t="shared" ca="1" si="216"/>
        <v>2.7718167588702212</v>
      </c>
      <c r="AV80" s="13">
        <f t="shared" ca="1" si="216"/>
        <v>2.6674093817428761</v>
      </c>
      <c r="AW80" s="13">
        <f t="shared" ca="1" si="216"/>
        <v>1.4290222461392199</v>
      </c>
      <c r="AX80" s="13">
        <f t="shared" ca="1" si="217"/>
        <v>2.343644359494172</v>
      </c>
    </row>
    <row r="81" spans="1:50" x14ac:dyDescent="0.25">
      <c r="A81" s="9">
        <f t="shared" si="243"/>
        <v>2036</v>
      </c>
      <c r="B81" s="7">
        <f t="shared" si="244"/>
        <v>1.2</v>
      </c>
      <c r="C81" s="6">
        <f t="shared" ca="1" si="202"/>
        <v>3.3567799594578531</v>
      </c>
      <c r="D81" s="13">
        <f ca="1">MAX(INDIRECT("'[All data.xlsx]Sheet5_Mul_" &amp; $B81 &amp; "_" &amp; D$1 &amp; "'!"&amp; ADDRESS($BE$2+$A81-2023, 2) &amp; ":" &amp; ADDRESS($BE$2+$A81-2023, 52)))</f>
        <v>3.672161065424318</v>
      </c>
      <c r="E81" s="13">
        <f t="shared" ca="1" si="189"/>
        <v>3.6466432642385853</v>
      </c>
      <c r="F81" s="13">
        <f t="shared" ca="1" si="153"/>
        <v>3.5330082363365785</v>
      </c>
      <c r="G81" s="13">
        <f t="shared" ca="1" si="230"/>
        <v>3.5016774886267603</v>
      </c>
      <c r="H81" s="13">
        <f t="shared" ca="1" si="230"/>
        <v>3.3315625129196054</v>
      </c>
      <c r="I81" s="13">
        <f t="shared" ca="1" si="204"/>
        <v>3.2166798189429455</v>
      </c>
      <c r="J81" s="13">
        <f t="shared" ca="1" si="204"/>
        <v>3.1017971249662843</v>
      </c>
      <c r="K81" s="13">
        <f t="shared" ca="1" si="204"/>
        <v>2.9869144309896241</v>
      </c>
      <c r="L81" s="13">
        <f t="shared" ca="1" si="204"/>
        <v>2.8221645994321749</v>
      </c>
      <c r="M81" s="13">
        <f t="shared" ca="1" si="203"/>
        <v>2.5025310168573354</v>
      </c>
      <c r="N81" s="12">
        <f t="shared" ref="N81:N85" ca="1" si="258">C81/C$80</f>
        <v>1.0761585389568731</v>
      </c>
      <c r="O81" s="12">
        <f t="shared" ref="O80:X85" ca="1" si="259">D81/D$80</f>
        <v>1.0855004723535127</v>
      </c>
      <c r="P81" s="12">
        <f t="shared" ca="1" si="259"/>
        <v>1.0679259351709025</v>
      </c>
      <c r="Q81" s="12">
        <f t="shared" ca="1" si="259"/>
        <v>1.0668329963750718</v>
      </c>
      <c r="R81" s="12">
        <f t="shared" ca="1" si="259"/>
        <v>1.0807568733879778</v>
      </c>
      <c r="S81" s="12">
        <f t="shared" ca="1" si="259"/>
        <v>1.1640026375755947</v>
      </c>
      <c r="T81" s="12">
        <f t="shared" ca="1" si="259"/>
        <v>1.0832613143665142</v>
      </c>
      <c r="U81" s="12">
        <f t="shared" ca="1" si="259"/>
        <v>1.0789916085749496</v>
      </c>
      <c r="V81" s="12">
        <f t="shared" ca="1" si="259"/>
        <v>1.080335635953076</v>
      </c>
      <c r="W81" s="12">
        <f t="shared" ca="1" si="259"/>
        <v>1.0682509983915498</v>
      </c>
      <c r="X81" s="12">
        <f t="shared" ca="1" si="259"/>
        <v>1.0677946962044429</v>
      </c>
      <c r="Z81" s="9">
        <f t="shared" si="245"/>
        <v>2036</v>
      </c>
      <c r="AA81" s="7">
        <f t="shared" si="246"/>
        <v>1.2</v>
      </c>
      <c r="AB81" s="6">
        <f t="shared" ca="1" si="205"/>
        <v>3.3567799594578531</v>
      </c>
      <c r="AC81" s="6">
        <f t="shared" ca="1" si="206"/>
        <v>4.0801789615825754</v>
      </c>
      <c r="AD81" s="6">
        <f t="shared" ca="1" si="207"/>
        <v>4.5583040802982318</v>
      </c>
      <c r="AE81" s="6">
        <f t="shared" ca="1" si="208"/>
        <v>5.0471546233379696</v>
      </c>
      <c r="AF81" s="6">
        <f t="shared" ca="1" si="209"/>
        <v>5.8361291477112678</v>
      </c>
      <c r="AG81" s="6">
        <f t="shared" ca="1" si="210"/>
        <v>6.6631250258392107</v>
      </c>
      <c r="AH81" s="6">
        <f t="shared" ca="1" si="211"/>
        <v>8.0416995473573625</v>
      </c>
      <c r="AI81" s="6">
        <f t="shared" ca="1" si="212"/>
        <v>10.339323749887614</v>
      </c>
      <c r="AJ81" s="6">
        <f t="shared" ca="1" si="213"/>
        <v>14.934572154948123</v>
      </c>
      <c r="AK81" s="6">
        <f t="shared" ca="1" si="214"/>
        <v>28.221645994321754</v>
      </c>
      <c r="AM81" s="7">
        <f t="shared" si="247"/>
        <v>1.2</v>
      </c>
      <c r="AN81" s="6">
        <f t="shared" ca="1" si="215"/>
        <v>3.3567799594578531</v>
      </c>
      <c r="AO81" s="13">
        <f t="shared" ca="1" si="216"/>
        <v>3.672161065424318</v>
      </c>
      <c r="AP81" s="13">
        <f t="shared" ca="1" si="216"/>
        <v>3.6466432642385853</v>
      </c>
      <c r="AQ81" s="13">
        <f t="shared" ca="1" si="216"/>
        <v>3.5330082363365785</v>
      </c>
      <c r="AR81" s="13">
        <f t="shared" ca="1" si="216"/>
        <v>3.2003759125722349</v>
      </c>
      <c r="AS81" s="13">
        <f t="shared" ca="1" si="216"/>
        <v>3.1449116899794785</v>
      </c>
      <c r="AT81" s="13">
        <f t="shared" ca="1" si="216"/>
        <v>3.0040605003650018</v>
      </c>
      <c r="AU81" s="13">
        <f t="shared" ca="1" si="216"/>
        <v>2.8112794133909036</v>
      </c>
      <c r="AV81" s="13">
        <f t="shared" ca="1" si="216"/>
        <v>2.916171302216326</v>
      </c>
      <c r="AW81" s="13">
        <f t="shared" ca="1" si="216"/>
        <v>2.7719476700897538</v>
      </c>
      <c r="AX81" s="13">
        <f t="shared" ca="1" si="217"/>
        <v>2.5025310168573354</v>
      </c>
    </row>
    <row r="82" spans="1:50" x14ac:dyDescent="0.25">
      <c r="A82" s="9">
        <f t="shared" si="243"/>
        <v>2036</v>
      </c>
      <c r="B82" s="7">
        <f t="shared" si="244"/>
        <v>1.4</v>
      </c>
      <c r="C82" s="6">
        <f t="shared" ca="1" si="202"/>
        <v>3.650205942512375</v>
      </c>
      <c r="D82" s="13">
        <f ca="1">MAX(INDIRECT("'[All data.xlsx]Sheet5_Mul_" &amp; $B82 &amp; "_" &amp; D$1 &amp; "'!"&amp; ADDRESS($BE$2+$A82-2023, 2) &amp; ":" &amp; ADDRESS($BE$2+$A82-2023, 52)))</f>
        <v>4.0593822434033831</v>
      </c>
      <c r="E82" s="13">
        <f t="shared" ca="1" si="189"/>
        <v>3.935800172922804</v>
      </c>
      <c r="F82" s="13">
        <f t="shared" ref="F82:F106" ca="1" si="260">MAX(INDIRECT("'[All data.xlsx]Sheet5_Mul_" &amp; $B82 &amp; "_" &amp; F$1 &amp; "'!"&amp; ADDRESS($BE$2+$A82-2023, 2) &amp; ":" &amp; ADDRESS($BE$2+$A82-2023, 52)))</f>
        <v>3.7209016394140679</v>
      </c>
      <c r="G82" s="13">
        <f t="shared" ca="1" si="230"/>
        <v>3.5120116619389532</v>
      </c>
      <c r="H82" s="13">
        <f t="shared" ca="1" si="230"/>
        <v>3.6650865834783621</v>
      </c>
      <c r="I82" s="13">
        <f t="shared" ca="1" si="204"/>
        <v>3.3597707536727577</v>
      </c>
      <c r="J82" s="13">
        <f t="shared" ca="1" si="204"/>
        <v>3.3779093937182845</v>
      </c>
      <c r="K82" s="13">
        <f t="shared" ca="1" si="204"/>
        <v>3.1452924683823174</v>
      </c>
      <c r="L82" s="13">
        <f t="shared" ca="1" si="204"/>
        <v>3.0963069824487151</v>
      </c>
      <c r="M82" s="13">
        <f t="shared" ca="1" si="203"/>
        <v>2.6848162004219556</v>
      </c>
      <c r="N82" s="12">
        <f t="shared" ca="1" si="258"/>
        <v>1.1702287136569562</v>
      </c>
      <c r="O82" s="12">
        <f t="shared" ca="1" si="259"/>
        <v>1.1999640713386488</v>
      </c>
      <c r="P82" s="12">
        <f t="shared" ca="1" si="259"/>
        <v>1.1526060477407285</v>
      </c>
      <c r="Q82" s="12">
        <f t="shared" ca="1" si="259"/>
        <v>1.1235695983854075</v>
      </c>
      <c r="R82" s="12">
        <f t="shared" ca="1" si="259"/>
        <v>1.083946410081237</v>
      </c>
      <c r="S82" s="12">
        <f t="shared" ca="1" si="259"/>
        <v>1.2805314123831621</v>
      </c>
      <c r="T82" s="12">
        <f t="shared" ca="1" si="259"/>
        <v>1.1314491610761959</v>
      </c>
      <c r="U82" s="12">
        <f t="shared" ca="1" si="259"/>
        <v>1.1750400633916835</v>
      </c>
      <c r="V82" s="12">
        <f t="shared" ca="1" si="259"/>
        <v>1.1376193116996711</v>
      </c>
      <c r="W82" s="12">
        <f t="shared" ca="1" si="259"/>
        <v>1.1720198836003646</v>
      </c>
      <c r="X82" s="12">
        <f t="shared" ca="1" si="259"/>
        <v>1.1455732135917664</v>
      </c>
      <c r="Z82" s="9">
        <f t="shared" si="245"/>
        <v>2036</v>
      </c>
      <c r="AA82" s="7">
        <f t="shared" si="246"/>
        <v>1.4</v>
      </c>
      <c r="AB82" s="6">
        <f t="shared" ca="1" si="205"/>
        <v>3.650205942512375</v>
      </c>
      <c r="AC82" s="6">
        <f t="shared" ca="1" si="206"/>
        <v>4.5104247148926477</v>
      </c>
      <c r="AD82" s="6">
        <f t="shared" ca="1" si="207"/>
        <v>4.9197502161535045</v>
      </c>
      <c r="AE82" s="6">
        <f t="shared" ca="1" si="208"/>
        <v>5.3155737705915262</v>
      </c>
      <c r="AF82" s="6">
        <f t="shared" ca="1" si="209"/>
        <v>5.8533527698982555</v>
      </c>
      <c r="AG82" s="6">
        <f t="shared" ca="1" si="210"/>
        <v>7.3301731669567243</v>
      </c>
      <c r="AH82" s="6">
        <f t="shared" ca="1" si="211"/>
        <v>8.399426884181894</v>
      </c>
      <c r="AI82" s="6">
        <f t="shared" ca="1" si="212"/>
        <v>11.259697979060947</v>
      </c>
      <c r="AJ82" s="6">
        <f t="shared" ca="1" si="213"/>
        <v>15.72646234191159</v>
      </c>
      <c r="AK82" s="6">
        <f t="shared" ca="1" si="214"/>
        <v>30.963069824487157</v>
      </c>
      <c r="AM82" s="7">
        <f t="shared" si="247"/>
        <v>1.4</v>
      </c>
      <c r="AN82" s="6">
        <f t="shared" ca="1" si="215"/>
        <v>3.6502059425123745</v>
      </c>
      <c r="AO82" s="13">
        <f t="shared" ca="1" si="216"/>
        <v>4.0593822434033831</v>
      </c>
      <c r="AP82" s="13">
        <f t="shared" ca="1" si="216"/>
        <v>3.6402239454043688</v>
      </c>
      <c r="AQ82" s="13">
        <f t="shared" ca="1" si="216"/>
        <v>3.290559685525138</v>
      </c>
      <c r="AR82" s="13">
        <f t="shared" ca="1" si="216"/>
        <v>3.5120116619389532</v>
      </c>
      <c r="AS82" s="13">
        <f t="shared" ca="1" si="216"/>
        <v>3.6237588853508624</v>
      </c>
      <c r="AT82" s="13">
        <f t="shared" ca="1" si="216"/>
        <v>2.4304578266049788</v>
      </c>
      <c r="AU82" s="13">
        <f t="shared" ca="1" si="216"/>
        <v>3.2613389495863423</v>
      </c>
      <c r="AV82" s="13">
        <f t="shared" ca="1" si="216"/>
        <v>2.9038299568493349</v>
      </c>
      <c r="AW82" s="13">
        <f t="shared" ca="1" si="216"/>
        <v>1.7419451089512838</v>
      </c>
      <c r="AX82" s="13">
        <f t="shared" ca="1" si="217"/>
        <v>2.6848162004219556</v>
      </c>
    </row>
    <row r="83" spans="1:50" x14ac:dyDescent="0.25">
      <c r="A83" s="9">
        <f t="shared" si="243"/>
        <v>2036</v>
      </c>
      <c r="B83" s="7">
        <f t="shared" si="244"/>
        <v>1.6</v>
      </c>
      <c r="C83" s="6">
        <f t="shared" ca="1" si="202"/>
        <v>4.0274184562382214</v>
      </c>
      <c r="D83" s="13">
        <f ca="1">MAX(INDIRECT("'[All data.xlsx]Sheet5_Mul_" &amp; $B83 &amp; "_" &amp; D$1 &amp; "'!"&amp; ADDRESS($BE$2+$A83-2023, 2) &amp; ":" &amp; ADDRESS($BE$2+$A83-2023, 52)))/2.5</f>
        <v>14.23421867058372</v>
      </c>
      <c r="E83" s="13">
        <f t="shared" ca="1" si="189"/>
        <v>4.2930474974320685</v>
      </c>
      <c r="F83" s="13">
        <f t="shared" ca="1" si="260"/>
        <v>4.1454387082054538</v>
      </c>
      <c r="G83" s="13">
        <f t="shared" ca="1" si="230"/>
        <v>4.2791657072755926</v>
      </c>
      <c r="H83" s="13">
        <f t="shared" ca="1" si="230"/>
        <v>3.8327633579649971</v>
      </c>
      <c r="I83" s="13">
        <f t="shared" ca="1" si="204"/>
        <v>3.9067871814375605</v>
      </c>
      <c r="J83" s="13">
        <f t="shared" ca="1" si="204"/>
        <v>3.7060574758936928</v>
      </c>
      <c r="K83" s="13">
        <f t="shared" ca="1" si="204"/>
        <v>3.5344086555995275</v>
      </c>
      <c r="L83" s="13">
        <f t="shared" ca="1" si="204"/>
        <v>3.2774819205988139</v>
      </c>
      <c r="M83" s="13">
        <f t="shared" ca="1" si="203"/>
        <v>2.8919933381571168</v>
      </c>
      <c r="N83" s="12">
        <f t="shared" ca="1" si="258"/>
        <v>1.2911602231840267</v>
      </c>
      <c r="O83" s="12">
        <f t="shared" ca="1" si="259"/>
        <v>4.207672489092313</v>
      </c>
      <c r="P83" s="12">
        <f t="shared" ca="1" si="259"/>
        <v>1.2572265591176532</v>
      </c>
      <c r="Q83" s="12">
        <f t="shared" ca="1" si="259"/>
        <v>1.251763512147871</v>
      </c>
      <c r="R83" s="12">
        <f t="shared" ca="1" si="259"/>
        <v>1.3207206447552911</v>
      </c>
      <c r="S83" s="12">
        <f t="shared" ca="1" si="259"/>
        <v>1.339115397226829</v>
      </c>
      <c r="T83" s="12">
        <f t="shared" ca="1" si="259"/>
        <v>1.3156644911289401</v>
      </c>
      <c r="U83" s="12">
        <f t="shared" ca="1" si="259"/>
        <v>1.2891897039943316</v>
      </c>
      <c r="V83" s="12">
        <f t="shared" ca="1" si="259"/>
        <v>1.2783585572620764</v>
      </c>
      <c r="W83" s="12">
        <f t="shared" ca="1" si="259"/>
        <v>1.2405985584945614</v>
      </c>
      <c r="X83" s="12">
        <f t="shared" ca="1" si="259"/>
        <v>1.2339727768172535</v>
      </c>
      <c r="Z83" s="9">
        <f t="shared" si="245"/>
        <v>2036</v>
      </c>
      <c r="AA83" s="7">
        <f t="shared" si="246"/>
        <v>1.6</v>
      </c>
      <c r="AB83" s="6">
        <f t="shared" ca="1" si="205"/>
        <v>4.0274184562382214</v>
      </c>
      <c r="AC83" s="6">
        <f t="shared" ca="1" si="206"/>
        <v>15.8157985228708</v>
      </c>
      <c r="AD83" s="6">
        <f t="shared" ca="1" si="207"/>
        <v>5.3663093717900852</v>
      </c>
      <c r="AE83" s="6">
        <f t="shared" ca="1" si="208"/>
        <v>5.9220552974363629</v>
      </c>
      <c r="AF83" s="6">
        <f t="shared" ca="1" si="209"/>
        <v>7.1319428454593217</v>
      </c>
      <c r="AG83" s="6">
        <f t="shared" ca="1" si="210"/>
        <v>7.6655267159299942</v>
      </c>
      <c r="AH83" s="6">
        <f t="shared" ca="1" si="211"/>
        <v>9.7669679535939</v>
      </c>
      <c r="AI83" s="6">
        <f t="shared" ca="1" si="212"/>
        <v>12.353524919645642</v>
      </c>
      <c r="AJ83" s="6">
        <f t="shared" ca="1" si="213"/>
        <v>17.672043277997641</v>
      </c>
      <c r="AK83" s="6">
        <f t="shared" ca="1" si="214"/>
        <v>32.774819205988145</v>
      </c>
      <c r="AM83" s="7">
        <f t="shared" si="247"/>
        <v>1.6</v>
      </c>
      <c r="AN83" s="6">
        <f t="shared" ca="1" si="215"/>
        <v>4.0274184562382214</v>
      </c>
      <c r="AO83" s="13">
        <f t="shared" ca="1" si="216"/>
        <v>20.964153756659712</v>
      </c>
      <c r="AP83" s="13">
        <f t="shared" ca="1" si="216"/>
        <v>3.8628299761374647</v>
      </c>
      <c r="AQ83" s="13">
        <f t="shared" ca="1" si="216"/>
        <v>4.1454387082054538</v>
      </c>
      <c r="AR83" s="13">
        <f t="shared" ca="1" si="216"/>
        <v>4.2791657072755926</v>
      </c>
      <c r="AS83" s="13">
        <f t="shared" ca="1" si="216"/>
        <v>2.9616826545273587</v>
      </c>
      <c r="AT83" s="13">
        <f t="shared" ca="1" si="216"/>
        <v>3.7442697809554719</v>
      </c>
      <c r="AU83" s="13">
        <f t="shared" ca="1" si="216"/>
        <v>3.5462838099751641</v>
      </c>
      <c r="AV83" s="13">
        <f t="shared" ca="1" si="216"/>
        <v>3.4112752296063928</v>
      </c>
      <c r="AW83" s="13">
        <f t="shared" ca="1" si="216"/>
        <v>3.224224031959305</v>
      </c>
      <c r="AX83" s="13">
        <f t="shared" ca="1" si="217"/>
        <v>2.8919933381571168</v>
      </c>
    </row>
    <row r="84" spans="1:50" x14ac:dyDescent="0.25">
      <c r="A84" s="9">
        <f t="shared" si="243"/>
        <v>2036</v>
      </c>
      <c r="B84" s="7">
        <f t="shared" si="244"/>
        <v>1.8</v>
      </c>
      <c r="C84" s="6">
        <f t="shared" ca="1" si="202"/>
        <v>4.5312851711549742</v>
      </c>
      <c r="D84" s="13">
        <f ca="1">MAX(INDIRECT("'[All data.xlsx]Sheet5_Mul_" &amp; $B84 &amp; "_" &amp; D$1 &amp; "'!"&amp; ADDRESS($BE$2+$A84-2023, 2) &amp; ":" &amp; ADDRESS($BE$2+$A84-2023, 52)))/2.5</f>
        <v>15.80063756543503</v>
      </c>
      <c r="E84" s="13">
        <f t="shared" ca="1" si="189"/>
        <v>11.460911679789618</v>
      </c>
      <c r="F84" s="13">
        <f t="shared" ca="1" si="260"/>
        <v>4.5812899794492328</v>
      </c>
      <c r="G84" s="13">
        <f t="shared" ca="1" si="230"/>
        <v>4.909227292931325</v>
      </c>
      <c r="H84" s="13">
        <f t="shared" ca="1" si="230"/>
        <v>4.6582416384116279</v>
      </c>
      <c r="I84" s="13">
        <f t="shared" ca="1" si="204"/>
        <v>4.1319604351760848</v>
      </c>
      <c r="J84" s="13">
        <f t="shared" ca="1" si="204"/>
        <v>4.1562703293722354</v>
      </c>
      <c r="K84" s="13">
        <f t="shared" ca="1" si="204"/>
        <v>3.9052846748525378</v>
      </c>
      <c r="L84" s="13">
        <f t="shared" ca="1" si="204"/>
        <v>3.5854751331538797</v>
      </c>
      <c r="M84" s="13">
        <f t="shared" ca="1" si="203"/>
        <v>1.6390677119186456</v>
      </c>
      <c r="N84" s="12">
        <f t="shared" ca="1" si="258"/>
        <v>1.4526961219628636</v>
      </c>
      <c r="O84" s="12">
        <f t="shared" ca="1" si="259"/>
        <v>4.6707100356406936</v>
      </c>
      <c r="P84" s="12">
        <f t="shared" ca="1" si="259"/>
        <v>3.3563482733773848</v>
      </c>
      <c r="Q84" s="12">
        <f t="shared" ca="1" si="259"/>
        <v>1.383373881150868</v>
      </c>
      <c r="R84" s="12">
        <f t="shared" ca="1" si="259"/>
        <v>1.5151826966052471</v>
      </c>
      <c r="S84" s="12">
        <f t="shared" ca="1" si="259"/>
        <v>1.6275262831024775</v>
      </c>
      <c r="T84" s="12">
        <f t="shared" ca="1" si="259"/>
        <v>1.3914946913771995</v>
      </c>
      <c r="U84" s="12">
        <f t="shared" ca="1" si="259"/>
        <v>1.4458008140717553</v>
      </c>
      <c r="V84" s="12">
        <f t="shared" ca="1" si="259"/>
        <v>1.4125005252951868</v>
      </c>
      <c r="W84" s="12">
        <f t="shared" ca="1" si="259"/>
        <v>1.3571807227226749</v>
      </c>
      <c r="X84" s="12">
        <f t="shared" ca="1" si="259"/>
        <v>0.69936707985524094</v>
      </c>
      <c r="Z84" s="9">
        <f t="shared" si="245"/>
        <v>2036</v>
      </c>
      <c r="AA84" s="7">
        <f t="shared" si="246"/>
        <v>1.8</v>
      </c>
      <c r="AB84" s="6">
        <f t="shared" ca="1" si="205"/>
        <v>4.5312851711549742</v>
      </c>
      <c r="AC84" s="6">
        <f t="shared" ca="1" si="206"/>
        <v>17.556263961594478</v>
      </c>
      <c r="AD84" s="6">
        <f t="shared" ca="1" si="207"/>
        <v>14.326139599737022</v>
      </c>
      <c r="AE84" s="6">
        <f t="shared" ca="1" si="208"/>
        <v>6.5446999706417612</v>
      </c>
      <c r="AF84" s="6">
        <f t="shared" ca="1" si="209"/>
        <v>8.1820454882188756</v>
      </c>
      <c r="AG84" s="6">
        <f t="shared" ca="1" si="210"/>
        <v>9.3164832768232557</v>
      </c>
      <c r="AH84" s="6">
        <f t="shared" ca="1" si="211"/>
        <v>10.329901087940211</v>
      </c>
      <c r="AI84" s="6">
        <f t="shared" ca="1" si="212"/>
        <v>13.854234431240783</v>
      </c>
      <c r="AJ84" s="6">
        <f t="shared" ca="1" si="213"/>
        <v>19.526423374262695</v>
      </c>
      <c r="AK84" s="6">
        <f t="shared" ca="1" si="214"/>
        <v>35.854751331538807</v>
      </c>
      <c r="AM84" s="7">
        <f t="shared" si="247"/>
        <v>1.8</v>
      </c>
      <c r="AN84" s="6">
        <f t="shared" ca="1" si="215"/>
        <v>4.5312851711549742</v>
      </c>
      <c r="AO84" s="13">
        <f t="shared" ca="1" si="216"/>
        <v>24.184593661245543</v>
      </c>
      <c r="AP84" s="13">
        <f t="shared" ca="1" si="216"/>
        <v>5.9464586706380596</v>
      </c>
      <c r="AQ84" s="13">
        <f t="shared" ca="1" si="216"/>
        <v>4.5812899794492328</v>
      </c>
      <c r="AR84" s="13">
        <f t="shared" ca="1" si="216"/>
        <v>4.5720110462564776</v>
      </c>
      <c r="AS84" s="13">
        <f t="shared" ca="1" si="216"/>
        <v>4.3736672511186487</v>
      </c>
      <c r="AT84" s="13">
        <f t="shared" ca="1" si="216"/>
        <v>3.9000279072649744</v>
      </c>
      <c r="AU84" s="13">
        <f t="shared" ca="1" si="216"/>
        <v>4.0255611779645388</v>
      </c>
      <c r="AV84" s="13">
        <f t="shared" ca="1" si="216"/>
        <v>3.778635865705164</v>
      </c>
      <c r="AW84" s="13">
        <f t="shared" ca="1" si="216"/>
        <v>3.4151014024472248</v>
      </c>
      <c r="AX84" s="13">
        <f t="shared" ca="1" si="217"/>
        <v>1.6390677119186456</v>
      </c>
    </row>
    <row r="85" spans="1:50" x14ac:dyDescent="0.25">
      <c r="A85" s="9">
        <f t="shared" si="243"/>
        <v>2036</v>
      </c>
      <c r="B85" s="7">
        <f t="shared" si="244"/>
        <v>2</v>
      </c>
      <c r="C85" s="6">
        <f t="shared" ca="1" si="202"/>
        <v>5.2266214154419766</v>
      </c>
      <c r="D85" s="13">
        <f ca="1">MAX(INDIRECT("'[All data.xlsx]Sheet5_Mul_" &amp; $B85 &amp; "_" &amp; D$1 &amp; "'!"&amp; ADDRESS($BE$2+$A85-2023, 2) &amp; ":" &amp; ADDRESS($BE$2+$A85-2023, 52)))/2.5</f>
        <v>12.624460438374513</v>
      </c>
      <c r="E85" s="13">
        <f t="shared" ca="1" si="189"/>
        <v>19.584908466506533</v>
      </c>
      <c r="F85" s="13">
        <f t="shared" ca="1" si="260"/>
        <v>10.189218992672393</v>
      </c>
      <c r="G85" s="13">
        <f t="shared" ca="1" si="230"/>
        <v>9.4991995776278859</v>
      </c>
      <c r="H85" s="13">
        <f t="shared" ca="1" si="230"/>
        <v>9.2677444197467693</v>
      </c>
      <c r="I85" s="13">
        <f t="shared" ca="1" si="204"/>
        <v>7.4228455676253997</v>
      </c>
      <c r="J85" s="13">
        <f t="shared" ca="1" si="204"/>
        <v>3.2155977416061177</v>
      </c>
      <c r="K85" s="13">
        <f t="shared" ca="1" si="204"/>
        <v>2.6776634329934428</v>
      </c>
      <c r="L85" s="13">
        <f t="shared" ca="1" si="204"/>
        <v>3.0350348243643426</v>
      </c>
      <c r="M85" s="13">
        <f t="shared" ca="1" si="203"/>
        <v>1.8413267253548811</v>
      </c>
      <c r="N85" s="12">
        <f t="shared" ca="1" si="258"/>
        <v>1.6756157192475527</v>
      </c>
      <c r="O85" s="12">
        <f t="shared" ca="1" si="259"/>
        <v>3.7318237203956324</v>
      </c>
      <c r="P85" s="12">
        <f t="shared" ca="1" si="259"/>
        <v>5.735475113356773</v>
      </c>
      <c r="Q85" s="12">
        <f t="shared" ca="1" si="259"/>
        <v>3.0767533788559529</v>
      </c>
      <c r="R85" s="12">
        <f t="shared" ca="1" si="259"/>
        <v>2.931830606487869</v>
      </c>
      <c r="S85" s="12">
        <f t="shared" ca="1" si="259"/>
        <v>3.238023872320495</v>
      </c>
      <c r="T85" s="12">
        <f t="shared" ca="1" si="259"/>
        <v>2.4997456689885635</v>
      </c>
      <c r="U85" s="12">
        <f t="shared" ca="1" si="259"/>
        <v>1.1185783079811429</v>
      </c>
      <c r="V85" s="12">
        <f t="shared" ca="1" si="259"/>
        <v>0.96848279205401733</v>
      </c>
      <c r="W85" s="12">
        <f t="shared" ca="1" si="259"/>
        <v>1.1488270322477521</v>
      </c>
      <c r="X85" s="12">
        <f t="shared" ca="1" si="259"/>
        <v>0.78566814879382718</v>
      </c>
      <c r="Z85" s="9">
        <f t="shared" si="245"/>
        <v>2036</v>
      </c>
      <c r="AA85" s="7">
        <f t="shared" si="246"/>
        <v>2</v>
      </c>
      <c r="AB85" s="6">
        <f t="shared" ca="1" si="205"/>
        <v>5.2266214154419766</v>
      </c>
      <c r="AC85" s="6">
        <f t="shared" ca="1" si="206"/>
        <v>14.02717826486057</v>
      </c>
      <c r="AD85" s="6">
        <f t="shared" ca="1" si="207"/>
        <v>24.481135583133167</v>
      </c>
      <c r="AE85" s="6">
        <f t="shared" ca="1" si="208"/>
        <v>14.556027132389133</v>
      </c>
      <c r="AF85" s="6">
        <f t="shared" ca="1" si="209"/>
        <v>15.831999296046478</v>
      </c>
      <c r="AG85" s="6">
        <f t="shared" ca="1" si="210"/>
        <v>18.535488839493539</v>
      </c>
      <c r="AH85" s="6">
        <f t="shared" ca="1" si="211"/>
        <v>18.557113919063497</v>
      </c>
      <c r="AI85" s="6">
        <f t="shared" ca="1" si="212"/>
        <v>10.718659138687057</v>
      </c>
      <c r="AJ85" s="6">
        <f t="shared" ca="1" si="213"/>
        <v>13.388317164967217</v>
      </c>
      <c r="AK85" s="6">
        <f t="shared" ca="1" si="214"/>
        <v>30.350348243643431</v>
      </c>
      <c r="AM85" s="7">
        <f t="shared" si="247"/>
        <v>2</v>
      </c>
      <c r="AN85" s="6">
        <f t="shared" ca="1" si="215"/>
        <v>5.2266214154419766</v>
      </c>
      <c r="AO85" s="13">
        <f t="shared" ca="1" si="216"/>
        <v>16.057117750060016</v>
      </c>
      <c r="AP85" s="13">
        <f t="shared" ca="1" si="216"/>
        <v>14.782923892303117</v>
      </c>
      <c r="AQ85" s="13">
        <f t="shared" ca="1" si="216"/>
        <v>7.0066253218571237</v>
      </c>
      <c r="AR85" s="13">
        <f t="shared" ca="1" si="216"/>
        <v>6.5771359118427437</v>
      </c>
      <c r="AS85" s="13">
        <f t="shared" ca="1" si="216"/>
        <v>7.1081518413635782</v>
      </c>
      <c r="AT85" s="13">
        <f t="shared" ca="1" si="216"/>
        <v>5.5450566751411348</v>
      </c>
      <c r="AU85" s="13">
        <f t="shared" ca="1" si="216"/>
        <v>3.2155977416061177</v>
      </c>
      <c r="AV85" s="13">
        <f t="shared" ca="1" si="216"/>
        <v>2.6573530075571825</v>
      </c>
      <c r="AW85" s="13">
        <f t="shared" ca="1" si="216"/>
        <v>2.2283445221247384</v>
      </c>
      <c r="AX85" s="13">
        <f t="shared" ca="1" si="217"/>
        <v>1.8413267253548811</v>
      </c>
    </row>
    <row r="86" spans="1:50" x14ac:dyDescent="0.25">
      <c r="A86" s="9">
        <f t="shared" si="243"/>
        <v>2037</v>
      </c>
      <c r="B86" s="7">
        <f t="shared" si="244"/>
        <v>1</v>
      </c>
      <c r="C86" s="6">
        <f t="shared" ca="1" si="202"/>
        <v>3.117353152694851</v>
      </c>
      <c r="D86" s="13">
        <f ca="1">MAX(INDIRECT("'[All data.xlsx]Sheet5_Mul_" &amp; $B86 &amp; "_" &amp; D$1 &amp; "'!"&amp; ADDRESS($BE$2+$A86-2023, 2) &amp; ":" &amp; ADDRESS($BE$2+$A86-2023, 52)))</f>
        <v>3.4981411910704128</v>
      </c>
      <c r="E86" s="13">
        <f t="shared" ca="1" si="189"/>
        <v>3.3782654993464356</v>
      </c>
      <c r="F86" s="13">
        <f t="shared" ca="1" si="260"/>
        <v>3.3036447021266895</v>
      </c>
      <c r="G86" s="13">
        <f t="shared" ca="1" si="230"/>
        <v>3.2381850522519424</v>
      </c>
      <c r="H86" s="13">
        <f t="shared" ca="1" si="230"/>
        <v>3.0876027217289472</v>
      </c>
      <c r="I86" s="13">
        <f t="shared" ca="1" si="204"/>
        <v>2.8613165013578681</v>
      </c>
      <c r="J86" s="13">
        <f t="shared" ca="1" si="204"/>
        <v>2.8717378107214087</v>
      </c>
      <c r="K86" s="13">
        <f t="shared" ca="1" si="204"/>
        <v>2.8296198607275032</v>
      </c>
      <c r="L86" s="13">
        <f t="shared" ca="1" si="204"/>
        <v>2.6552564535271985</v>
      </c>
      <c r="M86" s="13">
        <f t="shared" ca="1" si="203"/>
        <v>2.3406751628748808</v>
      </c>
      <c r="N86" s="12">
        <f ca="1">C86/$C86</f>
        <v>1</v>
      </c>
      <c r="O86" s="12">
        <f t="shared" ref="O86" ca="1" si="261">D86/$C86</f>
        <v>1.12215107487786</v>
      </c>
      <c r="P86" s="12">
        <f t="shared" ref="P86" ca="1" si="262">E86/$C86</f>
        <v>1.0836967561490536</v>
      </c>
      <c r="Q86" s="12">
        <f t="shared" ref="Q86" ca="1" si="263">F86/$C86</f>
        <v>1.0597595268507822</v>
      </c>
      <c r="R86" s="12">
        <f t="shared" ref="R86" ca="1" si="264">G86/$C86</f>
        <v>1.0387610558183427</v>
      </c>
      <c r="S86" s="12">
        <f t="shared" ref="S86" ca="1" si="265">H86/$C86</f>
        <v>0.99045650925363216</v>
      </c>
      <c r="T86" s="12">
        <f t="shared" ref="T86" ca="1" si="266">I86/$C86</f>
        <v>0.91786729356741392</v>
      </c>
      <c r="U86" s="12">
        <f t="shared" ref="U86" ca="1" si="267">J86/$C86</f>
        <v>0.92121029285337275</v>
      </c>
      <c r="V86" s="12">
        <f t="shared" ref="V86" ca="1" si="268">K86/$C86</f>
        <v>0.90769948803567158</v>
      </c>
      <c r="W86" s="12">
        <f t="shared" ref="W86" ca="1" si="269">L86/$C86</f>
        <v>0.85176632978904399</v>
      </c>
      <c r="X86" s="12">
        <f t="shared" ref="X86" ca="1" si="270">M86/$C86</f>
        <v>0.75085338369553756</v>
      </c>
      <c r="Z86" s="9">
        <f t="shared" si="245"/>
        <v>2037</v>
      </c>
      <c r="AA86" s="7">
        <f t="shared" si="246"/>
        <v>1</v>
      </c>
      <c r="AB86" s="6">
        <f t="shared" ca="1" si="205"/>
        <v>3.117353152694851</v>
      </c>
      <c r="AC86" s="6">
        <f t="shared" ca="1" si="206"/>
        <v>3.8868235456337921</v>
      </c>
      <c r="AD86" s="6">
        <f t="shared" ca="1" si="207"/>
        <v>4.2228318741830444</v>
      </c>
      <c r="AE86" s="6">
        <f t="shared" ca="1" si="208"/>
        <v>4.7194924316095568</v>
      </c>
      <c r="AF86" s="6">
        <f t="shared" ca="1" si="209"/>
        <v>5.3969750870865711</v>
      </c>
      <c r="AG86" s="6">
        <f t="shared" ca="1" si="210"/>
        <v>6.1752054434578945</v>
      </c>
      <c r="AH86" s="6">
        <f t="shared" ca="1" si="211"/>
        <v>7.15329125339467</v>
      </c>
      <c r="AI86" s="6">
        <f t="shared" ca="1" si="212"/>
        <v>9.5724593690713604</v>
      </c>
      <c r="AJ86" s="6">
        <f t="shared" ca="1" si="213"/>
        <v>14.148099303637519</v>
      </c>
      <c r="AK86" s="6">
        <f t="shared" ca="1" si="214"/>
        <v>26.552564535271991</v>
      </c>
      <c r="AM86" s="7">
        <f t="shared" si="247"/>
        <v>1</v>
      </c>
      <c r="AN86" s="6">
        <f t="shared" ca="1" si="215"/>
        <v>3.117353152694851</v>
      </c>
      <c r="AO86" s="13">
        <f t="shared" ca="1" si="216"/>
        <v>3.206605594428932</v>
      </c>
      <c r="AP86" s="13">
        <f t="shared" ca="1" si="216"/>
        <v>3.0189714134191532</v>
      </c>
      <c r="AQ86" s="13">
        <f t="shared" ca="1" si="216"/>
        <v>3.261907064228085</v>
      </c>
      <c r="AR86" s="13">
        <f t="shared" ca="1" si="216"/>
        <v>2.938889274539779</v>
      </c>
      <c r="AS86" s="13">
        <f t="shared" ca="1" si="216"/>
        <v>2.844494563585275</v>
      </c>
      <c r="AT86" s="13">
        <f t="shared" ca="1" si="216"/>
        <v>2.1157189202998912</v>
      </c>
      <c r="AU86" s="13">
        <f t="shared" ca="1" si="216"/>
        <v>2.7126324369406314</v>
      </c>
      <c r="AV86" s="13">
        <f t="shared" ca="1" si="216"/>
        <v>2.7611161769102335</v>
      </c>
      <c r="AW86" s="13">
        <f t="shared" ca="1" si="216"/>
        <v>1.2139911142265218</v>
      </c>
      <c r="AX86" s="13">
        <f t="shared" ca="1" si="217"/>
        <v>2.3406751628748808</v>
      </c>
    </row>
    <row r="87" spans="1:50" x14ac:dyDescent="0.25">
      <c r="A87" s="9">
        <f t="shared" si="243"/>
        <v>2037</v>
      </c>
      <c r="B87" s="7">
        <f t="shared" si="244"/>
        <v>1.2</v>
      </c>
      <c r="C87" s="6">
        <f t="shared" ca="1" si="202"/>
        <v>3.3548142616455294</v>
      </c>
      <c r="D87" s="13">
        <f ca="1">MAX(INDIRECT("'[All data.xlsx]Sheet5_Mul_" &amp; $B87 &amp; "_" &amp; D$1 &amp; "'!"&amp; ADDRESS($BE$2+$A87-2023, 2) &amp; ":" &amp; ADDRESS($BE$2+$A87-2023, 52)))</f>
        <v>3.7573194207994236</v>
      </c>
      <c r="E87" s="13">
        <f t="shared" ca="1" si="189"/>
        <v>3.612956606290497</v>
      </c>
      <c r="F87" s="13">
        <f t="shared" ca="1" si="260"/>
        <v>3.5356567647462964</v>
      </c>
      <c r="G87" s="13">
        <f t="shared" ca="1" si="230"/>
        <v>3.4997909011990735</v>
      </c>
      <c r="H87" s="13">
        <f t="shared" ca="1" si="230"/>
        <v>2.6231502152439647</v>
      </c>
      <c r="I87" s="13">
        <f t="shared" ref="I87:L97" ca="1" si="271">MAX(INDIRECT("'[All data.xlsx]Sheet5_Mul_" &amp; $B87 &amp; "_" &amp; I$1 &amp; "'!"&amp; ADDRESS($BE$2+$A87-2023, 2) &amp; ":" &amp; ADDRESS($BE$2+$A87-2023, 52)))</f>
        <v>3.2139422854385664</v>
      </c>
      <c r="J87" s="13">
        <f t="shared" ca="1" si="271"/>
        <v>3.0884303398996917</v>
      </c>
      <c r="K87" s="13">
        <f t="shared" ca="1" si="271"/>
        <v>2.9033003488864089</v>
      </c>
      <c r="L87" s="13">
        <f t="shared" ca="1" si="271"/>
        <v>2.7830813447811069</v>
      </c>
      <c r="M87" s="13">
        <f t="shared" ca="1" si="203"/>
        <v>2.499438193141855</v>
      </c>
      <c r="N87" s="12">
        <f t="shared" ref="N87:N91" ca="1" si="272">C87/C$86</f>
        <v>1.0761739518493119</v>
      </c>
      <c r="O87" s="12">
        <f t="shared" ref="O86:X91" ca="1" si="273">D87/D$86</f>
        <v>1.0740902712533749</v>
      </c>
      <c r="P87" s="12">
        <f t="shared" ca="1" si="273"/>
        <v>1.0694708888302193</v>
      </c>
      <c r="Q87" s="12">
        <f t="shared" ca="1" si="273"/>
        <v>1.0702291207254373</v>
      </c>
      <c r="R87" s="12">
        <f t="shared" ca="1" si="273"/>
        <v>1.0807878007976108</v>
      </c>
      <c r="S87" s="12">
        <f t="shared" ca="1" si="273"/>
        <v>0.84957504305317311</v>
      </c>
      <c r="T87" s="12">
        <f t="shared" ca="1" si="273"/>
        <v>1.1232389999195671</v>
      </c>
      <c r="U87" s="12">
        <f t="shared" ca="1" si="273"/>
        <v>1.0754569335575408</v>
      </c>
      <c r="V87" s="12">
        <f t="shared" ca="1" si="273"/>
        <v>1.0260390058684286</v>
      </c>
      <c r="W87" s="12">
        <f t="shared" ca="1" si="273"/>
        <v>1.0481403184555329</v>
      </c>
      <c r="X87" s="12">
        <f t="shared" ca="1" si="273"/>
        <v>1.0678278783767574</v>
      </c>
      <c r="Z87" s="9">
        <f t="shared" si="245"/>
        <v>2037</v>
      </c>
      <c r="AA87" s="7">
        <f t="shared" si="246"/>
        <v>1.2</v>
      </c>
      <c r="AB87" s="6">
        <f t="shared" ca="1" si="205"/>
        <v>3.3548142616455294</v>
      </c>
      <c r="AC87" s="6">
        <f t="shared" ca="1" si="206"/>
        <v>4.1747993564438035</v>
      </c>
      <c r="AD87" s="6">
        <f t="shared" ca="1" si="207"/>
        <v>4.5161957578631213</v>
      </c>
      <c r="AE87" s="6">
        <f t="shared" ca="1" si="208"/>
        <v>5.0509382353518522</v>
      </c>
      <c r="AF87" s="6">
        <f t="shared" ca="1" si="209"/>
        <v>5.8329848353317892</v>
      </c>
      <c r="AG87" s="6">
        <f t="shared" ca="1" si="210"/>
        <v>5.2463004304879295</v>
      </c>
      <c r="AH87" s="6">
        <f t="shared" ca="1" si="211"/>
        <v>8.034855713596416</v>
      </c>
      <c r="AI87" s="6">
        <f t="shared" ca="1" si="212"/>
        <v>10.294767799665637</v>
      </c>
      <c r="AJ87" s="6">
        <f t="shared" ca="1" si="213"/>
        <v>14.516501744432048</v>
      </c>
      <c r="AK87" s="6">
        <f t="shared" ca="1" si="214"/>
        <v>27.830813447811074</v>
      </c>
      <c r="AM87" s="7">
        <f t="shared" si="247"/>
        <v>1.2</v>
      </c>
      <c r="AN87" s="6">
        <f t="shared" ca="1" si="215"/>
        <v>3.3548142616455294</v>
      </c>
      <c r="AO87" s="13">
        <f t="shared" ca="1" si="216"/>
        <v>3.7573194207994236</v>
      </c>
      <c r="AP87" s="13">
        <f t="shared" ca="1" si="216"/>
        <v>3.2424440579479672</v>
      </c>
      <c r="AQ87" s="13">
        <f t="shared" ca="1" si="216"/>
        <v>3.2825559365306658</v>
      </c>
      <c r="AR87" s="13">
        <f t="shared" ca="1" si="216"/>
        <v>3.198952250996852</v>
      </c>
      <c r="AS87" s="13">
        <f t="shared" ca="1" si="216"/>
        <v>2.6231502152439647</v>
      </c>
      <c r="AT87" s="13">
        <f t="shared" ca="1" si="216"/>
        <v>3.0016798470826958</v>
      </c>
      <c r="AU87" s="13">
        <f t="shared" ca="1" si="216"/>
        <v>2.9676566635636119</v>
      </c>
      <c r="AV87" s="13">
        <f t="shared" ca="1" si="216"/>
        <v>1.7585103933327781</v>
      </c>
      <c r="AW87" s="13">
        <f t="shared" ca="1" si="216"/>
        <v>2.6806922361999614</v>
      </c>
      <c r="AX87" s="13">
        <f t="shared" ca="1" si="217"/>
        <v>2.499438193141855</v>
      </c>
    </row>
    <row r="88" spans="1:50" x14ac:dyDescent="0.25">
      <c r="A88" s="9">
        <f t="shared" si="243"/>
        <v>2037</v>
      </c>
      <c r="B88" s="7">
        <f t="shared" si="244"/>
        <v>1.4</v>
      </c>
      <c r="C88" s="6">
        <f t="shared" ca="1" si="202"/>
        <v>3.6481341476161528</v>
      </c>
      <c r="D88" s="13">
        <f ca="1">MAX(INDIRECT("'[All data.xlsx]Sheet5_Mul_" &amp; $B88 &amp; "_" &amp; D$1 &amp; "'!"&amp; ADDRESS($BE$2+$A88-2023, 2) &amp; ":" &amp; ADDRESS($BE$2+$A88-2023, 52)))</f>
        <v>4.0385037629552389</v>
      </c>
      <c r="E88" s="13">
        <f t="shared" ca="1" si="189"/>
        <v>3.9285448006952812</v>
      </c>
      <c r="F88" s="13">
        <f t="shared" ca="1" si="260"/>
        <v>3.8028196700285593</v>
      </c>
      <c r="G88" s="13">
        <f t="shared" ca="1" si="230"/>
        <v>3.828576854139996</v>
      </c>
      <c r="H88" s="13">
        <f t="shared" ca="1" si="230"/>
        <v>3.4602204978572511</v>
      </c>
      <c r="I88" s="13">
        <f t="shared" ca="1" si="271"/>
        <v>3.5186678345577471</v>
      </c>
      <c r="J88" s="13">
        <f t="shared" ca="1" si="271"/>
        <v>3.3497212343560179</v>
      </c>
      <c r="K88" s="13">
        <f t="shared" ca="1" si="271"/>
        <v>2.8999571092074721</v>
      </c>
      <c r="L88" s="13">
        <f t="shared" ca="1" si="271"/>
        <v>3.0741742009740816</v>
      </c>
      <c r="M88" s="13">
        <f t="shared" ca="1" si="203"/>
        <v>2.6815898642384326</v>
      </c>
      <c r="N88" s="12">
        <f t="shared" ca="1" si="272"/>
        <v>1.1702665591360604</v>
      </c>
      <c r="O88" s="12">
        <f t="shared" ca="1" si="273"/>
        <v>1.1544713441710677</v>
      </c>
      <c r="P88" s="12">
        <f t="shared" ca="1" si="273"/>
        <v>1.1628881156484898</v>
      </c>
      <c r="Q88" s="12">
        <f t="shared" ca="1" si="273"/>
        <v>1.1510982605304168</v>
      </c>
      <c r="R88" s="12">
        <f t="shared" ca="1" si="273"/>
        <v>1.1823218229845991</v>
      </c>
      <c r="S88" s="12">
        <f t="shared" ca="1" si="273"/>
        <v>1.1206819042832206</v>
      </c>
      <c r="T88" s="12">
        <f t="shared" ca="1" si="273"/>
        <v>1.2297373719013349</v>
      </c>
      <c r="U88" s="12">
        <f t="shared" ca="1" si="273"/>
        <v>1.1664439635993562</v>
      </c>
      <c r="V88" s="12">
        <f t="shared" ca="1" si="273"/>
        <v>1.0248574903845511</v>
      </c>
      <c r="W88" s="12">
        <f t="shared" ca="1" si="273"/>
        <v>1.1577692229654124</v>
      </c>
      <c r="X88" s="12">
        <f t="shared" ca="1" si="273"/>
        <v>1.1456480193282486</v>
      </c>
      <c r="Z88" s="9">
        <f t="shared" si="245"/>
        <v>2037</v>
      </c>
      <c r="AA88" s="7">
        <f t="shared" si="246"/>
        <v>1.4</v>
      </c>
      <c r="AB88" s="6">
        <f t="shared" ca="1" si="205"/>
        <v>3.6481341476161528</v>
      </c>
      <c r="AC88" s="6">
        <f t="shared" ca="1" si="206"/>
        <v>4.4872264032835991</v>
      </c>
      <c r="AD88" s="6">
        <f t="shared" ca="1" si="207"/>
        <v>4.9106810008691015</v>
      </c>
      <c r="AE88" s="6">
        <f t="shared" ca="1" si="208"/>
        <v>5.4325995286122275</v>
      </c>
      <c r="AF88" s="6">
        <f t="shared" ca="1" si="209"/>
        <v>6.3809614235666601</v>
      </c>
      <c r="AG88" s="6">
        <f t="shared" ca="1" si="210"/>
        <v>6.9204409957145021</v>
      </c>
      <c r="AH88" s="6">
        <f t="shared" ca="1" si="211"/>
        <v>8.7966695863943674</v>
      </c>
      <c r="AI88" s="6">
        <f t="shared" ca="1" si="212"/>
        <v>11.165737447853392</v>
      </c>
      <c r="AJ88" s="6">
        <f t="shared" ca="1" si="213"/>
        <v>14.499785546037364</v>
      </c>
      <c r="AK88" s="6">
        <f t="shared" ca="1" si="214"/>
        <v>30.741742009740822</v>
      </c>
      <c r="AM88" s="7">
        <f t="shared" si="247"/>
        <v>1.4</v>
      </c>
      <c r="AN88" s="6">
        <f t="shared" ca="1" si="215"/>
        <v>3.6481341476161528</v>
      </c>
      <c r="AO88" s="13">
        <f t="shared" ca="1" si="216"/>
        <v>3.5893486645010002</v>
      </c>
      <c r="AP88" s="13">
        <f t="shared" ca="1" si="216"/>
        <v>3.9285448006952812</v>
      </c>
      <c r="AQ88" s="13">
        <f t="shared" ca="1" si="216"/>
        <v>3.5480842446785883</v>
      </c>
      <c r="AR88" s="13">
        <f t="shared" ca="1" si="216"/>
        <v>3.6021937408025844</v>
      </c>
      <c r="AS88" s="13">
        <f t="shared" ca="1" si="216"/>
        <v>3.1918828263599002</v>
      </c>
      <c r="AT88" s="13">
        <f t="shared" ca="1" si="216"/>
        <v>3.2999784658411477</v>
      </c>
      <c r="AU88" s="13">
        <f t="shared" ca="1" si="216"/>
        <v>3.1806801684201713</v>
      </c>
      <c r="AV88" s="13">
        <f t="shared" ca="1" si="216"/>
        <v>1.729588183336296</v>
      </c>
      <c r="AW88" s="13">
        <f t="shared" ca="1" si="216"/>
        <v>1.7260906387558297</v>
      </c>
      <c r="AX88" s="13">
        <f t="shared" ca="1" si="217"/>
        <v>2.6815898642384326</v>
      </c>
    </row>
    <row r="89" spans="1:50" x14ac:dyDescent="0.25">
      <c r="A89" s="9">
        <f t="shared" si="243"/>
        <v>2037</v>
      </c>
      <c r="B89" s="7">
        <f t="shared" si="244"/>
        <v>1.6</v>
      </c>
      <c r="C89" s="6">
        <f t="shared" ca="1" si="202"/>
        <v>4.0252232028421959</v>
      </c>
      <c r="D89" s="13">
        <f ca="1">MAX(INDIRECT("'[All data.xlsx]Sheet5_Mul_" &amp; $B89 &amp; "_" &amp; D$1 &amp; "'!"&amp; ADDRESS($BE$2+$A89-2023, 2) &amp; ":" &amp; ADDRESS($BE$2+$A89-2023, 52)))/2.5</f>
        <v>12.28890802738805</v>
      </c>
      <c r="E89" s="13">
        <f t="shared" ca="1" si="189"/>
        <v>4.2855190127742357</v>
      </c>
      <c r="F89" s="13">
        <f t="shared" ca="1" si="260"/>
        <v>4.1419371637198239</v>
      </c>
      <c r="G89" s="13">
        <f t="shared" ca="1" si="230"/>
        <v>3.9644500645292644</v>
      </c>
      <c r="H89" s="13">
        <f t="shared" ca="1" si="230"/>
        <v>4.0904432399032773</v>
      </c>
      <c r="I89" s="13">
        <f t="shared" ca="1" si="271"/>
        <v>3.6954837003063261</v>
      </c>
      <c r="J89" s="13">
        <f t="shared" ca="1" si="271"/>
        <v>3.589199030473154</v>
      </c>
      <c r="K89" s="13">
        <f t="shared" ca="1" si="271"/>
        <v>3.4265173360833865</v>
      </c>
      <c r="L89" s="13">
        <f t="shared" ca="1" si="271"/>
        <v>3.2734160776025703</v>
      </c>
      <c r="M89" s="13">
        <f t="shared" ca="1" si="203"/>
        <v>2.8886232020809954</v>
      </c>
      <c r="N89" s="12">
        <f t="shared" ca="1" si="272"/>
        <v>1.2912310558598472</v>
      </c>
      <c r="O89" s="12">
        <f t="shared" ca="1" si="273"/>
        <v>3.5129822829214361</v>
      </c>
      <c r="P89" s="12">
        <f t="shared" ca="1" si="273"/>
        <v>1.2685560130200895</v>
      </c>
      <c r="Q89" s="12">
        <f t="shared" ca="1" si="273"/>
        <v>1.2537477656279115</v>
      </c>
      <c r="R89" s="12">
        <f t="shared" ca="1" si="273"/>
        <v>1.2242815035454051</v>
      </c>
      <c r="S89" s="12">
        <f t="shared" ca="1" si="273"/>
        <v>1.324795839541421</v>
      </c>
      <c r="T89" s="12">
        <f t="shared" ca="1" si="273"/>
        <v>1.291532655878018</v>
      </c>
      <c r="U89" s="12">
        <f t="shared" ca="1" si="273"/>
        <v>1.2498352102595021</v>
      </c>
      <c r="V89" s="12">
        <f t="shared" ca="1" si="273"/>
        <v>1.2109461711236431</v>
      </c>
      <c r="W89" s="12">
        <f t="shared" ca="1" si="273"/>
        <v>1.2328059962924556</v>
      </c>
      <c r="X89" s="12">
        <f t="shared" ca="1" si="273"/>
        <v>1.2340982840750572</v>
      </c>
      <c r="Z89" s="9">
        <f t="shared" si="245"/>
        <v>2037</v>
      </c>
      <c r="AA89" s="7">
        <f t="shared" si="246"/>
        <v>1.6</v>
      </c>
      <c r="AB89" s="6">
        <f t="shared" ca="1" si="205"/>
        <v>4.0252232028421959</v>
      </c>
      <c r="AC89" s="6">
        <f t="shared" ca="1" si="206"/>
        <v>13.65434225265339</v>
      </c>
      <c r="AD89" s="6">
        <f t="shared" ca="1" si="207"/>
        <v>5.3568987659677942</v>
      </c>
      <c r="AE89" s="6">
        <f t="shared" ca="1" si="208"/>
        <v>5.9170530910283201</v>
      </c>
      <c r="AF89" s="6">
        <f t="shared" ca="1" si="209"/>
        <v>6.6074167742154408</v>
      </c>
      <c r="AG89" s="6">
        <f t="shared" ca="1" si="210"/>
        <v>8.1808864798065546</v>
      </c>
      <c r="AH89" s="6">
        <f t="shared" ca="1" si="211"/>
        <v>9.2387092507658153</v>
      </c>
      <c r="AI89" s="6">
        <f t="shared" ca="1" si="212"/>
        <v>11.963996768243845</v>
      </c>
      <c r="AJ89" s="6">
        <f t="shared" ca="1" si="213"/>
        <v>17.132586680416935</v>
      </c>
      <c r="AK89" s="6">
        <f t="shared" ca="1" si="214"/>
        <v>32.734160776025711</v>
      </c>
      <c r="AM89" s="7">
        <f t="shared" si="247"/>
        <v>1.6</v>
      </c>
      <c r="AN89" s="6">
        <f t="shared" ca="1" si="215"/>
        <v>4.0252232028421959</v>
      </c>
      <c r="AO89" s="13">
        <f t="shared" ca="1" si="216"/>
        <v>13.963437829471552</v>
      </c>
      <c r="AP89" s="13">
        <f t="shared" ca="1" si="216"/>
        <v>4.2855190127742357</v>
      </c>
      <c r="AQ89" s="13">
        <f t="shared" ca="1" si="216"/>
        <v>3.8797154716676934</v>
      </c>
      <c r="AR89" s="13">
        <f t="shared" ca="1" si="216"/>
        <v>3.6371189910851491</v>
      </c>
      <c r="AS89" s="13">
        <f t="shared" ca="1" si="216"/>
        <v>3.8142195534462644</v>
      </c>
      <c r="AT89" s="13">
        <f t="shared" ca="1" si="216"/>
        <v>2.6373680322651079</v>
      </c>
      <c r="AU89" s="13">
        <f t="shared" ca="1" si="216"/>
        <v>3.4768306921985239</v>
      </c>
      <c r="AV89" s="13">
        <f t="shared" ca="1" si="216"/>
        <v>3.2052255208428662</v>
      </c>
      <c r="AW89" s="13">
        <f t="shared" ca="1" si="216"/>
        <v>3.2202400154633177</v>
      </c>
      <c r="AX89" s="13">
        <f t="shared" ca="1" si="217"/>
        <v>2.8886232020809954</v>
      </c>
    </row>
    <row r="90" spans="1:50" x14ac:dyDescent="0.25">
      <c r="A90" s="9">
        <f t="shared" si="243"/>
        <v>2037</v>
      </c>
      <c r="B90" s="7">
        <f t="shared" si="244"/>
        <v>1.8</v>
      </c>
      <c r="C90" s="6">
        <f t="shared" ca="1" si="202"/>
        <v>4.52894031299987</v>
      </c>
      <c r="D90" s="13">
        <f ca="1">MAX(INDIRECT("'[All data.xlsx]Sheet5_Mul_" &amp; $B90 &amp; "_" &amp; D$1 &amp; "'!"&amp; ADDRESS($BE$2+$A90-2023, 2) &amp; ":" &amp; ADDRESS($BE$2+$A90-2023, 52)))/2.5</f>
        <v>12.043078946216163</v>
      </c>
      <c r="E90" s="13">
        <f ca="1">MAX(INDIRECT("'[All data.xlsx]Sheet5_Mul_" &amp; $B90 &amp; "_" &amp; E$1 &amp; "'!"&amp; ADDRESS($BE$2+$A90-2023, 2) &amp; ":" &amp; ADDRESS($BE$2+$A90-2023, 52)))/2.5</f>
        <v>6.9112522892374013</v>
      </c>
      <c r="F90" s="13">
        <f t="shared" ca="1" si="260"/>
        <v>4.5776100996624951</v>
      </c>
      <c r="G90" s="13">
        <f t="shared" ca="1" si="230"/>
        <v>4.8985323257051441</v>
      </c>
      <c r="H90" s="13">
        <f t="shared" ca="1" si="230"/>
        <v>4.5899417105654035</v>
      </c>
      <c r="I90" s="13">
        <f t="shared" ca="1" si="271"/>
        <v>4.1287207706864741</v>
      </c>
      <c r="J90" s="13">
        <f t="shared" ca="1" si="271"/>
        <v>3.9464139797036015</v>
      </c>
      <c r="K90" s="13">
        <f t="shared" ca="1" si="271"/>
        <v>3.901446448908553</v>
      </c>
      <c r="L90" s="13">
        <f t="shared" ca="1" si="271"/>
        <v>3.5234869043436934</v>
      </c>
      <c r="M90" s="13">
        <f t="shared" ca="1" si="203"/>
        <v>1.6397121500499914</v>
      </c>
      <c r="N90" s="12">
        <f t="shared" ca="1" si="272"/>
        <v>1.4528159278600654</v>
      </c>
      <c r="O90" s="12">
        <f t="shared" ca="1" si="273"/>
        <v>3.4427080807824808</v>
      </c>
      <c r="P90" s="12">
        <f t="shared" ca="1" si="273"/>
        <v>2.0457990322473063</v>
      </c>
      <c r="Q90" s="12">
        <f t="shared" ca="1" si="273"/>
        <v>1.3856242157989032</v>
      </c>
      <c r="R90" s="12">
        <f t="shared" ca="1" si="273"/>
        <v>1.5127400833064004</v>
      </c>
      <c r="S90" s="12">
        <f t="shared" ca="1" si="273"/>
        <v>1.4865713384250419</v>
      </c>
      <c r="T90" s="12">
        <f t="shared" ca="1" si="273"/>
        <v>1.4429444518728165</v>
      </c>
      <c r="U90" s="12">
        <f t="shared" ca="1" si="273"/>
        <v>1.3742250302134036</v>
      </c>
      <c r="V90" s="12">
        <f t="shared" ca="1" si="273"/>
        <v>1.3787881909711646</v>
      </c>
      <c r="W90" s="12">
        <f t="shared" ca="1" si="273"/>
        <v>1.3269855345472006</v>
      </c>
      <c r="X90" s="12">
        <f t="shared" ca="1" si="273"/>
        <v>0.70052956345982342</v>
      </c>
      <c r="Z90" s="9">
        <f t="shared" si="245"/>
        <v>2037</v>
      </c>
      <c r="AA90" s="7">
        <f t="shared" si="246"/>
        <v>1.8</v>
      </c>
      <c r="AB90" s="6">
        <f t="shared" ca="1" si="205"/>
        <v>4.52894031299987</v>
      </c>
      <c r="AC90" s="6">
        <f t="shared" ca="1" si="206"/>
        <v>13.381198829129069</v>
      </c>
      <c r="AD90" s="6">
        <f t="shared" ca="1" si="207"/>
        <v>8.6390653615467503</v>
      </c>
      <c r="AE90" s="6">
        <f t="shared" ca="1" si="208"/>
        <v>6.5394429995178509</v>
      </c>
      <c r="AF90" s="6">
        <f t="shared" ca="1" si="209"/>
        <v>8.1642205428419068</v>
      </c>
      <c r="AG90" s="6">
        <f t="shared" ca="1" si="210"/>
        <v>9.1798834211308069</v>
      </c>
      <c r="AH90" s="6">
        <f t="shared" ca="1" si="211"/>
        <v>10.321801926716185</v>
      </c>
      <c r="AI90" s="6">
        <f t="shared" ca="1" si="212"/>
        <v>13.154713265678669</v>
      </c>
      <c r="AJ90" s="6">
        <f t="shared" ca="1" si="213"/>
        <v>19.50723224454277</v>
      </c>
      <c r="AK90" s="6">
        <f t="shared" ca="1" si="214"/>
        <v>35.234869043436944</v>
      </c>
      <c r="AM90" s="7">
        <f t="shared" si="247"/>
        <v>1.8</v>
      </c>
      <c r="AN90" s="6">
        <f t="shared" ca="1" si="215"/>
        <v>4.52894031299987</v>
      </c>
      <c r="AO90" s="13">
        <f t="shared" ca="1" si="216"/>
        <v>15.493721731256924</v>
      </c>
      <c r="AP90" s="13">
        <f t="shared" ca="1" si="216"/>
        <v>9.3259399515877579</v>
      </c>
      <c r="AQ90" s="13">
        <f t="shared" ca="1" si="216"/>
        <v>4.5776100996624951</v>
      </c>
      <c r="AR90" s="13">
        <f t="shared" ca="1" si="216"/>
        <v>4.6673540749824793</v>
      </c>
      <c r="AS90" s="13">
        <f t="shared" ca="1" si="216"/>
        <v>4.5899417105654035</v>
      </c>
      <c r="AT90" s="13">
        <f t="shared" ca="1" si="216"/>
        <v>4.0237103283373488</v>
      </c>
      <c r="AU90" s="13">
        <f t="shared" ca="1" si="216"/>
        <v>3.8159307125043753</v>
      </c>
      <c r="AV90" s="13">
        <f t="shared" ca="1" si="216"/>
        <v>3.8073651556148338</v>
      </c>
      <c r="AW90" s="13">
        <f t="shared" ref="AP90:AW105" ca="1" si="274">MIN(INDIRECT("'[All data.xlsx]Sheet5_Mul_" &amp; $B90 &amp; "_" &amp; AW$1 &amp; "'!"&amp; ADDRESS($BE$2+$A90-2023, 2) &amp; ":" &amp; ADDRESS($BE$2+$A90-2023, 52)))</f>
        <v>3.4117973130938521</v>
      </c>
      <c r="AX90" s="13">
        <f t="shared" ca="1" si="217"/>
        <v>1.6397121500499914</v>
      </c>
    </row>
    <row r="91" spans="1:50" x14ac:dyDescent="0.25">
      <c r="A91" s="9">
        <f t="shared" si="243"/>
        <v>2037</v>
      </c>
      <c r="B91" s="7">
        <f t="shared" si="244"/>
        <v>2</v>
      </c>
      <c r="C91" s="6">
        <f t="shared" ca="1" si="202"/>
        <v>5.2240875218067204</v>
      </c>
      <c r="D91" s="13">
        <f ca="1">MAX(INDIRECT("'[All data.xlsx]Sheet5_Mul_" &amp; $B91 &amp; "_" &amp; D$1 &amp; "'!"&amp; ADDRESS($BE$2+$A91-2023, 2) &amp; ":" &amp; ADDRESS($BE$2+$A91-2023, 52)))/2.5</f>
        <v>12.858348598339409</v>
      </c>
      <c r="E91" s="13">
        <f t="shared" ref="E91:E122" ca="1" si="275">MAX(INDIRECT("'[All data.xlsx]Sheet5_Mul_" &amp; $B91 &amp; "_" &amp; E$1 &amp; "'!"&amp; ADDRESS($BE$2+$A91-2023, 2) &amp; ":" &amp; ADDRESS($BE$2+$A91-2023, 52)))</f>
        <v>21.583095343279329</v>
      </c>
      <c r="F91" s="13">
        <f t="shared" ca="1" si="260"/>
        <v>8.8765560329676561</v>
      </c>
      <c r="G91" s="13">
        <f t="shared" ca="1" si="230"/>
        <v>10.02601701919339</v>
      </c>
      <c r="H91" s="13">
        <f t="shared" ca="1" si="230"/>
        <v>10.776011611533221</v>
      </c>
      <c r="I91" s="13">
        <f t="shared" ca="1" si="271"/>
        <v>8.514770083510987</v>
      </c>
      <c r="J91" s="13">
        <f t="shared" ca="1" si="271"/>
        <v>4.8334694924842783</v>
      </c>
      <c r="K91" s="13">
        <f t="shared" ca="1" si="271"/>
        <v>1.9748448060184036</v>
      </c>
      <c r="L91" s="13">
        <f t="shared" ca="1" si="271"/>
        <v>2.438170717546968</v>
      </c>
      <c r="M91" s="13">
        <f t="shared" ca="1" si="203"/>
        <v>1.8419670713246825</v>
      </c>
      <c r="N91" s="12">
        <f t="shared" ca="1" si="272"/>
        <v>1.6758086960056693</v>
      </c>
      <c r="O91" s="12">
        <f t="shared" ca="1" si="273"/>
        <v>3.6757660414515239</v>
      </c>
      <c r="P91" s="12">
        <f t="shared" ca="1" si="273"/>
        <v>6.3888096857558496</v>
      </c>
      <c r="Q91" s="12">
        <f t="shared" ca="1" si="273"/>
        <v>2.6868979061984053</v>
      </c>
      <c r="R91" s="12">
        <f t="shared" ca="1" si="273"/>
        <v>3.0961840838036605</v>
      </c>
      <c r="S91" s="12">
        <f t="shared" ca="1" si="273"/>
        <v>3.4900900739908143</v>
      </c>
      <c r="T91" s="12">
        <f t="shared" ca="1" si="273"/>
        <v>2.9758225206719398</v>
      </c>
      <c r="U91" s="12">
        <f t="shared" ca="1" si="273"/>
        <v>1.6831165694997983</v>
      </c>
      <c r="V91" s="12">
        <f t="shared" ca="1" si="273"/>
        <v>0.69791876761518967</v>
      </c>
      <c r="W91" s="12">
        <f t="shared" ca="1" si="273"/>
        <v>0.91824302481522735</v>
      </c>
      <c r="X91" s="12">
        <f t="shared" ca="1" si="273"/>
        <v>0.78693835887177466</v>
      </c>
      <c r="Z91" s="9">
        <f t="shared" si="245"/>
        <v>2037</v>
      </c>
      <c r="AA91" s="7">
        <f t="shared" si="246"/>
        <v>2</v>
      </c>
      <c r="AB91" s="6">
        <f t="shared" ca="1" si="205"/>
        <v>5.2240875218067204</v>
      </c>
      <c r="AC91" s="6">
        <f t="shared" ca="1" si="206"/>
        <v>14.287053998154899</v>
      </c>
      <c r="AD91" s="6">
        <f t="shared" ca="1" si="207"/>
        <v>26.97886917909916</v>
      </c>
      <c r="AE91" s="6">
        <f t="shared" ca="1" si="208"/>
        <v>12.680794332810938</v>
      </c>
      <c r="AF91" s="6">
        <f t="shared" ca="1" si="209"/>
        <v>16.710028365322316</v>
      </c>
      <c r="AG91" s="6">
        <f t="shared" ca="1" si="210"/>
        <v>21.552023223066442</v>
      </c>
      <c r="AH91" s="6">
        <f t="shared" ca="1" si="211"/>
        <v>21.286925208777465</v>
      </c>
      <c r="AI91" s="6">
        <f t="shared" ca="1" si="212"/>
        <v>16.111564974947591</v>
      </c>
      <c r="AJ91" s="6">
        <f t="shared" ca="1" si="213"/>
        <v>9.8742240300920194</v>
      </c>
      <c r="AK91" s="6">
        <f t="shared" ca="1" si="214"/>
        <v>24.381707175469685</v>
      </c>
      <c r="AM91" s="7">
        <f t="shared" si="247"/>
        <v>2</v>
      </c>
      <c r="AN91" s="6">
        <f t="shared" ca="1" si="215"/>
        <v>5.2240875218067204</v>
      </c>
      <c r="AO91" s="13">
        <f t="shared" ca="1" si="216"/>
        <v>16.114364974780081</v>
      </c>
      <c r="AP91" s="13">
        <f t="shared" ca="1" si="274"/>
        <v>11.959293964547872</v>
      </c>
      <c r="AQ91" s="13">
        <f t="shared" ca="1" si="274"/>
        <v>6.8974548803695974</v>
      </c>
      <c r="AR91" s="13">
        <f t="shared" ca="1" si="274"/>
        <v>5.8420510406793431</v>
      </c>
      <c r="AS91" s="13">
        <f t="shared" ca="1" si="274"/>
        <v>8.3549168958355509</v>
      </c>
      <c r="AT91" s="13">
        <f t="shared" ca="1" si="274"/>
        <v>6.2016630266018851</v>
      </c>
      <c r="AU91" s="13">
        <f t="shared" ca="1" si="274"/>
        <v>4.014275260589188</v>
      </c>
      <c r="AV91" s="13">
        <f t="shared" ca="1" si="274"/>
        <v>1.9748448060184034</v>
      </c>
      <c r="AW91" s="13">
        <f t="shared" ca="1" si="274"/>
        <v>1.8946763613168436</v>
      </c>
      <c r="AX91" s="13">
        <f t="shared" ca="1" si="217"/>
        <v>1.8419670713246825</v>
      </c>
    </row>
    <row r="92" spans="1:50" x14ac:dyDescent="0.25">
      <c r="A92" s="9">
        <f t="shared" si="243"/>
        <v>2038</v>
      </c>
      <c r="B92" s="7">
        <f t="shared" si="244"/>
        <v>1</v>
      </c>
      <c r="C92" s="6">
        <f t="shared" ca="1" si="202"/>
        <v>3.1155110457719557</v>
      </c>
      <c r="D92" s="13">
        <f ca="1">MAX(INDIRECT("'[All data.xlsx]Sheet5_Mul_" &amp; $B92 &amp; "_" &amp; D$1 &amp; "'!"&amp; ADDRESS($BE$2+$A92-2023, 2) &amp; ":" &amp; ADDRESS($BE$2+$A92-2023, 52)))</f>
        <v>3.512589352358626</v>
      </c>
      <c r="E92" s="13">
        <f t="shared" ca="1" si="275"/>
        <v>3.3760073624994824</v>
      </c>
      <c r="F92" s="13">
        <f t="shared" ca="1" si="260"/>
        <v>3.3004056739746632</v>
      </c>
      <c r="G92" s="13">
        <f t="shared" ca="1" si="230"/>
        <v>2.9378159752282311</v>
      </c>
      <c r="H92" s="13">
        <f t="shared" ca="1" si="230"/>
        <v>3.0860320900481986</v>
      </c>
      <c r="I92" s="13">
        <f t="shared" ca="1" si="271"/>
        <v>2.9647650258034117</v>
      </c>
      <c r="J92" s="13">
        <f t="shared" ca="1" si="271"/>
        <v>2.8693819706413315</v>
      </c>
      <c r="K92" s="13">
        <f t="shared" ca="1" si="271"/>
        <v>2.656825214453399</v>
      </c>
      <c r="L92" s="13">
        <f t="shared" ca="1" si="271"/>
        <v>2.6522037308818476</v>
      </c>
      <c r="M92" s="13">
        <f t="shared" ca="1" si="203"/>
        <v>2.3379660852915283</v>
      </c>
      <c r="N92" s="12">
        <f ca="1">C92/$C92</f>
        <v>1</v>
      </c>
      <c r="O92" s="12">
        <f t="shared" ref="O92" ca="1" si="276">D92/$C92</f>
        <v>1.1274520618777915</v>
      </c>
      <c r="P92" s="12">
        <f t="shared" ref="P92" ca="1" si="277">E92/$C92</f>
        <v>1.0836127084450704</v>
      </c>
      <c r="Q92" s="12">
        <f t="shared" ref="Q92" ca="1" si="278">F92/$C92</f>
        <v>1.0593464845690812</v>
      </c>
      <c r="R92" s="12">
        <f t="shared" ref="R92" ca="1" si="279">G92/$C92</f>
        <v>0.94296439077470973</v>
      </c>
      <c r="S92" s="12">
        <f t="shared" ref="S92" ca="1" si="280">H92/$C92</f>
        <v>0.99053800314277074</v>
      </c>
      <c r="T92" s="12">
        <f t="shared" ref="T92" ca="1" si="281">I92/$C92</f>
        <v>0.95161435226714386</v>
      </c>
      <c r="U92" s="12">
        <f t="shared" ref="U92" ca="1" si="282">J92/$C92</f>
        <v>0.92099881158673957</v>
      </c>
      <c r="V92" s="12">
        <f t="shared" ref="V92" ca="1" si="283">K92/$C92</f>
        <v>0.85277348576855894</v>
      </c>
      <c r="W92" s="12">
        <f t="shared" ref="W92" ca="1" si="284">L92/$C92</f>
        <v>0.85129010679680939</v>
      </c>
      <c r="X92" s="12">
        <f t="shared" ref="X92" ca="1" si="285">M92/$C92</f>
        <v>0.75042779529360693</v>
      </c>
      <c r="Z92" s="9">
        <f t="shared" si="245"/>
        <v>2038</v>
      </c>
      <c r="AA92" s="7">
        <f t="shared" si="246"/>
        <v>1</v>
      </c>
      <c r="AB92" s="6">
        <f t="shared" ca="1" si="205"/>
        <v>3.1155110457719557</v>
      </c>
      <c r="AC92" s="6">
        <f t="shared" ca="1" si="206"/>
        <v>3.9028770581762511</v>
      </c>
      <c r="AD92" s="6">
        <f t="shared" ca="1" si="207"/>
        <v>4.220009203124353</v>
      </c>
      <c r="AE92" s="6">
        <f t="shared" ca="1" si="208"/>
        <v>4.7148652485352338</v>
      </c>
      <c r="AF92" s="6">
        <f t="shared" ca="1" si="209"/>
        <v>4.8963599587137185</v>
      </c>
      <c r="AG92" s="6">
        <f t="shared" ca="1" si="210"/>
        <v>6.1720641800963971</v>
      </c>
      <c r="AH92" s="6">
        <f t="shared" ca="1" si="211"/>
        <v>7.4119125645085289</v>
      </c>
      <c r="AI92" s="6">
        <f t="shared" ca="1" si="212"/>
        <v>9.5646065688044377</v>
      </c>
      <c r="AJ92" s="6">
        <f t="shared" ca="1" si="213"/>
        <v>13.284126072266998</v>
      </c>
      <c r="AK92" s="6">
        <f t="shared" ca="1" si="214"/>
        <v>26.522037308818483</v>
      </c>
      <c r="AM92" s="7">
        <f t="shared" si="247"/>
        <v>1</v>
      </c>
      <c r="AN92" s="6">
        <f t="shared" ca="1" si="215"/>
        <v>3.1155110457719557</v>
      </c>
      <c r="AO92" s="13">
        <f t="shared" ca="1" si="216"/>
        <v>3.512589352358626</v>
      </c>
      <c r="AP92" s="13">
        <f t="shared" ca="1" si="274"/>
        <v>3.016784384313167</v>
      </c>
      <c r="AQ92" s="13">
        <f t="shared" ca="1" si="274"/>
        <v>3.3004056739746632</v>
      </c>
      <c r="AR92" s="13">
        <f t="shared" ca="1" si="274"/>
        <v>2.9378159752282311</v>
      </c>
      <c r="AS92" s="13">
        <f t="shared" ca="1" si="274"/>
        <v>2.8336176325966171</v>
      </c>
      <c r="AT92" s="13">
        <f t="shared" ca="1" si="274"/>
        <v>2.7590601256903993</v>
      </c>
      <c r="AU92" s="13">
        <f t="shared" ca="1" si="274"/>
        <v>2.752761441157924</v>
      </c>
      <c r="AV92" s="13">
        <f t="shared" ca="1" si="274"/>
        <v>1.4893819116323104</v>
      </c>
      <c r="AW92" s="13">
        <f t="shared" ca="1" si="274"/>
        <v>1.3295149126253265</v>
      </c>
      <c r="AX92" s="13">
        <f t="shared" ca="1" si="217"/>
        <v>2.3379660852915283</v>
      </c>
    </row>
    <row r="93" spans="1:50" x14ac:dyDescent="0.25">
      <c r="A93" s="9">
        <f t="shared" si="243"/>
        <v>2038</v>
      </c>
      <c r="B93" s="7">
        <f t="shared" si="244"/>
        <v>1.2</v>
      </c>
      <c r="C93" s="6">
        <f t="shared" ca="1" si="202"/>
        <v>3.3528762397670571</v>
      </c>
      <c r="D93" s="13">
        <f ca="1">MAX(INDIRECT("'[All data.xlsx]Sheet5_Mul_" &amp; $B93 &amp; "_" &amp; D$1 &amp; "'!"&amp; ADDRESS($BE$2+$A93-2023, 2) &amp; ":" &amp; ADDRESS($BE$2+$A93-2023, 52)))</f>
        <v>3.7568786533199976</v>
      </c>
      <c r="E93" s="13">
        <f t="shared" ca="1" si="275"/>
        <v>3.6105919499682226</v>
      </c>
      <c r="F93" s="13">
        <f t="shared" ca="1" si="260"/>
        <v>3.5271895737763694</v>
      </c>
      <c r="G93" s="13">
        <f t="shared" ca="1" si="230"/>
        <v>3.4104541791262348</v>
      </c>
      <c r="H93" s="13">
        <f t="shared" ca="1" si="230"/>
        <v>2.9296494887937632</v>
      </c>
      <c r="I93" s="13">
        <f t="shared" ca="1" si="271"/>
        <v>3.2262632254585721</v>
      </c>
      <c r="J93" s="13">
        <f t="shared" ca="1" si="271"/>
        <v>2.9996344681037193</v>
      </c>
      <c r="K93" s="13">
        <f t="shared" ca="1" si="271"/>
        <v>2.9160321180094826</v>
      </c>
      <c r="L93" s="13">
        <f t="shared" ca="1" si="271"/>
        <v>2.8152774114703933</v>
      </c>
      <c r="M93" s="13">
        <f t="shared" ca="1" si="203"/>
        <v>1.1222080699065462</v>
      </c>
      <c r="N93" s="12">
        <f t="shared" ref="N93:N97" ca="1" si="286">C93/C$92</f>
        <v>1.0761882049229863</v>
      </c>
      <c r="O93" s="12">
        <f t="shared" ref="O92:X97" ca="1" si="287">D93/D$92</f>
        <v>1.0695467862752976</v>
      </c>
      <c r="P93" s="12">
        <f t="shared" ca="1" si="287"/>
        <v>1.0694858044666886</v>
      </c>
      <c r="Q93" s="12">
        <f t="shared" ca="1" si="287"/>
        <v>1.068713946770244</v>
      </c>
      <c r="R93" s="12">
        <f t="shared" ca="1" si="287"/>
        <v>1.1608808066547756</v>
      </c>
      <c r="S93" s="12">
        <f t="shared" ca="1" si="287"/>
        <v>0.94932567235488696</v>
      </c>
      <c r="T93" s="12">
        <f t="shared" ca="1" si="287"/>
        <v>1.0882019982626778</v>
      </c>
      <c r="U93" s="12">
        <f t="shared" ca="1" si="287"/>
        <v>1.045393920640435</v>
      </c>
      <c r="V93" s="12">
        <f t="shared" ca="1" si="287"/>
        <v>1.0975626481358169</v>
      </c>
      <c r="W93" s="12">
        <f t="shared" ca="1" si="287"/>
        <v>1.0614861063234853</v>
      </c>
      <c r="X93" s="12">
        <f t="shared" ca="1" si="287"/>
        <v>0.47999330570555071</v>
      </c>
      <c r="Z93" s="9">
        <f t="shared" si="245"/>
        <v>2038</v>
      </c>
      <c r="AA93" s="7">
        <f t="shared" si="246"/>
        <v>1.2</v>
      </c>
      <c r="AB93" s="6">
        <f t="shared" ca="1" si="205"/>
        <v>3.3528762397670571</v>
      </c>
      <c r="AC93" s="6">
        <f t="shared" ca="1" si="206"/>
        <v>4.1743096147999976</v>
      </c>
      <c r="AD93" s="6">
        <f t="shared" ca="1" si="207"/>
        <v>4.5132399374602779</v>
      </c>
      <c r="AE93" s="6">
        <f t="shared" ca="1" si="208"/>
        <v>5.0388422482519566</v>
      </c>
      <c r="AF93" s="6">
        <f t="shared" ca="1" si="209"/>
        <v>5.6840902985437252</v>
      </c>
      <c r="AG93" s="6">
        <f t="shared" ca="1" si="210"/>
        <v>5.8592989775875264</v>
      </c>
      <c r="AH93" s="6">
        <f t="shared" ca="1" si="211"/>
        <v>8.0656580636464295</v>
      </c>
      <c r="AI93" s="6">
        <f t="shared" ca="1" si="212"/>
        <v>9.99878156034573</v>
      </c>
      <c r="AJ93" s="6">
        <f t="shared" ca="1" si="213"/>
        <v>14.580160590047416</v>
      </c>
      <c r="AK93" s="6">
        <f t="shared" ca="1" si="214"/>
        <v>28.152774114703941</v>
      </c>
      <c r="AM93" s="7">
        <f t="shared" si="247"/>
        <v>1.2</v>
      </c>
      <c r="AN93" s="6">
        <f t="shared" ca="1" si="215"/>
        <v>3.3528762397670571</v>
      </c>
      <c r="AO93" s="13">
        <f t="shared" ca="1" si="216"/>
        <v>3.7568786533199976</v>
      </c>
      <c r="AP93" s="13">
        <f t="shared" ca="1" si="274"/>
        <v>3.2401527296078241</v>
      </c>
      <c r="AQ93" s="13">
        <f t="shared" ca="1" si="274"/>
        <v>3.5271895737763694</v>
      </c>
      <c r="AR93" s="13">
        <f t="shared" ca="1" si="274"/>
        <v>3.2595540097941109</v>
      </c>
      <c r="AS93" s="13">
        <f t="shared" ca="1" si="274"/>
        <v>2.2661669096557029</v>
      </c>
      <c r="AT93" s="13">
        <f t="shared" ca="1" si="274"/>
        <v>3.2262632254585721</v>
      </c>
      <c r="AU93" s="13">
        <f t="shared" ca="1" si="274"/>
        <v>2.998922790452681</v>
      </c>
      <c r="AV93" s="13">
        <f t="shared" ca="1" si="274"/>
        <v>2.8002403637502482</v>
      </c>
      <c r="AW93" s="13">
        <f t="shared" ca="1" si="274"/>
        <v>2.7651638369562139</v>
      </c>
      <c r="AX93" s="13">
        <f t="shared" ca="1" si="217"/>
        <v>1.1222080699065462</v>
      </c>
    </row>
    <row r="94" spans="1:50" x14ac:dyDescent="0.25">
      <c r="A94" s="9">
        <f t="shared" si="243"/>
        <v>2038</v>
      </c>
      <c r="B94" s="7">
        <f t="shared" si="244"/>
        <v>1.4</v>
      </c>
      <c r="C94" s="6">
        <f t="shared" ca="1" si="202"/>
        <v>3.6460873160502016</v>
      </c>
      <c r="D94" s="13">
        <f ca="1">MAX(INDIRECT("'[All data.xlsx]Sheet5_Mul_" &amp; $B94 &amp; "_" &amp; D$1 &amp; "'!"&amp; ADDRESS($BE$2+$A94-2023, 2) &amp; ":" &amp; ADDRESS($BE$2+$A94-2023, 52)))</f>
        <v>4.0517627758996069</v>
      </c>
      <c r="E94" s="13">
        <f t="shared" ca="1" si="275"/>
        <v>3.8945292657474564</v>
      </c>
      <c r="F94" s="13">
        <f t="shared" ca="1" si="260"/>
        <v>3.8000796244722661</v>
      </c>
      <c r="G94" s="13">
        <f t="shared" ref="G94:H110" ca="1" si="288">MAX(INDIRECT("'[All data.xlsx]Sheet5_Mul_" &amp; $B94 &amp; "_" &amp; G$1 &amp; "'!"&amp; ADDRESS($BE$2+$A94-2023, 2) &amp; ":" &amp; ADDRESS($BE$2+$A94-2023, 52)))</f>
        <v>3.8272830264518913</v>
      </c>
      <c r="H94" s="13">
        <f t="shared" ca="1" si="288"/>
        <v>3.1899977846362617</v>
      </c>
      <c r="I94" s="13">
        <f t="shared" ca="1" si="271"/>
        <v>3.5165039520463512</v>
      </c>
      <c r="J94" s="13">
        <f t="shared" ca="1" si="271"/>
        <v>3.2505982723687605</v>
      </c>
      <c r="K94" s="13">
        <f t="shared" ca="1" si="271"/>
        <v>3.1468099938573051</v>
      </c>
      <c r="L94" s="13">
        <f t="shared" ca="1" si="271"/>
        <v>3.0430217153458496</v>
      </c>
      <c r="M94" s="13">
        <f t="shared" ca="1" si="203"/>
        <v>2.6786504861827645</v>
      </c>
      <c r="N94" s="12">
        <f t="shared" ca="1" si="286"/>
        <v>1.1703015211575925</v>
      </c>
      <c r="O94" s="12">
        <f t="shared" ca="1" si="287"/>
        <v>1.1534974258174922</v>
      </c>
      <c r="P94" s="12">
        <f t="shared" ca="1" si="287"/>
        <v>1.1535902761965773</v>
      </c>
      <c r="Q94" s="12">
        <f t="shared" ca="1" si="287"/>
        <v>1.1513977370835895</v>
      </c>
      <c r="R94" s="12">
        <f t="shared" ca="1" si="287"/>
        <v>1.3027647268323401</v>
      </c>
      <c r="S94" s="12">
        <f t="shared" ca="1" si="287"/>
        <v>1.0336891164947153</v>
      </c>
      <c r="T94" s="12">
        <f t="shared" ca="1" si="287"/>
        <v>1.186098703081343</v>
      </c>
      <c r="U94" s="12">
        <f t="shared" ca="1" si="287"/>
        <v>1.1328565891986224</v>
      </c>
      <c r="V94" s="12">
        <f t="shared" ca="1" si="287"/>
        <v>1.1844249206678479</v>
      </c>
      <c r="W94" s="12">
        <f t="shared" ca="1" si="287"/>
        <v>1.1473559440073846</v>
      </c>
      <c r="X94" s="12">
        <f t="shared" ca="1" si="287"/>
        <v>1.1457182818153477</v>
      </c>
      <c r="Z94" s="9">
        <f t="shared" si="245"/>
        <v>2038</v>
      </c>
      <c r="AA94" s="7">
        <f t="shared" si="246"/>
        <v>1.4</v>
      </c>
      <c r="AB94" s="6">
        <f t="shared" ca="1" si="205"/>
        <v>3.6460873160502016</v>
      </c>
      <c r="AC94" s="6">
        <f t="shared" ca="1" si="206"/>
        <v>4.5019586398884517</v>
      </c>
      <c r="AD94" s="6">
        <f t="shared" ca="1" si="207"/>
        <v>4.86816158218432</v>
      </c>
      <c r="AE94" s="6">
        <f t="shared" ca="1" si="208"/>
        <v>5.4286851778175231</v>
      </c>
      <c r="AF94" s="6">
        <f t="shared" ca="1" si="209"/>
        <v>6.3788050440864854</v>
      </c>
      <c r="AG94" s="6">
        <f t="shared" ca="1" si="210"/>
        <v>6.3799955692725234</v>
      </c>
      <c r="AH94" s="6">
        <f t="shared" ca="1" si="211"/>
        <v>8.7912598801158772</v>
      </c>
      <c r="AI94" s="6">
        <f t="shared" ca="1" si="212"/>
        <v>10.835327574562534</v>
      </c>
      <c r="AJ94" s="6">
        <f t="shared" ca="1" si="213"/>
        <v>15.734049969286529</v>
      </c>
      <c r="AK94" s="6">
        <f t="shared" ca="1" si="214"/>
        <v>30.430217153458504</v>
      </c>
      <c r="AM94" s="7">
        <f t="shared" si="247"/>
        <v>1.4</v>
      </c>
      <c r="AN94" s="6">
        <f t="shared" ca="1" si="215"/>
        <v>3.6460873160502016</v>
      </c>
      <c r="AO94" s="13">
        <f t="shared" ca="1" si="216"/>
        <v>4.0517627758996069</v>
      </c>
      <c r="AP94" s="13">
        <f t="shared" ca="1" si="274"/>
        <v>3.5128738024635351</v>
      </c>
      <c r="AQ94" s="13">
        <f t="shared" ca="1" si="274"/>
        <v>3.8000796244722661</v>
      </c>
      <c r="AR94" s="13">
        <f t="shared" ca="1" si="274"/>
        <v>3.8272830264518913</v>
      </c>
      <c r="AS94" s="13">
        <f t="shared" ca="1" si="274"/>
        <v>2.4346329061111911</v>
      </c>
      <c r="AT94" s="13">
        <f t="shared" ca="1" si="274"/>
        <v>3.5165039520463512</v>
      </c>
      <c r="AU94" s="13">
        <f t="shared" ca="1" si="274"/>
        <v>3.0816741085723875</v>
      </c>
      <c r="AV94" s="13">
        <f t="shared" ca="1" si="274"/>
        <v>3.0275122705404507</v>
      </c>
      <c r="AW94" s="13">
        <f t="shared" ca="1" si="274"/>
        <v>2.8837176522506556</v>
      </c>
      <c r="AX94" s="13">
        <f t="shared" ca="1" si="217"/>
        <v>2.6786504861827645</v>
      </c>
    </row>
    <row r="95" spans="1:50" x14ac:dyDescent="0.25">
      <c r="A95" s="9">
        <f t="shared" si="243"/>
        <v>2038</v>
      </c>
      <c r="B95" s="7">
        <f t="shared" si="244"/>
        <v>1.6</v>
      </c>
      <c r="C95" s="6">
        <f t="shared" ca="1" si="202"/>
        <v>4.0230482719558633</v>
      </c>
      <c r="D95" s="13">
        <f ca="1">MAX(INDIRECT("'[All data.xlsx]Sheet5_Mul_" &amp; $B95 &amp; "_" &amp; D$1 &amp; "'!"&amp; ADDRESS($BE$2+$A95-2023, 2) &amp; ":" &amp; ADDRESS($BE$2+$A95-2023, 52)))/2.5</f>
        <v>9.9264423413538871</v>
      </c>
      <c r="E95" s="13">
        <f t="shared" ca="1" si="275"/>
        <v>4.2827555399669999</v>
      </c>
      <c r="F95" s="13">
        <f t="shared" ca="1" si="260"/>
        <v>4.1390564328560639</v>
      </c>
      <c r="G95" s="13">
        <f t="shared" ca="1" si="288"/>
        <v>4.2026723392025724</v>
      </c>
      <c r="H95" s="13">
        <f t="shared" ca="1" si="288"/>
        <v>4.0782782184825326</v>
      </c>
      <c r="I95" s="13">
        <f t="shared" ca="1" si="271"/>
        <v>3.739477021247203</v>
      </c>
      <c r="J95" s="13">
        <f t="shared" ca="1" si="271"/>
        <v>3.5582332634396607</v>
      </c>
      <c r="K95" s="13">
        <f t="shared" ca="1" si="271"/>
        <v>3.423421046057288</v>
      </c>
      <c r="L95" s="13">
        <f t="shared" ca="1" si="271"/>
        <v>3.2886088286749153</v>
      </c>
      <c r="M95" s="13">
        <f t="shared" ca="1" si="203"/>
        <v>2.8855555445232448</v>
      </c>
      <c r="N95" s="12">
        <f t="shared" ca="1" si="286"/>
        <v>1.2912964238773994</v>
      </c>
      <c r="O95" s="12">
        <f t="shared" ca="1" si="287"/>
        <v>2.8259615188688372</v>
      </c>
      <c r="P95" s="12">
        <f t="shared" ca="1" si="287"/>
        <v>1.2685859597166849</v>
      </c>
      <c r="Q95" s="12">
        <f t="shared" ca="1" si="287"/>
        <v>1.2541053560459485</v>
      </c>
      <c r="R95" s="12">
        <f t="shared" ca="1" si="287"/>
        <v>1.4305430886888952</v>
      </c>
      <c r="S95" s="12">
        <f t="shared" ca="1" si="287"/>
        <v>1.3215281304540281</v>
      </c>
      <c r="T95" s="12">
        <f t="shared" ca="1" si="287"/>
        <v>1.2613063729169749</v>
      </c>
      <c r="U95" s="12">
        <f t="shared" ca="1" si="287"/>
        <v>1.2400695689338164</v>
      </c>
      <c r="V95" s="12">
        <f t="shared" ca="1" si="287"/>
        <v>1.2885383003117894</v>
      </c>
      <c r="W95" s="12">
        <f t="shared" ca="1" si="287"/>
        <v>1.2399533227341724</v>
      </c>
      <c r="X95" s="12">
        <f t="shared" ca="1" si="287"/>
        <v>1.2342161687787854</v>
      </c>
      <c r="Z95" s="9">
        <f t="shared" si="245"/>
        <v>2038</v>
      </c>
      <c r="AA95" s="7">
        <f t="shared" si="246"/>
        <v>1.6</v>
      </c>
      <c r="AB95" s="6">
        <f t="shared" ca="1" si="205"/>
        <v>4.0230482719558633</v>
      </c>
      <c r="AC95" s="6">
        <f t="shared" ca="1" si="206"/>
        <v>11.029380379282097</v>
      </c>
      <c r="AD95" s="6">
        <f t="shared" ca="1" si="207"/>
        <v>5.3534444249587496</v>
      </c>
      <c r="AE95" s="6">
        <f t="shared" ca="1" si="208"/>
        <v>5.912937761222949</v>
      </c>
      <c r="AF95" s="6">
        <f t="shared" ca="1" si="209"/>
        <v>7.0044538986709544</v>
      </c>
      <c r="AG95" s="6">
        <f t="shared" ca="1" si="210"/>
        <v>8.1565564369650652</v>
      </c>
      <c r="AH95" s="6">
        <f t="shared" ca="1" si="211"/>
        <v>9.3486925531180063</v>
      </c>
      <c r="AI95" s="6">
        <f t="shared" ca="1" si="212"/>
        <v>11.860777544798868</v>
      </c>
      <c r="AJ95" s="6">
        <f t="shared" ca="1" si="213"/>
        <v>17.117105230286445</v>
      </c>
      <c r="AK95" s="6">
        <f t="shared" ca="1" si="214"/>
        <v>32.886088286749164</v>
      </c>
      <c r="AM95" s="7">
        <f t="shared" si="247"/>
        <v>1.6</v>
      </c>
      <c r="AN95" s="6">
        <f t="shared" ca="1" si="215"/>
        <v>4.0230482719558633</v>
      </c>
      <c r="AO95" s="13">
        <f t="shared" ca="1" si="216"/>
        <v>11.901206370845365</v>
      </c>
      <c r="AP95" s="13">
        <f t="shared" ca="1" si="274"/>
        <v>4.2827555399669999</v>
      </c>
      <c r="AQ95" s="13">
        <f t="shared" ca="1" si="274"/>
        <v>4.1390564328560639</v>
      </c>
      <c r="AR95" s="13">
        <f t="shared" ca="1" si="274"/>
        <v>3.9484116755084919</v>
      </c>
      <c r="AS95" s="13">
        <f t="shared" ca="1" si="274"/>
        <v>3.8125368434369964</v>
      </c>
      <c r="AT95" s="13">
        <f t="shared" ca="1" si="274"/>
        <v>2.6923188978180397</v>
      </c>
      <c r="AU95" s="13">
        <f t="shared" ca="1" si="274"/>
        <v>2.1401430482909967</v>
      </c>
      <c r="AV95" s="13">
        <f t="shared" ca="1" si="274"/>
        <v>3.2776559307657447</v>
      </c>
      <c r="AW95" s="13">
        <f t="shared" ca="1" si="274"/>
        <v>3.2325937707445123</v>
      </c>
      <c r="AX95" s="13">
        <f t="shared" ca="1" si="217"/>
        <v>2.8855555445232448</v>
      </c>
    </row>
    <row r="96" spans="1:50" x14ac:dyDescent="0.25">
      <c r="A96" s="9">
        <f t="shared" si="243"/>
        <v>2038</v>
      </c>
      <c r="B96" s="7">
        <f t="shared" si="244"/>
        <v>1.8</v>
      </c>
      <c r="C96" s="6">
        <f t="shared" ca="1" si="202"/>
        <v>4.5266081788910846</v>
      </c>
      <c r="D96" s="13">
        <f ca="1">MAX(INDIRECT("'[All data.xlsx]Sheet5_Mul_" &amp; $B96 &amp; "_" &amp; D$1 &amp; "'!"&amp; ADDRESS($BE$2+$A96-2023, 2) &amp; ":" &amp; ADDRESS($BE$2+$A96-2023, 52)))/2.5</f>
        <v>10.954412532901456</v>
      </c>
      <c r="E96" s="13">
        <f t="shared" ca="1" si="275"/>
        <v>16.500040704555587</v>
      </c>
      <c r="F96" s="13">
        <f t="shared" ca="1" si="260"/>
        <v>4.5809324529036424</v>
      </c>
      <c r="G96" s="13">
        <f t="shared" ca="1" si="288"/>
        <v>4.8306023049599593</v>
      </c>
      <c r="H96" s="13">
        <f t="shared" ca="1" si="288"/>
        <v>4.643149269980654</v>
      </c>
      <c r="I96" s="13">
        <f t="shared" ca="1" si="271"/>
        <v>4.1262041712461155</v>
      </c>
      <c r="J96" s="13">
        <f t="shared" ca="1" si="271"/>
        <v>4.15015110199663</v>
      </c>
      <c r="K96" s="13">
        <f t="shared" ca="1" si="271"/>
        <v>3.6795457401553486</v>
      </c>
      <c r="L96" s="13">
        <f t="shared" ca="1" si="271"/>
        <v>1.7331524359641421</v>
      </c>
      <c r="M96" s="13">
        <f t="shared" ca="1" si="203"/>
        <v>1.640322143703663</v>
      </c>
      <c r="N96" s="12">
        <f t="shared" ca="1" si="286"/>
        <v>1.4529263778519166</v>
      </c>
      <c r="O96" s="12">
        <f t="shared" ca="1" si="287"/>
        <v>3.1186146269975481</v>
      </c>
      <c r="P96" s="12">
        <f t="shared" ca="1" si="287"/>
        <v>4.8874421566247745</v>
      </c>
      <c r="Q96" s="12">
        <f t="shared" ca="1" si="287"/>
        <v>1.3879907215729776</v>
      </c>
      <c r="R96" s="12">
        <f t="shared" ca="1" si="287"/>
        <v>1.6442834900796273</v>
      </c>
      <c r="S96" s="12">
        <f t="shared" ca="1" si="287"/>
        <v>1.5045693416325221</v>
      </c>
      <c r="T96" s="12">
        <f t="shared" ca="1" si="287"/>
        <v>1.3917474522716919</v>
      </c>
      <c r="U96" s="12">
        <f t="shared" ca="1" si="287"/>
        <v>1.4463571404782458</v>
      </c>
      <c r="V96" s="12">
        <f t="shared" ca="1" si="287"/>
        <v>1.3849408384632327</v>
      </c>
      <c r="W96" s="12">
        <f t="shared" ca="1" si="287"/>
        <v>0.65347635846506991</v>
      </c>
      <c r="X96" s="12">
        <f t="shared" ca="1" si="287"/>
        <v>0.70160219774921417</v>
      </c>
      <c r="Z96" s="9">
        <f t="shared" si="245"/>
        <v>2038</v>
      </c>
      <c r="AA96" s="7">
        <f t="shared" si="246"/>
        <v>1.8</v>
      </c>
      <c r="AB96" s="6">
        <f t="shared" ca="1" si="205"/>
        <v>4.5266081788910846</v>
      </c>
      <c r="AC96" s="6">
        <f t="shared" ca="1" si="206"/>
        <v>12.171569481001617</v>
      </c>
      <c r="AD96" s="6">
        <f t="shared" ca="1" si="207"/>
        <v>20.625050880694484</v>
      </c>
      <c r="AE96" s="6">
        <f t="shared" ca="1" si="208"/>
        <v>6.5441892184337753</v>
      </c>
      <c r="AF96" s="6">
        <f t="shared" ca="1" si="209"/>
        <v>8.0510038415999325</v>
      </c>
      <c r="AG96" s="6">
        <f t="shared" ca="1" si="210"/>
        <v>9.2862985399613081</v>
      </c>
      <c r="AH96" s="6">
        <f t="shared" ca="1" si="211"/>
        <v>10.315510428115289</v>
      </c>
      <c r="AI96" s="6">
        <f t="shared" ca="1" si="212"/>
        <v>13.833837006655431</v>
      </c>
      <c r="AJ96" s="6">
        <f t="shared" ca="1" si="213"/>
        <v>18.397728700776746</v>
      </c>
      <c r="AK96" s="6">
        <f t="shared" ca="1" si="214"/>
        <v>17.331524359641424</v>
      </c>
      <c r="AM96" s="7">
        <f t="shared" si="247"/>
        <v>1.8</v>
      </c>
      <c r="AN96" s="6">
        <f t="shared" ca="1" si="215"/>
        <v>4.5266081788910846</v>
      </c>
      <c r="AO96" s="13">
        <f t="shared" ca="1" si="216"/>
        <v>14.300318390367984</v>
      </c>
      <c r="AP96" s="13">
        <f t="shared" ca="1" si="274"/>
        <v>8.832918908562343</v>
      </c>
      <c r="AQ96" s="13">
        <f t="shared" ca="1" si="274"/>
        <v>4.5809324529036424</v>
      </c>
      <c r="AR96" s="13">
        <f t="shared" ca="1" si="274"/>
        <v>4.5690826565773044</v>
      </c>
      <c r="AS96" s="13">
        <f t="shared" ca="1" si="274"/>
        <v>4.3698211430382639</v>
      </c>
      <c r="AT96" s="13">
        <f t="shared" ca="1" si="274"/>
        <v>3.8948078612313362</v>
      </c>
      <c r="AU96" s="13">
        <f t="shared" ca="1" si="274"/>
        <v>3.9712981159601832</v>
      </c>
      <c r="AV96" s="13">
        <f t="shared" ca="1" si="274"/>
        <v>2.0442656366942251</v>
      </c>
      <c r="AW96" s="13">
        <f t="shared" ca="1" si="274"/>
        <v>1.5836020791853265</v>
      </c>
      <c r="AX96" s="13">
        <f t="shared" ca="1" si="217"/>
        <v>1.640322143703663</v>
      </c>
    </row>
    <row r="97" spans="1:50" x14ac:dyDescent="0.25">
      <c r="A97" s="9">
        <f t="shared" si="243"/>
        <v>2038</v>
      </c>
      <c r="B97" s="7">
        <f t="shared" si="244"/>
        <v>2</v>
      </c>
      <c r="C97" s="6">
        <f t="shared" ca="1" si="202"/>
        <v>5.221554240467225</v>
      </c>
      <c r="D97" s="13">
        <f ca="1">MAX(INDIRECT("'[All data.xlsx]Sheet5_Mul_" &amp; $B97 &amp; "_" &amp; D$1 &amp; "'!"&amp; ADDRESS($BE$2+$A97-2023, 2) &amp; ":" &amp; ADDRESS($BE$2+$A97-2023, 52)))/2.5</f>
        <v>10.621414221616387</v>
      </c>
      <c r="E97" s="13">
        <f t="shared" ca="1" si="275"/>
        <v>18.266763581912326</v>
      </c>
      <c r="F97" s="13">
        <f t="shared" ca="1" si="260"/>
        <v>15.827028628095738</v>
      </c>
      <c r="G97" s="13">
        <f t="shared" ca="1" si="288"/>
        <v>13.417895628988747</v>
      </c>
      <c r="H97" s="13">
        <f t="shared" ca="1" si="288"/>
        <v>8.9034010521697162</v>
      </c>
      <c r="I97" s="13">
        <f t="shared" ca="1" si="271"/>
        <v>7.5897014138372487</v>
      </c>
      <c r="J97" s="13">
        <f t="shared" ca="1" si="271"/>
        <v>5.3333411441622118</v>
      </c>
      <c r="K97" s="13">
        <f t="shared" ca="1" si="271"/>
        <v>1.9743277162936945</v>
      </c>
      <c r="L97" s="13">
        <f t="shared" ca="1" si="271"/>
        <v>2.4645565810819665</v>
      </c>
      <c r="M97" s="13">
        <f t="shared" ca="1" si="203"/>
        <v>1.8425778455273032</v>
      </c>
      <c r="N97" s="12">
        <f t="shared" ca="1" si="286"/>
        <v>1.6759864316813673</v>
      </c>
      <c r="O97" s="12">
        <f t="shared" ca="1" si="287"/>
        <v>3.0238132489026484</v>
      </c>
      <c r="P97" s="12">
        <f t="shared" ca="1" si="287"/>
        <v>5.410759403198762</v>
      </c>
      <c r="Q97" s="12">
        <f t="shared" ca="1" si="287"/>
        <v>4.795479765684477</v>
      </c>
      <c r="R97" s="12">
        <f t="shared" ca="1" si="287"/>
        <v>4.5673029700052421</v>
      </c>
      <c r="S97" s="12">
        <f t="shared" ca="1" si="287"/>
        <v>2.8850643131292455</v>
      </c>
      <c r="T97" s="12">
        <f t="shared" ca="1" si="287"/>
        <v>2.5599672647853571</v>
      </c>
      <c r="U97" s="12">
        <f t="shared" ca="1" si="287"/>
        <v>1.8587072752012046</v>
      </c>
      <c r="V97" s="12">
        <f t="shared" ca="1" si="287"/>
        <v>0.74311539410012795</v>
      </c>
      <c r="W97" s="12">
        <f t="shared" ca="1" si="287"/>
        <v>0.92924859142043015</v>
      </c>
      <c r="X97" s="12">
        <f t="shared" ca="1" si="287"/>
        <v>0.78811145170976526</v>
      </c>
      <c r="Z97" s="9">
        <f t="shared" si="245"/>
        <v>2038</v>
      </c>
      <c r="AA97" s="7">
        <f t="shared" si="246"/>
        <v>2</v>
      </c>
      <c r="AB97" s="6">
        <f t="shared" ca="1" si="205"/>
        <v>5.221554240467225</v>
      </c>
      <c r="AC97" s="6">
        <f t="shared" ca="1" si="206"/>
        <v>11.801571357351541</v>
      </c>
      <c r="AD97" s="6">
        <f t="shared" ca="1" si="207"/>
        <v>22.833454477390404</v>
      </c>
      <c r="AE97" s="6">
        <f t="shared" ca="1" si="208"/>
        <v>22.610040897279628</v>
      </c>
      <c r="AF97" s="6">
        <f t="shared" ca="1" si="209"/>
        <v>22.363159381647911</v>
      </c>
      <c r="AG97" s="6">
        <f t="shared" ca="1" si="210"/>
        <v>17.806802104339432</v>
      </c>
      <c r="AH97" s="6">
        <f t="shared" ca="1" si="211"/>
        <v>18.974253534593121</v>
      </c>
      <c r="AI97" s="6">
        <f t="shared" ca="1" si="212"/>
        <v>17.777803813874037</v>
      </c>
      <c r="AJ97" s="6">
        <f t="shared" ca="1" si="213"/>
        <v>9.8716385814684742</v>
      </c>
      <c r="AK97" s="6">
        <f t="shared" ca="1" si="214"/>
        <v>24.645565810819672</v>
      </c>
      <c r="AM97" s="7">
        <f t="shared" si="247"/>
        <v>2</v>
      </c>
      <c r="AN97" s="6">
        <f t="shared" ca="1" si="215"/>
        <v>5.221554240467225</v>
      </c>
      <c r="AO97" s="13">
        <f t="shared" ca="1" si="216"/>
        <v>14.693534409643052</v>
      </c>
      <c r="AP97" s="13">
        <f t="shared" ca="1" si="274"/>
        <v>10.105720513174147</v>
      </c>
      <c r="AQ97" s="13">
        <f t="shared" ca="1" si="274"/>
        <v>11.619442851862939</v>
      </c>
      <c r="AR97" s="13">
        <f t="shared" ca="1" si="274"/>
        <v>9.2763357655574374</v>
      </c>
      <c r="AS97" s="13">
        <f t="shared" ca="1" si="274"/>
        <v>6.5207825456906008</v>
      </c>
      <c r="AT97" s="13">
        <f t="shared" ca="1" si="274"/>
        <v>4.5503114765273631</v>
      </c>
      <c r="AU97" s="13">
        <f t="shared" ca="1" si="274"/>
        <v>4.4614677203356035</v>
      </c>
      <c r="AV97" s="13">
        <f t="shared" ca="1" si="274"/>
        <v>1.9743277162936945</v>
      </c>
      <c r="AW97" s="13">
        <f t="shared" ca="1" si="274"/>
        <v>1.6954320350938514</v>
      </c>
      <c r="AX97" s="13">
        <f t="shared" ca="1" si="217"/>
        <v>1.8425778455273032</v>
      </c>
    </row>
    <row r="98" spans="1:50" x14ac:dyDescent="0.25">
      <c r="A98" s="9">
        <f t="shared" si="243"/>
        <v>2039</v>
      </c>
      <c r="B98" s="7">
        <f t="shared" si="244"/>
        <v>1</v>
      </c>
      <c r="C98" s="6">
        <f t="shared" ref="C98:C115" ca="1" si="289">MAX(INDIRECT("'[All data.xlsx]Sheet5_Mul_" &amp; $B98 &amp; "_" &amp; C$1 &amp; "'!"&amp; ADDRESS($BD$2+$A98-2023, 2) &amp; ":" &amp; ADDRESS($BD$2+$A98-2023, 52)))</f>
        <v>3.1138377876134085</v>
      </c>
      <c r="D98" s="13">
        <f ca="1">MAX(INDIRECT("'[All data.xlsx]Sheet5_Mul_" &amp; $B98 &amp; "_" &amp; D$1 &amp; "'!"&amp; ADDRESS($BE$2+$A98-2023, 2) &amp; ":" &amp; ADDRESS($BE$2+$A98-2023, 52)))</f>
        <v>3.0714636379053015</v>
      </c>
      <c r="E98" s="13">
        <f t="shared" ca="1" si="275"/>
        <v>3.3741034067453599</v>
      </c>
      <c r="F98" s="13">
        <f t="shared" ca="1" si="260"/>
        <v>3.2541103866901455</v>
      </c>
      <c r="G98" s="13">
        <f t="shared" ca="1" si="288"/>
        <v>2.767314493083</v>
      </c>
      <c r="H98" s="13">
        <f t="shared" ca="1" si="288"/>
        <v>2.8646426164807322</v>
      </c>
      <c r="I98" s="13">
        <f ca="1">MAX(INDIRECT("'[All data.xlsx]Sheet5_Mul_" &amp; $B98 &amp; "_" &amp; I$1 &amp; "'!"&amp; ADDRESS($BE$2+$A98-2023, 2) &amp; ":" &amp; ADDRESS($BE$2+$A98-2023, 52)))/25</f>
        <v>2.9236648292859346</v>
      </c>
      <c r="J98" s="13">
        <f t="shared" ref="J98:L103" ca="1" si="290">MAX(INDIRECT("'[All data.xlsx]Sheet5_Mul_" &amp; $B98 &amp; "_" &amp; J$1 &amp; "'!"&amp; ADDRESS($BE$2+$A98-2023, 2) &amp; ":" &amp; ADDRESS($BE$2+$A98-2023, 52)))</f>
        <v>2.9091950593366414</v>
      </c>
      <c r="K98" s="13">
        <f t="shared" ca="1" si="290"/>
        <v>2.7564610144574075</v>
      </c>
      <c r="L98" s="13">
        <f t="shared" ca="1" si="290"/>
        <v>2.6493451979843985</v>
      </c>
      <c r="M98" s="13">
        <f t="shared" ca="1" si="203"/>
        <v>2.3353939548501002</v>
      </c>
      <c r="N98" s="12">
        <f ca="1">C98/$C98</f>
        <v>1</v>
      </c>
      <c r="O98" s="12">
        <f t="shared" ref="O98" ca="1" si="291">D98/$C98</f>
        <v>0.98639166437099968</v>
      </c>
      <c r="P98" s="12">
        <f t="shared" ref="P98" ca="1" si="292">E98/$C98</f>
        <v>1.0835835508732237</v>
      </c>
      <c r="Q98" s="12">
        <f t="shared" ref="Q98" ca="1" si="293">F98/$C98</f>
        <v>1.0450481395128319</v>
      </c>
      <c r="R98" s="12">
        <f t="shared" ref="R98" ca="1" si="294">G98/$C98</f>
        <v>0.88871504613732621</v>
      </c>
      <c r="S98" s="12">
        <f t="shared" ref="S98" ca="1" si="295">H98/$C98</f>
        <v>0.91997169148503677</v>
      </c>
      <c r="T98" s="12">
        <f t="shared" ref="T98" ca="1" si="296">I98/$C98</f>
        <v>0.93892650443001036</v>
      </c>
      <c r="U98" s="12">
        <f t="shared" ref="U98" ca="1" si="297">J98/$C98</f>
        <v>0.93427957965863895</v>
      </c>
      <c r="V98" s="12">
        <f t="shared" ref="V98" ca="1" si="298">K98/$C98</f>
        <v>0.88522948286592951</v>
      </c>
      <c r="W98" s="12">
        <f t="shared" ref="W98" ca="1" si="299">L98/$C98</f>
        <v>0.85082954819396073</v>
      </c>
      <c r="X98" s="12">
        <f t="shared" ref="X98" ca="1" si="300">M98/$C98</f>
        <v>0.75000501443591761</v>
      </c>
      <c r="Z98" s="9">
        <f t="shared" si="245"/>
        <v>2039</v>
      </c>
      <c r="AA98" s="7">
        <f t="shared" si="246"/>
        <v>1</v>
      </c>
      <c r="AB98" s="6">
        <f t="shared" ca="1" si="205"/>
        <v>3.1138377876134085</v>
      </c>
      <c r="AC98" s="6">
        <f t="shared" ca="1" si="206"/>
        <v>3.4127373754503347</v>
      </c>
      <c r="AD98" s="6">
        <f t="shared" ca="1" si="207"/>
        <v>4.2176292584316997</v>
      </c>
      <c r="AE98" s="6">
        <f t="shared" ca="1" si="208"/>
        <v>4.648729123843065</v>
      </c>
      <c r="AF98" s="6">
        <f t="shared" ca="1" si="209"/>
        <v>4.6121908218050001</v>
      </c>
      <c r="AG98" s="6">
        <f t="shared" ca="1" si="210"/>
        <v>5.7292852329614643</v>
      </c>
      <c r="AH98" s="6">
        <f t="shared" ca="1" si="211"/>
        <v>7.3091620732148366</v>
      </c>
      <c r="AI98" s="6">
        <f t="shared" ca="1" si="212"/>
        <v>9.6973168644554697</v>
      </c>
      <c r="AJ98" s="6">
        <f t="shared" ca="1" si="213"/>
        <v>13.782305072287041</v>
      </c>
      <c r="AK98" s="6">
        <f t="shared" ca="1" si="214"/>
        <v>26.493451979843989</v>
      </c>
      <c r="AM98" s="7">
        <f t="shared" si="247"/>
        <v>1</v>
      </c>
      <c r="AN98" s="6">
        <f t="shared" ca="1" si="215"/>
        <v>3.1138377876134085</v>
      </c>
      <c r="AO98" s="13">
        <f t="shared" ca="1" si="216"/>
        <v>3.022510827336049</v>
      </c>
      <c r="AP98" s="13">
        <f t="shared" ca="1" si="274"/>
        <v>3.3741034067453599</v>
      </c>
      <c r="AQ98" s="13">
        <f t="shared" ca="1" si="274"/>
        <v>3.0585640925116309</v>
      </c>
      <c r="AR98" s="13">
        <f t="shared" ca="1" si="274"/>
        <v>2.3161051512064548</v>
      </c>
      <c r="AS98" s="13">
        <f t="shared" ca="1" si="274"/>
        <v>2.8646426164807322</v>
      </c>
      <c r="AT98" s="13">
        <f t="shared" ca="1" si="274"/>
        <v>2.8155197990026086</v>
      </c>
      <c r="AU98" s="13">
        <f t="shared" ca="1" si="274"/>
        <v>1.7993318143892214</v>
      </c>
      <c r="AV98" s="13">
        <f t="shared" ca="1" si="274"/>
        <v>2.6592737851818811</v>
      </c>
      <c r="AW98" s="13">
        <f t="shared" ca="1" si="274"/>
        <v>1.3298449500967942</v>
      </c>
      <c r="AX98" s="13">
        <f t="shared" ca="1" si="217"/>
        <v>2.3353939548501002</v>
      </c>
    </row>
    <row r="99" spans="1:50" x14ac:dyDescent="0.25">
      <c r="A99" s="9">
        <f t="shared" si="243"/>
        <v>2039</v>
      </c>
      <c r="B99" s="7">
        <f t="shared" si="244"/>
        <v>1.2</v>
      </c>
      <c r="C99" s="6">
        <f t="shared" ca="1" si="289"/>
        <v>3.351114894161717</v>
      </c>
      <c r="D99" s="13">
        <f ca="1">MAX(INDIRECT("'[All data.xlsx]Sheet5_Mul_" &amp; $B99 &amp; "_" &amp; D$1 &amp; "'!"&amp; ADDRESS($BE$2+$A99-2023, 2) &amp; ":" &amp; ADDRESS($BE$2+$A99-2023, 52)))</f>
        <v>3.7529421295019896</v>
      </c>
      <c r="E99" s="13">
        <f t="shared" ca="1" si="275"/>
        <v>3.6085939959325244</v>
      </c>
      <c r="F99" s="13">
        <f t="shared" ca="1" si="260"/>
        <v>3.4074965781276325</v>
      </c>
      <c r="G99" s="13">
        <f t="shared" ca="1" si="288"/>
        <v>3.4290548481091934</v>
      </c>
      <c r="H99" s="13">
        <f t="shared" ca="1" si="288"/>
        <v>3.0704988140581442</v>
      </c>
      <c r="I99" s="13">
        <f ca="1">MAX(INDIRECT("'[All data.xlsx]Sheet5_Mul_" &amp; $B99 &amp; "_" &amp; I$1 &amp; "'!"&amp; ADDRESS($BE$2+$A99-2023, 2) &amp; ":" &amp; ADDRESS($BE$2+$A99-2023, 52)))/25</f>
        <v>3.0703767028153539</v>
      </c>
      <c r="J99" s="13">
        <f t="shared" ca="1" si="290"/>
        <v>2.9742795270366442</v>
      </c>
      <c r="K99" s="13">
        <f t="shared" ca="1" si="290"/>
        <v>2.9133698391424643</v>
      </c>
      <c r="L99" s="13">
        <f t="shared" ca="1" si="290"/>
        <v>2.8298154822948458</v>
      </c>
      <c r="M99" s="13">
        <f t="shared" ca="1" si="203"/>
        <v>2.4939365725617133</v>
      </c>
      <c r="N99" s="12">
        <f t="shared" ref="N99:N103" ca="1" si="301">C99/C$98</f>
        <v>1.0762008565417818</v>
      </c>
      <c r="O99" s="12">
        <f t="shared" ref="O98:X103" ca="1" si="302">D99/D$98</f>
        <v>1.2218741850583807</v>
      </c>
      <c r="P99" s="12">
        <f t="shared" ca="1" si="302"/>
        <v>1.0694971555164496</v>
      </c>
      <c r="Q99" s="12">
        <f t="shared" ca="1" si="302"/>
        <v>1.047136136519788</v>
      </c>
      <c r="R99" s="12">
        <f t="shared" ca="1" si="302"/>
        <v>1.2391272682162568</v>
      </c>
      <c r="S99" s="12">
        <f t="shared" ca="1" si="302"/>
        <v>1.0718610399751403</v>
      </c>
      <c r="T99" s="12">
        <f t="shared" ca="1" si="302"/>
        <v>1.0501808114459041</v>
      </c>
      <c r="U99" s="12">
        <f t="shared" ca="1" si="302"/>
        <v>1.0223719848179735</v>
      </c>
      <c r="V99" s="12">
        <f t="shared" ca="1" si="302"/>
        <v>1.0569240137488189</v>
      </c>
      <c r="W99" s="12">
        <f t="shared" ca="1" si="302"/>
        <v>1.0681188259075292</v>
      </c>
      <c r="X99" s="12">
        <f t="shared" ca="1" si="302"/>
        <v>1.0678868836593307</v>
      </c>
      <c r="Z99" s="9">
        <f t="shared" si="245"/>
        <v>2039</v>
      </c>
      <c r="AA99" s="7">
        <f t="shared" si="246"/>
        <v>1.2</v>
      </c>
      <c r="AB99" s="6">
        <f t="shared" ca="1" si="205"/>
        <v>3.351114894161717</v>
      </c>
      <c r="AC99" s="6">
        <f t="shared" ca="1" si="206"/>
        <v>4.169935699446655</v>
      </c>
      <c r="AD99" s="6">
        <f t="shared" ca="1" si="207"/>
        <v>4.5107424949156556</v>
      </c>
      <c r="AE99" s="6">
        <f t="shared" ca="1" si="208"/>
        <v>4.8678522544680467</v>
      </c>
      <c r="AF99" s="6">
        <f t="shared" ca="1" si="209"/>
        <v>5.7150914135153226</v>
      </c>
      <c r="AG99" s="6">
        <f t="shared" ca="1" si="210"/>
        <v>6.1409976281162884</v>
      </c>
      <c r="AH99" s="6">
        <f t="shared" ca="1" si="211"/>
        <v>7.6759417570383848</v>
      </c>
      <c r="AI99" s="6">
        <f t="shared" ca="1" si="212"/>
        <v>9.9142650901221465</v>
      </c>
      <c r="AJ99" s="6">
        <f t="shared" ca="1" si="213"/>
        <v>14.566849195712324</v>
      </c>
      <c r="AK99" s="6">
        <f t="shared" ca="1" si="214"/>
        <v>28.298154822948465</v>
      </c>
      <c r="AM99" s="7">
        <f t="shared" si="247"/>
        <v>1.2</v>
      </c>
      <c r="AN99" s="6">
        <f t="shared" ca="1" si="215"/>
        <v>3.351114894161717</v>
      </c>
      <c r="AO99" s="13">
        <f t="shared" ca="1" si="216"/>
        <v>3.7529421295019896</v>
      </c>
      <c r="AP99" s="13">
        <f t="shared" ca="1" si="274"/>
        <v>3.3564645668637989</v>
      </c>
      <c r="AQ99" s="13">
        <f t="shared" ca="1" si="274"/>
        <v>3.0490925466311172</v>
      </c>
      <c r="AR99" s="13">
        <f t="shared" ca="1" si="274"/>
        <v>3.1968295181294617</v>
      </c>
      <c r="AS99" s="13">
        <f t="shared" ca="1" si="274"/>
        <v>3.0704988140581442</v>
      </c>
      <c r="AT99" s="13">
        <f t="shared" ca="1" si="274"/>
        <v>3.0114299044699964</v>
      </c>
      <c r="AU99" s="13">
        <f t="shared" ca="1" si="274"/>
        <v>1.9522924340398524</v>
      </c>
      <c r="AV99" s="13">
        <f t="shared" ca="1" si="274"/>
        <v>1.7872515092599475</v>
      </c>
      <c r="AW99" s="13">
        <f t="shared" ca="1" si="274"/>
        <v>2.6758255508631574</v>
      </c>
      <c r="AX99" s="13">
        <f t="shared" ca="1" si="217"/>
        <v>2.4939365725617133</v>
      </c>
    </row>
    <row r="100" spans="1:50" x14ac:dyDescent="0.25">
      <c r="A100" s="9">
        <f t="shared" si="243"/>
        <v>2039</v>
      </c>
      <c r="B100" s="7">
        <f t="shared" si="244"/>
        <v>1.4</v>
      </c>
      <c r="C100" s="6">
        <f t="shared" ca="1" si="289"/>
        <v>3.6442257352072644</v>
      </c>
      <c r="D100" s="13">
        <f ca="1">MAX(INDIRECT("'[All data.xlsx]Sheet5_Mul_" &amp; $B100 &amp; "_" &amp; D$1 &amp; "'!"&amp; ADDRESS($BE$2+$A100-2023, 2) &amp; ":" &amp; ADDRESS($BE$2+$A100-2023, 52)))</f>
        <v>4.0516652708034719</v>
      </c>
      <c r="E100" s="13">
        <f t="shared" ca="1" si="275"/>
        <v>3.9236824101721668</v>
      </c>
      <c r="F100" s="13">
        <f t="shared" ca="1" si="260"/>
        <v>3.7976992764105306</v>
      </c>
      <c r="G100" s="13">
        <f t="shared" ca="1" si="288"/>
        <v>3.7557365241100351</v>
      </c>
      <c r="H100" s="13">
        <f t="shared" ca="1" si="288"/>
        <v>3.5811953561104262</v>
      </c>
      <c r="I100" s="13">
        <f ca="1">MAX(INDIRECT("'[All data.xlsx]Sheet5_Mul_" &amp; $B100 &amp; "_" &amp; I$1 &amp; "'!"&amp; ADDRESS($BE$2+$A100-2023, 2) &amp; ":" &amp; ADDRESS($BE$2+$A100-2023, 52)))</f>
        <v>3.5145765214873022</v>
      </c>
      <c r="J100" s="13">
        <f t="shared" ca="1" si="290"/>
        <v>3.3558879552217347</v>
      </c>
      <c r="K100" s="13">
        <f t="shared" ca="1" si="290"/>
        <v>3.1440427656682193</v>
      </c>
      <c r="L100" s="13">
        <f t="shared" ca="1" si="290"/>
        <v>3.0219311453949724</v>
      </c>
      <c r="M100" s="13">
        <f t="shared" ca="1" si="203"/>
        <v>2.6758501157187538</v>
      </c>
      <c r="N100" s="12">
        <f t="shared" ca="1" si="301"/>
        <v>1.1703325554412936</v>
      </c>
      <c r="O100" s="12">
        <f t="shared" ca="1" si="302"/>
        <v>1.3191317718371738</v>
      </c>
      <c r="P100" s="12">
        <f t="shared" ca="1" si="302"/>
        <v>1.162881493889047</v>
      </c>
      <c r="Q100" s="12">
        <f t="shared" ca="1" si="302"/>
        <v>1.1670468500219766</v>
      </c>
      <c r="R100" s="12">
        <f t="shared" ca="1" si="302"/>
        <v>1.3571773405218781</v>
      </c>
      <c r="S100" s="12">
        <f t="shared" ca="1" si="302"/>
        <v>1.2501368706543898</v>
      </c>
      <c r="T100" s="12">
        <f t="shared" ca="1" si="302"/>
        <v>1.2021133497527792</v>
      </c>
      <c r="U100" s="12">
        <f t="shared" ca="1" si="302"/>
        <v>1.1535451857899652</v>
      </c>
      <c r="V100" s="12">
        <f t="shared" ca="1" si="302"/>
        <v>1.1406084646864141</v>
      </c>
      <c r="W100" s="12">
        <f t="shared" ca="1" si="302"/>
        <v>1.1406332205006862</v>
      </c>
      <c r="X100" s="12">
        <f t="shared" ca="1" si="302"/>
        <v>1.1457810405655975</v>
      </c>
      <c r="Z100" s="9">
        <f t="shared" si="245"/>
        <v>2039</v>
      </c>
      <c r="AA100" s="7">
        <f t="shared" si="246"/>
        <v>1.4</v>
      </c>
      <c r="AB100" s="6">
        <f t="shared" ca="1" si="205"/>
        <v>3.6442257352072644</v>
      </c>
      <c r="AC100" s="6">
        <f t="shared" ca="1" si="206"/>
        <v>4.5018503008927464</v>
      </c>
      <c r="AD100" s="6">
        <f t="shared" ca="1" si="207"/>
        <v>4.9046030127152083</v>
      </c>
      <c r="AE100" s="6">
        <f t="shared" ca="1" si="208"/>
        <v>5.425284680586473</v>
      </c>
      <c r="AF100" s="6">
        <f t="shared" ca="1" si="209"/>
        <v>6.2595608735167252</v>
      </c>
      <c r="AG100" s="6">
        <f t="shared" ca="1" si="210"/>
        <v>7.1623907122208523</v>
      </c>
      <c r="AH100" s="6">
        <f t="shared" ca="1" si="211"/>
        <v>8.786441303718254</v>
      </c>
      <c r="AI100" s="6">
        <f t="shared" ca="1" si="212"/>
        <v>11.186293184072447</v>
      </c>
      <c r="AJ100" s="6">
        <f t="shared" ca="1" si="213"/>
        <v>15.7202138283411</v>
      </c>
      <c r="AK100" s="6">
        <f t="shared" ca="1" si="214"/>
        <v>30.219311453949732</v>
      </c>
      <c r="AM100" s="7">
        <f t="shared" si="247"/>
        <v>1.4</v>
      </c>
      <c r="AN100" s="6">
        <f t="shared" ca="1" si="215"/>
        <v>3.6442257352072644</v>
      </c>
      <c r="AO100" s="13">
        <f t="shared" ca="1" si="216"/>
        <v>4.0516652708034719</v>
      </c>
      <c r="AP100" s="13">
        <f t="shared" ca="1" si="274"/>
        <v>3.9236824101721668</v>
      </c>
      <c r="AQ100" s="13">
        <f t="shared" ca="1" si="274"/>
        <v>3.7976992764105306</v>
      </c>
      <c r="AR100" s="13">
        <f t="shared" ca="1" si="274"/>
        <v>3.5084809153202809</v>
      </c>
      <c r="AS100" s="13">
        <f t="shared" ca="1" si="274"/>
        <v>3.3130559619357856</v>
      </c>
      <c r="AT100" s="13">
        <f t="shared" ca="1" si="274"/>
        <v>3.3570681039003603</v>
      </c>
      <c r="AU100" s="13">
        <f t="shared" ca="1" si="274"/>
        <v>3.2010034993259584</v>
      </c>
      <c r="AV100" s="13">
        <f t="shared" ca="1" si="274"/>
        <v>3.0247886467803466</v>
      </c>
      <c r="AW100" s="13">
        <f t="shared" ca="1" si="274"/>
        <v>2.8812916864459144</v>
      </c>
      <c r="AX100" s="13">
        <f t="shared" ca="1" si="217"/>
        <v>2.6758501157187538</v>
      </c>
    </row>
    <row r="101" spans="1:50" x14ac:dyDescent="0.25">
      <c r="A101" s="9">
        <f t="shared" si="243"/>
        <v>2039</v>
      </c>
      <c r="B101" s="7">
        <f t="shared" si="244"/>
        <v>1.6</v>
      </c>
      <c r="C101" s="6">
        <f t="shared" ca="1" si="289"/>
        <v>4.0210682887230185</v>
      </c>
      <c r="D101" s="13">
        <f ca="1">MAX(INDIRECT("'[All data.xlsx]Sheet5_Mul_" &amp; $B101 &amp; "_" &amp; D$1 &amp; "'!"&amp; ADDRESS($BE$2+$A101-2023, 2) &amp; ":" &amp; ADDRESS($BE$2+$A101-2023, 52)))/2.5</f>
        <v>9.8747731647170571</v>
      </c>
      <c r="E101" s="13">
        <f t="shared" ca="1" si="275"/>
        <v>4.2803907719191212</v>
      </c>
      <c r="F101" s="13">
        <f t="shared" ca="1" si="260"/>
        <v>4.1365477207263623</v>
      </c>
      <c r="G101" s="13">
        <f t="shared" ca="1" si="288"/>
        <v>4.2017757504934634</v>
      </c>
      <c r="H101" s="13">
        <f t="shared" ca="1" si="288"/>
        <v>3.886011547658113</v>
      </c>
      <c r="I101" s="13">
        <f ca="1">MAX(INDIRECT("'[All data.xlsx]Sheet5_Mul_" &amp; $B101 &amp; "_" &amp; I$1 &amp; "'!"&amp; ADDRESS($BE$2+$A101-2023, 2) &amp; ":" &amp; ADDRESS($BE$2+$A101-2023, 52)))</f>
        <v>3.7375132362635384</v>
      </c>
      <c r="J101" s="13">
        <f t="shared" ca="1" si="290"/>
        <v>3.7122957604354747</v>
      </c>
      <c r="K101" s="13">
        <f t="shared" ca="1" si="290"/>
        <v>3.5249409465620323</v>
      </c>
      <c r="L101" s="13">
        <f t="shared" ca="1" si="290"/>
        <v>3.2853876936817983</v>
      </c>
      <c r="M101" s="13">
        <f t="shared" ca="1" si="203"/>
        <v>2.8826268851199432</v>
      </c>
      <c r="N101" s="12">
        <f t="shared" ca="1" si="301"/>
        <v>1.2913544516411544</v>
      </c>
      <c r="O101" s="12">
        <f t="shared" ca="1" si="302"/>
        <v>3.2150057200258848</v>
      </c>
      <c r="P101" s="12">
        <f t="shared" ca="1" si="302"/>
        <v>1.2686009454724925</v>
      </c>
      <c r="Q101" s="12">
        <f t="shared" ca="1" si="302"/>
        <v>1.2711762138265292</v>
      </c>
      <c r="R101" s="12">
        <f t="shared" ca="1" si="302"/>
        <v>1.5183585967536215</v>
      </c>
      <c r="S101" s="12">
        <f t="shared" ca="1" si="302"/>
        <v>1.3565432299656814</v>
      </c>
      <c r="T101" s="12">
        <f t="shared" ca="1" si="302"/>
        <v>1.2783658368857469</v>
      </c>
      <c r="U101" s="12">
        <f t="shared" ca="1" si="302"/>
        <v>1.2760559827438858</v>
      </c>
      <c r="V101" s="12">
        <f t="shared" ca="1" si="302"/>
        <v>1.2787922368841829</v>
      </c>
      <c r="W101" s="12">
        <f t="shared" ca="1" si="302"/>
        <v>1.2400753575567638</v>
      </c>
      <c r="X101" s="12">
        <f t="shared" ca="1" si="302"/>
        <v>1.2343214638940725</v>
      </c>
      <c r="Z101" s="9">
        <f t="shared" si="245"/>
        <v>2039</v>
      </c>
      <c r="AA101" s="7">
        <f t="shared" si="246"/>
        <v>1.6</v>
      </c>
      <c r="AB101" s="6">
        <f t="shared" ca="1" si="205"/>
        <v>4.0210682887230185</v>
      </c>
      <c r="AC101" s="6">
        <f t="shared" ca="1" si="206"/>
        <v>10.971970183018952</v>
      </c>
      <c r="AD101" s="6">
        <f t="shared" ca="1" si="207"/>
        <v>5.3504884648989011</v>
      </c>
      <c r="AE101" s="6">
        <f t="shared" ca="1" si="208"/>
        <v>5.9093538867519468</v>
      </c>
      <c r="AF101" s="6">
        <f t="shared" ca="1" si="209"/>
        <v>7.0029595841557724</v>
      </c>
      <c r="AG101" s="6">
        <f t="shared" ca="1" si="210"/>
        <v>7.7720230953162259</v>
      </c>
      <c r="AH101" s="6">
        <f t="shared" ca="1" si="211"/>
        <v>9.3437830906588459</v>
      </c>
      <c r="AI101" s="6">
        <f t="shared" ca="1" si="212"/>
        <v>12.374319201451581</v>
      </c>
      <c r="AJ101" s="6">
        <f t="shared" ca="1" si="213"/>
        <v>17.624704732810166</v>
      </c>
      <c r="AK101" s="6">
        <f t="shared" ca="1" si="214"/>
        <v>32.85387693681799</v>
      </c>
      <c r="AM101" s="7">
        <f t="shared" si="247"/>
        <v>1.6</v>
      </c>
      <c r="AN101" s="6">
        <f t="shared" ca="1" si="215"/>
        <v>4.0210682887230185</v>
      </c>
      <c r="AO101" s="13">
        <f t="shared" ca="1" si="216"/>
        <v>13.023327495770355</v>
      </c>
      <c r="AP101" s="13">
        <f t="shared" ca="1" si="274"/>
        <v>4.2803907719191212</v>
      </c>
      <c r="AQ101" s="13">
        <f t="shared" ca="1" si="274"/>
        <v>4.1365477207263623</v>
      </c>
      <c r="AR101" s="13">
        <f t="shared" ca="1" si="274"/>
        <v>3.9337235902141447</v>
      </c>
      <c r="AS101" s="13">
        <f t="shared" ca="1" si="274"/>
        <v>3.886011547658113</v>
      </c>
      <c r="AT101" s="13">
        <f t="shared" ca="1" si="274"/>
        <v>3.7375132362635384</v>
      </c>
      <c r="AU101" s="13">
        <f t="shared" ca="1" si="274"/>
        <v>3.5384500286116785</v>
      </c>
      <c r="AV101" s="13">
        <f t="shared" ca="1" si="274"/>
        <v>3.433579799320297</v>
      </c>
      <c r="AW101" s="13">
        <f t="shared" ca="1" si="274"/>
        <v>3.2294146418418843</v>
      </c>
      <c r="AX101" s="13">
        <f t="shared" ca="1" si="217"/>
        <v>2.8826268851199432</v>
      </c>
    </row>
    <row r="102" spans="1:50" x14ac:dyDescent="0.25">
      <c r="A102" s="9">
        <f t="shared" si="243"/>
        <v>2039</v>
      </c>
      <c r="B102" s="7">
        <f t="shared" si="244"/>
        <v>1.8</v>
      </c>
      <c r="C102" s="6">
        <f t="shared" ca="1" si="289"/>
        <v>4.52448238879506</v>
      </c>
      <c r="D102" s="13">
        <f ca="1">MAX(INDIRECT("'[All data.xlsx]Sheet5_Mul_" &amp; $B102 &amp; "_" &amp; D$1 &amp; "'!"&amp; ADDRESS($BE$2+$A102-2023, 2) &amp; ":" &amp; ADDRESS($BE$2+$A102-2023, 52)))/2.5</f>
        <v>14.104246333231075</v>
      </c>
      <c r="E102" s="13">
        <f t="shared" ca="1" si="275"/>
        <v>17.965841528990104</v>
      </c>
      <c r="F102" s="13">
        <f t="shared" ca="1" si="260"/>
        <v>4.5719062936129049</v>
      </c>
      <c r="G102" s="13">
        <f t="shared" ca="1" si="288"/>
        <v>4.9043735655523966</v>
      </c>
      <c r="H102" s="13">
        <f t="shared" ca="1" si="288"/>
        <v>4.6521471124232443</v>
      </c>
      <c r="I102" s="13">
        <f ca="1">MAX(INDIRECT("'[All data.xlsx]Sheet5_Mul_" &amp; $B102 &amp; "_" &amp; I$1 &amp; "'!"&amp; ADDRESS($BE$2+$A102-2023, 2) &amp; ":" &amp; ADDRESS($BE$2+$A102-2023, 52)))</f>
        <v>4.2879356201525125</v>
      </c>
      <c r="J102" s="13">
        <f t="shared" ca="1" si="290"/>
        <v>4.1476942061649389</v>
      </c>
      <c r="K102" s="13">
        <f t="shared" ca="1" si="290"/>
        <v>3.6765487228415701</v>
      </c>
      <c r="L102" s="13">
        <f t="shared" ca="1" si="290"/>
        <v>3.6252461076587532</v>
      </c>
      <c r="M102" s="13">
        <f t="shared" ca="1" si="203"/>
        <v>1.6408191552611466</v>
      </c>
      <c r="N102" s="12">
        <f t="shared" ca="1" si="301"/>
        <v>1.4530244339615506</v>
      </c>
      <c r="O102" s="12">
        <f t="shared" ca="1" si="302"/>
        <v>4.5920277743707842</v>
      </c>
      <c r="P102" s="12">
        <f t="shared" ca="1" si="302"/>
        <v>5.3246268306636901</v>
      </c>
      <c r="Q102" s="12">
        <f t="shared" ca="1" si="302"/>
        <v>1.4049634924226186</v>
      </c>
      <c r="R102" s="12">
        <f t="shared" ca="1" si="302"/>
        <v>1.7722501644865629</v>
      </c>
      <c r="S102" s="12">
        <f t="shared" ca="1" si="302"/>
        <v>1.6239886559177477</v>
      </c>
      <c r="T102" s="12">
        <f t="shared" ca="1" si="302"/>
        <v>1.4666303665183751</v>
      </c>
      <c r="U102" s="12">
        <f t="shared" ca="1" si="302"/>
        <v>1.4257188402865986</v>
      </c>
      <c r="V102" s="12">
        <f t="shared" ca="1" si="302"/>
        <v>1.33379311499723</v>
      </c>
      <c r="W102" s="12">
        <f t="shared" ca="1" si="302"/>
        <v>1.368355513059156</v>
      </c>
      <c r="X102" s="12">
        <f t="shared" ca="1" si="302"/>
        <v>0.70258773765065452</v>
      </c>
      <c r="Z102" s="9">
        <f t="shared" si="245"/>
        <v>2039</v>
      </c>
      <c r="AA102" s="7">
        <f t="shared" si="246"/>
        <v>1.8</v>
      </c>
      <c r="AB102" s="6">
        <f t="shared" ca="1" si="205"/>
        <v>4.52448238879506</v>
      </c>
      <c r="AC102" s="6">
        <f t="shared" ca="1" si="206"/>
        <v>15.671384814701193</v>
      </c>
      <c r="AD102" s="6">
        <f t="shared" ca="1" si="207"/>
        <v>22.457301911237629</v>
      </c>
      <c r="AE102" s="6">
        <f t="shared" ca="1" si="208"/>
        <v>6.5312947051612928</v>
      </c>
      <c r="AF102" s="6">
        <f t="shared" ca="1" si="209"/>
        <v>8.1739559425873285</v>
      </c>
      <c r="AG102" s="6">
        <f t="shared" ca="1" si="210"/>
        <v>9.3042942248464886</v>
      </c>
      <c r="AH102" s="6">
        <f t="shared" ca="1" si="211"/>
        <v>10.71983905038128</v>
      </c>
      <c r="AI102" s="6">
        <f t="shared" ca="1" si="212"/>
        <v>13.825647353883127</v>
      </c>
      <c r="AJ102" s="6">
        <f t="shared" ca="1" si="213"/>
        <v>18.382743614207854</v>
      </c>
      <c r="AK102" s="6">
        <f t="shared" ca="1" si="214"/>
        <v>36.252461076587544</v>
      </c>
      <c r="AM102" s="7">
        <f t="shared" si="247"/>
        <v>1.8</v>
      </c>
      <c r="AN102" s="6">
        <f t="shared" ca="1" si="215"/>
        <v>4.52448238879506</v>
      </c>
      <c r="AO102" s="13">
        <f t="shared" ca="1" si="216"/>
        <v>23.782633350812283</v>
      </c>
      <c r="AP102" s="13">
        <f t="shared" ca="1" si="274"/>
        <v>6.5331190176746823</v>
      </c>
      <c r="AQ102" s="13">
        <f t="shared" ca="1" si="274"/>
        <v>4.5719062936129049</v>
      </c>
      <c r="AR102" s="13">
        <f t="shared" ca="1" si="274"/>
        <v>4.5679283698770172</v>
      </c>
      <c r="AS102" s="13">
        <f t="shared" ca="1" si="274"/>
        <v>4.3682473419916565</v>
      </c>
      <c r="AT102" s="13">
        <f t="shared" ca="1" si="274"/>
        <v>4.1719923134665056</v>
      </c>
      <c r="AU102" s="13">
        <f t="shared" ca="1" si="274"/>
        <v>3.9688852862209334</v>
      </c>
      <c r="AV102" s="13">
        <f t="shared" ca="1" si="274"/>
        <v>2.0438199267646691</v>
      </c>
      <c r="AW102" s="13">
        <f t="shared" ca="1" si="274"/>
        <v>1.7478882240038369</v>
      </c>
      <c r="AX102" s="13">
        <f t="shared" ca="1" si="217"/>
        <v>1.6408191552611466</v>
      </c>
    </row>
    <row r="103" spans="1:50" x14ac:dyDescent="0.25">
      <c r="A103" s="9">
        <f t="shared" si="243"/>
        <v>2039</v>
      </c>
      <c r="B103" s="7">
        <f t="shared" si="244"/>
        <v>2</v>
      </c>
      <c r="C103" s="6">
        <f t="shared" ca="1" si="289"/>
        <v>5.219241271214786</v>
      </c>
      <c r="D103" s="13">
        <f ca="1">MAX(INDIRECT("'[All data.xlsx]Sheet5_Mul_" &amp; $B103 &amp; "_" &amp; D$1 &amp; "'!"&amp; ADDRESS($BE$2+$A103-2023, 2) &amp; ":" &amp; ADDRESS($BE$2+$A103-2023, 52)))/2.5</f>
        <v>14.77846292488692</v>
      </c>
      <c r="E103" s="13">
        <f t="shared" ca="1" si="275"/>
        <v>21.796374373154762</v>
      </c>
      <c r="F103" s="13">
        <f t="shared" ca="1" si="260"/>
        <v>18.157916536191717</v>
      </c>
      <c r="G103" s="13">
        <f t="shared" ca="1" si="288"/>
        <v>12.549490760967133</v>
      </c>
      <c r="H103" s="13">
        <f t="shared" ca="1" si="288"/>
        <v>9.1290959754487915</v>
      </c>
      <c r="I103" s="13">
        <f ca="1">MAX(INDIRECT("'[All data.xlsx]Sheet5_Mul_" &amp; $B103 &amp; "_" &amp; I$1 &amp; "'!"&amp; ADDRESS($BE$2+$A103-2023, 2) &amp; ":" &amp; ADDRESS($BE$2+$A103-2023, 52)))</f>
        <v>7.3151168868102063</v>
      </c>
      <c r="J103" s="13">
        <f t="shared" ca="1" si="290"/>
        <v>4.8767541780270509</v>
      </c>
      <c r="K103" s="13">
        <f t="shared" ca="1" si="290"/>
        <v>2.3467020805439036</v>
      </c>
      <c r="L103" s="13">
        <f t="shared" ca="1" si="290"/>
        <v>2.5624585577064876</v>
      </c>
      <c r="M103" s="13">
        <f t="shared" ca="1" si="203"/>
        <v>1.8430643167676266</v>
      </c>
      <c r="N103" s="12">
        <f t="shared" ca="1" si="301"/>
        <v>1.6761442397470092</v>
      </c>
      <c r="O103" s="12">
        <f t="shared" ca="1" si="302"/>
        <v>4.8115376469068805</v>
      </c>
      <c r="P103" s="12">
        <f t="shared" ca="1" si="302"/>
        <v>6.4599011190885269</v>
      </c>
      <c r="Q103" s="12">
        <f t="shared" ca="1" si="302"/>
        <v>5.5799940316900818</v>
      </c>
      <c r="R103" s="12">
        <f t="shared" ca="1" si="302"/>
        <v>4.5348986507803968</v>
      </c>
      <c r="S103" s="12">
        <f t="shared" ca="1" si="302"/>
        <v>3.1868184613772379</v>
      </c>
      <c r="T103" s="12">
        <f t="shared" ca="1" si="302"/>
        <v>2.5020367634264096</v>
      </c>
      <c r="U103" s="12">
        <f t="shared" ca="1" si="302"/>
        <v>1.6763242335283819</v>
      </c>
      <c r="V103" s="12">
        <f t="shared" ca="1" si="302"/>
        <v>0.85134600788316883</v>
      </c>
      <c r="W103" s="12">
        <f t="shared" ca="1" si="302"/>
        <v>0.96720448496329825</v>
      </c>
      <c r="X103" s="12">
        <f t="shared" ca="1" si="302"/>
        <v>0.78918775692640075</v>
      </c>
      <c r="Z103" s="9">
        <f t="shared" si="245"/>
        <v>2039</v>
      </c>
      <c r="AA103" s="7">
        <f t="shared" si="246"/>
        <v>2</v>
      </c>
      <c r="AB103" s="6">
        <f t="shared" ca="1" si="205"/>
        <v>5.219241271214786</v>
      </c>
      <c r="AC103" s="6">
        <f t="shared" ca="1" si="206"/>
        <v>16.420514360985468</v>
      </c>
      <c r="AD103" s="6">
        <f t="shared" ca="1" si="207"/>
        <v>27.245467966443453</v>
      </c>
      <c r="AE103" s="6">
        <f t="shared" ca="1" si="208"/>
        <v>25.939880765988168</v>
      </c>
      <c r="AF103" s="6">
        <f t="shared" ca="1" si="209"/>
        <v>20.915817934945224</v>
      </c>
      <c r="AG103" s="6">
        <f t="shared" ca="1" si="210"/>
        <v>18.258191950897583</v>
      </c>
      <c r="AH103" s="6">
        <f t="shared" ca="1" si="211"/>
        <v>18.287792217025515</v>
      </c>
      <c r="AI103" s="6">
        <f t="shared" ca="1" si="212"/>
        <v>16.255847260090167</v>
      </c>
      <c r="AJ103" s="6">
        <f t="shared" ca="1" si="213"/>
        <v>11.733510402719521</v>
      </c>
      <c r="AK103" s="6">
        <f t="shared" ca="1" si="214"/>
        <v>25.624585577064881</v>
      </c>
      <c r="AM103" s="7">
        <f t="shared" si="247"/>
        <v>2</v>
      </c>
      <c r="AN103" s="6">
        <f t="shared" ca="1" si="215"/>
        <v>5.219241271214786</v>
      </c>
      <c r="AO103" s="13">
        <f t="shared" ca="1" si="216"/>
        <v>25.866022725815284</v>
      </c>
      <c r="AP103" s="13">
        <f t="shared" ca="1" si="274"/>
        <v>11.694069172203395</v>
      </c>
      <c r="AQ103" s="13">
        <f t="shared" ca="1" si="274"/>
        <v>13.676266599760051</v>
      </c>
      <c r="AR103" s="13">
        <f t="shared" ca="1" si="274"/>
        <v>9.1476950712727589</v>
      </c>
      <c r="AS103" s="13">
        <f t="shared" ca="1" si="274"/>
        <v>6.0602302950628424</v>
      </c>
      <c r="AT103" s="13">
        <f t="shared" ca="1" si="274"/>
        <v>5.0548714563961381</v>
      </c>
      <c r="AU103" s="13">
        <f t="shared" ca="1" si="274"/>
        <v>3.9980309508292327</v>
      </c>
      <c r="AV103" s="13">
        <f t="shared" ca="1" si="274"/>
        <v>2.3467020805439036</v>
      </c>
      <c r="AW103" s="13">
        <f t="shared" ca="1" si="274"/>
        <v>1.8805321695319224</v>
      </c>
      <c r="AX103" s="13">
        <f t="shared" ca="1" si="217"/>
        <v>1.8430643167676266</v>
      </c>
    </row>
    <row r="104" spans="1:50" x14ac:dyDescent="0.25">
      <c r="A104" s="9">
        <f t="shared" si="243"/>
        <v>2040</v>
      </c>
      <c r="B104" s="7">
        <f t="shared" si="244"/>
        <v>1</v>
      </c>
      <c r="C104" s="6">
        <f t="shared" ca="1" si="289"/>
        <v>3.1120496246053984</v>
      </c>
      <c r="D104" s="13">
        <f ca="1">MAX(INDIRECT("'[All data.xlsx]Sheet5_Mul_" &amp; $B104 &amp; "_" &amp; D$1 &amp; "'!"&amp; ADDRESS($BE$2+$A104-2023, 2) &amp; ":" &amp; ADDRESS($BE$2+$A104-2023, 52)))</f>
        <v>2.9387841762238436</v>
      </c>
      <c r="E104" s="13">
        <f t="shared" ca="1" si="275"/>
        <v>3.3723352107424009</v>
      </c>
      <c r="F104" s="13">
        <f t="shared" ca="1" si="260"/>
        <v>3.29624828746479</v>
      </c>
      <c r="G104" s="13">
        <f t="shared" ca="1" si="288"/>
        <v>2.9360417279205331</v>
      </c>
      <c r="H104" s="13">
        <f t="shared" ca="1" si="288"/>
        <v>2.83121905365654</v>
      </c>
      <c r="I104" s="13">
        <f ca="1">MAX(INDIRECT("'[All data.xlsx]Sheet5_Mul_" &amp; $B104 &amp; "_" &amp; I$1 &amp; "'!"&amp; ADDRESS($BE$2+$A104-2023, 2) &amp; ":" &amp; ADDRESS($BE$2+$A104-2023, 52)))/25</f>
        <v>2.9843171090146523</v>
      </c>
      <c r="J104" s="13">
        <f ca="1">MAX(INDIRECT("'[All data.xlsx]Sheet5_Mul_" &amp; $B104 &amp; "_" &amp; J$1 &amp; "'!"&amp; ADDRESS($BE$2+$A104-2023, 2) &amp; ":" &amp; ADDRESS($BE$2+$A104-2023, 52)))/23</f>
        <v>2.7652724002015323</v>
      </c>
      <c r="K104" s="13">
        <f t="shared" ref="K104:L123" ca="1" si="303">MAX(INDIRECT("'[All data.xlsx]Sheet5_Mul_" &amp; $B104 &amp; "_" &amp; K$1 &amp; "'!"&amp; ADDRESS($BE$2+$A104-2023, 2) &amp; ":" &amp; ADDRESS($BE$2+$A104-2023, 52)))</f>
        <v>2.6329327202213273</v>
      </c>
      <c r="L104" s="13">
        <f t="shared" ca="1" si="303"/>
        <v>2.6300279492414678</v>
      </c>
      <c r="M104" s="13">
        <f t="shared" ca="1" si="203"/>
        <v>2.3333060948633073</v>
      </c>
      <c r="N104" s="12">
        <f ca="1">C104/$C104</f>
        <v>1</v>
      </c>
      <c r="O104" s="12">
        <f t="shared" ref="O104" ca="1" si="304">D104/$C104</f>
        <v>0.94432432985270132</v>
      </c>
      <c r="P104" s="12">
        <f t="shared" ref="P104" ca="1" si="305">E104/$C104</f>
        <v>1.0836379934558422</v>
      </c>
      <c r="Q104" s="12">
        <f t="shared" ref="Q104" ca="1" si="306">F104/$C104</f>
        <v>1.0591888578520812</v>
      </c>
      <c r="R104" s="12">
        <f t="shared" ref="R104" ca="1" si="307">G104/$C104</f>
        <v>0.94344309445027486</v>
      </c>
      <c r="S104" s="12">
        <f t="shared" ref="S104" ca="1" si="308">H104/$C104</f>
        <v>0.90976025294440244</v>
      </c>
      <c r="T104" s="12">
        <f t="shared" ref="T104" ca="1" si="309">I104/$C104</f>
        <v>0.95895550167939814</v>
      </c>
      <c r="U104" s="12">
        <f t="shared" ref="U104" ca="1" si="310">J104/$C104</f>
        <v>0.8885695068413838</v>
      </c>
      <c r="V104" s="12">
        <f t="shared" ref="V104" ca="1" si="311">K104/$C104</f>
        <v>0.84604458084603262</v>
      </c>
      <c r="W104" s="12">
        <f t="shared" ref="W104" ca="1" si="312">L104/$C104</f>
        <v>0.845111186032244</v>
      </c>
      <c r="X104" s="12">
        <f t="shared" ref="X104" ca="1" si="313">M104/$C104</f>
        <v>0.74976506685980815</v>
      </c>
      <c r="Z104" s="9">
        <f t="shared" si="245"/>
        <v>2040</v>
      </c>
      <c r="AA104" s="7">
        <f t="shared" si="246"/>
        <v>1</v>
      </c>
      <c r="AB104" s="6">
        <f t="shared" ca="1" si="205"/>
        <v>3.1120496246053984</v>
      </c>
      <c r="AC104" s="6">
        <f t="shared" ca="1" si="206"/>
        <v>3.2653157513598261</v>
      </c>
      <c r="AD104" s="6">
        <f t="shared" ca="1" si="207"/>
        <v>4.2154190134280007</v>
      </c>
      <c r="AE104" s="6">
        <f t="shared" ca="1" si="208"/>
        <v>4.7089261249497003</v>
      </c>
      <c r="AF104" s="6">
        <f t="shared" ca="1" si="209"/>
        <v>4.8934028798675557</v>
      </c>
      <c r="AG104" s="6">
        <f t="shared" ca="1" si="210"/>
        <v>5.6624381073130801</v>
      </c>
      <c r="AH104" s="6">
        <f t="shared" ca="1" si="211"/>
        <v>7.4607927725366308</v>
      </c>
      <c r="AI104" s="6">
        <f t="shared" ca="1" si="212"/>
        <v>9.2175746673384396</v>
      </c>
      <c r="AJ104" s="6">
        <f t="shared" ca="1" si="213"/>
        <v>13.164663601106639</v>
      </c>
      <c r="AK104" s="6">
        <f t="shared" ca="1" si="214"/>
        <v>26.300279492414685</v>
      </c>
      <c r="AM104" s="7">
        <f t="shared" si="247"/>
        <v>1</v>
      </c>
      <c r="AN104" s="6">
        <f t="shared" ca="1" si="215"/>
        <v>3.1120496246053984</v>
      </c>
      <c r="AO104" s="13">
        <f t="shared" ca="1" si="216"/>
        <v>2.9263860088373823</v>
      </c>
      <c r="AP104" s="13">
        <f t="shared" ca="1" si="274"/>
        <v>3.1276059223945625</v>
      </c>
      <c r="AQ104" s="13">
        <f t="shared" ca="1" si="274"/>
        <v>3.29624828746479</v>
      </c>
      <c r="AR104" s="13">
        <f t="shared" ca="1" si="274"/>
        <v>2.9360417279205331</v>
      </c>
      <c r="AS104" s="13">
        <f t="shared" ca="1" si="274"/>
        <v>2.83121905365654</v>
      </c>
      <c r="AT104" s="13">
        <f t="shared" ca="1" si="274"/>
        <v>2.8131719139258449</v>
      </c>
      <c r="AU104" s="13">
        <f t="shared" ca="1" si="274"/>
        <v>2.760982795853069</v>
      </c>
      <c r="AV104" s="13">
        <f t="shared" ca="1" si="274"/>
        <v>1.5172702684685175</v>
      </c>
      <c r="AW104" s="13">
        <f t="shared" ca="1" si="274"/>
        <v>1.4133776041112387</v>
      </c>
      <c r="AX104" s="13">
        <f t="shared" ca="1" si="217"/>
        <v>2.3333060948633073</v>
      </c>
    </row>
    <row r="105" spans="1:50" x14ac:dyDescent="0.25">
      <c r="A105" s="9">
        <f t="shared" si="243"/>
        <v>2040</v>
      </c>
      <c r="B105" s="7">
        <f t="shared" si="244"/>
        <v>1.2</v>
      </c>
      <c r="C105" s="6">
        <f t="shared" ca="1" si="289"/>
        <v>3.3492298395059601</v>
      </c>
      <c r="D105" s="13">
        <f ca="1">MAX(INDIRECT("'[All data.xlsx]Sheet5_Mul_" &amp; $B105 &amp; "_" &amp; D$1 &amp; "'!"&amp; ADDRESS($BE$2+$A105-2023, 2) &amp; ":" &amp; ADDRESS($BE$2+$A105-2023, 52)))</f>
        <v>3.2189570556548985</v>
      </c>
      <c r="E105" s="13">
        <f t="shared" ca="1" si="275"/>
        <v>3.6369387922045497</v>
      </c>
      <c r="F105" s="13">
        <f t="shared" ca="1" si="260"/>
        <v>3.5228364920552693</v>
      </c>
      <c r="G105" s="13">
        <f t="shared" ca="1" si="288"/>
        <v>3.188254688767163</v>
      </c>
      <c r="H105" s="13">
        <f t="shared" ca="1" si="288"/>
        <v>3.2395405588963762</v>
      </c>
      <c r="I105" s="13">
        <f t="shared" ref="I105:J109" ca="1" si="314">MAX(INDIRECT("'[All data.xlsx]Sheet5_Mul_" &amp; $B105 &amp; "_" &amp; I$1 &amp; "'!"&amp; ADDRESS($BE$2+$A105-2023, 2) &amp; ":" &amp; ADDRESS($BE$2+$A105-2023, 52)))</f>
        <v>2.9963648117191619</v>
      </c>
      <c r="J105" s="13">
        <f t="shared" ca="1" si="314"/>
        <v>2.9862657621740571</v>
      </c>
      <c r="K105" s="13">
        <f t="shared" ca="1" si="303"/>
        <v>2.9759815380707404</v>
      </c>
      <c r="L105" s="13">
        <f t="shared" ca="1" si="303"/>
        <v>2.8179961571592309</v>
      </c>
      <c r="M105" s="13">
        <f t="shared" ca="1" si="203"/>
        <v>2.4917727391611648</v>
      </c>
      <c r="N105" s="12">
        <f t="shared" ref="N105:N109" ca="1" si="315">C105/C$104</f>
        <v>1.076213506695169</v>
      </c>
      <c r="O105" s="12">
        <f t="shared" ref="O104:X109" ca="1" si="316">D105/D$104</f>
        <v>1.0953363236735063</v>
      </c>
      <c r="P105" s="12">
        <f t="shared" ca="1" si="316"/>
        <v>1.0784630129944579</v>
      </c>
      <c r="Q105" s="12">
        <f t="shared" ca="1" si="316"/>
        <v>1.0687412430223067</v>
      </c>
      <c r="R105" s="12">
        <f t="shared" ca="1" si="316"/>
        <v>1.0859023761304853</v>
      </c>
      <c r="S105" s="12">
        <f t="shared" ca="1" si="316"/>
        <v>1.1442210925758238</v>
      </c>
      <c r="T105" s="12">
        <f t="shared" ca="1" si="316"/>
        <v>1.0040370048706009</v>
      </c>
      <c r="U105" s="12">
        <f t="shared" ca="1" si="316"/>
        <v>1.0799173932942081</v>
      </c>
      <c r="V105" s="12">
        <f t="shared" ca="1" si="316"/>
        <v>1.1302915244338549</v>
      </c>
      <c r="W105" s="12">
        <f t="shared" ca="1" si="316"/>
        <v>1.0714700419712175</v>
      </c>
      <c r="X105" s="12">
        <f t="shared" ca="1" si="316"/>
        <v>1.0679150689430403</v>
      </c>
      <c r="Z105" s="9">
        <f t="shared" si="245"/>
        <v>2040</v>
      </c>
      <c r="AA105" s="7">
        <f t="shared" si="246"/>
        <v>1.2</v>
      </c>
      <c r="AB105" s="6">
        <f t="shared" ca="1" si="205"/>
        <v>3.3492298395059601</v>
      </c>
      <c r="AC105" s="6">
        <f t="shared" ca="1" si="206"/>
        <v>3.5766189507276649</v>
      </c>
      <c r="AD105" s="6">
        <f t="shared" ca="1" si="207"/>
        <v>4.5461734902556872</v>
      </c>
      <c r="AE105" s="6">
        <f t="shared" ca="1" si="208"/>
        <v>5.0326235600789566</v>
      </c>
      <c r="AF105" s="6">
        <f t="shared" ca="1" si="209"/>
        <v>5.3137578146119386</v>
      </c>
      <c r="AG105" s="6">
        <f t="shared" ca="1" si="210"/>
        <v>6.4790811177927523</v>
      </c>
      <c r="AH105" s="6">
        <f t="shared" ca="1" si="211"/>
        <v>7.4909120292979043</v>
      </c>
      <c r="AI105" s="6">
        <f t="shared" ca="1" si="212"/>
        <v>9.9542192072468563</v>
      </c>
      <c r="AJ105" s="6">
        <f t="shared" ca="1" si="213"/>
        <v>14.879907690353706</v>
      </c>
      <c r="AK105" s="6">
        <f t="shared" ca="1" si="214"/>
        <v>28.179961571592315</v>
      </c>
      <c r="AM105" s="7">
        <f t="shared" si="247"/>
        <v>1.2</v>
      </c>
      <c r="AN105" s="6">
        <f t="shared" ca="1" si="215"/>
        <v>3.3492298395059601</v>
      </c>
      <c r="AO105" s="13">
        <f t="shared" ca="1" si="216"/>
        <v>3.2189570556548985</v>
      </c>
      <c r="AP105" s="13">
        <f t="shared" ca="1" si="274"/>
        <v>3.6369387922045497</v>
      </c>
      <c r="AQ105" s="13">
        <f t="shared" ca="1" si="274"/>
        <v>3.5228364920552693</v>
      </c>
      <c r="AR105" s="13">
        <f t="shared" ca="1" si="274"/>
        <v>2.5605473485888064</v>
      </c>
      <c r="AS105" s="13">
        <f t="shared" ca="1" si="274"/>
        <v>3.1384399879089999</v>
      </c>
      <c r="AT105" s="13">
        <f t="shared" ca="1" si="274"/>
        <v>2.9963648117191619</v>
      </c>
      <c r="AU105" s="13">
        <f t="shared" ca="1" si="274"/>
        <v>2.9729660188431577</v>
      </c>
      <c r="AV105" s="13">
        <f t="shared" ca="1" si="274"/>
        <v>2.8396787488165462</v>
      </c>
      <c r="AW105" s="13">
        <f t="shared" ca="1" si="274"/>
        <v>1.4705637593772132</v>
      </c>
      <c r="AX105" s="13">
        <f t="shared" ca="1" si="217"/>
        <v>2.4917727391611648</v>
      </c>
    </row>
    <row r="106" spans="1:50" x14ac:dyDescent="0.25">
      <c r="A106" s="9">
        <f t="shared" si="243"/>
        <v>2040</v>
      </c>
      <c r="B106" s="7">
        <f t="shared" si="244"/>
        <v>1.4</v>
      </c>
      <c r="C106" s="6">
        <f t="shared" ca="1" si="289"/>
        <v>3.6422294012899945</v>
      </c>
      <c r="D106" s="13">
        <f ca="1">MAX(INDIRECT("'[All data.xlsx]Sheet5_Mul_" &amp; $B106 &amp; "_" &amp; D$1 &amp; "'!"&amp; ADDRESS($BE$2+$A106-2023, 2) &amp; ":" &amp; ADDRESS($BE$2+$A106-2023, 52)))</f>
        <v>4.0320977995033331</v>
      </c>
      <c r="E106" s="13">
        <f t="shared" ca="1" si="275"/>
        <v>3.9215824684373226</v>
      </c>
      <c r="F106" s="13">
        <f t="shared" ca="1" si="260"/>
        <v>3.7955082689170587</v>
      </c>
      <c r="G106" s="13">
        <f t="shared" ca="1" si="288"/>
        <v>3.7349319768743792</v>
      </c>
      <c r="H106" s="13">
        <f t="shared" ca="1" si="288"/>
        <v>3.5702985099817224</v>
      </c>
      <c r="I106" s="13">
        <f t="shared" ca="1" si="314"/>
        <v>3.2412438665727095</v>
      </c>
      <c r="J106" s="13">
        <f t="shared" ca="1" si="314"/>
        <v>3.0772548806479616</v>
      </c>
      <c r="K106" s="13">
        <f t="shared" ca="1" si="303"/>
        <v>3.1417428510654539</v>
      </c>
      <c r="L106" s="13">
        <f t="shared" ca="1" si="303"/>
        <v>3.0373401419565758</v>
      </c>
      <c r="M106" s="13">
        <f t="shared" ca="1" si="203"/>
        <v>2.673606145405353</v>
      </c>
      <c r="N106" s="12">
        <f t="shared" ca="1" si="315"/>
        <v>1.1703635354952997</v>
      </c>
      <c r="O106" s="12">
        <f t="shared" ca="1" si="316"/>
        <v>1.3720292330838428</v>
      </c>
      <c r="P106" s="12">
        <f t="shared" ca="1" si="316"/>
        <v>1.1628685238481995</v>
      </c>
      <c r="Q106" s="12">
        <f t="shared" ca="1" si="316"/>
        <v>1.1514630992303858</v>
      </c>
      <c r="R106" s="12">
        <f t="shared" ca="1" si="316"/>
        <v>1.2720977162404514</v>
      </c>
      <c r="S106" s="12">
        <f t="shared" ca="1" si="316"/>
        <v>1.2610463698916747</v>
      </c>
      <c r="T106" s="12">
        <f t="shared" ca="1" si="316"/>
        <v>1.0860923112969345</v>
      </c>
      <c r="U106" s="12">
        <f t="shared" ca="1" si="316"/>
        <v>1.1128216086139262</v>
      </c>
      <c r="V106" s="12">
        <f t="shared" ca="1" si="316"/>
        <v>1.1932484362157783</v>
      </c>
      <c r="W106" s="12">
        <f t="shared" ca="1" si="316"/>
        <v>1.1548699103492728</v>
      </c>
      <c r="X106" s="12">
        <f t="shared" ca="1" si="316"/>
        <v>1.1458445813394156</v>
      </c>
      <c r="Z106" s="9">
        <f t="shared" si="245"/>
        <v>2040</v>
      </c>
      <c r="AA106" s="7">
        <f t="shared" si="246"/>
        <v>1.4</v>
      </c>
      <c r="AB106" s="6">
        <f t="shared" ca="1" si="205"/>
        <v>3.6422294012899945</v>
      </c>
      <c r="AC106" s="6">
        <f t="shared" ca="1" si="206"/>
        <v>4.4801086661148144</v>
      </c>
      <c r="AD106" s="6">
        <f t="shared" ca="1" si="207"/>
        <v>4.901978085546653</v>
      </c>
      <c r="AE106" s="6">
        <f t="shared" ca="1" si="208"/>
        <v>5.4221546698815128</v>
      </c>
      <c r="AF106" s="6">
        <f t="shared" ca="1" si="209"/>
        <v>6.2248866281239659</v>
      </c>
      <c r="AG106" s="6">
        <f t="shared" ca="1" si="210"/>
        <v>7.1405970199634448</v>
      </c>
      <c r="AH106" s="6">
        <f t="shared" ca="1" si="211"/>
        <v>8.1031096664317737</v>
      </c>
      <c r="AI106" s="6">
        <f t="shared" ca="1" si="212"/>
        <v>10.257516268826537</v>
      </c>
      <c r="AJ106" s="6">
        <f t="shared" ca="1" si="213"/>
        <v>15.708714255327273</v>
      </c>
      <c r="AK106" s="6">
        <f t="shared" ca="1" si="214"/>
        <v>30.373401419565763</v>
      </c>
      <c r="AM106" s="7">
        <f t="shared" si="247"/>
        <v>1.4</v>
      </c>
      <c r="AN106" s="6">
        <f t="shared" ca="1" si="215"/>
        <v>3.6422294012899941</v>
      </c>
      <c r="AO106" s="13">
        <f t="shared" ca="1" si="216"/>
        <v>3.5828766065807018</v>
      </c>
      <c r="AP106" s="13">
        <f t="shared" ref="AP106:AW121" ca="1" si="317">MIN(INDIRECT("'[All data.xlsx]Sheet5_Mul_" &amp; $B106 &amp; "_" &amp; AP$1 &amp; "'!"&amp; ADDRESS($BE$2+$A106-2023, 2) &amp; ":" &amp; ADDRESS($BE$2+$A106-2023, 52)))</f>
        <v>3.9215824684373226</v>
      </c>
      <c r="AQ106" s="13">
        <f t="shared" ca="1" si="317"/>
        <v>3.7955082689170587</v>
      </c>
      <c r="AR106" s="13">
        <f t="shared" ca="1" si="317"/>
        <v>3.578820179495978</v>
      </c>
      <c r="AS106" s="13">
        <f t="shared" ca="1" si="317"/>
        <v>3.5702985099817224</v>
      </c>
      <c r="AT106" s="13">
        <f t="shared" ca="1" si="317"/>
        <v>3.2412438665727095</v>
      </c>
      <c r="AU106" s="13">
        <f t="shared" ca="1" si="317"/>
        <v>3.0772548806479616</v>
      </c>
      <c r="AV106" s="13">
        <f t="shared" ca="1" si="317"/>
        <v>3.0530015788756568</v>
      </c>
      <c r="AW106" s="13">
        <f t="shared" ca="1" si="317"/>
        <v>2.9829952255754337</v>
      </c>
      <c r="AX106" s="13">
        <f t="shared" ca="1" si="217"/>
        <v>2.673606145405353</v>
      </c>
    </row>
    <row r="107" spans="1:50" x14ac:dyDescent="0.25">
      <c r="A107" s="9">
        <f t="shared" si="243"/>
        <v>2040</v>
      </c>
      <c r="B107" s="7">
        <f t="shared" si="244"/>
        <v>1.6</v>
      </c>
      <c r="C107" s="6">
        <f t="shared" ca="1" si="289"/>
        <v>4.0189391060494604</v>
      </c>
      <c r="D107" s="13">
        <f ca="1">MAX(INDIRECT("'[All data.xlsx]Sheet5_Mul_" &amp; $B107 &amp; "_" &amp; D$1 &amp; "'!"&amp; ADDRESS($BE$2+$A107-2023, 2) &amp; ":" &amp; ADDRESS($BE$2+$A107-2023, 52)))/2.5</f>
        <v>9.5058635654240931</v>
      </c>
      <c r="E107" s="13">
        <f t="shared" ca="1" si="275"/>
        <v>4.2781660579465273</v>
      </c>
      <c r="F107" s="13">
        <f ca="1">MAX(INDIRECT("'[All data.xlsx]Sheet5_Mul_" &amp; $B107 &amp; "_" &amp; F$1 &amp; "'!"&amp; ADDRESS($BE$2+$A107-2023, 2) &amp; ":" &amp; ADDRESS($BE$2+$A107-2023, 52)))/2.5</f>
        <v>8.9815722936148266</v>
      </c>
      <c r="G107" s="13">
        <f t="shared" ca="1" si="288"/>
        <v>3.967792151266929</v>
      </c>
      <c r="H107" s="13">
        <f t="shared" ca="1" si="288"/>
        <v>3.883471483878262</v>
      </c>
      <c r="I107" s="13">
        <f t="shared" ca="1" si="314"/>
        <v>3.6385424809916866</v>
      </c>
      <c r="J107" s="13">
        <f t="shared" ca="1" si="314"/>
        <v>3.5392542608492272</v>
      </c>
      <c r="K107" s="13">
        <f t="shared" ca="1" si="303"/>
        <v>3.4017416219719459</v>
      </c>
      <c r="L107" s="13">
        <f t="shared" ca="1" si="303"/>
        <v>3.2642289830946667</v>
      </c>
      <c r="M107" s="13">
        <f t="shared" ca="1" si="203"/>
        <v>2.8802985418970866</v>
      </c>
      <c r="N107" s="12">
        <f t="shared" ca="1" si="315"/>
        <v>1.2914122815631688</v>
      </c>
      <c r="O107" s="12">
        <f t="shared" ca="1" si="316"/>
        <v>3.234624591465761</v>
      </c>
      <c r="P107" s="12">
        <f t="shared" ca="1" si="316"/>
        <v>1.2686064079035348</v>
      </c>
      <c r="Q107" s="12">
        <f t="shared" ca="1" si="316"/>
        <v>2.7247863359597622</v>
      </c>
      <c r="R107" s="12">
        <f t="shared" ca="1" si="316"/>
        <v>1.3514086375322529</v>
      </c>
      <c r="S107" s="12">
        <f t="shared" ca="1" si="316"/>
        <v>1.371660549847858</v>
      </c>
      <c r="T107" s="12">
        <f t="shared" ca="1" si="316"/>
        <v>1.2192211310255308</v>
      </c>
      <c r="U107" s="12">
        <f t="shared" ca="1" si="316"/>
        <v>1.2798935325833676</v>
      </c>
      <c r="V107" s="12">
        <f t="shared" ca="1" si="316"/>
        <v>1.2919971694855885</v>
      </c>
      <c r="W107" s="12">
        <f t="shared" ca="1" si="316"/>
        <v>1.2411385149105014</v>
      </c>
      <c r="X107" s="12">
        <f t="shared" ca="1" si="316"/>
        <v>1.2344280710696141</v>
      </c>
      <c r="Z107" s="9">
        <f t="shared" si="245"/>
        <v>2040</v>
      </c>
      <c r="AA107" s="7">
        <f t="shared" si="246"/>
        <v>1.6</v>
      </c>
      <c r="AB107" s="6">
        <f t="shared" ca="1" si="205"/>
        <v>4.0189391060494604</v>
      </c>
      <c r="AC107" s="6">
        <f t="shared" ca="1" si="206"/>
        <v>10.562070628248993</v>
      </c>
      <c r="AD107" s="6">
        <f t="shared" ca="1" si="207"/>
        <v>5.3477075724331584</v>
      </c>
      <c r="AE107" s="6">
        <f t="shared" ca="1" si="208"/>
        <v>12.830817562306896</v>
      </c>
      <c r="AF107" s="6">
        <f t="shared" ca="1" si="209"/>
        <v>6.6129869187782155</v>
      </c>
      <c r="AG107" s="6">
        <f t="shared" ca="1" si="210"/>
        <v>7.766942967756524</v>
      </c>
      <c r="AH107" s="6">
        <f t="shared" ca="1" si="211"/>
        <v>9.0963562024792157</v>
      </c>
      <c r="AI107" s="6">
        <f t="shared" ca="1" si="212"/>
        <v>11.797514202830756</v>
      </c>
      <c r="AJ107" s="6">
        <f t="shared" ca="1" si="213"/>
        <v>17.008708109859732</v>
      </c>
      <c r="AK107" s="6">
        <f t="shared" ca="1" si="214"/>
        <v>32.642289830946673</v>
      </c>
      <c r="AM107" s="7">
        <f t="shared" si="247"/>
        <v>1.6</v>
      </c>
      <c r="AN107" s="6">
        <f t="shared" ca="1" si="215"/>
        <v>4.0189391060494604</v>
      </c>
      <c r="AO107" s="13">
        <f t="shared" ca="1" si="216"/>
        <v>11.279534441988325</v>
      </c>
      <c r="AP107" s="13">
        <f t="shared" ca="1" si="317"/>
        <v>4.2781660579465273</v>
      </c>
      <c r="AQ107" s="13">
        <f t="shared" ca="1" si="317"/>
        <v>3.0817628528858152</v>
      </c>
      <c r="AR107" s="13">
        <f t="shared" ca="1" si="317"/>
        <v>3.967792151266929</v>
      </c>
      <c r="AS107" s="13">
        <f t="shared" ca="1" si="317"/>
        <v>3.883471483878262</v>
      </c>
      <c r="AT107" s="13">
        <f t="shared" ca="1" si="317"/>
        <v>3.6385424809916866</v>
      </c>
      <c r="AU107" s="13">
        <f t="shared" ca="1" si="317"/>
        <v>2.1388191591012413</v>
      </c>
      <c r="AV107" s="13">
        <f t="shared" ca="1" si="317"/>
        <v>3.2954217988684258</v>
      </c>
      <c r="AW107" s="13">
        <f t="shared" ca="1" si="317"/>
        <v>3.2110690715429064</v>
      </c>
      <c r="AX107" s="13">
        <f t="shared" ca="1" si="217"/>
        <v>2.8802985418970866</v>
      </c>
    </row>
    <row r="108" spans="1:50" x14ac:dyDescent="0.25">
      <c r="A108" s="9">
        <f t="shared" si="243"/>
        <v>2040</v>
      </c>
      <c r="B108" s="7">
        <f t="shared" si="244"/>
        <v>1.8</v>
      </c>
      <c r="C108" s="6">
        <f t="shared" ca="1" si="289"/>
        <v>4.5221877602834022</v>
      </c>
      <c r="D108" s="13">
        <f ca="1">MAX(INDIRECT("'[All data.xlsx]Sheet5_Mul_" &amp; $B108 &amp; "_" &amp; D$1 &amp; "'!"&amp; ADDRESS($BE$2+$A108-2023, 2) &amp; ":" &amp; ADDRESS($BE$2+$A108-2023, 52)))/2.5</f>
        <v>12.789079467934648</v>
      </c>
      <c r="E108" s="13">
        <f t="shared" ca="1" si="275"/>
        <v>19.252681012551104</v>
      </c>
      <c r="F108" s="13">
        <f t="shared" ref="F108:F139" ca="1" si="318">MAX(INDIRECT("'[All data.xlsx]Sheet5_Mul_" &amp; $B108 &amp; "_" &amp; F$1 &amp; "'!"&amp; ADDRESS($BE$2+$A108-2023, 2) &amp; ":" &amp; ADDRESS($BE$2+$A108-2023, 52)))</f>
        <v>4.5694474333561201</v>
      </c>
      <c r="G108" s="13">
        <f t="shared" ca="1" si="288"/>
        <v>4.5981130816084734</v>
      </c>
      <c r="H108" s="13">
        <f t="shared" ca="1" si="288"/>
        <v>4.5580058098243121</v>
      </c>
      <c r="I108" s="13">
        <f t="shared" ca="1" si="314"/>
        <v>3.9891560387143126</v>
      </c>
      <c r="J108" s="13">
        <f t="shared" ca="1" si="314"/>
        <v>3.9237986816341115</v>
      </c>
      <c r="K108" s="13">
        <f t="shared" ca="1" si="303"/>
        <v>3.7063628062437748</v>
      </c>
      <c r="L108" s="13">
        <f t="shared" ca="1" si="303"/>
        <v>3.5487425052786357</v>
      </c>
      <c r="M108" s="13">
        <f t="shared" ca="1" si="203"/>
        <v>1.6414037555371097</v>
      </c>
      <c r="N108" s="12">
        <f t="shared" ca="1" si="315"/>
        <v>1.4531219953977459</v>
      </c>
      <c r="O108" s="12">
        <f t="shared" ca="1" si="316"/>
        <v>4.3518267082708428</v>
      </c>
      <c r="P108" s="12">
        <f t="shared" ca="1" si="316"/>
        <v>5.7090057213834129</v>
      </c>
      <c r="Q108" s="12">
        <f t="shared" ca="1" si="316"/>
        <v>1.386257051913578</v>
      </c>
      <c r="R108" s="12">
        <f t="shared" ca="1" si="316"/>
        <v>1.5660925517108066</v>
      </c>
      <c r="S108" s="12">
        <f t="shared" ca="1" si="316"/>
        <v>1.609909273511569</v>
      </c>
      <c r="T108" s="12">
        <f t="shared" ca="1" si="316"/>
        <v>1.3367064869428147</v>
      </c>
      <c r="U108" s="12">
        <f t="shared" ca="1" si="316"/>
        <v>1.4189555724593881</v>
      </c>
      <c r="V108" s="12">
        <f t="shared" ca="1" si="316"/>
        <v>1.407693701315776</v>
      </c>
      <c r="W108" s="12">
        <f t="shared" ca="1" si="316"/>
        <v>1.3493174117416267</v>
      </c>
      <c r="X108" s="12">
        <f t="shared" ca="1" si="316"/>
        <v>0.70346696438611434</v>
      </c>
      <c r="Z108" s="9">
        <f t="shared" si="245"/>
        <v>2040</v>
      </c>
      <c r="AA108" s="7">
        <f t="shared" si="246"/>
        <v>1.8</v>
      </c>
      <c r="AB108" s="6">
        <f t="shared" ca="1" si="205"/>
        <v>4.5221877602834022</v>
      </c>
      <c r="AC108" s="6">
        <f t="shared" ca="1" si="206"/>
        <v>14.210088297705164</v>
      </c>
      <c r="AD108" s="6">
        <f t="shared" ca="1" si="207"/>
        <v>24.065851265688877</v>
      </c>
      <c r="AE108" s="6">
        <f t="shared" ca="1" si="208"/>
        <v>6.5277820476516002</v>
      </c>
      <c r="AF108" s="6">
        <f t="shared" ca="1" si="209"/>
        <v>7.6635218026807896</v>
      </c>
      <c r="AG108" s="6">
        <f t="shared" ca="1" si="210"/>
        <v>9.1160116196486243</v>
      </c>
      <c r="AH108" s="6">
        <f t="shared" ca="1" si="211"/>
        <v>9.9728900967857808</v>
      </c>
      <c r="AI108" s="6">
        <f t="shared" ca="1" si="212"/>
        <v>13.079328938780369</v>
      </c>
      <c r="AJ108" s="6">
        <f t="shared" ca="1" si="213"/>
        <v>18.531814031218879</v>
      </c>
      <c r="AK108" s="6">
        <f t="shared" ca="1" si="214"/>
        <v>35.487425052786364</v>
      </c>
      <c r="AM108" s="7">
        <f t="shared" si="247"/>
        <v>1.8</v>
      </c>
      <c r="AN108" s="6">
        <f t="shared" ca="1" si="215"/>
        <v>4.5221877602834022</v>
      </c>
      <c r="AO108" s="13">
        <f t="shared" ca="1" si="216"/>
        <v>20.685641179433897</v>
      </c>
      <c r="AP108" s="13">
        <f t="shared" ca="1" si="317"/>
        <v>10.827047820312806</v>
      </c>
      <c r="AQ108" s="13">
        <f t="shared" ca="1" si="317"/>
        <v>4.5694474333561201</v>
      </c>
      <c r="AR108" s="13">
        <f t="shared" ca="1" si="317"/>
        <v>4.5981130816084734</v>
      </c>
      <c r="AS108" s="13">
        <f t="shared" ca="1" si="317"/>
        <v>4.4477218000777432</v>
      </c>
      <c r="AT108" s="13">
        <f t="shared" ca="1" si="317"/>
        <v>3.8727040176472904</v>
      </c>
      <c r="AU108" s="13">
        <f t="shared" ca="1" si="317"/>
        <v>3.7597658991924332</v>
      </c>
      <c r="AV108" s="13">
        <f t="shared" ca="1" si="317"/>
        <v>2.0756123302994585</v>
      </c>
      <c r="AW108" s="13">
        <f t="shared" ca="1" si="317"/>
        <v>1.7314710301103957</v>
      </c>
      <c r="AX108" s="13">
        <f t="shared" ca="1" si="217"/>
        <v>1.6414037555371097</v>
      </c>
    </row>
    <row r="109" spans="1:50" x14ac:dyDescent="0.25">
      <c r="A109" s="9">
        <f t="shared" si="243"/>
        <v>2040</v>
      </c>
      <c r="B109" s="7">
        <f t="shared" si="244"/>
        <v>2</v>
      </c>
      <c r="C109" s="6">
        <f t="shared" ca="1" si="289"/>
        <v>5.2167319260676841</v>
      </c>
      <c r="D109" s="13">
        <f ca="1">MAX(INDIRECT("'[All data.xlsx]Sheet5_Mul_" &amp; $B109 &amp; "_" &amp; D$1 &amp; "'!"&amp; ADDRESS($BE$2+$A109-2023, 2) &amp; ":" &amp; ADDRESS($BE$2+$A109-2023, 52)))/2.5</f>
        <v>13.552193824656715</v>
      </c>
      <c r="E109" s="13">
        <f t="shared" ca="1" si="275"/>
        <v>19.394585441173852</v>
      </c>
      <c r="F109" s="13">
        <f t="shared" ca="1" si="318"/>
        <v>11.40496618905275</v>
      </c>
      <c r="G109" s="13">
        <f t="shared" ca="1" si="288"/>
        <v>8.3886489191620139</v>
      </c>
      <c r="H109" s="13">
        <f t="shared" ca="1" si="288"/>
        <v>9.2186955180963306</v>
      </c>
      <c r="I109" s="13">
        <f t="shared" ca="1" si="314"/>
        <v>7.5850626090406799</v>
      </c>
      <c r="J109" s="13">
        <f t="shared" ca="1" si="314"/>
        <v>4.7011481957080745</v>
      </c>
      <c r="K109" s="13">
        <f t="shared" ca="1" si="303"/>
        <v>1.9912314960813093</v>
      </c>
      <c r="L109" s="13">
        <f t="shared" ca="1" si="303"/>
        <v>1.5877345929558735</v>
      </c>
      <c r="M109" s="13">
        <f t="shared" ca="1" si="203"/>
        <v>1.8436720967341265</v>
      </c>
      <c r="N109" s="12">
        <f t="shared" ca="1" si="315"/>
        <v>1.6763010090911243</v>
      </c>
      <c r="O109" s="12">
        <f t="shared" ca="1" si="316"/>
        <v>4.6114968000373704</v>
      </c>
      <c r="P109" s="12">
        <f t="shared" ca="1" si="316"/>
        <v>5.7510847021949045</v>
      </c>
      <c r="Q109" s="12">
        <f t="shared" ca="1" si="316"/>
        <v>3.4599839558277137</v>
      </c>
      <c r="R109" s="12">
        <f t="shared" ca="1" si="316"/>
        <v>2.857128643434955</v>
      </c>
      <c r="S109" s="12">
        <f t="shared" ca="1" si="316"/>
        <v>3.2560869870490303</v>
      </c>
      <c r="T109" s="12">
        <f t="shared" ca="1" si="316"/>
        <v>2.5416409623925924</v>
      </c>
      <c r="U109" s="12">
        <f t="shared" ca="1" si="316"/>
        <v>1.7000669429042348</v>
      </c>
      <c r="V109" s="12">
        <f t="shared" ca="1" si="316"/>
        <v>0.75627891316338847</v>
      </c>
      <c r="W109" s="12">
        <f t="shared" ca="1" si="316"/>
        <v>0.60369495062354583</v>
      </c>
      <c r="X109" s="12">
        <f t="shared" ca="1" si="316"/>
        <v>0.79015440828483963</v>
      </c>
      <c r="Z109" s="9">
        <f t="shared" si="245"/>
        <v>2040</v>
      </c>
      <c r="AA109" s="7">
        <f t="shared" si="246"/>
        <v>2</v>
      </c>
      <c r="AB109" s="6">
        <f t="shared" ca="1" si="205"/>
        <v>5.2167319260676841</v>
      </c>
      <c r="AC109" s="6">
        <f t="shared" ca="1" si="206"/>
        <v>15.057993138507461</v>
      </c>
      <c r="AD109" s="6">
        <f t="shared" ca="1" si="207"/>
        <v>24.243231801467314</v>
      </c>
      <c r="AE109" s="6">
        <f t="shared" ca="1" si="208"/>
        <v>16.29280884150393</v>
      </c>
      <c r="AF109" s="6">
        <f t="shared" ca="1" si="209"/>
        <v>13.98108153193669</v>
      </c>
      <c r="AG109" s="6">
        <f t="shared" ca="1" si="210"/>
        <v>18.437391036192661</v>
      </c>
      <c r="AH109" s="6">
        <f t="shared" ca="1" si="211"/>
        <v>18.962656522601698</v>
      </c>
      <c r="AI109" s="6">
        <f t="shared" ca="1" si="212"/>
        <v>15.670493985693579</v>
      </c>
      <c r="AJ109" s="6">
        <f t="shared" ca="1" si="213"/>
        <v>9.9561574804065494</v>
      </c>
      <c r="AK109" s="6">
        <f t="shared" ca="1" si="214"/>
        <v>15.877345929558738</v>
      </c>
      <c r="AM109" s="7">
        <f t="shared" si="247"/>
        <v>2</v>
      </c>
      <c r="AN109" s="6">
        <f t="shared" ca="1" si="215"/>
        <v>5.2167319260676841</v>
      </c>
      <c r="AO109" s="13">
        <f t="shared" ca="1" si="216"/>
        <v>22.669386982703536</v>
      </c>
      <c r="AP109" s="13">
        <f t="shared" ca="1" si="317"/>
        <v>14.607685769554449</v>
      </c>
      <c r="AQ109" s="13">
        <f t="shared" ca="1" si="317"/>
        <v>6.0467053845344818</v>
      </c>
      <c r="AR109" s="13">
        <f t="shared" ca="1" si="317"/>
        <v>5.1948219968306599</v>
      </c>
      <c r="AS109" s="13">
        <f t="shared" ca="1" si="317"/>
        <v>6.7610115806746975</v>
      </c>
      <c r="AT109" s="13">
        <f t="shared" ca="1" si="317"/>
        <v>5.7875659727134643</v>
      </c>
      <c r="AU109" s="13">
        <f t="shared" ca="1" si="317"/>
        <v>3.6962693668236426</v>
      </c>
      <c r="AV109" s="13">
        <f t="shared" ca="1" si="317"/>
        <v>1.9912314960813093</v>
      </c>
      <c r="AW109" s="13">
        <f t="shared" ca="1" si="317"/>
        <v>1.5877345929558735</v>
      </c>
      <c r="AX109" s="13">
        <f t="shared" ca="1" si="217"/>
        <v>1.8436720967341265</v>
      </c>
    </row>
    <row r="110" spans="1:50" x14ac:dyDescent="0.25">
      <c r="A110" s="9">
        <f t="shared" si="243"/>
        <v>2041</v>
      </c>
      <c r="B110" s="7">
        <f t="shared" si="244"/>
        <v>1</v>
      </c>
      <c r="C110" s="6">
        <f t="shared" ca="1" si="289"/>
        <v>3.110453657063986</v>
      </c>
      <c r="D110" s="13">
        <f ca="1">MAX(INDIRECT("'[All data.xlsx]Sheet5_Mul_" &amp; $B110 &amp; "_" &amp; D$1 &amp; "'!"&amp; ADDRESS($BE$2+$A110-2023, 2) &amp; ":" &amp; ADDRESS($BE$2+$A110-2023, 52)))</f>
        <v>3.1970666726138393</v>
      </c>
      <c r="E110" s="13">
        <f t="shared" ca="1" si="275"/>
        <v>3.40011488461327</v>
      </c>
      <c r="F110" s="13">
        <f t="shared" ca="1" si="318"/>
        <v>3.2945706158778219</v>
      </c>
      <c r="G110" s="13">
        <f t="shared" ca="1" si="288"/>
        <v>2.9245703919321615</v>
      </c>
      <c r="H110" s="13">
        <f t="shared" ca="1" si="288"/>
        <v>2.8624579824391807</v>
      </c>
      <c r="I110" s="13">
        <f t="shared" ref="I110:I141" ca="1" si="319">MAX(INDIRECT("'[All data.xlsx]Sheet5_Mul_" &amp; $B110 &amp; "_" &amp; I$1 &amp; "'!"&amp; ADDRESS($BE$2+$A110-2023, 2) &amp; ":" &amp; ADDRESS($BE$2+$A110-2023, 52)))</f>
        <v>2.831482942242042</v>
      </c>
      <c r="J110" s="13">
        <f ca="1">MAX(INDIRECT("'[All data.xlsx]Sheet5_Mul_" &amp; $B110 &amp; "_" &amp; J$1 &amp; "'!"&amp; ADDRESS($BE$2+$A110-2023, 2) &amp; ":" &amp; ADDRESS($BE$2+$A110-2023, 52)))/23</f>
        <v>2.8495156886838844</v>
      </c>
      <c r="K110" s="13">
        <f t="shared" ca="1" si="303"/>
        <v>2.6019658245499082</v>
      </c>
      <c r="L110" s="13">
        <f t="shared" ca="1" si="303"/>
        <v>2.6275165030239185</v>
      </c>
      <c r="M110" s="13">
        <f t="shared" ca="1" si="203"/>
        <v>2.3307433567261922</v>
      </c>
      <c r="N110" s="12">
        <f ca="1">C110/$C110</f>
        <v>1</v>
      </c>
      <c r="O110" s="12">
        <f t="shared" ref="O110" ca="1" si="320">D110/$C110</f>
        <v>1.0278457823517644</v>
      </c>
      <c r="P110" s="12">
        <f t="shared" ref="P110" ca="1" si="321">E110/$C110</f>
        <v>1.093125074180562</v>
      </c>
      <c r="Q110" s="12">
        <f t="shared" ref="Q110" ca="1" si="322">F110/$C110</f>
        <v>1.0591929599708703</v>
      </c>
      <c r="R110" s="12">
        <f t="shared" ref="R110" ca="1" si="323">G110/$C110</f>
        <v>0.94023917870961526</v>
      </c>
      <c r="S110" s="12">
        <f t="shared" ref="S110" ca="1" si="324">H110/$C110</f>
        <v>0.9202702557353345</v>
      </c>
      <c r="T110" s="12">
        <f t="shared" ref="T110" ca="1" si="325">I110/$C110</f>
        <v>0.91031188836766996</v>
      </c>
      <c r="U110" s="12">
        <f t="shared" ref="U110" ca="1" si="326">J110/$C110</f>
        <v>0.91610935344190092</v>
      </c>
      <c r="V110" s="12">
        <f t="shared" ref="V110" ca="1" si="327">K110/$C110</f>
        <v>0.83652293569483727</v>
      </c>
      <c r="W110" s="12">
        <f t="shared" ref="W110" ca="1" si="328">L110/$C110</f>
        <v>0.8447373896912771</v>
      </c>
      <c r="X110" s="12">
        <f t="shared" ref="X110" ca="1" si="329">M110/$C110</f>
        <v>0.74932585844285604</v>
      </c>
      <c r="Z110" s="9">
        <f t="shared" si="245"/>
        <v>2041</v>
      </c>
      <c r="AA110" s="7">
        <f t="shared" si="246"/>
        <v>1</v>
      </c>
      <c r="AB110" s="6">
        <f t="shared" ca="1" si="205"/>
        <v>3.110453657063986</v>
      </c>
      <c r="AC110" s="6">
        <f t="shared" ca="1" si="206"/>
        <v>3.5522963029042658</v>
      </c>
      <c r="AD110" s="6">
        <f t="shared" ca="1" si="207"/>
        <v>4.2501436057665876</v>
      </c>
      <c r="AE110" s="6">
        <f t="shared" ca="1" si="208"/>
        <v>4.7065294512540312</v>
      </c>
      <c r="AF110" s="6">
        <f t="shared" ca="1" si="209"/>
        <v>4.8742839865536025</v>
      </c>
      <c r="AG110" s="6">
        <f t="shared" ca="1" si="210"/>
        <v>5.7249159648783614</v>
      </c>
      <c r="AH110" s="6">
        <f t="shared" ca="1" si="211"/>
        <v>7.078707355605105</v>
      </c>
      <c r="AI110" s="6">
        <f t="shared" ca="1" si="212"/>
        <v>9.4983856289462807</v>
      </c>
      <c r="AJ110" s="6">
        <f t="shared" ca="1" si="213"/>
        <v>13.009829122749544</v>
      </c>
      <c r="AK110" s="6">
        <f t="shared" ca="1" si="214"/>
        <v>26.27516503023919</v>
      </c>
      <c r="AM110" s="7">
        <f t="shared" si="247"/>
        <v>1</v>
      </c>
      <c r="AN110" s="6">
        <f t="shared" ca="1" si="215"/>
        <v>3.110453657063986</v>
      </c>
      <c r="AO110" s="13">
        <f t="shared" ca="1" si="216"/>
        <v>3.1970666726138393</v>
      </c>
      <c r="AP110" s="13">
        <f t="shared" ca="1" si="317"/>
        <v>3.40011488461327</v>
      </c>
      <c r="AQ110" s="13">
        <f t="shared" ca="1" si="317"/>
        <v>3.2945706158778219</v>
      </c>
      <c r="AR110" s="13">
        <f t="shared" ca="1" si="317"/>
        <v>2.9245703919321615</v>
      </c>
      <c r="AS110" s="13">
        <f t="shared" ca="1" si="317"/>
        <v>2.8624579824391807</v>
      </c>
      <c r="AT110" s="13">
        <f t="shared" ca="1" si="317"/>
        <v>2.7819136842593557</v>
      </c>
      <c r="AU110" s="13">
        <f t="shared" ca="1" si="317"/>
        <v>2.7584548477560817</v>
      </c>
      <c r="AV110" s="13">
        <f t="shared" ca="1" si="317"/>
        <v>1.5856070038072525</v>
      </c>
      <c r="AW110" s="13">
        <f t="shared" ca="1" si="317"/>
        <v>1.4132319233027464</v>
      </c>
      <c r="AX110" s="13">
        <f t="shared" ca="1" si="217"/>
        <v>2.3307433567261922</v>
      </c>
    </row>
    <row r="111" spans="1:50" x14ac:dyDescent="0.25">
      <c r="A111" s="9">
        <f t="shared" si="243"/>
        <v>2041</v>
      </c>
      <c r="B111" s="7">
        <f t="shared" si="244"/>
        <v>1.2</v>
      </c>
      <c r="C111" s="6">
        <f t="shared" ca="1" si="289"/>
        <v>3.3475378010428907</v>
      </c>
      <c r="D111" s="13">
        <f ca="1">MAX(INDIRECT("'[All data.xlsx]Sheet5_Mul_" &amp; $B111 &amp; "_" &amp; D$1 &amp; "'!"&amp; ADDRESS($BE$2+$A111-2023, 2) &amp; ":" &amp; ADDRESS($BE$2+$A111-2023, 52)))</f>
        <v>3.734559596663694</v>
      </c>
      <c r="E111" s="13">
        <f t="shared" ca="1" si="275"/>
        <v>3.6353363804612639</v>
      </c>
      <c r="F111" s="13">
        <f t="shared" ca="1" si="318"/>
        <v>3.5210602288082908</v>
      </c>
      <c r="G111" s="13">
        <f t="shared" ref="G111:G142" ca="1" si="330">MAX(INDIRECT("'[All data.xlsx]Sheet5_Mul_" &amp; $B111 &amp; "_" &amp; G$1 &amp; "'!"&amp; ADDRESS($BE$2+$A111-2023, 2) &amp; ":" &amp; ADDRESS($BE$2+$A111-2023, 52)))</f>
        <v>2.9812544860868049</v>
      </c>
      <c r="H111" s="13">
        <f ca="1">MAX(INDIRECT("'[All data.xlsx]Sheet5_Mul_" &amp; $B111 &amp; "_" &amp; H$1 &amp; "'!"&amp; ADDRESS($BE$2+$A111-2023, 2) &amp; ":" &amp; ADDRESS($BE$2+$A111-2023, 52)))/57</f>
        <v>3.1634509608337655</v>
      </c>
      <c r="I111" s="13">
        <f t="shared" ca="1" si="319"/>
        <v>3.0772600776611299</v>
      </c>
      <c r="J111" s="13">
        <f t="shared" ref="J111:J142" ca="1" si="331">MAX(INDIRECT("'[All data.xlsx]Sheet5_Mul_" &amp; $B111 &amp; "_" &amp; J$1 &amp; "'!"&amp; ADDRESS($BE$2+$A111-2023, 2) &amp; ":" &amp; ADDRESS($BE$2+$A111-2023, 52)))</f>
        <v>2.9471792625373716</v>
      </c>
      <c r="K111" s="13">
        <f t="shared" ca="1" si="303"/>
        <v>2.9583225908714601</v>
      </c>
      <c r="L111" s="13">
        <f t="shared" ca="1" si="303"/>
        <v>2.8072598544013516</v>
      </c>
      <c r="M111" s="13">
        <f t="shared" ca="1" si="203"/>
        <v>2.4890839318742843</v>
      </c>
      <c r="N111" s="12">
        <f t="shared" ref="N111:N115" ca="1" si="332">C111/C$110</f>
        <v>1.0762217252266322</v>
      </c>
      <c r="O111" s="12">
        <f t="shared" ref="O110:X115" ca="1" si="333">D111/D$110</f>
        <v>1.1681206490480895</v>
      </c>
      <c r="P111" s="12">
        <f t="shared" ca="1" si="333"/>
        <v>1.0691804553170996</v>
      </c>
      <c r="Q111" s="12">
        <f t="shared" ca="1" si="333"/>
        <v>1.0687463221577123</v>
      </c>
      <c r="R111" s="12">
        <f t="shared" ca="1" si="333"/>
        <v>1.0193820242149119</v>
      </c>
      <c r="S111" s="12">
        <f t="shared" ca="1" si="333"/>
        <v>1.105151928950971</v>
      </c>
      <c r="T111" s="12">
        <f t="shared" ca="1" si="333"/>
        <v>1.0868015596182525</v>
      </c>
      <c r="U111" s="12">
        <f t="shared" ca="1" si="333"/>
        <v>1.0342737449178936</v>
      </c>
      <c r="V111" s="12">
        <f t="shared" ca="1" si="333"/>
        <v>1.1369567436125703</v>
      </c>
      <c r="W111" s="12">
        <f t="shared" ca="1" si="333"/>
        <v>1.0684080770455953</v>
      </c>
      <c r="X111" s="12">
        <f t="shared" ca="1" si="333"/>
        <v>1.0679356543873197</v>
      </c>
      <c r="Z111" s="9">
        <f t="shared" si="245"/>
        <v>2041</v>
      </c>
      <c r="AA111" s="7">
        <f t="shared" si="246"/>
        <v>1.2</v>
      </c>
      <c r="AB111" s="6">
        <f t="shared" ca="1" si="205"/>
        <v>3.3475378010428907</v>
      </c>
      <c r="AC111" s="6">
        <f t="shared" ca="1" si="206"/>
        <v>4.1495106629596599</v>
      </c>
      <c r="AD111" s="6">
        <f t="shared" ca="1" si="207"/>
        <v>4.5441704755765793</v>
      </c>
      <c r="AE111" s="6">
        <f t="shared" ca="1" si="208"/>
        <v>5.0300860411547017</v>
      </c>
      <c r="AF111" s="6">
        <f t="shared" ca="1" si="209"/>
        <v>4.9687574768113416</v>
      </c>
      <c r="AG111" s="6">
        <f t="shared" ca="1" si="210"/>
        <v>6.3269019216675311</v>
      </c>
      <c r="AH111" s="6">
        <f t="shared" ca="1" si="211"/>
        <v>7.6931501941528246</v>
      </c>
      <c r="AI111" s="6">
        <f t="shared" ca="1" si="212"/>
        <v>9.8239308751245709</v>
      </c>
      <c r="AJ111" s="6">
        <f t="shared" ca="1" si="213"/>
        <v>14.791612954357303</v>
      </c>
      <c r="AK111" s="6">
        <f t="shared" ca="1" si="214"/>
        <v>28.072598544013523</v>
      </c>
      <c r="AM111" s="7">
        <f t="shared" si="247"/>
        <v>1.2</v>
      </c>
      <c r="AN111" s="6">
        <f t="shared" ca="1" si="215"/>
        <v>3.3475378010428907</v>
      </c>
      <c r="AO111" s="13">
        <f t="shared" ca="1" si="216"/>
        <v>3.734559596663694</v>
      </c>
      <c r="AP111" s="13">
        <f t="shared" ca="1" si="317"/>
        <v>3.6353363804612639</v>
      </c>
      <c r="AQ111" s="13">
        <f t="shared" ca="1" si="317"/>
        <v>3.5210602288082908</v>
      </c>
      <c r="AR111" s="13">
        <f t="shared" ca="1" si="317"/>
        <v>2.481341009522259</v>
      </c>
      <c r="AS111" s="13">
        <f t="shared" ca="1" si="317"/>
        <v>3.3262768935962299</v>
      </c>
      <c r="AT111" s="13">
        <f t="shared" ca="1" si="317"/>
        <v>2.2416183511826206</v>
      </c>
      <c r="AU111" s="13">
        <f t="shared" ca="1" si="317"/>
        <v>2.9471792625373716</v>
      </c>
      <c r="AV111" s="13">
        <f t="shared" ca="1" si="317"/>
        <v>2.8579778844752743</v>
      </c>
      <c r="AW111" s="13">
        <f t="shared" ca="1" si="317"/>
        <v>2.7570875012032583</v>
      </c>
      <c r="AX111" s="13">
        <f t="shared" ca="1" si="217"/>
        <v>2.4890839318742843</v>
      </c>
    </row>
    <row r="112" spans="1:50" x14ac:dyDescent="0.25">
      <c r="A112" s="9">
        <f t="shared" si="243"/>
        <v>2041</v>
      </c>
      <c r="B112" s="7">
        <f t="shared" si="244"/>
        <v>1.4</v>
      </c>
      <c r="C112" s="6">
        <f t="shared" ca="1" si="289"/>
        <v>3.6404238295278395</v>
      </c>
      <c r="D112" s="13">
        <f ca="1">MAX(INDIRECT("'[All data.xlsx]Sheet5_Mul_" &amp; $B112 &amp; "_" &amp; D$1 &amp; "'!"&amp; ADDRESS($BE$2+$A112-2023, 2) &amp; ":" &amp; ADDRESS($BE$2+$A112-2023, 52)))</f>
        <v>4.0461229382474251</v>
      </c>
      <c r="E112" s="13">
        <f t="shared" ca="1" si="275"/>
        <v>3.8888526221937343</v>
      </c>
      <c r="F112" s="13">
        <f t="shared" ca="1" si="318"/>
        <v>3.7936171527480327</v>
      </c>
      <c r="G112" s="13">
        <f t="shared" ca="1" si="330"/>
        <v>3.3551331172614205</v>
      </c>
      <c r="H112" s="13">
        <f t="shared" ref="H112:H143" ca="1" si="334">MAX(INDIRECT("'[All data.xlsx]Sheet5_Mul_" &amp; $B112 &amp; "_" &amp; H$1 &amp; "'!"&amp; ADDRESS($BE$2+$A112-2023, 2) &amp; ":" &amp; ADDRESS($BE$2+$A112-2023, 52)))</f>
        <v>3.569601057787489</v>
      </c>
      <c r="I112" s="13">
        <f t="shared" ca="1" si="319"/>
        <v>3.1302249110259108</v>
      </c>
      <c r="J112" s="13">
        <f t="shared" ca="1" si="331"/>
        <v>3.3522255310285489</v>
      </c>
      <c r="K112" s="13">
        <f t="shared" ca="1" si="303"/>
        <v>3.1234188734901691</v>
      </c>
      <c r="L112" s="13">
        <f t="shared" ca="1" si="303"/>
        <v>3.0166328884951628</v>
      </c>
      <c r="M112" s="13">
        <f t="shared" ca="1" si="203"/>
        <v>2.6707778103078117</v>
      </c>
      <c r="N112" s="12">
        <f t="shared" ca="1" si="332"/>
        <v>1.1703835616583667</v>
      </c>
      <c r="O112" s="12">
        <f t="shared" ca="1" si="333"/>
        <v>1.2655735249147679</v>
      </c>
      <c r="P112" s="12">
        <f t="shared" ca="1" si="333"/>
        <v>1.1437415364381294</v>
      </c>
      <c r="Q112" s="12">
        <f t="shared" ca="1" si="333"/>
        <v>1.1514754409770762</v>
      </c>
      <c r="R112" s="12">
        <f t="shared" ca="1" si="333"/>
        <v>1.1472225549834694</v>
      </c>
      <c r="S112" s="12">
        <f t="shared" ca="1" si="333"/>
        <v>1.2470405084324527</v>
      </c>
      <c r="T112" s="12">
        <f t="shared" ca="1" si="333"/>
        <v>1.1055072465127822</v>
      </c>
      <c r="U112" s="12">
        <f t="shared" ca="1" si="333"/>
        <v>1.1764193979843827</v>
      </c>
      <c r="V112" s="12">
        <f t="shared" ca="1" si="333"/>
        <v>1.2004073397199453</v>
      </c>
      <c r="W112" s="12">
        <f t="shared" ca="1" si="333"/>
        <v>1.1480928416713743</v>
      </c>
      <c r="X112" s="12">
        <f t="shared" ca="1" si="333"/>
        <v>1.145890989070216</v>
      </c>
      <c r="Z112" s="9">
        <f t="shared" si="245"/>
        <v>2041</v>
      </c>
      <c r="AA112" s="7">
        <f t="shared" si="246"/>
        <v>1.4</v>
      </c>
      <c r="AB112" s="6">
        <f t="shared" ca="1" si="205"/>
        <v>3.6404238295278395</v>
      </c>
      <c r="AC112" s="6">
        <f t="shared" ca="1" si="206"/>
        <v>4.4956921536082497</v>
      </c>
      <c r="AD112" s="6">
        <f t="shared" ca="1" si="207"/>
        <v>4.8610657777421675</v>
      </c>
      <c r="AE112" s="6">
        <f t="shared" ca="1" si="208"/>
        <v>5.4194530753543324</v>
      </c>
      <c r="AF112" s="6">
        <f t="shared" ca="1" si="209"/>
        <v>5.5918885287690347</v>
      </c>
      <c r="AG112" s="6">
        <f t="shared" ca="1" si="210"/>
        <v>7.1392021155749781</v>
      </c>
      <c r="AH112" s="6">
        <f t="shared" ca="1" si="211"/>
        <v>7.8255622775647771</v>
      </c>
      <c r="AI112" s="6">
        <f t="shared" ca="1" si="212"/>
        <v>11.174085103428494</v>
      </c>
      <c r="AJ112" s="6">
        <f t="shared" ca="1" si="213"/>
        <v>15.617094367450848</v>
      </c>
      <c r="AK112" s="6">
        <f t="shared" ca="1" si="214"/>
        <v>30.166328884951636</v>
      </c>
      <c r="AM112" s="7">
        <f t="shared" si="247"/>
        <v>1.4</v>
      </c>
      <c r="AN112" s="6">
        <f t="shared" ca="1" si="215"/>
        <v>3.6404238295278395</v>
      </c>
      <c r="AO112" s="13">
        <f t="shared" ca="1" si="216"/>
        <v>4.0461229382474251</v>
      </c>
      <c r="AP112" s="13">
        <f t="shared" ca="1" si="317"/>
        <v>3.6284360625766645</v>
      </c>
      <c r="AQ112" s="13">
        <f t="shared" ca="1" si="317"/>
        <v>3.7936171527480327</v>
      </c>
      <c r="AR112" s="13">
        <f t="shared" ca="1" si="317"/>
        <v>3.3551331172614205</v>
      </c>
      <c r="AS112" s="13">
        <f t="shared" ca="1" si="317"/>
        <v>3.3886872004796382</v>
      </c>
      <c r="AT112" s="13">
        <f t="shared" ca="1" si="317"/>
        <v>2.207148809219305</v>
      </c>
      <c r="AU112" s="13">
        <f t="shared" ca="1" si="317"/>
        <v>3.2436645494645662</v>
      </c>
      <c r="AV112" s="13">
        <f t="shared" ca="1" si="317"/>
        <v>3.0200359072630345</v>
      </c>
      <c r="AW112" s="13">
        <f t="shared" ca="1" si="317"/>
        <v>2.9649414053815955</v>
      </c>
      <c r="AX112" s="13">
        <f t="shared" ca="1" si="217"/>
        <v>2.6707778103078117</v>
      </c>
    </row>
    <row r="113" spans="1:50" x14ac:dyDescent="0.25">
      <c r="A113" s="9">
        <f t="shared" si="243"/>
        <v>2041</v>
      </c>
      <c r="B113" s="7">
        <f t="shared" si="244"/>
        <v>1.6</v>
      </c>
      <c r="C113" s="6">
        <f t="shared" ca="1" si="289"/>
        <v>4.0169937300641578</v>
      </c>
      <c r="D113" s="13">
        <f ca="1">MAX(INDIRECT("'[All data.xlsx]Sheet5_Mul_" &amp; $B113 &amp; "_" &amp; D$1 &amp; "'!"&amp; ADDRESS($BE$2+$A113-2023, 2) &amp; ":" &amp; ADDRESS($BE$2+$A113-2023, 52)))/2.5</f>
        <v>8.6962265939212458</v>
      </c>
      <c r="E113" s="13">
        <f t="shared" ca="1" si="275"/>
        <v>4.2763197716350376</v>
      </c>
      <c r="F113" s="13">
        <f t="shared" ca="1" si="318"/>
        <v>4.1322062318375581</v>
      </c>
      <c r="G113" s="13">
        <f t="shared" ca="1" si="330"/>
        <v>4.2730088529781352</v>
      </c>
      <c r="H113" s="13">
        <f t="shared" ca="1" si="334"/>
        <v>3.6047269780402518</v>
      </c>
      <c r="I113" s="13">
        <f t="shared" ca="1" si="319"/>
        <v>3.6714984905509054</v>
      </c>
      <c r="J113" s="13">
        <f t="shared" ca="1" si="331"/>
        <v>3.6941085705924888</v>
      </c>
      <c r="K113" s="13">
        <f t="shared" ca="1" si="303"/>
        <v>3.3992669237397521</v>
      </c>
      <c r="L113" s="13">
        <f t="shared" ca="1" si="303"/>
        <v>3.261339188497475</v>
      </c>
      <c r="M113" s="13">
        <f t="shared" ca="1" si="203"/>
        <v>1.4437499397325839</v>
      </c>
      <c r="N113" s="12">
        <f t="shared" ca="1" si="332"/>
        <v>1.2914494710253526</v>
      </c>
      <c r="O113" s="12">
        <f t="shared" ca="1" si="333"/>
        <v>2.7200641977264226</v>
      </c>
      <c r="P113" s="12">
        <f t="shared" ca="1" si="333"/>
        <v>1.2576986121812843</v>
      </c>
      <c r="Q113" s="12">
        <f t="shared" ca="1" si="333"/>
        <v>1.2542472794247734</v>
      </c>
      <c r="R113" s="12">
        <f t="shared" ca="1" si="333"/>
        <v>1.4610723218582224</v>
      </c>
      <c r="S113" s="12">
        <f t="shared" ca="1" si="333"/>
        <v>1.2593117524011874</v>
      </c>
      <c r="T113" s="12">
        <f t="shared" ca="1" si="333"/>
        <v>1.2966698247681185</v>
      </c>
      <c r="U113" s="12">
        <f t="shared" ca="1" si="333"/>
        <v>1.2963987477811358</v>
      </c>
      <c r="V113" s="12">
        <f t="shared" ca="1" si="333"/>
        <v>1.3064225869791208</v>
      </c>
      <c r="W113" s="12">
        <f t="shared" ca="1" si="333"/>
        <v>1.2412250064820189</v>
      </c>
      <c r="X113" s="12">
        <f t="shared" ca="1" si="333"/>
        <v>0.61943754363436365</v>
      </c>
      <c r="Z113" s="9">
        <f t="shared" si="245"/>
        <v>2041</v>
      </c>
      <c r="AA113" s="7">
        <f t="shared" si="246"/>
        <v>1.6</v>
      </c>
      <c r="AB113" s="6">
        <f t="shared" ca="1" si="205"/>
        <v>4.0169937300641578</v>
      </c>
      <c r="AC113" s="6">
        <f t="shared" ca="1" si="206"/>
        <v>9.662473993245829</v>
      </c>
      <c r="AD113" s="6">
        <f t="shared" ca="1" si="207"/>
        <v>5.345399714543797</v>
      </c>
      <c r="AE113" s="6">
        <f t="shared" ca="1" si="208"/>
        <v>5.9031517597679404</v>
      </c>
      <c r="AF113" s="6">
        <f t="shared" ca="1" si="209"/>
        <v>7.1216814216302256</v>
      </c>
      <c r="AG113" s="6">
        <f t="shared" ca="1" si="210"/>
        <v>7.2094539560805035</v>
      </c>
      <c r="AH113" s="6">
        <f t="shared" ca="1" si="211"/>
        <v>9.1787462263772621</v>
      </c>
      <c r="AI113" s="6">
        <f t="shared" ca="1" si="212"/>
        <v>12.313695235308295</v>
      </c>
      <c r="AJ113" s="6">
        <f t="shared" ca="1" si="213"/>
        <v>16.996334618698764</v>
      </c>
      <c r="AK113" s="6">
        <f t="shared" ca="1" si="214"/>
        <v>32.61339188497476</v>
      </c>
      <c r="AM113" s="7">
        <f t="shared" si="247"/>
        <v>1.6</v>
      </c>
      <c r="AN113" s="6">
        <f t="shared" ca="1" si="215"/>
        <v>4.0169937300641578</v>
      </c>
      <c r="AO113" s="13">
        <f t="shared" ca="1" si="216"/>
        <v>9.6789237476695877</v>
      </c>
      <c r="AP113" s="13">
        <f t="shared" ca="1" si="317"/>
        <v>4.2763197716350376</v>
      </c>
      <c r="AQ113" s="13">
        <f t="shared" ca="1" si="317"/>
        <v>4.1322062318375581</v>
      </c>
      <c r="AR113" s="13">
        <f t="shared" ca="1" si="317"/>
        <v>4.2730088529781352</v>
      </c>
      <c r="AS113" s="13">
        <f t="shared" ca="1" si="317"/>
        <v>3.6047269780402518</v>
      </c>
      <c r="AT113" s="13">
        <f t="shared" ca="1" si="317"/>
        <v>3.6714984905509054</v>
      </c>
      <c r="AU113" s="13">
        <f t="shared" ca="1" si="317"/>
        <v>3.5344767312269783</v>
      </c>
      <c r="AV113" s="13">
        <f t="shared" ca="1" si="317"/>
        <v>3.2928456974960785</v>
      </c>
      <c r="AW113" s="13">
        <f t="shared" ca="1" si="317"/>
        <v>3.2081285753756381</v>
      </c>
      <c r="AX113" s="13">
        <f t="shared" ca="1" si="217"/>
        <v>1.4437499397325839</v>
      </c>
    </row>
    <row r="114" spans="1:50" x14ac:dyDescent="0.25">
      <c r="A114" s="9">
        <f t="shared" si="243"/>
        <v>2041</v>
      </c>
      <c r="B114" s="7">
        <f t="shared" si="244"/>
        <v>1.8</v>
      </c>
      <c r="C114" s="6">
        <f t="shared" ca="1" si="289"/>
        <v>4.5200627730228113</v>
      </c>
      <c r="D114" s="13">
        <f ca="1">MAX(INDIRECT("'[All data.xlsx]Sheet5_Mul_" &amp; $B114 &amp; "_" &amp; D$1 &amp; "'!"&amp; ADDRESS($BE$2+$A114-2023, 2) &amp; ":" &amp; ADDRESS($BE$2+$A114-2023, 52)))/2.5</f>
        <v>13.525541604922177</v>
      </c>
      <c r="E114" s="13">
        <f t="shared" ca="1" si="275"/>
        <v>16.453890787359178</v>
      </c>
      <c r="F114" s="13">
        <f t="shared" ca="1" si="318"/>
        <v>4.5672489882106362</v>
      </c>
      <c r="G114" s="13">
        <f t="shared" ca="1" si="330"/>
        <v>4.5889032483245762</v>
      </c>
      <c r="H114" s="13">
        <f t="shared" ca="1" si="334"/>
        <v>4.3657913662164054</v>
      </c>
      <c r="I114" s="13">
        <f t="shared" ca="1" si="319"/>
        <v>4.229935014108305</v>
      </c>
      <c r="J114" s="13">
        <f t="shared" ca="1" si="331"/>
        <v>3.9188736925087406</v>
      </c>
      <c r="K114" s="13">
        <f t="shared" ca="1" si="303"/>
        <v>3.7524214778838729</v>
      </c>
      <c r="L114" s="13">
        <f t="shared" ca="1" si="303"/>
        <v>3.5684192358230149</v>
      </c>
      <c r="M114" s="13">
        <f t="shared" ca="1" si="203"/>
        <v>1.6416243365266645</v>
      </c>
      <c r="N114" s="12">
        <f t="shared" ca="1" si="332"/>
        <v>1.4531844133917691</v>
      </c>
      <c r="O114" s="12">
        <f t="shared" ca="1" si="333"/>
        <v>4.2306098026614007</v>
      </c>
      <c r="P114" s="12">
        <f t="shared" ca="1" si="333"/>
        <v>4.8392161282016941</v>
      </c>
      <c r="Q114" s="12">
        <f t="shared" ca="1" si="333"/>
        <v>1.3862956727044431</v>
      </c>
      <c r="R114" s="12">
        <f t="shared" ca="1" si="333"/>
        <v>1.5690862702377453</v>
      </c>
      <c r="S114" s="12">
        <f t="shared" ca="1" si="333"/>
        <v>1.5251896771935118</v>
      </c>
      <c r="T114" s="12">
        <f t="shared" ca="1" si="333"/>
        <v>1.4938938713008569</v>
      </c>
      <c r="U114" s="12">
        <f t="shared" ca="1" si="333"/>
        <v>1.3752771069383949</v>
      </c>
      <c r="V114" s="12">
        <f t="shared" ca="1" si="333"/>
        <v>1.4421486410310451</v>
      </c>
      <c r="W114" s="12">
        <f t="shared" ca="1" si="333"/>
        <v>1.3580958413453326</v>
      </c>
      <c r="X114" s="12">
        <f t="shared" ca="1" si="333"/>
        <v>0.70433509197362776</v>
      </c>
      <c r="Z114" s="9">
        <f t="shared" si="245"/>
        <v>2041</v>
      </c>
      <c r="AA114" s="7">
        <f t="shared" si="246"/>
        <v>1.8</v>
      </c>
      <c r="AB114" s="6">
        <f t="shared" ca="1" si="205"/>
        <v>4.5200627730228113</v>
      </c>
      <c r="AC114" s="6">
        <f t="shared" ca="1" si="206"/>
        <v>15.028379561024641</v>
      </c>
      <c r="AD114" s="6">
        <f t="shared" ca="1" si="207"/>
        <v>20.567363484198971</v>
      </c>
      <c r="AE114" s="6">
        <f t="shared" ca="1" si="208"/>
        <v>6.5246414117294806</v>
      </c>
      <c r="AF114" s="6">
        <f t="shared" ca="1" si="209"/>
        <v>7.6481720805409603</v>
      </c>
      <c r="AG114" s="6">
        <f t="shared" ca="1" si="210"/>
        <v>8.7315827324328108</v>
      </c>
      <c r="AH114" s="6">
        <f t="shared" ca="1" si="211"/>
        <v>10.574837535270762</v>
      </c>
      <c r="AI114" s="6">
        <f t="shared" ca="1" si="212"/>
        <v>13.062912308362467</v>
      </c>
      <c r="AJ114" s="6">
        <f t="shared" ca="1" si="213"/>
        <v>18.76210738941937</v>
      </c>
      <c r="AK114" s="6">
        <f t="shared" ca="1" si="214"/>
        <v>35.684192358230156</v>
      </c>
      <c r="AM114" s="7">
        <f t="shared" si="247"/>
        <v>1.8</v>
      </c>
      <c r="AN114" s="6">
        <f t="shared" ca="1" si="215"/>
        <v>4.5200627730228113</v>
      </c>
      <c r="AO114" s="13">
        <f t="shared" ca="1" si="216"/>
        <v>23.022582277895857</v>
      </c>
      <c r="AP114" s="13">
        <f t="shared" ca="1" si="317"/>
        <v>11.449683783148043</v>
      </c>
      <c r="AQ114" s="13">
        <f t="shared" ca="1" si="317"/>
        <v>4.5672489882106362</v>
      </c>
      <c r="AR114" s="13">
        <f t="shared" ca="1" si="317"/>
        <v>4.5889032483245762</v>
      </c>
      <c r="AS114" s="13">
        <f t="shared" ca="1" si="317"/>
        <v>3.2153323646189382</v>
      </c>
      <c r="AT114" s="13">
        <f t="shared" ca="1" si="317"/>
        <v>4.229935014108305</v>
      </c>
      <c r="AU114" s="13">
        <f t="shared" ca="1" si="317"/>
        <v>3.7546844628614306</v>
      </c>
      <c r="AV114" s="13">
        <f t="shared" ca="1" si="317"/>
        <v>3.7524214778838729</v>
      </c>
      <c r="AW114" s="13">
        <f t="shared" ca="1" si="317"/>
        <v>3.5108647324871489</v>
      </c>
      <c r="AX114" s="13">
        <f t="shared" ca="1" si="217"/>
        <v>1.6416243365266645</v>
      </c>
    </row>
    <row r="115" spans="1:50" x14ac:dyDescent="0.25">
      <c r="A115" s="9">
        <f t="shared" si="243"/>
        <v>2041</v>
      </c>
      <c r="B115" s="7">
        <f t="shared" si="244"/>
        <v>2</v>
      </c>
      <c r="C115" s="6">
        <f t="shared" ca="1" si="289"/>
        <v>5.2143670558884549</v>
      </c>
      <c r="D115" s="13">
        <f ca="1">MAX(INDIRECT("'[All data.xlsx]Sheet5_Mul_" &amp; $B115 &amp; "_" &amp; D$1 &amp; "'!"&amp; ADDRESS($BE$2+$A115-2023, 2) &amp; ":" &amp; ADDRESS($BE$2+$A115-2023, 52)))/2.5</f>
        <v>13.123016863751999</v>
      </c>
      <c r="E115" s="13">
        <f t="shared" ca="1" si="275"/>
        <v>19.954296221861267</v>
      </c>
      <c r="F115" s="13">
        <f t="shared" ca="1" si="318"/>
        <v>13.331510971935041</v>
      </c>
      <c r="G115" s="13">
        <f t="shared" ca="1" si="330"/>
        <v>12.39855949226987</v>
      </c>
      <c r="H115" s="13">
        <f t="shared" ca="1" si="334"/>
        <v>10.97190634932524</v>
      </c>
      <c r="I115" s="13">
        <f t="shared" ca="1" si="319"/>
        <v>7.2062965359616955</v>
      </c>
      <c r="J115" s="13">
        <f t="shared" ca="1" si="331"/>
        <v>4.7958054010724815</v>
      </c>
      <c r="K115" s="13">
        <f t="shared" ca="1" si="303"/>
        <v>2.6859272688095039</v>
      </c>
      <c r="L115" s="13">
        <f t="shared" ca="1" si="303"/>
        <v>1.85532770137669</v>
      </c>
      <c r="M115" s="13">
        <f t="shared" ca="1" si="203"/>
        <v>1.8438392087204094</v>
      </c>
      <c r="N115" s="12">
        <f t="shared" ca="1" si="332"/>
        <v>1.6764008182685453</v>
      </c>
      <c r="O115" s="12">
        <f t="shared" ca="1" si="333"/>
        <v>4.1047054089187824</v>
      </c>
      <c r="P115" s="12">
        <f t="shared" ca="1" si="333"/>
        <v>5.8687123520918538</v>
      </c>
      <c r="Q115" s="12">
        <f t="shared" ca="1" si="333"/>
        <v>4.0465094017670422</v>
      </c>
      <c r="R115" s="12">
        <f t="shared" ca="1" si="333"/>
        <v>4.2394464248400512</v>
      </c>
      <c r="S115" s="12">
        <f t="shared" ca="1" si="333"/>
        <v>3.8330366477469724</v>
      </c>
      <c r="T115" s="12">
        <f t="shared" ca="1" si="333"/>
        <v>2.5450609037593432</v>
      </c>
      <c r="U115" s="12">
        <f t="shared" ca="1" si="333"/>
        <v>1.6830247399997775</v>
      </c>
      <c r="V115" s="12">
        <f t="shared" ca="1" si="333"/>
        <v>1.0322684654300252</v>
      </c>
      <c r="W115" s="12">
        <f t="shared" ca="1" si="333"/>
        <v>0.70611457596610983</v>
      </c>
      <c r="X115" s="12">
        <f t="shared" ca="1" si="333"/>
        <v>0.79109491115757258</v>
      </c>
      <c r="Z115" s="9">
        <f t="shared" si="245"/>
        <v>2041</v>
      </c>
      <c r="AA115" s="7">
        <f t="shared" si="246"/>
        <v>2</v>
      </c>
      <c r="AB115" s="6">
        <f t="shared" ca="1" si="205"/>
        <v>5.2143670558884549</v>
      </c>
      <c r="AC115" s="6">
        <f t="shared" ca="1" si="206"/>
        <v>14.581129848613333</v>
      </c>
      <c r="AD115" s="6">
        <f t="shared" ca="1" si="207"/>
        <v>24.94287027732658</v>
      </c>
      <c r="AE115" s="6">
        <f t="shared" ca="1" si="208"/>
        <v>19.045015674192918</v>
      </c>
      <c r="AF115" s="6">
        <f t="shared" ca="1" si="209"/>
        <v>20.664265820449785</v>
      </c>
      <c r="AG115" s="6">
        <f t="shared" ca="1" si="210"/>
        <v>21.943812698650479</v>
      </c>
      <c r="AH115" s="6">
        <f t="shared" ca="1" si="211"/>
        <v>18.015741339904238</v>
      </c>
      <c r="AI115" s="6">
        <f t="shared" ca="1" si="212"/>
        <v>15.986018003574936</v>
      </c>
      <c r="AJ115" s="6">
        <f t="shared" ca="1" si="213"/>
        <v>13.429636344047523</v>
      </c>
      <c r="AK115" s="6">
        <f t="shared" ca="1" si="214"/>
        <v>18.553277013766905</v>
      </c>
      <c r="AM115" s="7">
        <f t="shared" si="247"/>
        <v>2</v>
      </c>
      <c r="AN115" s="6">
        <f t="shared" ca="1" si="215"/>
        <v>5.2143670558884549</v>
      </c>
      <c r="AO115" s="13">
        <f t="shared" ca="1" si="216"/>
        <v>24.424101912788579</v>
      </c>
      <c r="AP115" s="13">
        <f t="shared" ca="1" si="317"/>
        <v>14.499373924403393</v>
      </c>
      <c r="AQ115" s="13">
        <f t="shared" ca="1" si="317"/>
        <v>10.116671372070037</v>
      </c>
      <c r="AR115" s="13">
        <f t="shared" ca="1" si="317"/>
        <v>10.727318611256472</v>
      </c>
      <c r="AS115" s="13">
        <f t="shared" ca="1" si="317"/>
        <v>8.5372593058742314</v>
      </c>
      <c r="AT115" s="13">
        <f t="shared" ca="1" si="317"/>
        <v>4.78513959892123</v>
      </c>
      <c r="AU115" s="13">
        <f t="shared" ca="1" si="317"/>
        <v>3.7975641642405922</v>
      </c>
      <c r="AV115" s="13">
        <f t="shared" ca="1" si="317"/>
        <v>2.1398646600433908</v>
      </c>
      <c r="AW115" s="13">
        <f t="shared" ca="1" si="317"/>
        <v>1.7880742299534749</v>
      </c>
      <c r="AX115" s="13">
        <f t="shared" ca="1" si="217"/>
        <v>1.8438392087204094</v>
      </c>
    </row>
    <row r="116" spans="1:50" x14ac:dyDescent="0.25">
      <c r="A116" s="9">
        <f t="shared" si="243"/>
        <v>2042</v>
      </c>
      <c r="B116" s="7">
        <f t="shared" si="244"/>
        <v>1</v>
      </c>
      <c r="C116" s="6">
        <f ca="1">MAX(INDIRECT("'[All data.xlsx]Sheet5_Mul_" &amp; $B116 &amp; "_" &amp; C$1 &amp; "'!"&amp; ADDRESS($BD$2+$A116-2023, 2) &amp; ":" &amp; ADDRESS($BD$2+$A116-2023, 52)))/15</f>
        <v>2.9683976442232582</v>
      </c>
      <c r="D116" s="13">
        <f ca="1">MAX(INDIRECT("'[All data.xlsx]Sheet5_Mul_" &amp; $B116 &amp; "_" &amp; D$1 &amp; "'!"&amp; ADDRESS($BE$2+$A116-2023, 2) &amp; ":" &amp; ADDRESS($BE$2+$A116-2023, 52)))</f>
        <v>2.9389055338432923</v>
      </c>
      <c r="E116" s="13">
        <f t="shared" ca="1" si="275"/>
        <v>3.3988511167503694</v>
      </c>
      <c r="F116" s="13">
        <f t="shared" ca="1" si="318"/>
        <v>3.2931558464191646</v>
      </c>
      <c r="G116" s="13">
        <f t="shared" ca="1" si="330"/>
        <v>3.2163326493323376</v>
      </c>
      <c r="H116" s="13">
        <f t="shared" ca="1" si="334"/>
        <v>2.852265674517783</v>
      </c>
      <c r="I116" s="13">
        <f t="shared" ca="1" si="319"/>
        <v>2.8528223462312488</v>
      </c>
      <c r="J116" s="13">
        <f t="shared" ca="1" si="331"/>
        <v>2.7473787964161032</v>
      </c>
      <c r="K116" s="13">
        <f t="shared" ca="1" si="303"/>
        <v>2.7124216326022168</v>
      </c>
      <c r="L116" s="13">
        <f t="shared" ca="1" si="303"/>
        <v>2.625362507402496</v>
      </c>
      <c r="M116" s="13">
        <f t="shared" ca="1" si="203"/>
        <v>2.3285053756313334</v>
      </c>
      <c r="N116" s="12">
        <f ca="1">C116/$C116</f>
        <v>1</v>
      </c>
      <c r="O116" s="12">
        <f t="shared" ref="O116" ca="1" si="335">D116/$C116</f>
        <v>0.99006463623990537</v>
      </c>
      <c r="P116" s="12">
        <f t="shared" ref="P116" ca="1" si="336">E116/$C116</f>
        <v>1.1450120651337965</v>
      </c>
      <c r="Q116" s="12">
        <f t="shared" ref="Q116" ca="1" si="337">F116/$C116</f>
        <v>1.1094052216447188</v>
      </c>
      <c r="R116" s="12">
        <f t="shared" ref="R116" ca="1" si="338">G116/$C116</f>
        <v>1.083524862510109</v>
      </c>
      <c r="S116" s="12">
        <f t="shared" ref="S116" ca="1" si="339">H116/$C116</f>
        <v>0.96087721942123305</v>
      </c>
      <c r="T116" s="12">
        <f t="shared" ref="T116" ca="1" si="340">I116/$C116</f>
        <v>0.96106475215107101</v>
      </c>
      <c r="U116" s="12">
        <f t="shared" ref="U116" ca="1" si="341">J116/$C116</f>
        <v>0.92554270879534095</v>
      </c>
      <c r="V116" s="12">
        <f t="shared" ref="V116" ca="1" si="342">K116/$C116</f>
        <v>0.91376626641676817</v>
      </c>
      <c r="W116" s="12">
        <f t="shared" ref="W116" ca="1" si="343">L116/$C116</f>
        <v>0.8844376064344559</v>
      </c>
      <c r="X116" s="12">
        <f t="shared" ref="X116" ca="1" si="344">M116/$C116</f>
        <v>0.78443175568569568</v>
      </c>
      <c r="Z116" s="9">
        <f t="shared" si="245"/>
        <v>2042</v>
      </c>
      <c r="AA116" s="7">
        <f t="shared" si="246"/>
        <v>1</v>
      </c>
      <c r="AB116" s="6">
        <f t="shared" ca="1" si="205"/>
        <v>2.9683976442232582</v>
      </c>
      <c r="AC116" s="6">
        <f t="shared" ca="1" si="206"/>
        <v>3.2654505931592137</v>
      </c>
      <c r="AD116" s="6">
        <f t="shared" ca="1" si="207"/>
        <v>4.2485638959379619</v>
      </c>
      <c r="AE116" s="6">
        <f t="shared" ca="1" si="208"/>
        <v>4.7045083520273785</v>
      </c>
      <c r="AF116" s="6">
        <f t="shared" ca="1" si="209"/>
        <v>5.3605544155538967</v>
      </c>
      <c r="AG116" s="6">
        <f t="shared" ca="1" si="210"/>
        <v>5.704531349035566</v>
      </c>
      <c r="AH116" s="6">
        <f t="shared" ca="1" si="211"/>
        <v>7.1320558655781214</v>
      </c>
      <c r="AI116" s="6">
        <f t="shared" ca="1" si="212"/>
        <v>9.1579293213870088</v>
      </c>
      <c r="AJ116" s="6">
        <f t="shared" ca="1" si="213"/>
        <v>13.562108163011088</v>
      </c>
      <c r="AK116" s="6">
        <f t="shared" ca="1" si="214"/>
        <v>26.253625074024967</v>
      </c>
      <c r="AM116" s="7">
        <f t="shared" si="247"/>
        <v>1</v>
      </c>
      <c r="AN116" s="6">
        <f t="shared" ca="1" si="215"/>
        <v>3.1089929992831333</v>
      </c>
      <c r="AO116" s="13">
        <f t="shared" ca="1" si="216"/>
        <v>2.9235778604921965</v>
      </c>
      <c r="AP116" s="13">
        <f t="shared" ca="1" si="317"/>
        <v>3.3988511167503694</v>
      </c>
      <c r="AQ116" s="13">
        <f t="shared" ca="1" si="317"/>
        <v>3.2931558464191646</v>
      </c>
      <c r="AR116" s="13">
        <f t="shared" ca="1" si="317"/>
        <v>2.9166006754036924</v>
      </c>
      <c r="AS116" s="13">
        <f t="shared" ca="1" si="317"/>
        <v>2.852265674517783</v>
      </c>
      <c r="AT116" s="13">
        <f t="shared" ca="1" si="317"/>
        <v>2.1028879881316871</v>
      </c>
      <c r="AU116" s="13">
        <f t="shared" ca="1" si="317"/>
        <v>2.7031392045479814</v>
      </c>
      <c r="AV116" s="13">
        <f t="shared" ca="1" si="317"/>
        <v>2.7124216326022168</v>
      </c>
      <c r="AW116" s="13">
        <f t="shared" ca="1" si="317"/>
        <v>1.4130782670172808</v>
      </c>
      <c r="AX116" s="13">
        <f t="shared" ca="1" si="217"/>
        <v>2.3285053756313334</v>
      </c>
    </row>
    <row r="117" spans="1:50" x14ac:dyDescent="0.25">
      <c r="A117" s="9">
        <f t="shared" si="243"/>
        <v>2042</v>
      </c>
      <c r="B117" s="7">
        <f t="shared" si="244"/>
        <v>1.2</v>
      </c>
      <c r="C117" s="6">
        <f ca="1">MAX(INDIRECT("'[All data.xlsx]Sheet5_Mul_" &amp; $B117 &amp; "_" &amp; C$1 &amp; "'!"&amp; ADDRESS($BD$2+$A117-2023, 2) &amp; ":" &amp; ADDRESS($BD$2+$A117-2023, 52)))</f>
        <v>3.3459906078942434</v>
      </c>
      <c r="D117" s="13">
        <f ca="1">MAX(INDIRECT("'[All data.xlsx]Sheet5_Mul_" &amp; $B117 &amp; "_" &amp; D$1 &amp; "'!"&amp; ADDRESS($BE$2+$A117-2023, 2) &amp; ":" &amp; ADDRESS($BE$2+$A117-2023, 52)))</f>
        <v>3.2963784565618806</v>
      </c>
      <c r="E117" s="13">
        <f t="shared" ca="1" si="275"/>
        <v>3.6339928500131404</v>
      </c>
      <c r="F117" s="13">
        <f t="shared" ca="1" si="318"/>
        <v>3.5195613129652314</v>
      </c>
      <c r="G117" s="13">
        <f t="shared" ca="1" si="330"/>
        <v>3.1948493192768979</v>
      </c>
      <c r="H117" s="13">
        <f t="shared" ca="1" si="334"/>
        <v>3.0623186760418712</v>
      </c>
      <c r="I117" s="13">
        <f t="shared" ca="1" si="319"/>
        <v>2.9935630515594722</v>
      </c>
      <c r="J117" s="13">
        <f t="shared" ca="1" si="331"/>
        <v>2.9248074270770732</v>
      </c>
      <c r="K117" s="13">
        <f t="shared" ca="1" si="303"/>
        <v>2.8857061202222507</v>
      </c>
      <c r="L117" s="13">
        <f t="shared" ca="1" si="303"/>
        <v>2.8050090400724428</v>
      </c>
      <c r="M117" s="13">
        <f t="shared" ca="1" si="203"/>
        <v>2.4867384178688452</v>
      </c>
      <c r="N117" s="12">
        <f t="shared" ref="N117:N121" ca="1" si="345">C117/C$116</f>
        <v>1.127204306473498</v>
      </c>
      <c r="O117" s="12">
        <f t="shared" ref="O116:X121" ca="1" si="346">D117/D$116</f>
        <v>1.1216347101334387</v>
      </c>
      <c r="P117" s="12">
        <f t="shared" ca="1" si="346"/>
        <v>1.0691827106235796</v>
      </c>
      <c r="Q117" s="12">
        <f t="shared" ca="1" si="346"/>
        <v>1.0687503042992181</v>
      </c>
      <c r="R117" s="12">
        <f t="shared" ca="1" si="346"/>
        <v>0.9933205509511277</v>
      </c>
      <c r="S117" s="12">
        <f t="shared" ca="1" si="346"/>
        <v>1.0736442623142393</v>
      </c>
      <c r="T117" s="12">
        <f t="shared" ca="1" si="346"/>
        <v>1.0493338484655907</v>
      </c>
      <c r="U117" s="12">
        <f t="shared" ca="1" si="346"/>
        <v>1.0645810584592201</v>
      </c>
      <c r="V117" s="12">
        <f t="shared" ca="1" si="346"/>
        <v>1.0638855278018815</v>
      </c>
      <c r="W117" s="12">
        <f t="shared" ca="1" si="346"/>
        <v>1.0684273246697984</v>
      </c>
      <c r="X117" s="12">
        <f t="shared" ca="1" si="346"/>
        <v>1.0679547678495738</v>
      </c>
      <c r="Z117" s="9">
        <f t="shared" si="245"/>
        <v>2042</v>
      </c>
      <c r="AA117" s="7">
        <f t="shared" si="246"/>
        <v>1.2</v>
      </c>
      <c r="AB117" s="6">
        <f t="shared" ca="1" si="205"/>
        <v>3.3459906078942434</v>
      </c>
      <c r="AC117" s="6">
        <f t="shared" ca="1" si="206"/>
        <v>3.6626427295132005</v>
      </c>
      <c r="AD117" s="6">
        <f t="shared" ca="1" si="207"/>
        <v>4.542491062516425</v>
      </c>
      <c r="AE117" s="6">
        <f t="shared" ca="1" si="208"/>
        <v>5.027944732807474</v>
      </c>
      <c r="AF117" s="6">
        <f t="shared" ca="1" si="209"/>
        <v>5.3247488654614967</v>
      </c>
      <c r="AG117" s="6">
        <f t="shared" ca="1" si="210"/>
        <v>6.1246373520837425</v>
      </c>
      <c r="AH117" s="6">
        <f t="shared" ca="1" si="211"/>
        <v>7.4839076288986801</v>
      </c>
      <c r="AI117" s="6">
        <f t="shared" ca="1" si="212"/>
        <v>9.7493580902569086</v>
      </c>
      <c r="AJ117" s="6">
        <f t="shared" ca="1" si="213"/>
        <v>14.428530601111257</v>
      </c>
      <c r="AK117" s="6">
        <f t="shared" ca="1" si="214"/>
        <v>28.050090400724436</v>
      </c>
      <c r="AM117" s="7">
        <f t="shared" si="247"/>
        <v>1.2</v>
      </c>
      <c r="AN117" s="6">
        <f t="shared" ca="1" si="215"/>
        <v>3.3459906078942434</v>
      </c>
      <c r="AO117" s="13">
        <f t="shared" ca="1" si="216"/>
        <v>3.2963784565618806</v>
      </c>
      <c r="AP117" s="13">
        <f t="shared" ca="1" si="317"/>
        <v>3.6339928500131404</v>
      </c>
      <c r="AQ117" s="13">
        <f t="shared" ca="1" si="317"/>
        <v>3.5195613129652314</v>
      </c>
      <c r="AR117" s="13">
        <f t="shared" ca="1" si="317"/>
        <v>3.1948493192768979</v>
      </c>
      <c r="AS117" s="13">
        <f t="shared" ca="1" si="317"/>
        <v>3.0623186760418712</v>
      </c>
      <c r="AT117" s="13">
        <f t="shared" ca="1" si="317"/>
        <v>2.9935630515594722</v>
      </c>
      <c r="AU117" s="13">
        <f t="shared" ca="1" si="317"/>
        <v>2.9248074270770732</v>
      </c>
      <c r="AV117" s="13">
        <f t="shared" ca="1" si="317"/>
        <v>2.8364366655775659</v>
      </c>
      <c r="AW117" s="13">
        <f t="shared" ca="1" si="317"/>
        <v>2.7547817144614246</v>
      </c>
      <c r="AX117" s="13">
        <f t="shared" ca="1" si="217"/>
        <v>2.4867384178688452</v>
      </c>
    </row>
    <row r="118" spans="1:50" x14ac:dyDescent="0.25">
      <c r="A118" s="9">
        <f t="shared" si="243"/>
        <v>2042</v>
      </c>
      <c r="B118" s="7">
        <f t="shared" si="244"/>
        <v>1.4</v>
      </c>
      <c r="C118" s="6">
        <f ca="1">MAX(INDIRECT("'[All data.xlsx]Sheet5_Mul_" &amp; $B118 &amp; "_" &amp; C$1 &amp; "'!"&amp; ADDRESS($BD$2+$A118-2023, 2) &amp; ":" &amp; ADDRESS($BD$2+$A118-2023, 52)))</f>
        <v>3.6387749084621559</v>
      </c>
      <c r="D118" s="13">
        <f ca="1">MAX(INDIRECT("'[All data.xlsx]Sheet5_Mul_" &amp; $B118 &amp; "_" &amp; D$1 &amp; "'!"&amp; ADDRESS($BE$2+$A118-2023, 2) &amp; ":" &amp; ADDRESS($BE$2+$A118-2023, 52)))</f>
        <v>4.0448446309363035</v>
      </c>
      <c r="E118" s="13">
        <f t="shared" ca="1" si="275"/>
        <v>3.9184323780688062</v>
      </c>
      <c r="F118" s="13">
        <f t="shared" ca="1" si="318"/>
        <v>3.7920201252013088</v>
      </c>
      <c r="G118" s="13">
        <f t="shared" ca="1" si="330"/>
        <v>3.4942444014223577</v>
      </c>
      <c r="H118" s="13">
        <f t="shared" ca="1" si="334"/>
        <v>3.3877458882882063</v>
      </c>
      <c r="I118" s="13">
        <f t="shared" ca="1" si="319"/>
        <v>3.2429268182554427</v>
      </c>
      <c r="J118" s="13">
        <f t="shared" ca="1" si="331"/>
        <v>3.1955012750244562</v>
      </c>
      <c r="K118" s="13">
        <f t="shared" ca="1" si="303"/>
        <v>3.0484760277208305</v>
      </c>
      <c r="L118" s="13">
        <f t="shared" ca="1" si="303"/>
        <v>3.0321887645337497</v>
      </c>
      <c r="M118" s="13">
        <f t="shared" ca="1" si="203"/>
        <v>2.6683136616072112</v>
      </c>
      <c r="N118" s="12">
        <f t="shared" ca="1" si="345"/>
        <v>1.2258380933374968</v>
      </c>
      <c r="O118" s="12">
        <f t="shared" ca="1" si="346"/>
        <v>1.3763098488050898</v>
      </c>
      <c r="P118" s="12">
        <f t="shared" ca="1" si="346"/>
        <v>1.1528696737429343</v>
      </c>
      <c r="Q118" s="12">
        <f t="shared" ca="1" si="346"/>
        <v>1.1514851716855696</v>
      </c>
      <c r="R118" s="12">
        <f t="shared" ca="1" si="346"/>
        <v>1.0864064082885552</v>
      </c>
      <c r="S118" s="12">
        <f t="shared" ca="1" si="346"/>
        <v>1.1877385471326944</v>
      </c>
      <c r="T118" s="12">
        <f t="shared" ca="1" si="346"/>
        <v>1.136743345599331</v>
      </c>
      <c r="U118" s="12">
        <f t="shared" ca="1" si="346"/>
        <v>1.1631090984588361</v>
      </c>
      <c r="V118" s="12">
        <f t="shared" ca="1" si="346"/>
        <v>1.1238946007063855</v>
      </c>
      <c r="W118" s="12">
        <f t="shared" ca="1" si="346"/>
        <v>1.1549600316086495</v>
      </c>
      <c r="X118" s="12">
        <f t="shared" ca="1" si="346"/>
        <v>1.1459340783715153</v>
      </c>
      <c r="Z118" s="9">
        <f t="shared" si="245"/>
        <v>2042</v>
      </c>
      <c r="AA118" s="7">
        <f t="shared" si="246"/>
        <v>1.4</v>
      </c>
      <c r="AB118" s="6">
        <f t="shared" ca="1" si="205"/>
        <v>3.6387749084621559</v>
      </c>
      <c r="AC118" s="6">
        <f t="shared" ca="1" si="206"/>
        <v>4.4942718121514487</v>
      </c>
      <c r="AD118" s="6">
        <f t="shared" ca="1" si="207"/>
        <v>4.8980404725860076</v>
      </c>
      <c r="AE118" s="6">
        <f t="shared" ca="1" si="208"/>
        <v>5.4171716074304417</v>
      </c>
      <c r="AF118" s="6">
        <f t="shared" ca="1" si="209"/>
        <v>5.8237406690372628</v>
      </c>
      <c r="AG118" s="6">
        <f t="shared" ca="1" si="210"/>
        <v>6.7754917765764127</v>
      </c>
      <c r="AH118" s="6">
        <f t="shared" ca="1" si="211"/>
        <v>8.1073170456386059</v>
      </c>
      <c r="AI118" s="6">
        <f t="shared" ca="1" si="212"/>
        <v>10.651670916748186</v>
      </c>
      <c r="AJ118" s="6">
        <f t="shared" ca="1" si="213"/>
        <v>15.242380138604156</v>
      </c>
      <c r="AK118" s="6">
        <f t="shared" ca="1" si="214"/>
        <v>30.321887645337505</v>
      </c>
      <c r="AM118" s="7">
        <f t="shared" si="247"/>
        <v>1.4</v>
      </c>
      <c r="AN118" s="6">
        <f t="shared" ca="1" si="215"/>
        <v>3.6387749084621559</v>
      </c>
      <c r="AO118" s="13">
        <f t="shared" ca="1" si="216"/>
        <v>4.0448446309363035</v>
      </c>
      <c r="AP118" s="13">
        <f t="shared" ca="1" si="317"/>
        <v>3.9184323780688062</v>
      </c>
      <c r="AQ118" s="13">
        <f t="shared" ca="1" si="317"/>
        <v>3.7920201252013088</v>
      </c>
      <c r="AR118" s="13">
        <f t="shared" ca="1" si="317"/>
        <v>3.4942444014223577</v>
      </c>
      <c r="AS118" s="13">
        <f t="shared" ca="1" si="317"/>
        <v>3.3877458882882063</v>
      </c>
      <c r="AT118" s="13">
        <f t="shared" ca="1" si="317"/>
        <v>2.2676068551666422</v>
      </c>
      <c r="AU118" s="13">
        <f t="shared" ca="1" si="317"/>
        <v>3.1955012750244562</v>
      </c>
      <c r="AV118" s="13">
        <f t="shared" ca="1" si="317"/>
        <v>3.0484760277208305</v>
      </c>
      <c r="AW118" s="13">
        <f t="shared" ca="1" si="317"/>
        <v>2.9778051914248307</v>
      </c>
      <c r="AX118" s="13">
        <f t="shared" ca="1" si="217"/>
        <v>2.6683136616072112</v>
      </c>
    </row>
    <row r="119" spans="1:50" x14ac:dyDescent="0.25">
      <c r="A119" s="9">
        <f t="shared" si="243"/>
        <v>2042</v>
      </c>
      <c r="B119" s="7">
        <f t="shared" si="244"/>
        <v>1.6</v>
      </c>
      <c r="C119" s="6">
        <f ca="1">MAX(INDIRECT("'[All data.xlsx]Sheet5_Mul_" &amp; $B119 &amp; "_" &amp; C$1 &amp; "'!"&amp; ADDRESS($BD$2+$A119-2023, 2) &amp; ":" &amp; ADDRESS($BD$2+$A119-2023, 52)))</f>
        <v>4.0152203023954902</v>
      </c>
      <c r="D119" s="13">
        <f ca="1">MAX(INDIRECT("'[All data.xlsx]Sheet5_Mul_" &amp; $B119 &amp; "_" &amp; D$1 &amp; "'!"&amp; ADDRESS($BE$2+$A119-2023, 2) &amp; ":" &amp; ADDRESS($BE$2+$A119-2023, 52)))/2.5</f>
        <v>10.275858869367728</v>
      </c>
      <c r="E119" s="13">
        <f t="shared" ca="1" si="275"/>
        <v>4.2747674082500531</v>
      </c>
      <c r="F119" s="13">
        <f t="shared" ca="1" si="318"/>
        <v>4.1304916434667769</v>
      </c>
      <c r="G119" s="13">
        <f t="shared" ca="1" si="330"/>
        <v>3.9449937101115271</v>
      </c>
      <c r="H119" s="13">
        <f t="shared" ca="1" si="334"/>
        <v>3.8789573685082797</v>
      </c>
      <c r="I119" s="13">
        <f t="shared" ca="1" si="319"/>
        <v>3.6701829034022997</v>
      </c>
      <c r="J119" s="13">
        <f t="shared" ca="1" si="331"/>
        <v>3.7069248664720398</v>
      </c>
      <c r="K119" s="13">
        <f t="shared" ca="1" si="303"/>
        <v>3.3220932156526484</v>
      </c>
      <c r="L119" s="13">
        <f t="shared" ca="1" si="303"/>
        <v>3.2588711282760849</v>
      </c>
      <c r="M119" s="13">
        <f t="shared" ca="1" si="203"/>
        <v>2.8747220382729144</v>
      </c>
      <c r="N119" s="12">
        <f t="shared" ca="1" si="345"/>
        <v>1.3526558041202579</v>
      </c>
      <c r="O119" s="12">
        <f t="shared" ca="1" si="346"/>
        <v>3.4964917215048037</v>
      </c>
      <c r="P119" s="12">
        <f t="shared" ca="1" si="346"/>
        <v>1.2577095204855999</v>
      </c>
      <c r="Q119" s="12">
        <f t="shared" ca="1" si="346"/>
        <v>1.2542654633117638</v>
      </c>
      <c r="R119" s="12">
        <f t="shared" ca="1" si="346"/>
        <v>1.2265502795335701</v>
      </c>
      <c r="S119" s="12">
        <f t="shared" ca="1" si="346"/>
        <v>1.3599565437269703</v>
      </c>
      <c r="T119" s="12">
        <f t="shared" ca="1" si="346"/>
        <v>1.2865094485293953</v>
      </c>
      <c r="U119" s="12">
        <f t="shared" ca="1" si="346"/>
        <v>1.3492587448471409</v>
      </c>
      <c r="V119" s="12">
        <f t="shared" ca="1" si="346"/>
        <v>1.2247702111362129</v>
      </c>
      <c r="W119" s="12">
        <f t="shared" ca="1" si="346"/>
        <v>1.2413032939593456</v>
      </c>
      <c r="X119" s="12">
        <f t="shared" ca="1" si="346"/>
        <v>1.2345782270283503</v>
      </c>
      <c r="Z119" s="9">
        <f t="shared" si="245"/>
        <v>2042</v>
      </c>
      <c r="AA119" s="7">
        <f t="shared" si="246"/>
        <v>1.6</v>
      </c>
      <c r="AB119" s="6">
        <f t="shared" ca="1" si="205"/>
        <v>4.0152203023954902</v>
      </c>
      <c r="AC119" s="6">
        <f t="shared" ca="1" si="206"/>
        <v>11.417620965964142</v>
      </c>
      <c r="AD119" s="6">
        <f t="shared" ca="1" si="207"/>
        <v>5.3434592603125664</v>
      </c>
      <c r="AE119" s="6">
        <f t="shared" ca="1" si="208"/>
        <v>5.9007023478096814</v>
      </c>
      <c r="AF119" s="6">
        <f t="shared" ca="1" si="209"/>
        <v>6.5749895168525452</v>
      </c>
      <c r="AG119" s="6">
        <f t="shared" ca="1" si="210"/>
        <v>7.7579147370165593</v>
      </c>
      <c r="AH119" s="6">
        <f t="shared" ca="1" si="211"/>
        <v>9.1754572585057481</v>
      </c>
      <c r="AI119" s="6">
        <f t="shared" ca="1" si="212"/>
        <v>12.356416221573465</v>
      </c>
      <c r="AJ119" s="6">
        <f t="shared" ca="1" si="213"/>
        <v>16.610466078263247</v>
      </c>
      <c r="AK119" s="6">
        <f t="shared" ca="1" si="214"/>
        <v>32.588711282760855</v>
      </c>
      <c r="AM119" s="7">
        <f t="shared" si="247"/>
        <v>1.6</v>
      </c>
      <c r="AN119" s="6">
        <f t="shared" ca="1" si="215"/>
        <v>4.0152203023954902</v>
      </c>
      <c r="AO119" s="13">
        <f t="shared" ca="1" si="216"/>
        <v>16.7822224353751</v>
      </c>
      <c r="AP119" s="13">
        <f t="shared" ca="1" si="317"/>
        <v>4.2747674082500531</v>
      </c>
      <c r="AQ119" s="13">
        <f t="shared" ca="1" si="317"/>
        <v>4.1304916434667769</v>
      </c>
      <c r="AR119" s="13">
        <f t="shared" ca="1" si="317"/>
        <v>3.9449937101115271</v>
      </c>
      <c r="AS119" s="13">
        <f t="shared" ca="1" si="317"/>
        <v>3.8789573685082797</v>
      </c>
      <c r="AT119" s="13">
        <f t="shared" ca="1" si="317"/>
        <v>3.6701829034022997</v>
      </c>
      <c r="AU119" s="13">
        <f t="shared" ca="1" si="317"/>
        <v>3.7069248664720398</v>
      </c>
      <c r="AV119" s="13">
        <f t="shared" ca="1" si="317"/>
        <v>3.3220932156526484</v>
      </c>
      <c r="AW119" s="13">
        <f t="shared" ca="1" si="317"/>
        <v>3.2056022138067908</v>
      </c>
      <c r="AX119" s="13">
        <f t="shared" ca="1" si="217"/>
        <v>2.8747220382729144</v>
      </c>
    </row>
    <row r="120" spans="1:50" x14ac:dyDescent="0.25">
      <c r="A120" s="9">
        <f t="shared" si="243"/>
        <v>2042</v>
      </c>
      <c r="B120" s="7">
        <f t="shared" si="244"/>
        <v>1.8</v>
      </c>
      <c r="C120" s="6">
        <f ca="1">MAX(INDIRECT("'[All data.xlsx]Sheet5_Mul_" &amp; $B120 &amp; "_" &amp; C$1 &amp; "'!"&amp; ADDRESS($BD$2+$A120-2023, 2) &amp; ":" &amp; ADDRESS($BD$2+$A120-2023, 52)))</f>
        <v>4.5181304114646643</v>
      </c>
      <c r="D120" s="13">
        <f ca="1">MAX(INDIRECT("'[All data.xlsx]Sheet5_Mul_" &amp; $B120 &amp; "_" &amp; D$1 &amp; "'!"&amp; ADDRESS($BE$2+$A120-2023, 2) &amp; ":" &amp; ADDRESS($BE$2+$A120-2023, 52)))/2.5</f>
        <v>9.6920884787264683</v>
      </c>
      <c r="E120" s="13">
        <f t="shared" ca="1" si="275"/>
        <v>15.136697621373099</v>
      </c>
      <c r="F120" s="13">
        <f t="shared" ca="1" si="318"/>
        <v>4.5653890589722108</v>
      </c>
      <c r="G120" s="13">
        <f t="shared" ca="1" si="330"/>
        <v>4.5742377036495814</v>
      </c>
      <c r="H120" s="13">
        <f t="shared" ca="1" si="334"/>
        <v>4.3931393398904932</v>
      </c>
      <c r="I120" s="13">
        <f t="shared" ca="1" si="319"/>
        <v>4.2286765048914656</v>
      </c>
      <c r="J120" s="13">
        <f t="shared" ca="1" si="331"/>
        <v>3.8052935070684746</v>
      </c>
      <c r="K120" s="13">
        <f t="shared" ca="1" si="303"/>
        <v>3.8885886720296927</v>
      </c>
      <c r="L120" s="13">
        <f t="shared" ca="1" si="303"/>
        <v>3.546848283539668</v>
      </c>
      <c r="M120" s="13">
        <f t="shared" ca="1" si="203"/>
        <v>1.641773330393693</v>
      </c>
      <c r="N120" s="12">
        <f t="shared" ca="1" si="345"/>
        <v>1.52207721234967</v>
      </c>
      <c r="O120" s="12">
        <f t="shared" ca="1" si="346"/>
        <v>3.2978564186960586</v>
      </c>
      <c r="P120" s="12">
        <f t="shared" ca="1" si="346"/>
        <v>4.4534747482099908</v>
      </c>
      <c r="Q120" s="12">
        <f t="shared" ca="1" si="346"/>
        <v>1.3863264515514557</v>
      </c>
      <c r="R120" s="12">
        <f t="shared" ca="1" si="346"/>
        <v>1.4221904890960593</v>
      </c>
      <c r="S120" s="12">
        <f t="shared" ca="1" si="346"/>
        <v>1.5402279595266726</v>
      </c>
      <c r="T120" s="12">
        <f t="shared" ca="1" si="346"/>
        <v>1.4822782464802982</v>
      </c>
      <c r="U120" s="12">
        <f t="shared" ca="1" si="346"/>
        <v>1.3850632872439719</v>
      </c>
      <c r="V120" s="12">
        <f t="shared" ca="1" si="346"/>
        <v>1.4336224963296345</v>
      </c>
      <c r="W120" s="12">
        <f t="shared" ca="1" si="346"/>
        <v>1.3509937288808469</v>
      </c>
      <c r="X120" s="12">
        <f t="shared" ca="1" si="346"/>
        <v>0.70507603185092704</v>
      </c>
      <c r="Z120" s="9">
        <f t="shared" si="245"/>
        <v>2042</v>
      </c>
      <c r="AA120" s="7">
        <f t="shared" si="246"/>
        <v>1.8</v>
      </c>
      <c r="AB120" s="6">
        <f t="shared" ca="1" si="205"/>
        <v>4.5181304114646643</v>
      </c>
      <c r="AC120" s="6">
        <f t="shared" ca="1" si="206"/>
        <v>10.768987198584965</v>
      </c>
      <c r="AD120" s="6">
        <f t="shared" ca="1" si="207"/>
        <v>18.920872026716371</v>
      </c>
      <c r="AE120" s="6">
        <f t="shared" ca="1" si="208"/>
        <v>6.5219843699603013</v>
      </c>
      <c r="AF120" s="6">
        <f t="shared" ca="1" si="209"/>
        <v>7.6237295060826362</v>
      </c>
      <c r="AG120" s="6">
        <f t="shared" ca="1" si="210"/>
        <v>8.7862786797809864</v>
      </c>
      <c r="AH120" s="6">
        <f t="shared" ca="1" si="211"/>
        <v>10.571691262228663</v>
      </c>
      <c r="AI120" s="6">
        <f t="shared" ca="1" si="212"/>
        <v>12.684311690228247</v>
      </c>
      <c r="AJ120" s="6">
        <f t="shared" ca="1" si="213"/>
        <v>19.442943360148469</v>
      </c>
      <c r="AK120" s="6">
        <f t="shared" ca="1" si="214"/>
        <v>35.468482835396685</v>
      </c>
      <c r="AM120" s="7">
        <f t="shared" si="247"/>
        <v>1.8</v>
      </c>
      <c r="AN120" s="6">
        <f t="shared" ca="1" si="215"/>
        <v>4.5181304114646643</v>
      </c>
      <c r="AO120" s="13">
        <f t="shared" ca="1" si="216"/>
        <v>17.182477393662655</v>
      </c>
      <c r="AP120" s="13">
        <f t="shared" ca="1" si="317"/>
        <v>9.9381614351591292</v>
      </c>
      <c r="AQ120" s="13">
        <f t="shared" ca="1" si="317"/>
        <v>4.5653890589722108</v>
      </c>
      <c r="AR120" s="13">
        <f t="shared" ca="1" si="317"/>
        <v>4.5742377036495814</v>
      </c>
      <c r="AS120" s="13">
        <f t="shared" ca="1" si="317"/>
        <v>4.3931393398904932</v>
      </c>
      <c r="AT120" s="13">
        <f t="shared" ca="1" si="317"/>
        <v>4.2286765048914656</v>
      </c>
      <c r="AU120" s="13">
        <f t="shared" ca="1" si="317"/>
        <v>3.7555286336540874</v>
      </c>
      <c r="AV120" s="13">
        <f t="shared" ca="1" si="317"/>
        <v>3.7945000249139831</v>
      </c>
      <c r="AW120" s="13">
        <f t="shared" ca="1" si="317"/>
        <v>3.4920585745090298</v>
      </c>
      <c r="AX120" s="13">
        <f t="shared" ca="1" si="217"/>
        <v>1.641773330393693</v>
      </c>
    </row>
    <row r="121" spans="1:50" x14ac:dyDescent="0.25">
      <c r="A121" s="9">
        <f t="shared" si="243"/>
        <v>2042</v>
      </c>
      <c r="B121" s="7">
        <f t="shared" si="244"/>
        <v>2</v>
      </c>
      <c r="C121" s="6">
        <f ca="1">MAX(INDIRECT("'[All data.xlsx]Sheet5_Mul_" &amp; $B121 &amp; "_" &amp; C$1 &amp; "'!"&amp; ADDRESS($BD$2+$A121-2023, 2) &amp; ":" &amp; ADDRESS($BD$2+$A121-2023, 52)))</f>
        <v>5.2122237205207185</v>
      </c>
      <c r="D121" s="13">
        <f ca="1">MAX(INDIRECT("'[All data.xlsx]Sheet5_Mul_" &amp; $B121 &amp; "_" &amp; D$1 &amp; "'!"&amp; ADDRESS($BE$2+$A121-2023, 2) &amp; ":" &amp; ADDRESS($BE$2+$A121-2023, 52)))/2.5</f>
        <v>10.788818994427764</v>
      </c>
      <c r="E121" s="13">
        <f t="shared" ca="1" si="275"/>
        <v>12.479147105330615</v>
      </c>
      <c r="F121" s="13">
        <f t="shared" ca="1" si="318"/>
        <v>11.024481884476906</v>
      </c>
      <c r="G121" s="13">
        <f t="shared" ca="1" si="330"/>
        <v>13.456037081263686</v>
      </c>
      <c r="H121" s="13">
        <f t="shared" ca="1" si="334"/>
        <v>10.395418204244198</v>
      </c>
      <c r="I121" s="13">
        <f t="shared" ca="1" si="319"/>
        <v>7.4964507038340171</v>
      </c>
      <c r="J121" s="13">
        <f t="shared" ca="1" si="331"/>
        <v>5.3809051873070066</v>
      </c>
      <c r="K121" s="13">
        <f t="shared" ca="1" si="303"/>
        <v>2.0558046331578574</v>
      </c>
      <c r="L121" s="13">
        <f t="shared" ca="1" si="303"/>
        <v>1.8853897417597782</v>
      </c>
      <c r="M121" s="13">
        <f t="shared" ca="1" si="203"/>
        <v>1.8439447892142029</v>
      </c>
      <c r="N121" s="12">
        <f t="shared" ca="1" si="345"/>
        <v>1.7559048164130324</v>
      </c>
      <c r="O121" s="12">
        <f t="shared" ca="1" si="346"/>
        <v>3.6710329305205369</v>
      </c>
      <c r="P121" s="12">
        <f t="shared" ca="1" si="346"/>
        <v>3.6715780352455942</v>
      </c>
      <c r="Q121" s="12">
        <f t="shared" ca="1" si="346"/>
        <v>3.3476951588745645</v>
      </c>
      <c r="R121" s="12">
        <f t="shared" ca="1" si="346"/>
        <v>4.1836583924417639</v>
      </c>
      <c r="S121" s="12">
        <f t="shared" ca="1" si="346"/>
        <v>3.6446177847726946</v>
      </c>
      <c r="T121" s="12">
        <f t="shared" ca="1" si="346"/>
        <v>2.6277313460255534</v>
      </c>
      <c r="U121" s="12">
        <f t="shared" ca="1" si="346"/>
        <v>1.9585596257517464</v>
      </c>
      <c r="V121" s="12">
        <f t="shared" ca="1" si="346"/>
        <v>0.7579222228756447</v>
      </c>
      <c r="W121" s="12">
        <f t="shared" ca="1" si="346"/>
        <v>0.71814453678062218</v>
      </c>
      <c r="X121" s="12">
        <f t="shared" ca="1" si="346"/>
        <v>0.79190059362188481</v>
      </c>
      <c r="Z121" s="9">
        <f t="shared" si="245"/>
        <v>2042</v>
      </c>
      <c r="AA121" s="7">
        <f t="shared" si="246"/>
        <v>2</v>
      </c>
      <c r="AB121" s="6">
        <f t="shared" ca="1" si="205"/>
        <v>5.2122237205207185</v>
      </c>
      <c r="AC121" s="6">
        <f t="shared" ca="1" si="206"/>
        <v>11.987576660475293</v>
      </c>
      <c r="AD121" s="6">
        <f t="shared" ca="1" si="207"/>
        <v>15.598933881663267</v>
      </c>
      <c r="AE121" s="6">
        <f t="shared" ca="1" si="208"/>
        <v>15.74925983496701</v>
      </c>
      <c r="AF121" s="6">
        <f t="shared" ca="1" si="209"/>
        <v>22.426728468772811</v>
      </c>
      <c r="AG121" s="6">
        <f t="shared" ca="1" si="210"/>
        <v>20.790836408488396</v>
      </c>
      <c r="AH121" s="6">
        <f t="shared" ca="1" si="211"/>
        <v>18.741126759585043</v>
      </c>
      <c r="AI121" s="6">
        <f t="shared" ca="1" si="212"/>
        <v>17.936350624356685</v>
      </c>
      <c r="AJ121" s="6">
        <f t="shared" ca="1" si="213"/>
        <v>10.27902316578929</v>
      </c>
      <c r="AK121" s="6">
        <f t="shared" ca="1" si="214"/>
        <v>18.853897417597786</v>
      </c>
      <c r="AM121" s="7">
        <f t="shared" si="247"/>
        <v>2</v>
      </c>
      <c r="AN121" s="6">
        <f t="shared" ca="1" si="215"/>
        <v>5.2122237205207185</v>
      </c>
      <c r="AO121" s="13">
        <f t="shared" ca="1" si="216"/>
        <v>18.811689991373875</v>
      </c>
      <c r="AP121" s="13">
        <f t="shared" ca="1" si="317"/>
        <v>7.78002640809963</v>
      </c>
      <c r="AQ121" s="13">
        <f t="shared" ca="1" si="317"/>
        <v>7.6876443207113132</v>
      </c>
      <c r="AR121" s="13">
        <f t="shared" ca="1" si="317"/>
        <v>9.2621740281252816</v>
      </c>
      <c r="AS121" s="13">
        <f t="shared" ca="1" si="317"/>
        <v>7.7577903639838333</v>
      </c>
      <c r="AT121" s="13">
        <f t="shared" ca="1" si="317"/>
        <v>5.7210239593534409</v>
      </c>
      <c r="AU121" s="13">
        <f t="shared" ca="1" si="317"/>
        <v>4.0484579531705513</v>
      </c>
      <c r="AV121" s="13">
        <f t="shared" ca="1" si="317"/>
        <v>2.0558046331578574</v>
      </c>
      <c r="AW121" s="13">
        <f t="shared" ca="1" si="317"/>
        <v>1.8229086853682424</v>
      </c>
      <c r="AX121" s="13">
        <f t="shared" ca="1" si="217"/>
        <v>1.8439447892142029</v>
      </c>
    </row>
    <row r="122" spans="1:50" x14ac:dyDescent="0.25">
      <c r="A122" s="9">
        <f t="shared" si="243"/>
        <v>2043</v>
      </c>
      <c r="B122" s="7">
        <f t="shared" si="244"/>
        <v>1</v>
      </c>
      <c r="C122" s="6">
        <f ca="1">MAX(INDIRECT("'[All data.xlsx]Sheet5_Mul_" &amp; $B122 &amp; "_" &amp; C$1 &amp; "'!"&amp; ADDRESS($BD$2+$A122-2023, 2) &amp; ":" &amp; ADDRESS($BD$2+$A122-2023, 52)))/23</f>
        <v>2.9725167257667606</v>
      </c>
      <c r="D122" s="13">
        <f ca="1">MAX(INDIRECT("'[All data.xlsx]Sheet5_Mul_" &amp; $B122 &amp; "_" &amp; D$1 &amp; "'!"&amp; ADDRESS($BE$2+$A122-2023, 2) &amp; ":" &amp; ADDRESS($BE$2+$A122-2023, 52)))</f>
        <v>2.9391509380624008</v>
      </c>
      <c r="E122" s="13">
        <f t="shared" ca="1" si="275"/>
        <v>3.2684465823168911</v>
      </c>
      <c r="F122" s="13">
        <f t="shared" ca="1" si="318"/>
        <v>3.1587756491827359</v>
      </c>
      <c r="G122" s="13">
        <f t="shared" ca="1" si="330"/>
        <v>2.9344817257085132</v>
      </c>
      <c r="H122" s="13">
        <f t="shared" ca="1" si="334"/>
        <v>2.8515226846081632</v>
      </c>
      <c r="I122" s="13">
        <f t="shared" ca="1" si="319"/>
        <v>2.8517116862657161</v>
      </c>
      <c r="J122" s="13">
        <f t="shared" ca="1" si="331"/>
        <v>2.8610354985683077</v>
      </c>
      <c r="K122" s="13">
        <f t="shared" ca="1" si="303"/>
        <v>2.6513207837664767</v>
      </c>
      <c r="L122" s="13">
        <f t="shared" ca="1" si="303"/>
        <v>2.6400400484126041</v>
      </c>
      <c r="M122" s="13">
        <f t="shared" ca="1" si="203"/>
        <v>2.3260193953023243</v>
      </c>
      <c r="N122" s="12">
        <f ca="1">C122/$C122</f>
        <v>1</v>
      </c>
      <c r="O122" s="12">
        <f t="shared" ref="O122" ca="1" si="347">D122/$C122</f>
        <v>0.98877523971013048</v>
      </c>
      <c r="P122" s="12">
        <f t="shared" ref="P122" ca="1" si="348">E122/$C122</f>
        <v>1.0995553209120448</v>
      </c>
      <c r="Q122" s="12">
        <f t="shared" ref="Q122" ca="1" si="349">F122/$C122</f>
        <v>1.0626603449532921</v>
      </c>
      <c r="R122" s="12">
        <f t="shared" ref="R122" ca="1" si="350">G122/$C122</f>
        <v>0.98720444540192243</v>
      </c>
      <c r="S122" s="12">
        <f t="shared" ref="S122" ca="1" si="351">H122/$C122</f>
        <v>0.95929575766225939</v>
      </c>
      <c r="T122" s="12">
        <f t="shared" ref="T122" ca="1" si="352">I122/$C122</f>
        <v>0.9593593407048423</v>
      </c>
      <c r="U122" s="12">
        <f t="shared" ref="U122" ca="1" si="353">J122/$C122</f>
        <v>0.96249601348510616</v>
      </c>
      <c r="V122" s="12">
        <f t="shared" ref="V122" ca="1" si="354">K122/$C122</f>
        <v>0.89194478227286289</v>
      </c>
      <c r="W122" s="12">
        <f t="shared" ref="W122" ca="1" si="355">L122/$C122</f>
        <v>0.88814977070704482</v>
      </c>
      <c r="X122" s="12">
        <f t="shared" ref="X122" ca="1" si="356">M122/$C122</f>
        <v>0.78250842968842427</v>
      </c>
      <c r="Z122" s="9">
        <f t="shared" si="245"/>
        <v>2043</v>
      </c>
      <c r="AA122" s="7">
        <f t="shared" si="246"/>
        <v>1</v>
      </c>
      <c r="AB122" s="6">
        <f t="shared" ca="1" si="205"/>
        <v>2.9725167257667606</v>
      </c>
      <c r="AC122" s="6">
        <f t="shared" ca="1" si="206"/>
        <v>3.2657232645137784</v>
      </c>
      <c r="AD122" s="6">
        <f t="shared" ca="1" si="207"/>
        <v>4.0855582278961133</v>
      </c>
      <c r="AE122" s="6">
        <f t="shared" ca="1" si="208"/>
        <v>4.5125366416896231</v>
      </c>
      <c r="AF122" s="6">
        <f t="shared" ca="1" si="209"/>
        <v>4.8908028761808557</v>
      </c>
      <c r="AG122" s="6">
        <f t="shared" ca="1" si="210"/>
        <v>5.7030453692163263</v>
      </c>
      <c r="AH122" s="6">
        <f t="shared" ca="1" si="211"/>
        <v>7.1292792156642903</v>
      </c>
      <c r="AI122" s="6">
        <f t="shared" ca="1" si="212"/>
        <v>9.5367849952276913</v>
      </c>
      <c r="AJ122" s="6">
        <f t="shared" ca="1" si="213"/>
        <v>13.256603918832386</v>
      </c>
      <c r="AK122" s="6">
        <f t="shared" ca="1" si="214"/>
        <v>26.400400484126045</v>
      </c>
      <c r="AM122" s="7">
        <f t="shared" si="247"/>
        <v>1</v>
      </c>
      <c r="AN122" s="6">
        <f t="shared" ca="1" si="215"/>
        <v>3.1080278009545026</v>
      </c>
      <c r="AO122" s="13">
        <f t="shared" ca="1" si="216"/>
        <v>2.9322746358380685</v>
      </c>
      <c r="AP122" s="13">
        <f t="shared" ref="AP122:AW130" ca="1" si="357">MIN(INDIRECT("'[All data.xlsx]Sheet5_Mul_" &amp; $B122 &amp; "_" &amp; AP$1 &amp; "'!"&amp; ADDRESS($BE$2+$A122-2023, 2) &amp; ":" &amp; ADDRESS($BE$2+$A122-2023, 52)))</f>
        <v>3.2684465823168911</v>
      </c>
      <c r="AQ122" s="13">
        <f t="shared" ca="1" si="357"/>
        <v>2.8938633131210834</v>
      </c>
      <c r="AR122" s="13">
        <f t="shared" ca="1" si="357"/>
        <v>2.9344817257085132</v>
      </c>
      <c r="AS122" s="13">
        <f t="shared" ca="1" si="357"/>
        <v>2.8515226846081632</v>
      </c>
      <c r="AT122" s="13">
        <f t="shared" ca="1" si="357"/>
        <v>2.1028083258804675</v>
      </c>
      <c r="AU122" s="13">
        <f t="shared" ca="1" si="357"/>
        <v>2.8610354985683077</v>
      </c>
      <c r="AV122" s="13">
        <f t="shared" ca="1" si="357"/>
        <v>2.6513207837664767</v>
      </c>
      <c r="AW122" s="13">
        <f t="shared" ca="1" si="357"/>
        <v>1.2160346301171316</v>
      </c>
      <c r="AX122" s="13">
        <f t="shared" ca="1" si="217"/>
        <v>2.3260193953023243</v>
      </c>
    </row>
    <row r="123" spans="1:50" x14ac:dyDescent="0.25">
      <c r="A123" s="9">
        <f t="shared" si="243"/>
        <v>2043</v>
      </c>
      <c r="B123" s="7">
        <f t="shared" si="244"/>
        <v>1.2</v>
      </c>
      <c r="C123" s="6">
        <f ca="1">MAX(INDIRECT("'[All data.xlsx]Sheet5_Mul_" &amp; $B123 &amp; "_" &amp; C$1 &amp; "'!"&amp; ADDRESS($BD$2+$A123-2023, 2) &amp; ":" &amp; ADDRESS($BD$2+$A123-2023, 52)))</f>
        <v>3.3449639930588257</v>
      </c>
      <c r="D123" s="13">
        <f ca="1">MAX(INDIRECT("'[All data.xlsx]Sheet5_Mul_" &amp; $B123 &amp; "_" &amp; D$1 &amp; "'!"&amp; ADDRESS($BE$2+$A123-2023, 2) &amp; ":" &amp; ADDRESS($BE$2+$A123-2023, 52)))</f>
        <v>3.7478390849339673</v>
      </c>
      <c r="E123" s="13">
        <f t="shared" ref="E123:E154" ca="1" si="358">MAX(INDIRECT("'[All data.xlsx]Sheet5_Mul_" &amp; $B123 &amp; "_" &amp; E$1 &amp; "'!"&amp; ADDRESS($BE$2+$A123-2023, 2) &amp; ":" &amp; ADDRESS($BE$2+$A123-2023, 52)))</f>
        <v>3.6331747791178355</v>
      </c>
      <c r="F123" s="13">
        <f t="shared" ca="1" si="318"/>
        <v>3.5185104733017014</v>
      </c>
      <c r="G123" s="13">
        <f t="shared" ca="1" si="330"/>
        <v>3.1675164040634813</v>
      </c>
      <c r="H123" s="13">
        <f t="shared" ca="1" si="334"/>
        <v>3.2380197752560989</v>
      </c>
      <c r="I123" s="13">
        <f t="shared" ca="1" si="319"/>
        <v>2.8620656879491846</v>
      </c>
      <c r="J123" s="13">
        <f t="shared" ca="1" si="331"/>
        <v>2.8255143491090822</v>
      </c>
      <c r="K123" s="13">
        <f t="shared" ca="1" si="303"/>
        <v>2.8186537505357387</v>
      </c>
      <c r="L123" s="13">
        <f t="shared" ca="1" si="303"/>
        <v>2.8200900789179499</v>
      </c>
      <c r="M123" s="13">
        <f t="shared" ca="1" si="203"/>
        <v>2.484107793463652</v>
      </c>
      <c r="N123" s="12">
        <f t="shared" ref="N123:N127" ca="1" si="359">C123/C$122</f>
        <v>1.1252969458720177</v>
      </c>
      <c r="O123" s="12">
        <f t="shared" ref="O122:X127" ca="1" si="360">D123/D$122</f>
        <v>1.275143456022944</v>
      </c>
      <c r="P123" s="12">
        <f t="shared" ca="1" si="360"/>
        <v>1.111590686160886</v>
      </c>
      <c r="Q123" s="12">
        <f t="shared" ca="1" si="360"/>
        <v>1.1138842589887759</v>
      </c>
      <c r="R123" s="12">
        <f t="shared" ca="1" si="360"/>
        <v>1.0794125505411705</v>
      </c>
      <c r="S123" s="12">
        <f t="shared" ca="1" si="360"/>
        <v>1.135540598268481</v>
      </c>
      <c r="T123" s="12">
        <f t="shared" ca="1" si="360"/>
        <v>1.0036308024171359</v>
      </c>
      <c r="U123" s="12">
        <f t="shared" ca="1" si="360"/>
        <v>0.98758451285312587</v>
      </c>
      <c r="V123" s="12">
        <f t="shared" ca="1" si="360"/>
        <v>1.0631130596470293</v>
      </c>
      <c r="W123" s="12">
        <f t="shared" ca="1" si="360"/>
        <v>1.0681997345508474</v>
      </c>
      <c r="X123" s="12">
        <f t="shared" ca="1" si="360"/>
        <v>1.0679652106429578</v>
      </c>
      <c r="Z123" s="9">
        <f t="shared" si="245"/>
        <v>2043</v>
      </c>
      <c r="AA123" s="7">
        <f t="shared" si="246"/>
        <v>1.2</v>
      </c>
      <c r="AB123" s="6">
        <f t="shared" ca="1" si="205"/>
        <v>3.3449639930588257</v>
      </c>
      <c r="AC123" s="6">
        <f t="shared" ca="1" si="206"/>
        <v>4.1642656499266302</v>
      </c>
      <c r="AD123" s="6">
        <f t="shared" ca="1" si="207"/>
        <v>4.5414684738972939</v>
      </c>
      <c r="AE123" s="6">
        <f t="shared" ca="1" si="208"/>
        <v>5.0264435332881456</v>
      </c>
      <c r="AF123" s="6">
        <f t="shared" ca="1" si="209"/>
        <v>5.2791940067724692</v>
      </c>
      <c r="AG123" s="6">
        <f t="shared" ca="1" si="210"/>
        <v>6.4760395505121977</v>
      </c>
      <c r="AH123" s="6">
        <f t="shared" ca="1" si="211"/>
        <v>7.1551642198729608</v>
      </c>
      <c r="AI123" s="6">
        <f t="shared" ca="1" si="212"/>
        <v>9.4183811636969388</v>
      </c>
      <c r="AJ123" s="6">
        <f t="shared" ca="1" si="213"/>
        <v>14.093268752678696</v>
      </c>
      <c r="AK123" s="6">
        <f t="shared" ca="1" si="214"/>
        <v>28.200900789179506</v>
      </c>
      <c r="AM123" s="7">
        <f t="shared" si="247"/>
        <v>1.2</v>
      </c>
      <c r="AN123" s="6">
        <f t="shared" ca="1" si="215"/>
        <v>3.3449639930588257</v>
      </c>
      <c r="AO123" s="13">
        <f t="shared" ca="1" si="216"/>
        <v>3.7478390849339673</v>
      </c>
      <c r="AP123" s="13">
        <f t="shared" ca="1" si="357"/>
        <v>3.6331747791178355</v>
      </c>
      <c r="AQ123" s="13">
        <f t="shared" ca="1" si="357"/>
        <v>3.5185104733017014</v>
      </c>
      <c r="AR123" s="13">
        <f t="shared" ca="1" si="357"/>
        <v>3.1675164040634813</v>
      </c>
      <c r="AS123" s="13">
        <f t="shared" ca="1" si="357"/>
        <v>3.061429523009096</v>
      </c>
      <c r="AT123" s="13">
        <f t="shared" ca="1" si="357"/>
        <v>2.0426539758334039</v>
      </c>
      <c r="AU123" s="13">
        <f t="shared" ca="1" si="357"/>
        <v>2.8255143491090822</v>
      </c>
      <c r="AV123" s="13">
        <f t="shared" ca="1" si="357"/>
        <v>1.7859311659856756</v>
      </c>
      <c r="AW123" s="13">
        <f t="shared" ca="1" si="357"/>
        <v>2.7672570415622562</v>
      </c>
      <c r="AX123" s="13">
        <f t="shared" ca="1" si="217"/>
        <v>2.484107793463652</v>
      </c>
    </row>
    <row r="124" spans="1:50" x14ac:dyDescent="0.25">
      <c r="A124" s="9">
        <f t="shared" si="243"/>
        <v>2043</v>
      </c>
      <c r="B124" s="7">
        <f t="shared" si="244"/>
        <v>1.4</v>
      </c>
      <c r="C124" s="6">
        <f ca="1">MAX(INDIRECT("'[All data.xlsx]Sheet5_Mul_" &amp; $B124 &amp; "_" &amp; C$1 &amp; "'!"&amp; ADDRESS($BD$2+$A124-2023, 2) &amp; ":" &amp; ADDRESS($BD$2+$A124-2023, 52)))</f>
        <v>3.6376749939673543</v>
      </c>
      <c r="D124" s="13">
        <f ca="1">MAX(INDIRECT("'[All data.xlsx]Sheet5_Mul_" &amp; $B124 &amp; "_" &amp; D$1 &amp; "'!"&amp; ADDRESS($BE$2+$A124-2023, 2) &amp; ":" &amp; ADDRESS($BE$2+$A124-2023, 52)))</f>
        <v>4.0441952099410097</v>
      </c>
      <c r="E124" s="13">
        <f t="shared" ca="1" si="358"/>
        <v>3.9175389918139194</v>
      </c>
      <c r="F124" s="13">
        <f t="shared" ca="1" si="318"/>
        <v>3.7908827736868291</v>
      </c>
      <c r="G124" s="13">
        <f t="shared" ca="1" si="330"/>
        <v>3.5142354563479214</v>
      </c>
      <c r="H124" s="13">
        <f t="shared" ca="1" si="334"/>
        <v>3.386845670070799</v>
      </c>
      <c r="I124" s="13">
        <f t="shared" ca="1" si="319"/>
        <v>3.1576395728626103</v>
      </c>
      <c r="J124" s="13">
        <f t="shared" ca="1" si="331"/>
        <v>3.3632109373178229</v>
      </c>
      <c r="K124" s="13">
        <f t="shared" ref="K124:L143" ca="1" si="361">MAX(INDIRECT("'[All data.xlsx]Sheet5_Mul_" &amp; $B124 &amp; "_" &amp; K$1 &amp; "'!"&amp; ADDRESS($BE$2+$A124-2023, 2) &amp; ":" &amp; ADDRESS($BE$2+$A124-2023, 52)))</f>
        <v>3.046340039501148</v>
      </c>
      <c r="L124" s="13">
        <f t="shared" ca="1" si="361"/>
        <v>3.0297473712201008</v>
      </c>
      <c r="M124" s="13">
        <f t="shared" ca="1" si="203"/>
        <v>2.6655196516097051</v>
      </c>
      <c r="N124" s="12">
        <f t="shared" ca="1" si="359"/>
        <v>1.2237693946125789</v>
      </c>
      <c r="O124" s="12">
        <f t="shared" ca="1" si="360"/>
        <v>1.3759739785963818</v>
      </c>
      <c r="P124" s="12">
        <f t="shared" ca="1" si="360"/>
        <v>1.1985935499171929</v>
      </c>
      <c r="Q124" s="12">
        <f t="shared" ca="1" si="360"/>
        <v>1.2001114338929506</v>
      </c>
      <c r="R124" s="12">
        <f t="shared" ca="1" si="360"/>
        <v>1.197565970699453</v>
      </c>
      <c r="S124" s="12">
        <f t="shared" ca="1" si="360"/>
        <v>1.1877323257332586</v>
      </c>
      <c r="T124" s="12">
        <f t="shared" ca="1" si="360"/>
        <v>1.1072786874179077</v>
      </c>
      <c r="U124" s="12">
        <f t="shared" ca="1" si="360"/>
        <v>1.1755222677246784</v>
      </c>
      <c r="V124" s="12">
        <f t="shared" ca="1" si="360"/>
        <v>1.1489896123295595</v>
      </c>
      <c r="W124" s="12">
        <f t="shared" ca="1" si="360"/>
        <v>1.1476141708690437</v>
      </c>
      <c r="X124" s="12">
        <f t="shared" ca="1" si="360"/>
        <v>1.1459576205568374</v>
      </c>
      <c r="Z124" s="9">
        <f t="shared" si="245"/>
        <v>2043</v>
      </c>
      <c r="AA124" s="7">
        <f t="shared" si="246"/>
        <v>1.4</v>
      </c>
      <c r="AB124" s="6">
        <f t="shared" ca="1" si="205"/>
        <v>3.6376749939673543</v>
      </c>
      <c r="AC124" s="6">
        <f t="shared" ca="1" si="206"/>
        <v>4.4935502332677881</v>
      </c>
      <c r="AD124" s="6">
        <f t="shared" ca="1" si="207"/>
        <v>4.8969237397673986</v>
      </c>
      <c r="AE124" s="6">
        <f t="shared" ca="1" si="208"/>
        <v>5.4155468195526133</v>
      </c>
      <c r="AF124" s="6">
        <f t="shared" ca="1" si="209"/>
        <v>5.857059093913203</v>
      </c>
      <c r="AG124" s="6">
        <f t="shared" ca="1" si="210"/>
        <v>6.7736913401415979</v>
      </c>
      <c r="AH124" s="6">
        <f t="shared" ca="1" si="211"/>
        <v>7.8940989321565258</v>
      </c>
      <c r="AI124" s="6">
        <f t="shared" ca="1" si="212"/>
        <v>11.210703124392742</v>
      </c>
      <c r="AJ124" s="6">
        <f t="shared" ca="1" si="213"/>
        <v>15.231700197505743</v>
      </c>
      <c r="AK124" s="6">
        <f t="shared" ca="1" si="214"/>
        <v>30.297473712201015</v>
      </c>
      <c r="AM124" s="7">
        <f t="shared" si="247"/>
        <v>1.4</v>
      </c>
      <c r="AN124" s="6">
        <f t="shared" ca="1" si="215"/>
        <v>3.6376749939673543</v>
      </c>
      <c r="AO124" s="13">
        <f t="shared" ca="1" si="216"/>
        <v>4.0441952099410097</v>
      </c>
      <c r="AP124" s="13">
        <f t="shared" ca="1" si="357"/>
        <v>3.9175389918139194</v>
      </c>
      <c r="AQ124" s="13">
        <f t="shared" ca="1" si="357"/>
        <v>3.7908827736868291</v>
      </c>
      <c r="AR124" s="13">
        <f t="shared" ca="1" si="357"/>
        <v>3.5142354563479214</v>
      </c>
      <c r="AS124" s="13">
        <f t="shared" ca="1" si="357"/>
        <v>3.386845670070799</v>
      </c>
      <c r="AT124" s="13">
        <f t="shared" ca="1" si="357"/>
        <v>3.1576395728626103</v>
      </c>
      <c r="AU124" s="13">
        <f t="shared" ca="1" si="357"/>
        <v>3.3632109373178229</v>
      </c>
      <c r="AV124" s="13">
        <f t="shared" ca="1" si="357"/>
        <v>3.046340039501148</v>
      </c>
      <c r="AW124" s="13">
        <f t="shared" ca="1" si="357"/>
        <v>1.4980973625462715</v>
      </c>
      <c r="AX124" s="13">
        <f t="shared" ca="1" si="217"/>
        <v>2.6655196516097051</v>
      </c>
    </row>
    <row r="125" spans="1:50" x14ac:dyDescent="0.25">
      <c r="A125" s="9">
        <f t="shared" si="243"/>
        <v>2043</v>
      </c>
      <c r="B125" s="7">
        <f t="shared" si="244"/>
        <v>1.6</v>
      </c>
      <c r="C125" s="6">
        <f ca="1">MAX(INDIRECT("'[All data.xlsx]Sheet5_Mul_" &amp; $B125 &amp; "_" &amp; C$1 &amp; "'!"&amp; ADDRESS($BD$2+$A125-2023, 2) &amp; ":" &amp; ADDRESS($BD$2+$A125-2023, 52)))</f>
        <v>4.0140293292090545</v>
      </c>
      <c r="D125" s="13">
        <f ca="1">MAX(INDIRECT("'[All data.xlsx]Sheet5_Mul_" &amp; $B125 &amp; "_" &amp; D$1 &amp; "'!"&amp; ADDRESS($BE$2+$A125-2023, 2) &amp; ":" &amp; ADDRESS($BE$2+$A125-2023, 52)))/2.5</f>
        <v>10.20902106830736</v>
      </c>
      <c r="E125" s="13">
        <f t="shared" ca="1" si="358"/>
        <v>4.2737805259513415</v>
      </c>
      <c r="F125" s="13">
        <f t="shared" ca="1" si="318"/>
        <v>4.1292493885904848</v>
      </c>
      <c r="G125" s="13">
        <f t="shared" ca="1" si="330"/>
        <v>4.2010389358273912</v>
      </c>
      <c r="H125" s="13">
        <f t="shared" ca="1" si="334"/>
        <v>3.8854155400504746</v>
      </c>
      <c r="I125" s="13">
        <f t="shared" ca="1" si="319"/>
        <v>3.6848244013267015</v>
      </c>
      <c r="J125" s="13">
        <f t="shared" ca="1" si="331"/>
        <v>3.5855643074147636</v>
      </c>
      <c r="K125" s="13">
        <f t="shared" ca="1" si="361"/>
        <v>3.4378247843725624</v>
      </c>
      <c r="L125" s="13">
        <f t="shared" ca="1" si="361"/>
        <v>3.3228568148874942</v>
      </c>
      <c r="M125" s="13">
        <f t="shared" ca="1" si="203"/>
        <v>1.4437583318603493</v>
      </c>
      <c r="N125" s="12">
        <f t="shared" ca="1" si="359"/>
        <v>1.3503807377815968</v>
      </c>
      <c r="O125" s="12">
        <f t="shared" ca="1" si="360"/>
        <v>3.4734592688314034</v>
      </c>
      <c r="P125" s="12">
        <f t="shared" ca="1" si="360"/>
        <v>1.3075876929038881</v>
      </c>
      <c r="Q125" s="12">
        <f t="shared" ca="1" si="360"/>
        <v>1.307230980351149</v>
      </c>
      <c r="R125" s="12">
        <f t="shared" ca="1" si="360"/>
        <v>1.4316118921521228</v>
      </c>
      <c r="S125" s="12">
        <f t="shared" ca="1" si="360"/>
        <v>1.362575707716799</v>
      </c>
      <c r="T125" s="12">
        <f t="shared" ca="1" si="360"/>
        <v>1.2921447911699435</v>
      </c>
      <c r="U125" s="12">
        <f t="shared" ca="1" si="360"/>
        <v>1.2532400626308264</v>
      </c>
      <c r="V125" s="12">
        <f t="shared" ca="1" si="360"/>
        <v>1.2966461114104704</v>
      </c>
      <c r="W125" s="12">
        <f t="shared" ca="1" si="360"/>
        <v>1.2586387910613144</v>
      </c>
      <c r="X125" s="12">
        <f t="shared" ca="1" si="360"/>
        <v>0.62069918022876025</v>
      </c>
      <c r="Z125" s="9">
        <f t="shared" si="245"/>
        <v>2043</v>
      </c>
      <c r="AA125" s="7">
        <f t="shared" si="246"/>
        <v>1.6</v>
      </c>
      <c r="AB125" s="6">
        <f t="shared" ca="1" si="205"/>
        <v>4.0140293292090545</v>
      </c>
      <c r="AC125" s="6">
        <f t="shared" ca="1" si="206"/>
        <v>11.343356742563733</v>
      </c>
      <c r="AD125" s="6">
        <f t="shared" ca="1" si="207"/>
        <v>5.3422256574391769</v>
      </c>
      <c r="AE125" s="6">
        <f t="shared" ca="1" si="208"/>
        <v>5.8989276979864069</v>
      </c>
      <c r="AF125" s="6">
        <f t="shared" ca="1" si="209"/>
        <v>7.0017315597123186</v>
      </c>
      <c r="AG125" s="6">
        <f t="shared" ca="1" si="210"/>
        <v>7.7708310801009493</v>
      </c>
      <c r="AH125" s="6">
        <f t="shared" ca="1" si="211"/>
        <v>9.2120610033167534</v>
      </c>
      <c r="AI125" s="6">
        <f t="shared" ca="1" si="212"/>
        <v>11.951881024715878</v>
      </c>
      <c r="AJ125" s="6">
        <f t="shared" ca="1" si="213"/>
        <v>17.189123921862816</v>
      </c>
      <c r="AK125" s="6">
        <f t="shared" ca="1" si="214"/>
        <v>33.228568148874949</v>
      </c>
      <c r="AM125" s="7">
        <f t="shared" si="247"/>
        <v>1.6</v>
      </c>
      <c r="AN125" s="6">
        <f t="shared" ca="1" si="215"/>
        <v>4.0140293292090545</v>
      </c>
      <c r="AO125" s="13">
        <f t="shared" ca="1" si="216"/>
        <v>18.672203864674568</v>
      </c>
      <c r="AP125" s="13">
        <f t="shared" ca="1" si="357"/>
        <v>4.2737805259513415</v>
      </c>
      <c r="AQ125" s="13">
        <f t="shared" ca="1" si="357"/>
        <v>4.1292493885904848</v>
      </c>
      <c r="AR125" s="13">
        <f t="shared" ca="1" si="357"/>
        <v>4.0389923626476723</v>
      </c>
      <c r="AS125" s="13">
        <f t="shared" ca="1" si="357"/>
        <v>3.8854155400504746</v>
      </c>
      <c r="AT125" s="13">
        <f t="shared" ca="1" si="357"/>
        <v>3.6848244013267015</v>
      </c>
      <c r="AU125" s="13">
        <f t="shared" ca="1" si="357"/>
        <v>3.5855643074147636</v>
      </c>
      <c r="AV125" s="13">
        <f t="shared" ca="1" si="357"/>
        <v>3.3311392380685234</v>
      </c>
      <c r="AW125" s="13">
        <f t="shared" ca="1" si="357"/>
        <v>3.2668243960036172</v>
      </c>
      <c r="AX125" s="13">
        <f t="shared" ca="1" si="217"/>
        <v>1.4437583318603493</v>
      </c>
    </row>
    <row r="126" spans="1:50" x14ac:dyDescent="0.25">
      <c r="A126" s="9">
        <f t="shared" si="243"/>
        <v>2043</v>
      </c>
      <c r="B126" s="7">
        <f t="shared" si="244"/>
        <v>1.8</v>
      </c>
      <c r="C126" s="6">
        <f ca="1">MAX(INDIRECT("'[All data.xlsx]Sheet5_Mul_" &amp; $B126 &amp; "_" &amp; C$1 &amp; "'!"&amp; ADDRESS($BD$2+$A126-2023, 2) &amp; ":" &amp; ADDRESS($BD$2+$A126-2023, 52)))</f>
        <v>4.5168216048896905</v>
      </c>
      <c r="D126" s="13">
        <f ca="1">MAX(INDIRECT("'[All data.xlsx]Sheet5_Mul_" &amp; $B126 &amp; "_" &amp; D$1 &amp; "'!"&amp; ADDRESS($BE$2+$A126-2023, 2) &amp; ":" &amp; ADDRESS($BE$2+$A126-2023, 52)))/2.5</f>
        <v>10.653632565234975</v>
      </c>
      <c r="E126" s="13">
        <f t="shared" ca="1" si="358"/>
        <v>10.77274169130067</v>
      </c>
      <c r="F126" s="13">
        <f t="shared" ca="1" si="318"/>
        <v>4.5640168568357593</v>
      </c>
      <c r="G126" s="13">
        <f t="shared" ca="1" si="330"/>
        <v>4.5738523450552293</v>
      </c>
      <c r="H126" s="13">
        <f t="shared" ca="1" si="334"/>
        <v>4.473218815253813</v>
      </c>
      <c r="I126" s="13">
        <f t="shared" ca="1" si="319"/>
        <v>3.8856543495536333</v>
      </c>
      <c r="J126" s="13">
        <f t="shared" ca="1" si="331"/>
        <v>3.932856654678675</v>
      </c>
      <c r="K126" s="13">
        <f t="shared" ca="1" si="361"/>
        <v>3.7311024884721493</v>
      </c>
      <c r="L126" s="13">
        <f t="shared" ca="1" si="361"/>
        <v>3.5440952052652599</v>
      </c>
      <c r="M126" s="13">
        <f t="shared" ca="1" si="203"/>
        <v>1.6415110044984882</v>
      </c>
      <c r="N126" s="12">
        <f t="shared" ca="1" si="359"/>
        <v>1.5195277341036917</v>
      </c>
      <c r="O126" s="12">
        <f t="shared" ca="1" si="360"/>
        <v>3.6247313560079539</v>
      </c>
      <c r="P126" s="12">
        <f t="shared" ca="1" si="360"/>
        <v>3.2959821799089148</v>
      </c>
      <c r="Q126" s="12">
        <f t="shared" ca="1" si="360"/>
        <v>1.4448689504164687</v>
      </c>
      <c r="R126" s="12">
        <f t="shared" ca="1" si="360"/>
        <v>1.5586576344928165</v>
      </c>
      <c r="S126" s="12">
        <f t="shared" ca="1" si="360"/>
        <v>1.5687123372362344</v>
      </c>
      <c r="T126" s="12">
        <f t="shared" ca="1" si="360"/>
        <v>1.3625691433911586</v>
      </c>
      <c r="U126" s="12">
        <f t="shared" ca="1" si="360"/>
        <v>1.3746270036309294</v>
      </c>
      <c r="V126" s="12">
        <f t="shared" ca="1" si="360"/>
        <v>1.407261811289289</v>
      </c>
      <c r="W126" s="12">
        <f t="shared" ca="1" si="360"/>
        <v>1.3424399404078144</v>
      </c>
      <c r="X126" s="12">
        <f t="shared" ca="1" si="360"/>
        <v>0.70571681724310509</v>
      </c>
      <c r="Z126" s="9">
        <f t="shared" si="245"/>
        <v>2043</v>
      </c>
      <c r="AA126" s="7">
        <f t="shared" si="246"/>
        <v>1.8</v>
      </c>
      <c r="AB126" s="6">
        <f t="shared" ca="1" si="205"/>
        <v>4.5168216048896905</v>
      </c>
      <c r="AC126" s="6">
        <f t="shared" ca="1" si="206"/>
        <v>11.837369516927749</v>
      </c>
      <c r="AD126" s="6">
        <f t="shared" ca="1" si="207"/>
        <v>13.465927114125837</v>
      </c>
      <c r="AE126" s="6">
        <f t="shared" ca="1" si="208"/>
        <v>6.5200240811939425</v>
      </c>
      <c r="AF126" s="6">
        <f t="shared" ca="1" si="209"/>
        <v>7.6230872417587161</v>
      </c>
      <c r="AG126" s="6">
        <f t="shared" ca="1" si="210"/>
        <v>8.9464376305076261</v>
      </c>
      <c r="AH126" s="6">
        <f t="shared" ca="1" si="211"/>
        <v>9.7141358738840822</v>
      </c>
      <c r="AI126" s="6">
        <f t="shared" ca="1" si="212"/>
        <v>13.109522182262248</v>
      </c>
      <c r="AJ126" s="6">
        <f t="shared" ca="1" si="213"/>
        <v>18.655512442360752</v>
      </c>
      <c r="AK126" s="6">
        <f t="shared" ca="1" si="214"/>
        <v>35.440952052652605</v>
      </c>
      <c r="AM126" s="7">
        <f t="shared" si="247"/>
        <v>1.8</v>
      </c>
      <c r="AN126" s="6">
        <f t="shared" ca="1" si="215"/>
        <v>4.5168216048896905</v>
      </c>
      <c r="AO126" s="13">
        <f t="shared" ca="1" si="216"/>
        <v>18.943401404104044</v>
      </c>
      <c r="AP126" s="13">
        <f t="shared" ca="1" si="357"/>
        <v>7.0918544056906025</v>
      </c>
      <c r="AQ126" s="13">
        <f t="shared" ca="1" si="357"/>
        <v>4.5640168568357593</v>
      </c>
      <c r="AR126" s="13">
        <f t="shared" ca="1" si="357"/>
        <v>4.5738523450552293</v>
      </c>
      <c r="AS126" s="13">
        <f t="shared" ca="1" si="357"/>
        <v>4.473218815253813</v>
      </c>
      <c r="AT126" s="13">
        <f t="shared" ca="1" si="357"/>
        <v>3.8856543495536333</v>
      </c>
      <c r="AU126" s="13">
        <f t="shared" ca="1" si="357"/>
        <v>2.5329932957683621</v>
      </c>
      <c r="AV126" s="13">
        <f t="shared" ca="1" si="357"/>
        <v>3.6213711358060019</v>
      </c>
      <c r="AW126" s="13">
        <f t="shared" ca="1" si="357"/>
        <v>3.489229528932186</v>
      </c>
      <c r="AX126" s="13">
        <f t="shared" ca="1" si="217"/>
        <v>1.6415110044984882</v>
      </c>
    </row>
    <row r="127" spans="1:50" x14ac:dyDescent="0.25">
      <c r="A127" s="9">
        <f t="shared" si="243"/>
        <v>2043</v>
      </c>
      <c r="B127" s="7">
        <f t="shared" si="244"/>
        <v>2</v>
      </c>
      <c r="C127" s="6">
        <f ca="1">MAX(INDIRECT("'[All data.xlsx]Sheet5_Mul_" &amp; $B127 &amp; "_" &amp; C$1 &amp; "'!"&amp; ADDRESS($BD$2+$A127-2023, 2) &amp; ":" &amp; ADDRESS($BD$2+$A127-2023, 52)))</f>
        <v>5.2107566729320682</v>
      </c>
      <c r="D127" s="13">
        <f ca="1">MAX(INDIRECT("'[All data.xlsx]Sheet5_Mul_" &amp; $B127 &amp; "_" &amp; D$1 &amp; "'!"&amp; ADDRESS($BE$2+$A127-2023, 2) &amp; ":" &amp; ADDRESS($BE$2+$A127-2023, 52)))/2.5</f>
        <v>8.9377140955242229</v>
      </c>
      <c r="E127" s="13">
        <f t="shared" ca="1" si="358"/>
        <v>17.582204805791896</v>
      </c>
      <c r="F127" s="13">
        <f t="shared" ca="1" si="318"/>
        <v>9.9242283920161931</v>
      </c>
      <c r="G127" s="13">
        <f t="shared" ca="1" si="330"/>
        <v>12.687245767520636</v>
      </c>
      <c r="H127" s="13">
        <f t="shared" ca="1" si="334"/>
        <v>7.7545731831185005</v>
      </c>
      <c r="I127" s="13">
        <f t="shared" ca="1" si="319"/>
        <v>5.9870900750844225</v>
      </c>
      <c r="J127" s="13">
        <f t="shared" ca="1" si="331"/>
        <v>5.4569779684200679</v>
      </c>
      <c r="K127" s="13">
        <f t="shared" ca="1" si="361"/>
        <v>2.0348378428725988</v>
      </c>
      <c r="L127" s="13">
        <f t="shared" ca="1" si="361"/>
        <v>1.8581992428460348</v>
      </c>
      <c r="M127" s="13">
        <f t="shared" ca="1" si="203"/>
        <v>1.8435695920167934</v>
      </c>
      <c r="N127" s="12">
        <f t="shared" ca="1" si="359"/>
        <v>1.752978083441382</v>
      </c>
      <c r="O127" s="12">
        <f t="shared" ca="1" si="360"/>
        <v>3.0409170144274049</v>
      </c>
      <c r="P127" s="12">
        <f t="shared" ca="1" si="360"/>
        <v>5.3793765212244855</v>
      </c>
      <c r="Q127" s="12">
        <f t="shared" ca="1" si="360"/>
        <v>3.1417959026573699</v>
      </c>
      <c r="R127" s="12">
        <f t="shared" ca="1" si="360"/>
        <v>4.3235047798627457</v>
      </c>
      <c r="S127" s="12">
        <f t="shared" ca="1" si="360"/>
        <v>2.7194499363360602</v>
      </c>
      <c r="T127" s="12">
        <f t="shared" ca="1" si="360"/>
        <v>2.099472434018899</v>
      </c>
      <c r="U127" s="12">
        <f t="shared" ca="1" si="360"/>
        <v>1.9073436771933787</v>
      </c>
      <c r="V127" s="12">
        <f t="shared" ca="1" si="360"/>
        <v>0.76748081761042142</v>
      </c>
      <c r="W127" s="12">
        <f t="shared" ca="1" si="360"/>
        <v>0.70385267222113834</v>
      </c>
      <c r="X127" s="12">
        <f t="shared" ca="1" si="360"/>
        <v>0.79258564900194028</v>
      </c>
      <c r="Z127" s="9">
        <f t="shared" si="245"/>
        <v>2043</v>
      </c>
      <c r="AA127" s="7">
        <f t="shared" si="246"/>
        <v>2</v>
      </c>
      <c r="AB127" s="6">
        <f t="shared" ca="1" si="205"/>
        <v>5.2107566729320682</v>
      </c>
      <c r="AC127" s="6">
        <f t="shared" ca="1" si="206"/>
        <v>9.9307934394713584</v>
      </c>
      <c r="AD127" s="6">
        <f t="shared" ca="1" si="207"/>
        <v>21.977756007239869</v>
      </c>
      <c r="AE127" s="6">
        <f t="shared" ca="1" si="208"/>
        <v>14.177469131451705</v>
      </c>
      <c r="AF127" s="6">
        <f t="shared" ca="1" si="209"/>
        <v>21.145409612534394</v>
      </c>
      <c r="AG127" s="6">
        <f t="shared" ca="1" si="210"/>
        <v>15.509146366237001</v>
      </c>
      <c r="AH127" s="6">
        <f t="shared" ca="1" si="211"/>
        <v>14.967725187711055</v>
      </c>
      <c r="AI127" s="6">
        <f t="shared" ca="1" si="212"/>
        <v>18.189926561400224</v>
      </c>
      <c r="AJ127" s="6">
        <f t="shared" ca="1" si="213"/>
        <v>10.174189214362997</v>
      </c>
      <c r="AK127" s="6">
        <f t="shared" ca="1" si="214"/>
        <v>18.581992428460353</v>
      </c>
      <c r="AM127" s="7">
        <f t="shared" si="247"/>
        <v>2</v>
      </c>
      <c r="AN127" s="6">
        <f t="shared" ca="1" si="215"/>
        <v>5.2107566729320682</v>
      </c>
      <c r="AO127" s="13">
        <f t="shared" ca="1" si="216"/>
        <v>15.249258529855682</v>
      </c>
      <c r="AP127" s="13">
        <f t="shared" ca="1" si="357"/>
        <v>13.84253600100708</v>
      </c>
      <c r="AQ127" s="13">
        <f t="shared" ca="1" si="357"/>
        <v>7.0424615873674759</v>
      </c>
      <c r="AR127" s="13">
        <f t="shared" ca="1" si="357"/>
        <v>10.820369805761761</v>
      </c>
      <c r="AS127" s="13">
        <f t="shared" ca="1" si="357"/>
        <v>5.1581272327795196</v>
      </c>
      <c r="AT127" s="13">
        <f t="shared" ca="1" si="357"/>
        <v>4.0881772927076323</v>
      </c>
      <c r="AU127" s="13">
        <f t="shared" ca="1" si="357"/>
        <v>4.4479397425381233</v>
      </c>
      <c r="AV127" s="13">
        <f t="shared" ca="1" si="357"/>
        <v>2.0348378428725988</v>
      </c>
      <c r="AW127" s="13">
        <f t="shared" ca="1" si="357"/>
        <v>1.8433103158029724</v>
      </c>
      <c r="AX127" s="13">
        <f t="shared" ca="1" si="217"/>
        <v>1.8435695920167934</v>
      </c>
    </row>
    <row r="128" spans="1:50" x14ac:dyDescent="0.25">
      <c r="A128" s="9">
        <f t="shared" si="243"/>
        <v>2044</v>
      </c>
      <c r="B128" s="7">
        <f t="shared" si="244"/>
        <v>1</v>
      </c>
      <c r="C128" s="6">
        <f ca="1">MAX(INDIRECT("'[All data.xlsx]Sheet5_Mul_" &amp; $B128 &amp; "_" &amp; C$1 &amp; "'!"&amp; ADDRESS($BD$2+$A128-2023, 2) &amp; ":" &amp; ADDRESS($BD$2+$A128-2023, 52)))/14</f>
        <v>3.0366922276388175</v>
      </c>
      <c r="D128" s="13">
        <f ca="1">MAX(INDIRECT("'[All data.xlsx]Sheet5_Mul_" &amp; $B128 &amp; "_" &amp; D$1 &amp; "'!"&amp; ADDRESS($BE$2+$A128-2023, 2) &amp; ":" &amp; ADDRESS($BE$2+$A128-2023, 52)))</f>
        <v>3.5038177522439087</v>
      </c>
      <c r="E128" s="13">
        <f t="shared" ca="1" si="358"/>
        <v>3.3976300433404631</v>
      </c>
      <c r="F128" s="13">
        <f t="shared" ca="1" si="318"/>
        <v>3.2914423344370167</v>
      </c>
      <c r="G128" s="13">
        <f t="shared" ca="1" si="330"/>
        <v>2.755871659146139</v>
      </c>
      <c r="H128" s="13">
        <f t="shared" ca="1" si="334"/>
        <v>2.8601714979962098</v>
      </c>
      <c r="I128" s="13">
        <f t="shared" ca="1" si="319"/>
        <v>2.913220773802228</v>
      </c>
      <c r="J128" s="13">
        <f t="shared" ca="1" si="331"/>
        <v>2.6519484624319576</v>
      </c>
      <c r="K128" s="13">
        <f t="shared" ca="1" si="361"/>
        <v>2.596063703419301</v>
      </c>
      <c r="L128" s="13">
        <f t="shared" ca="1" si="361"/>
        <v>2.5720960377660989</v>
      </c>
      <c r="M128" s="13">
        <f t="shared" ca="1" si="203"/>
        <v>2.3233698174644304</v>
      </c>
      <c r="N128" s="12">
        <f ca="1">C128/$C128</f>
        <v>1</v>
      </c>
      <c r="O128" s="12">
        <f t="shared" ref="O128" ca="1" si="362">D128/$C128</f>
        <v>1.1538270886833681</v>
      </c>
      <c r="P128" s="12">
        <f t="shared" ref="P128" ca="1" si="363">E128/$C128</f>
        <v>1.1188588729593756</v>
      </c>
      <c r="Q128" s="12">
        <f t="shared" ref="Q128" ca="1" si="364">F128/$C128</f>
        <v>1.0838906572353828</v>
      </c>
      <c r="R128" s="12">
        <f t="shared" ref="R128" ca="1" si="365">G128/$C128</f>
        <v>0.90752419163958842</v>
      </c>
      <c r="S128" s="12">
        <f t="shared" ref="S128" ca="1" si="366">H128/$C128</f>
        <v>0.94187072103126446</v>
      </c>
      <c r="T128" s="12">
        <f t="shared" ref="T128" ca="1" si="367">I128/$C128</f>
        <v>0.95934014889200847</v>
      </c>
      <c r="U128" s="12">
        <f t="shared" ref="U128" ca="1" si="368">J128/$C128</f>
        <v>0.87330169264271551</v>
      </c>
      <c r="V128" s="12">
        <f t="shared" ref="V128" ca="1" si="369">K128/$C128</f>
        <v>0.85489852405552225</v>
      </c>
      <c r="W128" s="12">
        <f t="shared" ref="W128" ca="1" si="370">L128/$C128</f>
        <v>0.84700583561147857</v>
      </c>
      <c r="X128" s="12">
        <f t="shared" ref="X128" ca="1" si="371">M128/$C128</f>
        <v>0.76509887841711521</v>
      </c>
      <c r="Z128" s="9">
        <f t="shared" si="245"/>
        <v>2044</v>
      </c>
      <c r="AA128" s="7">
        <f t="shared" si="246"/>
        <v>1</v>
      </c>
      <c r="AB128" s="6">
        <f t="shared" ca="1" si="205"/>
        <v>3.0366922276388175</v>
      </c>
      <c r="AC128" s="6">
        <f t="shared" ca="1" si="206"/>
        <v>3.8931308358265651</v>
      </c>
      <c r="AD128" s="6">
        <f t="shared" ca="1" si="207"/>
        <v>4.2470375541755789</v>
      </c>
      <c r="AE128" s="6">
        <f t="shared" ca="1" si="208"/>
        <v>4.7020604777671666</v>
      </c>
      <c r="AF128" s="6">
        <f t="shared" ca="1" si="209"/>
        <v>4.5931194319102318</v>
      </c>
      <c r="AG128" s="6">
        <f t="shared" ca="1" si="210"/>
        <v>5.7203429959924197</v>
      </c>
      <c r="AH128" s="6">
        <f t="shared" ca="1" si="211"/>
        <v>7.2830519345055693</v>
      </c>
      <c r="AI128" s="6">
        <f t="shared" ca="1" si="212"/>
        <v>8.8398282081065247</v>
      </c>
      <c r="AJ128" s="6">
        <f t="shared" ca="1" si="213"/>
        <v>12.980318517096508</v>
      </c>
      <c r="AK128" s="6">
        <f t="shared" ca="1" si="214"/>
        <v>25.720960377660994</v>
      </c>
      <c r="AM128" s="7">
        <f t="shared" si="247"/>
        <v>1</v>
      </c>
      <c r="AN128" s="6">
        <f t="shared" ca="1" si="215"/>
        <v>3.1073337051271759</v>
      </c>
      <c r="AO128" s="13">
        <f t="shared" ca="1" si="216"/>
        <v>3.5038177522439087</v>
      </c>
      <c r="AP128" s="13">
        <f t="shared" ca="1" si="357"/>
        <v>3.3976300433404631</v>
      </c>
      <c r="AQ128" s="13">
        <f t="shared" ca="1" si="357"/>
        <v>3.2914423344370167</v>
      </c>
      <c r="AR128" s="13">
        <f t="shared" ca="1" si="357"/>
        <v>2.755871659146139</v>
      </c>
      <c r="AS128" s="13">
        <f t="shared" ca="1" si="357"/>
        <v>2.8601714979962098</v>
      </c>
      <c r="AT128" s="13">
        <f t="shared" ca="1" si="357"/>
        <v>2.8624946051316082</v>
      </c>
      <c r="AU128" s="13">
        <f t="shared" ca="1" si="357"/>
        <v>1.7925188933668021</v>
      </c>
      <c r="AV128" s="13">
        <f t="shared" ca="1" si="357"/>
        <v>2.596063703419301</v>
      </c>
      <c r="AW128" s="13">
        <f t="shared" ca="1" si="357"/>
        <v>1.2979621314218368</v>
      </c>
      <c r="AX128" s="13">
        <f t="shared" ca="1" si="217"/>
        <v>2.3233698174644304</v>
      </c>
    </row>
    <row r="129" spans="1:50" x14ac:dyDescent="0.25">
      <c r="A129" s="9">
        <f t="shared" si="243"/>
        <v>2044</v>
      </c>
      <c r="B129" s="7">
        <f t="shared" si="244"/>
        <v>1.2</v>
      </c>
      <c r="C129" s="6">
        <f ca="1">MAX(INDIRECT("'[All data.xlsx]Sheet5_Mul_" &amp; $B129 &amp; "_" &amp; C$1 &amp; "'!"&amp; ADDRESS($BD$2+$A129-2023, 2) &amp; ":" &amp; ADDRESS($BD$2+$A129-2023, 52)))</f>
        <v>3.3442203361833407</v>
      </c>
      <c r="D129" s="13">
        <f ca="1">MAX(INDIRECT("'[All data.xlsx]Sheet5_Mul_" &amp; $B129 &amp; "_" &amp; D$1 &amp; "'!"&amp; ADDRESS($BE$2+$A129-2023, 2) &amp; ":" &amp; ADDRESS($BE$2+$A129-2023, 52)))</f>
        <v>3.7476043711383102</v>
      </c>
      <c r="E129" s="13">
        <f t="shared" ca="1" si="358"/>
        <v>3.6326556226859275</v>
      </c>
      <c r="F129" s="13">
        <f t="shared" ca="1" si="318"/>
        <v>3.5177068742335451</v>
      </c>
      <c r="G129" s="13">
        <f t="shared" ca="1" si="330"/>
        <v>3.1864413015431485</v>
      </c>
      <c r="H129" s="13">
        <f t="shared" ca="1" si="334"/>
        <v>3.3220971616840993</v>
      </c>
      <c r="I129" s="13">
        <f t="shared" ca="1" si="319"/>
        <v>3.0001763376579182</v>
      </c>
      <c r="J129" s="13">
        <f t="shared" ca="1" si="331"/>
        <v>3.0220138640659728</v>
      </c>
      <c r="K129" s="13">
        <f t="shared" ca="1" si="361"/>
        <v>2.8704627679565404</v>
      </c>
      <c r="L129" s="13">
        <f t="shared" ca="1" si="361"/>
        <v>2.8254438608594077</v>
      </c>
      <c r="M129" s="13">
        <f t="shared" ca="1" si="203"/>
        <v>2.4812893044610784</v>
      </c>
      <c r="N129" s="12">
        <f t="shared" ref="N129:N133" ca="1" si="372">C129/C$128</f>
        <v>1.1012707530073411</v>
      </c>
      <c r="O129" s="12">
        <f t="shared" ref="O128:X133" ca="1" si="373">D129/D$128</f>
        <v>1.0695774255776507</v>
      </c>
      <c r="P129" s="12">
        <f t="shared" ca="1" si="373"/>
        <v>1.0691733874340223</v>
      </c>
      <c r="Q129" s="12">
        <f t="shared" ca="1" si="373"/>
        <v>1.0687432793305278</v>
      </c>
      <c r="R129" s="12">
        <f t="shared" ca="1" si="373"/>
        <v>1.156237189409036</v>
      </c>
      <c r="S129" s="12">
        <f t="shared" ca="1" si="373"/>
        <v>1.161502785413919</v>
      </c>
      <c r="T129" s="12">
        <f t="shared" ca="1" si="373"/>
        <v>1.0298486007781</v>
      </c>
      <c r="U129" s="12">
        <f t="shared" ca="1" si="373"/>
        <v>1.1395447184877221</v>
      </c>
      <c r="V129" s="12">
        <f t="shared" ca="1" si="373"/>
        <v>1.1056981245012691</v>
      </c>
      <c r="W129" s="12">
        <f t="shared" ca="1" si="373"/>
        <v>1.0984985861233023</v>
      </c>
      <c r="X129" s="12">
        <f t="shared" ca="1" si="373"/>
        <v>1.0679700174331226</v>
      </c>
      <c r="Z129" s="9">
        <f t="shared" si="245"/>
        <v>2044</v>
      </c>
      <c r="AA129" s="7">
        <f t="shared" si="246"/>
        <v>1.2</v>
      </c>
      <c r="AB129" s="6">
        <f t="shared" ca="1" si="205"/>
        <v>3.3442203361833407</v>
      </c>
      <c r="AC129" s="6">
        <f t="shared" ca="1" si="206"/>
        <v>4.1640048568203447</v>
      </c>
      <c r="AD129" s="6">
        <f t="shared" ca="1" si="207"/>
        <v>4.5408195283574093</v>
      </c>
      <c r="AE129" s="6">
        <f t="shared" ca="1" si="208"/>
        <v>5.0252955346193504</v>
      </c>
      <c r="AF129" s="6">
        <f t="shared" ca="1" si="209"/>
        <v>5.3107355025719141</v>
      </c>
      <c r="AG129" s="6">
        <f t="shared" ca="1" si="210"/>
        <v>6.6441943233681986</v>
      </c>
      <c r="AH129" s="6">
        <f t="shared" ca="1" si="211"/>
        <v>7.5004408441447952</v>
      </c>
      <c r="AI129" s="6">
        <f t="shared" ca="1" si="212"/>
        <v>10.073379546886574</v>
      </c>
      <c r="AJ129" s="6">
        <f t="shared" ca="1" si="213"/>
        <v>14.352313839782706</v>
      </c>
      <c r="AK129" s="6">
        <f t="shared" ca="1" si="214"/>
        <v>28.254438608594082</v>
      </c>
      <c r="AM129" s="7">
        <f t="shared" si="247"/>
        <v>1.2</v>
      </c>
      <c r="AN129" s="6">
        <f t="shared" ca="1" si="215"/>
        <v>3.3442203361833407</v>
      </c>
      <c r="AO129" s="13">
        <f t="shared" ca="1" si="216"/>
        <v>3.7476043711383102</v>
      </c>
      <c r="AP129" s="13">
        <f t="shared" ca="1" si="357"/>
        <v>3.6326556226859275</v>
      </c>
      <c r="AQ129" s="13">
        <f t="shared" ca="1" si="357"/>
        <v>3.5177068742335451</v>
      </c>
      <c r="AR129" s="13">
        <f t="shared" ca="1" si="357"/>
        <v>3.1864413015431485</v>
      </c>
      <c r="AS129" s="13">
        <f t="shared" ca="1" si="357"/>
        <v>3.3220971616840993</v>
      </c>
      <c r="AT129" s="13">
        <f t="shared" ca="1" si="357"/>
        <v>3.0001763376579182</v>
      </c>
      <c r="AU129" s="13">
        <f t="shared" ca="1" si="357"/>
        <v>1.9876261927649455</v>
      </c>
      <c r="AV129" s="13">
        <f t="shared" ca="1" si="357"/>
        <v>1.5348263393018495</v>
      </c>
      <c r="AW129" s="13">
        <f t="shared" ca="1" si="357"/>
        <v>1.2785195309108892</v>
      </c>
      <c r="AX129" s="13">
        <f t="shared" ca="1" si="217"/>
        <v>2.4812893044610784</v>
      </c>
    </row>
    <row r="130" spans="1:50" x14ac:dyDescent="0.25">
      <c r="A130" s="9">
        <f t="shared" si="243"/>
        <v>2044</v>
      </c>
      <c r="B130" s="7">
        <f t="shared" si="244"/>
        <v>1.4</v>
      </c>
      <c r="C130" s="6">
        <f ca="1">MAX(INDIRECT("'[All data.xlsx]Sheet5_Mul_" &amp; $B130 &amp; "_" &amp; C$1 &amp; "'!"&amp; ADDRESS($BD$2+$A130-2023, 2) &amp; ":" &amp; ADDRESS($BD$2+$A130-2023, 52)))</f>
        <v>3.6368707643400242</v>
      </c>
      <c r="D130" s="13">
        <f ca="1">MAX(INDIRECT("'[All data.xlsx]Sheet5_Mul_" &amp; $B130 &amp; "_" &amp; D$1 &amp; "'!"&amp; ADDRESS($BE$2+$A130-2023, 2) &amp; ":" &amp; ADDRESS($BE$2+$A130-2023, 52)))</f>
        <v>4.0439083817319235</v>
      </c>
      <c r="E130" s="13">
        <f t="shared" ca="1" si="358"/>
        <v>3.6242647343552514</v>
      </c>
      <c r="F130" s="13">
        <f t="shared" ca="1" si="318"/>
        <v>3.7899959928370226</v>
      </c>
      <c r="G130" s="13">
        <f t="shared" ca="1" si="330"/>
        <v>3.5060234496168077</v>
      </c>
      <c r="H130" s="13">
        <f t="shared" ca="1" si="334"/>
        <v>3.3859526283917329</v>
      </c>
      <c r="I130" s="13">
        <f t="shared" ca="1" si="319"/>
        <v>3.2319081280779347</v>
      </c>
      <c r="J130" s="13">
        <f t="shared" ca="1" si="331"/>
        <v>3.2380441826938346</v>
      </c>
      <c r="K130" s="13">
        <f t="shared" ca="1" si="361"/>
        <v>3.0846552020569185</v>
      </c>
      <c r="L130" s="13">
        <f t="shared" ca="1" si="361"/>
        <v>3.0029893845138909</v>
      </c>
      <c r="M130" s="13">
        <f t="shared" ref="M130:M193" ca="1" si="374">MAX(INDIRECT("'[All data.xlsx]Sheet5_Mul_" &amp; $B130 &amp; "_" &amp; M$1 &amp; "'!"&amp; ADDRESS($BF$2+$A130-2023, 2) &amp; ":" &amp; ADDRESS($BF$2+$A130-2023, 52)))</f>
        <v>2.662508524672849</v>
      </c>
      <c r="N130" s="12">
        <f t="shared" ca="1" si="372"/>
        <v>1.1976422013527119</v>
      </c>
      <c r="O130" s="12">
        <f t="shared" ca="1" si="373"/>
        <v>1.1541434708303908</v>
      </c>
      <c r="P130" s="12">
        <f t="shared" ca="1" si="373"/>
        <v>1.0667037576557237</v>
      </c>
      <c r="Q130" s="12">
        <f t="shared" ca="1" si="373"/>
        <v>1.1514696621550506</v>
      </c>
      <c r="R130" s="12">
        <f t="shared" ca="1" si="373"/>
        <v>1.2722012790331065</v>
      </c>
      <c r="S130" s="12">
        <f t="shared" ca="1" si="373"/>
        <v>1.1838285329267413</v>
      </c>
      <c r="T130" s="12">
        <f t="shared" ca="1" si="373"/>
        <v>1.1093934785655699</v>
      </c>
      <c r="U130" s="12">
        <f t="shared" ca="1" si="373"/>
        <v>1.2210056977217425</v>
      </c>
      <c r="V130" s="12">
        <f t="shared" ca="1" si="373"/>
        <v>1.1882047416610342</v>
      </c>
      <c r="W130" s="12">
        <f t="shared" ca="1" si="373"/>
        <v>1.1675261500429932</v>
      </c>
      <c r="X130" s="12">
        <f t="shared" ca="1" si="373"/>
        <v>1.1459684569624529</v>
      </c>
      <c r="Z130" s="9">
        <f t="shared" si="245"/>
        <v>2044</v>
      </c>
      <c r="AA130" s="7">
        <f t="shared" si="246"/>
        <v>1.4</v>
      </c>
      <c r="AB130" s="6">
        <f t="shared" ca="1" si="205"/>
        <v>3.6368707643400242</v>
      </c>
      <c r="AC130" s="6">
        <f t="shared" ca="1" si="206"/>
        <v>4.493231535257693</v>
      </c>
      <c r="AD130" s="6">
        <f t="shared" ca="1" si="207"/>
        <v>4.5303309179440641</v>
      </c>
      <c r="AE130" s="6">
        <f t="shared" ca="1" si="208"/>
        <v>5.4142799897671754</v>
      </c>
      <c r="AF130" s="6">
        <f t="shared" ca="1" si="209"/>
        <v>5.8433724160280134</v>
      </c>
      <c r="AG130" s="6">
        <f t="shared" ca="1" si="210"/>
        <v>6.7719052567834659</v>
      </c>
      <c r="AH130" s="6">
        <f t="shared" ca="1" si="211"/>
        <v>8.0797703201948359</v>
      </c>
      <c r="AI130" s="6">
        <f t="shared" ca="1" si="212"/>
        <v>10.793480608979447</v>
      </c>
      <c r="AJ130" s="6">
        <f t="shared" ca="1" si="213"/>
        <v>15.423276010284596</v>
      </c>
      <c r="AK130" s="6">
        <f t="shared" ca="1" si="214"/>
        <v>30.029893845138915</v>
      </c>
      <c r="AM130" s="7">
        <f t="shared" si="247"/>
        <v>1.4</v>
      </c>
      <c r="AN130" s="6">
        <f t="shared" ca="1" si="215"/>
        <v>3.6368707643400242</v>
      </c>
      <c r="AO130" s="13">
        <f t="shared" ca="1" si="216"/>
        <v>4.0439083817319235</v>
      </c>
      <c r="AP130" s="13">
        <f t="shared" ca="1" si="357"/>
        <v>3.6242647343552514</v>
      </c>
      <c r="AQ130" s="13">
        <f t="shared" ca="1" si="357"/>
        <v>3.7899959928370226</v>
      </c>
      <c r="AR130" s="13">
        <f t="shared" ca="1" si="357"/>
        <v>3.5060234496168077</v>
      </c>
      <c r="AS130" s="13">
        <f t="shared" ca="1" si="357"/>
        <v>3.3859526283917329</v>
      </c>
      <c r="AT130" s="13">
        <f t="shared" ca="1" si="357"/>
        <v>3.2319081280779347</v>
      </c>
      <c r="AU130" s="13">
        <f t="shared" ca="1" si="357"/>
        <v>3.2380441826938346</v>
      </c>
      <c r="AV130" s="13">
        <f t="shared" ca="1" si="357"/>
        <v>3.0846552020569185</v>
      </c>
      <c r="AW130" s="13">
        <f t="shared" ca="1" si="357"/>
        <v>1.7243409507119041</v>
      </c>
      <c r="AX130" s="13">
        <f t="shared" ca="1" si="217"/>
        <v>2.662508524672849</v>
      </c>
    </row>
    <row r="131" spans="1:50" x14ac:dyDescent="0.25">
      <c r="A131" s="9">
        <f t="shared" si="243"/>
        <v>2044</v>
      </c>
      <c r="B131" s="7">
        <f t="shared" si="244"/>
        <v>1.6</v>
      </c>
      <c r="C131" s="6">
        <f ca="1">MAX(INDIRECT("'[All data.xlsx]Sheet5_Mul_" &amp; $B131 &amp; "_" &amp; C$1 &amp; "'!"&amp; ADDRESS($BD$2+$A131-2023, 2) &amp; ":" &amp; ADDRESS($BD$2+$A131-2023, 52)))</f>
        <v>4.0131480739196457</v>
      </c>
      <c r="D131" s="13">
        <f ca="1">MAX(INDIRECT("'[All data.xlsx]Sheet5_Mul_" &amp; $B131 &amp; "_" &amp; D$1 &amp; "'!"&amp; ADDRESS($BE$2+$A131-2023, 2) &amp; ":" &amp; ADDRESS($BE$2+$A131-2023, 52)))/2.5</f>
        <v>10.598145228965972</v>
      </c>
      <c r="E131" s="13">
        <f t="shared" ca="1" si="358"/>
        <v>4.2731078690838284</v>
      </c>
      <c r="F131" s="13">
        <f t="shared" ca="1" si="318"/>
        <v>4.1282603460526239</v>
      </c>
      <c r="G131" s="13">
        <f t="shared" ca="1" si="330"/>
        <v>4.2012255827834073</v>
      </c>
      <c r="H131" s="13">
        <f t="shared" ca="1" si="334"/>
        <v>4.0831885402389076</v>
      </c>
      <c r="I131" s="13">
        <f t="shared" ca="1" si="319"/>
        <v>3.512060646538981</v>
      </c>
      <c r="J131" s="13">
        <f t="shared" ca="1" si="331"/>
        <v>3.3717620814275095</v>
      </c>
      <c r="K131" s="13">
        <f t="shared" ca="1" si="361"/>
        <v>3.2859506158964011</v>
      </c>
      <c r="L131" s="13">
        <f t="shared" ca="1" si="361"/>
        <v>3.2159064822384291</v>
      </c>
      <c r="M131" s="13">
        <f t="shared" ca="1" si="374"/>
        <v>1.4433787263019759</v>
      </c>
      <c r="N131" s="12">
        <f t="shared" ca="1" si="372"/>
        <v>1.3215524567796164</v>
      </c>
      <c r="O131" s="12">
        <f t="shared" ca="1" si="373"/>
        <v>3.0247421465282338</v>
      </c>
      <c r="P131" s="12">
        <f t="shared" ca="1" si="373"/>
        <v>1.2576730881749025</v>
      </c>
      <c r="Q131" s="12">
        <f t="shared" ca="1" si="373"/>
        <v>1.2542405202911568</v>
      </c>
      <c r="R131" s="12">
        <f t="shared" ca="1" si="373"/>
        <v>1.5244634374900778</v>
      </c>
      <c r="S131" s="12">
        <f t="shared" ca="1" si="373"/>
        <v>1.4276026955374963</v>
      </c>
      <c r="T131" s="12">
        <f t="shared" ca="1" si="373"/>
        <v>1.2055593857224798</v>
      </c>
      <c r="U131" s="12">
        <f t="shared" ca="1" si="373"/>
        <v>1.2714282080487529</v>
      </c>
      <c r="V131" s="12">
        <f t="shared" ca="1" si="373"/>
        <v>1.2657434451891312</v>
      </c>
      <c r="W131" s="12">
        <f t="shared" ca="1" si="373"/>
        <v>1.2503057564800297</v>
      </c>
      <c r="X131" s="12">
        <f t="shared" ca="1" si="373"/>
        <v>0.62124364165029156</v>
      </c>
      <c r="Z131" s="9">
        <f t="shared" si="245"/>
        <v>2044</v>
      </c>
      <c r="AA131" s="7">
        <f t="shared" si="246"/>
        <v>1.6</v>
      </c>
      <c r="AB131" s="6">
        <f t="shared" ref="AB131:AB194" ca="1" si="375">C131/(1-AB$1)</f>
        <v>4.0131480739196457</v>
      </c>
      <c r="AC131" s="6">
        <f t="shared" ref="AC131:AC194" ca="1" si="376">D131/(1-AC$1)</f>
        <v>11.775716921073302</v>
      </c>
      <c r="AD131" s="6">
        <f t="shared" ref="AD131:AD194" ca="1" si="377">E131/(1-AD$1)</f>
        <v>5.3413848363547851</v>
      </c>
      <c r="AE131" s="6">
        <f t="shared" ref="AE131:AE194" ca="1" si="378">F131/(1-AE$1)</f>
        <v>5.897514780075177</v>
      </c>
      <c r="AF131" s="6">
        <f t="shared" ref="AF131:AF194" ca="1" si="379">G131/(1-AF$1)</f>
        <v>7.0020426379723455</v>
      </c>
      <c r="AG131" s="6">
        <f t="shared" ref="AG131:AG194" ca="1" si="380">H131/(1-AG$1)</f>
        <v>8.1663770804778153</v>
      </c>
      <c r="AH131" s="6">
        <f t="shared" ref="AH131:AH194" ca="1" si="381">I131/(1-AH$1)</f>
        <v>8.7801516163474513</v>
      </c>
      <c r="AI131" s="6">
        <f t="shared" ref="AI131:AI194" ca="1" si="382">J131/(1-AI$1)</f>
        <v>11.239206938091696</v>
      </c>
      <c r="AJ131" s="6">
        <f t="shared" ref="AJ131:AJ194" ca="1" si="383">K131/(1-AJ$1)</f>
        <v>16.429753079482008</v>
      </c>
      <c r="AK131" s="6">
        <f t="shared" ref="AK131:AK194" ca="1" si="384">L131/(1-AK$1)</f>
        <v>32.159064822384302</v>
      </c>
      <c r="AM131" s="7">
        <f t="shared" si="247"/>
        <v>1.6</v>
      </c>
      <c r="AN131" s="6">
        <f t="shared" ref="AN131:AN194" ca="1" si="385">MIN(INDIRECT("'[All data.xlsx]Sheet5_Mul_" &amp; $B131 &amp; "_" &amp; AN$1 &amp; "'!"&amp; ADDRESS($BD$2+$A131-2023, 2) &amp; ":" &amp; ADDRESS($BD$2+$A131-2023, 52)))</f>
        <v>4.0131480739196457</v>
      </c>
      <c r="AO131" s="13">
        <f t="shared" ref="AO131:AW194" ca="1" si="386">MIN(INDIRECT("'[All data.xlsx]Sheet5_Mul_" &amp; $B131 &amp; "_" &amp; AO$1 &amp; "'!"&amp; ADDRESS($BE$2+$A131-2023, 2) &amp; ":" &amp; ADDRESS($BE$2+$A131-2023, 52)))</f>
        <v>15.055031443727453</v>
      </c>
      <c r="AP131" s="13">
        <f t="shared" ca="1" si="386"/>
        <v>4.2731078690838284</v>
      </c>
      <c r="AQ131" s="13">
        <f t="shared" ca="1" si="386"/>
        <v>4.1282603460526239</v>
      </c>
      <c r="AR131" s="13">
        <f t="shared" ca="1" si="386"/>
        <v>4.0387033153622074</v>
      </c>
      <c r="AS131" s="13">
        <f t="shared" ca="1" si="386"/>
        <v>4.0831885402389076</v>
      </c>
      <c r="AT131" s="13">
        <f t="shared" ca="1" si="386"/>
        <v>3.512060646538981</v>
      </c>
      <c r="AU131" s="13">
        <f t="shared" ca="1" si="386"/>
        <v>3.3717620814275095</v>
      </c>
      <c r="AV131" s="13">
        <f t="shared" ca="1" si="386"/>
        <v>3.2859506158964011</v>
      </c>
      <c r="AW131" s="13">
        <f t="shared" ca="1" si="386"/>
        <v>1.6125632389994327</v>
      </c>
      <c r="AX131" s="13">
        <f t="shared" ref="AX131:AX194" ca="1" si="387">MIN(INDIRECT("'[All data.xlsx]Sheet5_Mul_" &amp; $B131 &amp; "_" &amp; AX$1 &amp; "'!"&amp; ADDRESS($BF$2+$A131-2023, 2) &amp; ":" &amp; ADDRESS($BF$2+$A131-2023, 52)))</f>
        <v>1.4433787263019759</v>
      </c>
    </row>
    <row r="132" spans="1:50" x14ac:dyDescent="0.25">
      <c r="A132" s="9">
        <f t="shared" si="243"/>
        <v>2044</v>
      </c>
      <c r="B132" s="7">
        <f t="shared" si="244"/>
        <v>1.8</v>
      </c>
      <c r="C132" s="6">
        <f ca="1">MAX(INDIRECT("'[All data.xlsx]Sheet5_Mul_" &amp; $B132 &amp; "_" &amp; C$1 &amp; "'!"&amp; ADDRESS($BD$2+$A132-2023, 2) &amp; ":" &amp; ADDRESS($BD$2+$A132-2023, 52)))</f>
        <v>4.5158385227535209</v>
      </c>
      <c r="D132" s="13">
        <f ca="1">MAX(INDIRECT("'[All data.xlsx]Sheet5_Mul_" &amp; $B132 &amp; "_" &amp; D$1 &amp; "'!"&amp; ADDRESS($BE$2+$A132-2023, 2) &amp; ":" &amp; ADDRESS($BE$2+$A132-2023, 52)))/2.5</f>
        <v>9.2841240530674529</v>
      </c>
      <c r="E132" s="13">
        <f t="shared" ca="1" si="358"/>
        <v>19.199597433202193</v>
      </c>
      <c r="F132" s="13">
        <f t="shared" ca="1" si="318"/>
        <v>4.562900180191626</v>
      </c>
      <c r="G132" s="13">
        <f t="shared" ca="1" si="330"/>
        <v>4.5735183568661038</v>
      </c>
      <c r="H132" s="13">
        <f t="shared" ca="1" si="334"/>
        <v>4.6484859540829326</v>
      </c>
      <c r="I132" s="13">
        <f t="shared" ca="1" si="319"/>
        <v>3.9235180457163219</v>
      </c>
      <c r="J132" s="13">
        <f t="shared" ca="1" si="331"/>
        <v>3.8000664057964619</v>
      </c>
      <c r="K132" s="13">
        <f t="shared" ca="1" si="361"/>
        <v>3.663912657273027</v>
      </c>
      <c r="L132" s="13">
        <f t="shared" ca="1" si="361"/>
        <v>3.5369576876467295</v>
      </c>
      <c r="M132" s="13">
        <f t="shared" ca="1" si="374"/>
        <v>1.6409979205521972</v>
      </c>
      <c r="N132" s="12">
        <f t="shared" ca="1" si="372"/>
        <v>1.487091277032317</v>
      </c>
      <c r="O132" s="12">
        <f t="shared" ca="1" si="373"/>
        <v>2.6497165975946468</v>
      </c>
      <c r="P132" s="12">
        <f t="shared" ca="1" si="373"/>
        <v>5.6508793448051922</v>
      </c>
      <c r="Q132" s="12">
        <f t="shared" ca="1" si="373"/>
        <v>1.3862920010634443</v>
      </c>
      <c r="R132" s="12">
        <f t="shared" ca="1" si="373"/>
        <v>1.65955418921182</v>
      </c>
      <c r="S132" s="12">
        <f t="shared" ca="1" si="373"/>
        <v>1.6252472823184159</v>
      </c>
      <c r="T132" s="12">
        <f t="shared" ca="1" si="373"/>
        <v>1.3467973594721732</v>
      </c>
      <c r="U132" s="12">
        <f t="shared" ca="1" si="373"/>
        <v>1.4329337314163444</v>
      </c>
      <c r="V132" s="12">
        <f t="shared" ca="1" si="373"/>
        <v>1.4113338792292545</v>
      </c>
      <c r="W132" s="12">
        <f t="shared" ca="1" si="373"/>
        <v>1.3751266032502527</v>
      </c>
      <c r="X132" s="12">
        <f t="shared" ca="1" si="373"/>
        <v>0.70630078268946095</v>
      </c>
      <c r="Z132" s="9">
        <f t="shared" si="245"/>
        <v>2044</v>
      </c>
      <c r="AA132" s="7">
        <f t="shared" si="246"/>
        <v>1.8</v>
      </c>
      <c r="AB132" s="6">
        <f t="shared" ca="1" si="375"/>
        <v>4.5158385227535209</v>
      </c>
      <c r="AC132" s="6">
        <f t="shared" ca="1" si="376"/>
        <v>10.31569339229717</v>
      </c>
      <c r="AD132" s="6">
        <f t="shared" ca="1" si="377"/>
        <v>23.99949679150274</v>
      </c>
      <c r="AE132" s="6">
        <f t="shared" ca="1" si="378"/>
        <v>6.5184288288451802</v>
      </c>
      <c r="AF132" s="6">
        <f t="shared" ca="1" si="379"/>
        <v>7.6225305947768396</v>
      </c>
      <c r="AG132" s="6">
        <f t="shared" ca="1" si="380"/>
        <v>9.2969719081658653</v>
      </c>
      <c r="AH132" s="6">
        <f t="shared" ca="1" si="381"/>
        <v>9.8087951142908043</v>
      </c>
      <c r="AI132" s="6">
        <f t="shared" ca="1" si="382"/>
        <v>12.666888019321538</v>
      </c>
      <c r="AJ132" s="6">
        <f t="shared" ca="1" si="383"/>
        <v>18.319563286365138</v>
      </c>
      <c r="AK132" s="6">
        <f t="shared" ca="1" si="384"/>
        <v>35.369576876467299</v>
      </c>
      <c r="AM132" s="7">
        <f t="shared" si="247"/>
        <v>1.8</v>
      </c>
      <c r="AN132" s="6">
        <f t="shared" ca="1" si="385"/>
        <v>4.5158385227535209</v>
      </c>
      <c r="AO132" s="13">
        <f t="shared" ca="1" si="386"/>
        <v>14.393311063607502</v>
      </c>
      <c r="AP132" s="13">
        <f t="shared" ca="1" si="386"/>
        <v>15.225757859729487</v>
      </c>
      <c r="AQ132" s="13">
        <f t="shared" ca="1" si="386"/>
        <v>4.562900180191626</v>
      </c>
      <c r="AR132" s="13">
        <f t="shared" ca="1" si="386"/>
        <v>4.5735183568661038</v>
      </c>
      <c r="AS132" s="13">
        <f t="shared" ca="1" si="386"/>
        <v>4.6484859540829326</v>
      </c>
      <c r="AT132" s="13">
        <f t="shared" ca="1" si="386"/>
        <v>3.9235180457163219</v>
      </c>
      <c r="AU132" s="13">
        <f t="shared" ca="1" si="386"/>
        <v>2.4019885199841555</v>
      </c>
      <c r="AV132" s="13">
        <f t="shared" ca="1" si="386"/>
        <v>3.663912657273027</v>
      </c>
      <c r="AW132" s="13">
        <f t="shared" ca="1" si="386"/>
        <v>3.5369576876467295</v>
      </c>
      <c r="AX132" s="13">
        <f t="shared" ca="1" si="387"/>
        <v>1.6409979205521972</v>
      </c>
    </row>
    <row r="133" spans="1:50" x14ac:dyDescent="0.25">
      <c r="A133" s="9">
        <f t="shared" si="243"/>
        <v>2044</v>
      </c>
      <c r="B133" s="7">
        <f t="shared" si="244"/>
        <v>2</v>
      </c>
      <c r="C133" s="6">
        <f ca="1">MAX(INDIRECT("'[All data.xlsx]Sheet5_Mul_" &amp; $B133 &amp; "_" &amp; C$1 &amp; "'!"&amp; ADDRESS($BD$2+$A133-2023, 2) &amp; ":" &amp; ADDRESS($BD$2+$A133-2023, 52)))</f>
        <v>5.2096343389377715</v>
      </c>
      <c r="D133" s="13">
        <f ca="1">MAX(INDIRECT("'[All data.xlsx]Sheet5_Mul_" &amp; $B133 &amp; "_" &amp; D$1 &amp; "'!"&amp; ADDRESS($BE$2+$A133-2023, 2) &amp; ":" &amp; ADDRESS($BE$2+$A133-2023, 52)))/2.5</f>
        <v>12.10561777108008</v>
      </c>
      <c r="E133" s="13">
        <f t="shared" ca="1" si="358"/>
        <v>15.938742245521226</v>
      </c>
      <c r="F133" s="13">
        <f t="shared" ca="1" si="318"/>
        <v>17.813270765876172</v>
      </c>
      <c r="G133" s="13">
        <f t="shared" ca="1" si="330"/>
        <v>6.8640256475196946</v>
      </c>
      <c r="H133" s="13">
        <f t="shared" ca="1" si="334"/>
        <v>6.5223068319502628</v>
      </c>
      <c r="I133" s="13">
        <f t="shared" ca="1" si="319"/>
        <v>9.9369576370970076</v>
      </c>
      <c r="J133" s="13">
        <f t="shared" ca="1" si="331"/>
        <v>4.6554515356149659</v>
      </c>
      <c r="K133" s="13">
        <f t="shared" ca="1" si="361"/>
        <v>2.276696318078165</v>
      </c>
      <c r="L133" s="13">
        <f t="shared" ca="1" si="361"/>
        <v>1.8524899224893501</v>
      </c>
      <c r="M133" s="13">
        <f t="shared" ca="1" si="374"/>
        <v>1.8428990074193092</v>
      </c>
      <c r="N133" s="12">
        <f t="shared" ca="1" si="372"/>
        <v>1.7155621802965944</v>
      </c>
      <c r="O133" s="12">
        <f t="shared" ca="1" si="373"/>
        <v>3.4549792903262229</v>
      </c>
      <c r="P133" s="12">
        <f t="shared" ca="1" si="373"/>
        <v>4.6911353037868304</v>
      </c>
      <c r="Q133" s="12">
        <f t="shared" ca="1" si="373"/>
        <v>5.4119953977328406</v>
      </c>
      <c r="R133" s="12">
        <f t="shared" ca="1" si="373"/>
        <v>2.4906913298155544</v>
      </c>
      <c r="S133" s="12">
        <f t="shared" ca="1" si="373"/>
        <v>2.2803901222425598</v>
      </c>
      <c r="T133" s="12">
        <f t="shared" ca="1" si="373"/>
        <v>3.4109868110433861</v>
      </c>
      <c r="U133" s="12">
        <f t="shared" ca="1" si="373"/>
        <v>1.7554834121269856</v>
      </c>
      <c r="V133" s="12">
        <f t="shared" ca="1" si="373"/>
        <v>0.8769801430833557</v>
      </c>
      <c r="W133" s="12">
        <f t="shared" ca="1" si="373"/>
        <v>0.72022579844968126</v>
      </c>
      <c r="X133" s="12">
        <f t="shared" ca="1" si="373"/>
        <v>0.79320089017534257</v>
      </c>
      <c r="Z133" s="9">
        <f t="shared" si="245"/>
        <v>2044</v>
      </c>
      <c r="AA133" s="7">
        <f t="shared" si="246"/>
        <v>2</v>
      </c>
      <c r="AB133" s="6">
        <f t="shared" ca="1" si="375"/>
        <v>5.2096343389377715</v>
      </c>
      <c r="AC133" s="6">
        <f t="shared" ca="1" si="376"/>
        <v>13.4506864123112</v>
      </c>
      <c r="AD133" s="6">
        <f t="shared" ca="1" si="377"/>
        <v>19.923427806901532</v>
      </c>
      <c r="AE133" s="6">
        <f t="shared" ca="1" si="378"/>
        <v>25.447529665537392</v>
      </c>
      <c r="AF133" s="6">
        <f t="shared" ca="1" si="379"/>
        <v>11.440042745866158</v>
      </c>
      <c r="AG133" s="6">
        <f t="shared" ca="1" si="380"/>
        <v>13.044613663900526</v>
      </c>
      <c r="AH133" s="6">
        <f t="shared" ca="1" si="381"/>
        <v>24.842394092742516</v>
      </c>
      <c r="AI133" s="6">
        <f t="shared" ca="1" si="382"/>
        <v>15.518171785383217</v>
      </c>
      <c r="AJ133" s="6">
        <f t="shared" ca="1" si="383"/>
        <v>11.383481590390828</v>
      </c>
      <c r="AK133" s="6">
        <f t="shared" ca="1" si="384"/>
        <v>18.524899224893506</v>
      </c>
      <c r="AM133" s="7">
        <f t="shared" si="247"/>
        <v>2</v>
      </c>
      <c r="AN133" s="6">
        <f t="shared" ca="1" si="385"/>
        <v>5.2096343389377715</v>
      </c>
      <c r="AO133" s="13">
        <f t="shared" ca="1" si="386"/>
        <v>19.313612227912653</v>
      </c>
      <c r="AP133" s="13">
        <f t="shared" ca="1" si="386"/>
        <v>11.007492633087907</v>
      </c>
      <c r="AQ133" s="13">
        <f t="shared" ca="1" si="386"/>
        <v>5.2713635228165927</v>
      </c>
      <c r="AR133" s="13">
        <f t="shared" ca="1" si="386"/>
        <v>5.0746520356174312</v>
      </c>
      <c r="AS133" s="13">
        <f t="shared" ca="1" si="386"/>
        <v>5.2549365676922166</v>
      </c>
      <c r="AT133" s="13">
        <f t="shared" ca="1" si="386"/>
        <v>5.1635738149661288</v>
      </c>
      <c r="AU133" s="13">
        <f t="shared" ca="1" si="386"/>
        <v>3.6622309496054175</v>
      </c>
      <c r="AV133" s="13">
        <f t="shared" ca="1" si="386"/>
        <v>2.042759143131855</v>
      </c>
      <c r="AW133" s="13">
        <f t="shared" ca="1" si="386"/>
        <v>1.7964340094591946</v>
      </c>
      <c r="AX133" s="13">
        <f t="shared" ca="1" si="387"/>
        <v>1.8428990074193092</v>
      </c>
    </row>
    <row r="134" spans="1:50" x14ac:dyDescent="0.25">
      <c r="A134" s="9">
        <f t="shared" si="243"/>
        <v>2045</v>
      </c>
      <c r="B134" s="7">
        <f t="shared" si="244"/>
        <v>1</v>
      </c>
      <c r="C134" s="6">
        <f ca="1">MAX(INDIRECT("'[All data.xlsx]Sheet5_Mul_" &amp; $B134 &amp; "_" &amp; C$1 &amp; "'!"&amp; ADDRESS($BD$2+$A134-2023, 2) &amp; ":" &amp; ADDRESS($BD$2+$A134-2023, 52)))/14</f>
        <v>2.9683306083019305</v>
      </c>
      <c r="D134" s="13">
        <f ca="1">MAX(INDIRECT("'[All data.xlsx]Sheet5_Mul_" &amp; $B134 &amp; "_" &amp; D$1 &amp; "'!"&amp; ADDRESS($BE$2+$A134-2023, 2) &amp; ":" &amp; ADDRESS($BE$2+$A134-2023, 52)))</f>
        <v>3.503492313063588</v>
      </c>
      <c r="E134" s="13">
        <f t="shared" ca="1" si="358"/>
        <v>3.3680817703360217</v>
      </c>
      <c r="F134" s="13">
        <f t="shared" ca="1" si="318"/>
        <v>3.2906124586123782</v>
      </c>
      <c r="G134" s="13">
        <f t="shared" ca="1" si="330"/>
        <v>2.9156051046366107</v>
      </c>
      <c r="H134" s="13">
        <f t="shared" ca="1" si="334"/>
        <v>3.0813506135358697</v>
      </c>
      <c r="I134" s="13">
        <f t="shared" ca="1" si="319"/>
        <v>2.7514447317579105</v>
      </c>
      <c r="J134" s="13">
        <f t="shared" ca="1" si="331"/>
        <v>2.6637535214492667</v>
      </c>
      <c r="K134" s="13">
        <f t="shared" ca="1" si="361"/>
        <v>2.6970010905682722</v>
      </c>
      <c r="L134" s="13">
        <f t="shared" ca="1" si="361"/>
        <v>2.6252406724948512</v>
      </c>
      <c r="M134" s="13">
        <f t="shared" ca="1" si="374"/>
        <v>2.3206854421199186</v>
      </c>
      <c r="N134" s="12">
        <f ca="1">C134/$C134</f>
        <v>1</v>
      </c>
      <c r="O134" s="12">
        <f t="shared" ref="O134" ca="1" si="388">D134/$C134</f>
        <v>1.1802904647025836</v>
      </c>
      <c r="P134" s="12">
        <f t="shared" ref="P134" ca="1" si="389">E134/$C134</f>
        <v>1.1346720479572097</v>
      </c>
      <c r="Q134" s="12">
        <f t="shared" ref="Q134" ca="1" si="390">F134/$C134</f>
        <v>1.10857343498365</v>
      </c>
      <c r="R134" s="12">
        <f t="shared" ref="R134" ca="1" si="391">G134/$C134</f>
        <v>0.98223732103228145</v>
      </c>
      <c r="S134" s="12">
        <f t="shared" ref="S134" ca="1" si="392">H134/$C134</f>
        <v>1.0380752753476452</v>
      </c>
      <c r="T134" s="12">
        <f t="shared" ref="T134" ca="1" si="393">I134/$C134</f>
        <v>0.92693338271100056</v>
      </c>
      <c r="U134" s="12">
        <f t="shared" ref="U134" ca="1" si="394">J134/$C134</f>
        <v>0.89739111741771216</v>
      </c>
      <c r="V134" s="12">
        <f t="shared" ref="V134" ca="1" si="395">K134/$C134</f>
        <v>0.90859188091286247</v>
      </c>
      <c r="W134" s="12">
        <f t="shared" ref="W134" ca="1" si="396">L134/$C134</f>
        <v>0.88441653539281861</v>
      </c>
      <c r="X134" s="12">
        <f t="shared" ref="X134" ca="1" si="397">M134/$C134</f>
        <v>0.78181501603269687</v>
      </c>
      <c r="Z134" s="9">
        <f t="shared" si="245"/>
        <v>2045</v>
      </c>
      <c r="AA134" s="7">
        <f t="shared" si="246"/>
        <v>1</v>
      </c>
      <c r="AB134" s="6">
        <f t="shared" ca="1" si="375"/>
        <v>2.9683306083019305</v>
      </c>
      <c r="AC134" s="6">
        <f t="shared" ca="1" si="376"/>
        <v>3.8927692367373199</v>
      </c>
      <c r="AD134" s="6">
        <f t="shared" ca="1" si="377"/>
        <v>4.2101022129200265</v>
      </c>
      <c r="AE134" s="6">
        <f t="shared" ca="1" si="378"/>
        <v>4.7008749408748258</v>
      </c>
      <c r="AF134" s="6">
        <f t="shared" ca="1" si="379"/>
        <v>4.8593418410610179</v>
      </c>
      <c r="AG134" s="6">
        <f t="shared" ca="1" si="380"/>
        <v>6.1627012270717394</v>
      </c>
      <c r="AH134" s="6">
        <f t="shared" ca="1" si="381"/>
        <v>6.8786118293947762</v>
      </c>
      <c r="AI134" s="6">
        <f t="shared" ca="1" si="382"/>
        <v>8.8791784048308884</v>
      </c>
      <c r="AJ134" s="6">
        <f t="shared" ca="1" si="383"/>
        <v>13.485005452841364</v>
      </c>
      <c r="AK134" s="6">
        <f t="shared" ca="1" si="384"/>
        <v>26.252406724948518</v>
      </c>
      <c r="AM134" s="7">
        <f t="shared" si="247"/>
        <v>1</v>
      </c>
      <c r="AN134" s="6">
        <f t="shared" ca="1" si="385"/>
        <v>3.1065661824019468</v>
      </c>
      <c r="AO134" s="13">
        <f t="shared" ca="1" si="386"/>
        <v>3.503492313063588</v>
      </c>
      <c r="AP134" s="13">
        <f t="shared" ca="1" si="386"/>
        <v>3.1211592212301453</v>
      </c>
      <c r="AQ134" s="13">
        <f t="shared" ca="1" si="386"/>
        <v>3.2906124586123782</v>
      </c>
      <c r="AR134" s="13">
        <f t="shared" ca="1" si="386"/>
        <v>2.9156051046366107</v>
      </c>
      <c r="AS134" s="13">
        <f t="shared" ca="1" si="386"/>
        <v>2.8273671979881185</v>
      </c>
      <c r="AT134" s="13">
        <f t="shared" ca="1" si="386"/>
        <v>2.7004099959598786</v>
      </c>
      <c r="AU134" s="13">
        <f t="shared" ca="1" si="386"/>
        <v>1.7463536450363266</v>
      </c>
      <c r="AV134" s="13">
        <f t="shared" ca="1" si="386"/>
        <v>2.6970010905682722</v>
      </c>
      <c r="AW134" s="13">
        <f t="shared" ca="1" si="386"/>
        <v>1.4271717092624407</v>
      </c>
      <c r="AX134" s="13">
        <f t="shared" ca="1" si="387"/>
        <v>2.3206854421199186</v>
      </c>
    </row>
    <row r="135" spans="1:50" x14ac:dyDescent="0.25">
      <c r="A135" s="9">
        <f t="shared" si="243"/>
        <v>2045</v>
      </c>
      <c r="B135" s="7">
        <f t="shared" si="244"/>
        <v>1.2</v>
      </c>
      <c r="C135" s="6">
        <f ca="1">MAX(INDIRECT("'[All data.xlsx]Sheet5_Mul_" &amp; $B135 &amp; "_" &amp; C$1 &amp; "'!"&amp; ADDRESS($BD$2+$A135-2023, 2) &amp; ":" &amp; ADDRESS($BD$2+$A135-2023, 52)))</f>
        <v>3.3433955212382802</v>
      </c>
      <c r="D135" s="13">
        <f ca="1">MAX(INDIRECT("'[All data.xlsx]Sheet5_Mul_" &amp; $B135 &amp; "_" &amp; D$1 &amp; "'!"&amp; ADDRESS($BE$2+$A135-2023, 2) &amp; ":" &amp; ADDRESS($BE$2+$A135-2023, 52)))</f>
        <v>3.7472298534943675</v>
      </c>
      <c r="E135" s="13">
        <f t="shared" ca="1" si="358"/>
        <v>3.6320154522195809</v>
      </c>
      <c r="F135" s="13">
        <f t="shared" ca="1" si="318"/>
        <v>3.5168010509447947</v>
      </c>
      <c r="G135" s="13">
        <f t="shared" ca="1" si="330"/>
        <v>3.1939101625633057</v>
      </c>
      <c r="H135" s="13">
        <f t="shared" ca="1" si="334"/>
        <v>3.2356786123000436</v>
      </c>
      <c r="I135" s="13">
        <f t="shared" ca="1" si="319"/>
        <v>2.9981490108838287</v>
      </c>
      <c r="J135" s="13">
        <f t="shared" ca="1" si="331"/>
        <v>2.8219861066825871</v>
      </c>
      <c r="K135" s="13">
        <f t="shared" ca="1" si="361"/>
        <v>2.9079930718530567</v>
      </c>
      <c r="L135" s="13">
        <f t="shared" ca="1" si="361"/>
        <v>2.805605704181068</v>
      </c>
      <c r="M135" s="13">
        <f t="shared" ca="1" si="374"/>
        <v>2.4784321621456771</v>
      </c>
      <c r="N135" s="12">
        <f t="shared" ref="N135:N139" ca="1" si="398">C135/C$134</f>
        <v>1.1263555049721736</v>
      </c>
      <c r="O135" s="12">
        <f t="shared" ref="O134:X139" ca="1" si="399">D135/D$134</f>
        <v>1.0695698801798272</v>
      </c>
      <c r="P135" s="12">
        <f t="shared" ca="1" si="399"/>
        <v>1.0783632048984451</v>
      </c>
      <c r="Q135" s="12">
        <f t="shared" ca="1" si="399"/>
        <v>1.0687375359989362</v>
      </c>
      <c r="R135" s="12">
        <f t="shared" ca="1" si="399"/>
        <v>1.0954536186962061</v>
      </c>
      <c r="S135" s="12">
        <f t="shared" ca="1" si="399"/>
        <v>1.0500845304932962</v>
      </c>
      <c r="T135" s="12">
        <f t="shared" ca="1" si="399"/>
        <v>1.0896635415854048</v>
      </c>
      <c r="U135" s="12">
        <f t="shared" ca="1" si="399"/>
        <v>1.0594021120795105</v>
      </c>
      <c r="V135" s="12">
        <f t="shared" ca="1" si="399"/>
        <v>1.0782320711781126</v>
      </c>
      <c r="W135" s="12">
        <f t="shared" ca="1" si="399"/>
        <v>1.0687041891343281</v>
      </c>
      <c r="X135" s="12">
        <f t="shared" ca="1" si="399"/>
        <v>1.0679741929529487</v>
      </c>
      <c r="Z135" s="9">
        <f t="shared" si="245"/>
        <v>2045</v>
      </c>
      <c r="AA135" s="7">
        <f t="shared" si="246"/>
        <v>1.2</v>
      </c>
      <c r="AB135" s="6">
        <f t="shared" ca="1" si="375"/>
        <v>3.3433955212382802</v>
      </c>
      <c r="AC135" s="6">
        <f t="shared" ca="1" si="376"/>
        <v>4.1635887261048525</v>
      </c>
      <c r="AD135" s="6">
        <f t="shared" ca="1" si="377"/>
        <v>4.5400193152744759</v>
      </c>
      <c r="AE135" s="6">
        <f t="shared" ca="1" si="378"/>
        <v>5.0240015013497068</v>
      </c>
      <c r="AF135" s="6">
        <f t="shared" ca="1" si="379"/>
        <v>5.3231836042721765</v>
      </c>
      <c r="AG135" s="6">
        <f t="shared" ca="1" si="380"/>
        <v>6.4713572246000872</v>
      </c>
      <c r="AH135" s="6">
        <f t="shared" ca="1" si="381"/>
        <v>7.4953725272095717</v>
      </c>
      <c r="AI135" s="6">
        <f t="shared" ca="1" si="382"/>
        <v>9.4066203556086219</v>
      </c>
      <c r="AJ135" s="6">
        <f t="shared" ca="1" si="383"/>
        <v>14.539965359265286</v>
      </c>
      <c r="AK135" s="6">
        <f t="shared" ca="1" si="384"/>
        <v>28.056057041810686</v>
      </c>
      <c r="AM135" s="7">
        <f t="shared" si="247"/>
        <v>1.2</v>
      </c>
      <c r="AN135" s="6">
        <f t="shared" ca="1" si="385"/>
        <v>3.3433955212382802</v>
      </c>
      <c r="AO135" s="13">
        <f t="shared" ca="1" si="386"/>
        <v>3.7472298534943675</v>
      </c>
      <c r="AP135" s="13">
        <f t="shared" ca="1" si="386"/>
        <v>3.6320154522195809</v>
      </c>
      <c r="AQ135" s="13">
        <f t="shared" ca="1" si="386"/>
        <v>3.5168010509447947</v>
      </c>
      <c r="AR135" s="13">
        <f t="shared" ca="1" si="386"/>
        <v>3.1939101625633057</v>
      </c>
      <c r="AS135" s="13">
        <f t="shared" ca="1" si="386"/>
        <v>3.1325493522027883</v>
      </c>
      <c r="AT135" s="13">
        <f t="shared" ca="1" si="386"/>
        <v>2.9981490108838287</v>
      </c>
      <c r="AU135" s="13">
        <f t="shared" ca="1" si="386"/>
        <v>2.8219861066825871</v>
      </c>
      <c r="AV135" s="13">
        <f t="shared" ca="1" si="386"/>
        <v>2.8596192268185781</v>
      </c>
      <c r="AW135" s="13">
        <f t="shared" ca="1" si="386"/>
        <v>1.570347088441586</v>
      </c>
      <c r="AX135" s="13">
        <f t="shared" ca="1" si="387"/>
        <v>2.4784321621456771</v>
      </c>
    </row>
    <row r="136" spans="1:50" x14ac:dyDescent="0.25">
      <c r="A136" s="9">
        <f t="shared" si="243"/>
        <v>2045</v>
      </c>
      <c r="B136" s="7">
        <f t="shared" si="244"/>
        <v>1.4</v>
      </c>
      <c r="C136" s="6">
        <f ca="1">MAX(INDIRECT("'[All data.xlsx]Sheet5_Mul_" &amp; $B136 &amp; "_" &amp; C$1 &amp; "'!"&amp; ADDRESS($BD$2+$A136-2023, 2) &amp; ":" &amp; ADDRESS($BD$2+$A136-2023, 52)))</f>
        <v>3.6359751739050306</v>
      </c>
      <c r="D136" s="13">
        <f ca="1">MAX(INDIRECT("'[All data.xlsx]Sheet5_Mul_" &amp; $B136 &amp; "_" &amp; D$1 &amp; "'!"&amp; ADDRESS($BE$2+$A136-2023, 2) &amp; ":" &amp; ADDRESS($BE$2+$A136-2023, 52)))</f>
        <v>4.0434702051885525</v>
      </c>
      <c r="E136" s="13">
        <f t="shared" ca="1" si="358"/>
        <v>4.2089047696274031</v>
      </c>
      <c r="F136" s="13">
        <f t="shared" ca="1" si="318"/>
        <v>3.7889974473140589</v>
      </c>
      <c r="G136" s="13">
        <f t="shared" ca="1" si="330"/>
        <v>3.5058311612759931</v>
      </c>
      <c r="H136" s="13">
        <f t="shared" ca="1" si="334"/>
        <v>3.2999325427794739</v>
      </c>
      <c r="I136" s="13">
        <f t="shared" ca="1" si="319"/>
        <v>3.2877604525231598</v>
      </c>
      <c r="J136" s="13">
        <f t="shared" ca="1" si="331"/>
        <v>3.1137626833022836</v>
      </c>
      <c r="K136" s="13">
        <f t="shared" ca="1" si="361"/>
        <v>3.1200120938371256</v>
      </c>
      <c r="L136" s="13">
        <f t="shared" ca="1" si="361"/>
        <v>3.0156860766386058</v>
      </c>
      <c r="M136" s="13">
        <f t="shared" ca="1" si="374"/>
        <v>2.6594541604462396</v>
      </c>
      <c r="N136" s="12">
        <f t="shared" ca="1" si="398"/>
        <v>1.2249225755836659</v>
      </c>
      <c r="O136" s="12">
        <f t="shared" ca="1" si="399"/>
        <v>1.1541256106404261</v>
      </c>
      <c r="P136" s="12">
        <f t="shared" ca="1" si="399"/>
        <v>1.2496444732122687</v>
      </c>
      <c r="Q136" s="12">
        <f t="shared" ca="1" si="399"/>
        <v>1.1514566041945411</v>
      </c>
      <c r="R136" s="12">
        <f t="shared" ca="1" si="399"/>
        <v>1.2024368991880146</v>
      </c>
      <c r="S136" s="12">
        <f t="shared" ca="1" si="399"/>
        <v>1.0709370521755652</v>
      </c>
      <c r="T136" s="12">
        <f t="shared" ca="1" si="399"/>
        <v>1.1949214950876352</v>
      </c>
      <c r="U136" s="12">
        <f t="shared" ca="1" si="399"/>
        <v>1.1689379885298774</v>
      </c>
      <c r="V136" s="12">
        <f t="shared" ca="1" si="399"/>
        <v>1.1568449507670473</v>
      </c>
      <c r="W136" s="12">
        <f t="shared" ca="1" si="399"/>
        <v>1.1487274702980668</v>
      </c>
      <c r="X136" s="12">
        <f t="shared" ca="1" si="399"/>
        <v>1.1459778702351233</v>
      </c>
      <c r="Z136" s="9">
        <f t="shared" si="245"/>
        <v>2045</v>
      </c>
      <c r="AA136" s="7">
        <f t="shared" si="246"/>
        <v>1.4</v>
      </c>
      <c r="AB136" s="6">
        <f t="shared" ca="1" si="375"/>
        <v>3.6359751739050306</v>
      </c>
      <c r="AC136" s="6">
        <f t="shared" ca="1" si="376"/>
        <v>4.4927446724317246</v>
      </c>
      <c r="AD136" s="6">
        <f t="shared" ca="1" si="377"/>
        <v>5.2611309620342537</v>
      </c>
      <c r="AE136" s="6">
        <f t="shared" ca="1" si="378"/>
        <v>5.412853496162942</v>
      </c>
      <c r="AF136" s="6">
        <f t="shared" ca="1" si="379"/>
        <v>5.8430519354599886</v>
      </c>
      <c r="AG136" s="6">
        <f t="shared" ca="1" si="380"/>
        <v>6.5998650855589478</v>
      </c>
      <c r="AH136" s="6">
        <f t="shared" ca="1" si="381"/>
        <v>8.2194011313078992</v>
      </c>
      <c r="AI136" s="6">
        <f t="shared" ca="1" si="382"/>
        <v>10.379208944340943</v>
      </c>
      <c r="AJ136" s="6">
        <f t="shared" ca="1" si="383"/>
        <v>15.600060469185632</v>
      </c>
      <c r="AK136" s="6">
        <f t="shared" ca="1" si="384"/>
        <v>30.156860766386064</v>
      </c>
      <c r="AM136" s="7">
        <f t="shared" si="247"/>
        <v>1.4</v>
      </c>
      <c r="AN136" s="6">
        <f t="shared" ca="1" si="385"/>
        <v>3.6359751739050306</v>
      </c>
      <c r="AO136" s="13">
        <f t="shared" ca="1" si="386"/>
        <v>4.0434702051885525</v>
      </c>
      <c r="AP136" s="13">
        <f t="shared" ca="1" si="386"/>
        <v>4.2089047696274031</v>
      </c>
      <c r="AQ136" s="13">
        <f t="shared" ca="1" si="386"/>
        <v>3.7889974473140589</v>
      </c>
      <c r="AR136" s="13">
        <f t="shared" ca="1" si="386"/>
        <v>3.5058311612759931</v>
      </c>
      <c r="AS136" s="13">
        <f t="shared" ca="1" si="386"/>
        <v>3.2999325427794739</v>
      </c>
      <c r="AT136" s="13">
        <f t="shared" ca="1" si="386"/>
        <v>3.2877604525231598</v>
      </c>
      <c r="AU136" s="13">
        <f t="shared" ca="1" si="386"/>
        <v>3.1137626833022836</v>
      </c>
      <c r="AV136" s="13">
        <f t="shared" ca="1" si="386"/>
        <v>3.1200120938371256</v>
      </c>
      <c r="AW136" s="13">
        <f t="shared" ca="1" si="386"/>
        <v>1.4679138505645151</v>
      </c>
      <c r="AX136" s="13">
        <f t="shared" ca="1" si="387"/>
        <v>2.6594541604462396</v>
      </c>
    </row>
    <row r="137" spans="1:50" x14ac:dyDescent="0.25">
      <c r="A137" s="9">
        <f t="shared" si="243"/>
        <v>2045</v>
      </c>
      <c r="B137" s="7">
        <f t="shared" si="244"/>
        <v>1.6</v>
      </c>
      <c r="C137" s="6">
        <f ca="1">MAX(INDIRECT("'[All data.xlsx]Sheet5_Mul_" &amp; $B137 &amp; "_" &amp; C$1 &amp; "'!"&amp; ADDRESS($BD$2+$A137-2023, 2) &amp; ":" &amp; ADDRESS($BD$2+$A137-2023, 52)))</f>
        <v>4.012161478293268</v>
      </c>
      <c r="D137" s="13">
        <f ca="1">MAX(INDIRECT("'[All data.xlsx]Sheet5_Mul_" &amp; $B137 &amp; "_" &amp; D$1 &amp; "'!"&amp; ADDRESS($BE$2+$A137-2023, 2) &amp; ":" &amp; ADDRESS($BE$2+$A137-2023, 52)))/2.5</f>
        <v>9.5014203473990495</v>
      </c>
      <c r="E137" s="13">
        <f t="shared" ca="1" si="358"/>
        <v>4.7479485735570961</v>
      </c>
      <c r="F137" s="13">
        <f t="shared" ca="1" si="318"/>
        <v>4.1271471209178641</v>
      </c>
      <c r="G137" s="13">
        <f t="shared" ca="1" si="330"/>
        <v>3.9437394786519588</v>
      </c>
      <c r="H137" s="13">
        <f t="shared" ca="1" si="334"/>
        <v>3.9932913858565691</v>
      </c>
      <c r="I137" s="13">
        <f t="shared" ca="1" si="319"/>
        <v>3.7851782735100059</v>
      </c>
      <c r="J137" s="13">
        <f t="shared" ca="1" si="331"/>
        <v>3.4194337678259323</v>
      </c>
      <c r="K137" s="13">
        <f t="shared" ca="1" si="361"/>
        <v>3.36869147168954</v>
      </c>
      <c r="L137" s="13">
        <f t="shared" ca="1" si="361"/>
        <v>3.2131575311435525</v>
      </c>
      <c r="M137" s="13">
        <f t="shared" ca="1" si="374"/>
        <v>1.4430001952867113</v>
      </c>
      <c r="N137" s="12">
        <f t="shared" ca="1" si="398"/>
        <v>1.3516558657825766</v>
      </c>
      <c r="O137" s="12">
        <f t="shared" ca="1" si="399"/>
        <v>2.7119854985754608</v>
      </c>
      <c r="P137" s="12">
        <f t="shared" ca="1" si="399"/>
        <v>1.4096892229203242</v>
      </c>
      <c r="Q137" s="12">
        <f t="shared" ca="1" si="399"/>
        <v>1.2542185300842887</v>
      </c>
      <c r="R137" s="12">
        <f t="shared" ca="1" si="399"/>
        <v>1.352631559184861</v>
      </c>
      <c r="S137" s="12">
        <f t="shared" ca="1" si="399"/>
        <v>1.2959548868975483</v>
      </c>
      <c r="T137" s="12">
        <f t="shared" ca="1" si="399"/>
        <v>1.3757057264572559</v>
      </c>
      <c r="U137" s="12">
        <f t="shared" ca="1" si="399"/>
        <v>1.2836900037078218</v>
      </c>
      <c r="V137" s="12">
        <f t="shared" ca="1" si="399"/>
        <v>1.2490508377880334</v>
      </c>
      <c r="W137" s="12">
        <f t="shared" ca="1" si="399"/>
        <v>1.2239477945044883</v>
      </c>
      <c r="X137" s="12">
        <f t="shared" ca="1" si="399"/>
        <v>0.62179913274611998</v>
      </c>
      <c r="Z137" s="9">
        <f t="shared" si="245"/>
        <v>2045</v>
      </c>
      <c r="AA137" s="7">
        <f t="shared" si="246"/>
        <v>1.6</v>
      </c>
      <c r="AB137" s="6">
        <f t="shared" ca="1" si="375"/>
        <v>4.012161478293268</v>
      </c>
      <c r="AC137" s="6">
        <f t="shared" ca="1" si="376"/>
        <v>10.557133719332278</v>
      </c>
      <c r="AD137" s="6">
        <f t="shared" ca="1" si="377"/>
        <v>5.9349357169463701</v>
      </c>
      <c r="AE137" s="6">
        <f t="shared" ca="1" si="378"/>
        <v>5.8959244584540915</v>
      </c>
      <c r="AF137" s="6">
        <f t="shared" ca="1" si="379"/>
        <v>6.5728991310865981</v>
      </c>
      <c r="AG137" s="6">
        <f t="shared" ca="1" si="380"/>
        <v>7.9865827717131381</v>
      </c>
      <c r="AH137" s="6">
        <f t="shared" ca="1" si="381"/>
        <v>9.4629456837750148</v>
      </c>
      <c r="AI137" s="6">
        <f t="shared" ca="1" si="382"/>
        <v>11.398112559419772</v>
      </c>
      <c r="AJ137" s="6">
        <f t="shared" ca="1" si="383"/>
        <v>16.843457358447704</v>
      </c>
      <c r="AK137" s="6">
        <f t="shared" ca="1" si="384"/>
        <v>32.131575311435533</v>
      </c>
      <c r="AM137" s="7">
        <f t="shared" si="247"/>
        <v>1.6</v>
      </c>
      <c r="AN137" s="6">
        <f t="shared" ca="1" si="385"/>
        <v>4.012161478293268</v>
      </c>
      <c r="AO137" s="13">
        <f t="shared" ca="1" si="386"/>
        <v>16.987473077055181</v>
      </c>
      <c r="AP137" s="13">
        <f t="shared" ca="1" si="386"/>
        <v>4.7479485735570961</v>
      </c>
      <c r="AQ137" s="13">
        <f t="shared" ca="1" si="386"/>
        <v>4.1271471209178641</v>
      </c>
      <c r="AR137" s="13">
        <f t="shared" ca="1" si="386"/>
        <v>3.9437394786519588</v>
      </c>
      <c r="AS137" s="13">
        <f t="shared" ca="1" si="386"/>
        <v>3.8839169832067668</v>
      </c>
      <c r="AT137" s="13">
        <f t="shared" ca="1" si="386"/>
        <v>3.540850517064202</v>
      </c>
      <c r="AU137" s="13">
        <f t="shared" ca="1" si="386"/>
        <v>3.4171777627272339</v>
      </c>
      <c r="AV137" s="13">
        <f t="shared" ca="1" si="386"/>
        <v>3.36869147168954</v>
      </c>
      <c r="AW137" s="13">
        <f t="shared" ca="1" si="386"/>
        <v>3.2131575311435525</v>
      </c>
      <c r="AX137" s="13">
        <f t="shared" ca="1" si="387"/>
        <v>1.4430001952867113</v>
      </c>
    </row>
    <row r="138" spans="1:50" x14ac:dyDescent="0.25">
      <c r="A138" s="9">
        <f t="shared" si="243"/>
        <v>2045</v>
      </c>
      <c r="B138" s="7">
        <f t="shared" si="244"/>
        <v>1.8</v>
      </c>
      <c r="C138" s="6">
        <f ca="1">MAX(INDIRECT("'[All data.xlsx]Sheet5_Mul_" &amp; $B138 &amp; "_" &amp; C$1 &amp; "'!"&amp; ADDRESS($BD$2+$A138-2023, 2) &amp; ":" &amp; ADDRESS($BD$2+$A138-2023, 52)))</f>
        <v>4.514730331383622</v>
      </c>
      <c r="D138" s="13">
        <f ca="1">MAX(INDIRECT("'[All data.xlsx]Sheet5_Mul_" &amp; $B138 &amp; "_" &amp; D$1 &amp; "'!"&amp; ADDRESS($BE$2+$A138-2023, 2) &amp; ":" &amp; ADDRESS($BE$2+$A138-2023, 52)))/2.5</f>
        <v>9.719696402867223</v>
      </c>
      <c r="E138" s="13">
        <f t="shared" ca="1" si="358"/>
        <v>14.568185473861345</v>
      </c>
      <c r="F138" s="13">
        <f t="shared" ca="1" si="318"/>
        <v>4.5616426014408908</v>
      </c>
      <c r="G138" s="13">
        <f t="shared" ca="1" si="330"/>
        <v>4.5873502292483517</v>
      </c>
      <c r="H138" s="13">
        <f t="shared" ca="1" si="334"/>
        <v>4.1340473890442011</v>
      </c>
      <c r="I138" s="13">
        <f t="shared" ca="1" si="319"/>
        <v>4.224915697906372</v>
      </c>
      <c r="J138" s="13">
        <f t="shared" ca="1" si="331"/>
        <v>3.9575218301642359</v>
      </c>
      <c r="K138" s="13">
        <f t="shared" ca="1" si="361"/>
        <v>3.6313061425574205</v>
      </c>
      <c r="L138" s="13">
        <f t="shared" ca="1" si="361"/>
        <v>3.4995008179413563</v>
      </c>
      <c r="M138" s="13">
        <f t="shared" ca="1" si="374"/>
        <v>1.6404819841158069</v>
      </c>
      <c r="N138" s="12">
        <f t="shared" ca="1" si="398"/>
        <v>1.5209661345527574</v>
      </c>
      <c r="O138" s="12">
        <f t="shared" ca="1" si="399"/>
        <v>2.7742879202631809</v>
      </c>
      <c r="P138" s="12">
        <f t="shared" ca="1" si="399"/>
        <v>4.3253657325570005</v>
      </c>
      <c r="Q138" s="12">
        <f t="shared" ca="1" si="399"/>
        <v>1.3862594452597723</v>
      </c>
      <c r="R138" s="12">
        <f t="shared" ca="1" si="399"/>
        <v>1.5733784461939679</v>
      </c>
      <c r="S138" s="12">
        <f t="shared" ca="1" si="399"/>
        <v>1.3416348567683296</v>
      </c>
      <c r="T138" s="12">
        <f t="shared" ca="1" si="399"/>
        <v>1.5355262815717379</v>
      </c>
      <c r="U138" s="12">
        <f t="shared" ca="1" si="399"/>
        <v>1.4856937018748901</v>
      </c>
      <c r="V138" s="12">
        <f t="shared" ca="1" si="399"/>
        <v>1.3464236834224954</v>
      </c>
      <c r="W138" s="12">
        <f t="shared" ca="1" si="399"/>
        <v>1.3330209510336695</v>
      </c>
      <c r="X138" s="12">
        <f t="shared" ca="1" si="399"/>
        <v>0.70689545180980928</v>
      </c>
      <c r="Z138" s="9">
        <f t="shared" si="245"/>
        <v>2045</v>
      </c>
      <c r="AA138" s="7">
        <f t="shared" si="246"/>
        <v>1.8</v>
      </c>
      <c r="AB138" s="6">
        <f t="shared" ca="1" si="375"/>
        <v>4.514730331383622</v>
      </c>
      <c r="AC138" s="6">
        <f t="shared" ca="1" si="376"/>
        <v>10.79966266985247</v>
      </c>
      <c r="AD138" s="6">
        <f t="shared" ca="1" si="377"/>
        <v>18.210231842326678</v>
      </c>
      <c r="AE138" s="6">
        <f t="shared" ca="1" si="378"/>
        <v>6.5166322877727012</v>
      </c>
      <c r="AF138" s="6">
        <f t="shared" ca="1" si="379"/>
        <v>7.6455837154139195</v>
      </c>
      <c r="AG138" s="6">
        <f t="shared" ca="1" si="380"/>
        <v>8.2680947780884022</v>
      </c>
      <c r="AH138" s="6">
        <f t="shared" ca="1" si="381"/>
        <v>10.56228924476593</v>
      </c>
      <c r="AI138" s="6">
        <f t="shared" ca="1" si="382"/>
        <v>13.191739433880784</v>
      </c>
      <c r="AJ138" s="6">
        <f t="shared" ca="1" si="383"/>
        <v>18.156530712787106</v>
      </c>
      <c r="AK138" s="6">
        <f t="shared" ca="1" si="384"/>
        <v>34.995008179413567</v>
      </c>
      <c r="AM138" s="7">
        <f t="shared" si="247"/>
        <v>1.8</v>
      </c>
      <c r="AN138" s="6">
        <f t="shared" ca="1" si="385"/>
        <v>4.514730331383622</v>
      </c>
      <c r="AO138" s="13">
        <f t="shared" ca="1" si="386"/>
        <v>18.552937357176532</v>
      </c>
      <c r="AP138" s="13">
        <f t="shared" ca="1" si="386"/>
        <v>11.389592740602563</v>
      </c>
      <c r="AQ138" s="13">
        <f t="shared" ca="1" si="386"/>
        <v>4.5616426014408908</v>
      </c>
      <c r="AR138" s="13">
        <f t="shared" ca="1" si="386"/>
        <v>4.5873502292483517</v>
      </c>
      <c r="AS138" s="13">
        <f t="shared" ca="1" si="386"/>
        <v>4.021550414846673</v>
      </c>
      <c r="AT138" s="13">
        <f t="shared" ca="1" si="386"/>
        <v>4.224915697906372</v>
      </c>
      <c r="AU138" s="13">
        <f t="shared" ca="1" si="386"/>
        <v>3.9575218301642359</v>
      </c>
      <c r="AV138" s="13">
        <f t="shared" ca="1" si="386"/>
        <v>3.6110169216060681</v>
      </c>
      <c r="AW138" s="13">
        <f t="shared" ca="1" si="386"/>
        <v>3.4995008179413563</v>
      </c>
      <c r="AX138" s="13">
        <f t="shared" ca="1" si="387"/>
        <v>1.6404819841158069</v>
      </c>
    </row>
    <row r="139" spans="1:50" x14ac:dyDescent="0.25">
      <c r="A139" s="9">
        <f t="shared" si="243"/>
        <v>2045</v>
      </c>
      <c r="B139" s="7">
        <f t="shared" si="244"/>
        <v>2</v>
      </c>
      <c r="C139" s="6">
        <f ca="1">MAX(INDIRECT("'[All data.xlsx]Sheet5_Mul_" &amp; $B139 &amp; "_" &amp; C$1 &amp; "'!"&amp; ADDRESS($BD$2+$A139-2023, 2) &amp; ":" &amp; ADDRESS($BD$2+$A139-2023, 52)))</f>
        <v>5.2083582960170656</v>
      </c>
      <c r="D139" s="13">
        <f ca="1">MAX(INDIRECT("'[All data.xlsx]Sheet5_Mul_" &amp; $B139 &amp; "_" &amp; D$1 &amp; "'!"&amp; ADDRESS($BE$2+$A139-2023, 2) &amp; ":" &amp; ADDRESS($BE$2+$A139-2023, 52)))/2.5</f>
        <v>9.7811341939586764</v>
      </c>
      <c r="E139" s="13">
        <f t="shared" ca="1" si="358"/>
        <v>14.17181024878194</v>
      </c>
      <c r="F139" s="13">
        <f t="shared" ca="1" si="318"/>
        <v>19.576643959352822</v>
      </c>
      <c r="G139" s="13">
        <f t="shared" ca="1" si="330"/>
        <v>5.3507066780293675</v>
      </c>
      <c r="H139" s="13">
        <f t="shared" ca="1" si="334"/>
        <v>7.2018658358379248</v>
      </c>
      <c r="I139" s="13">
        <f t="shared" ca="1" si="319"/>
        <v>7.2082918104561235</v>
      </c>
      <c r="J139" s="13">
        <f t="shared" ca="1" si="331"/>
        <v>5.5649242502634051</v>
      </c>
      <c r="K139" s="13">
        <f t="shared" ca="1" si="361"/>
        <v>3.8832196281670974</v>
      </c>
      <c r="L139" s="13">
        <f t="shared" ca="1" si="361"/>
        <v>1.9423899040598953</v>
      </c>
      <c r="M139" s="13">
        <f t="shared" ca="1" si="374"/>
        <v>3.3296779145936939</v>
      </c>
      <c r="N139" s="12">
        <f t="shared" ca="1" si="398"/>
        <v>1.7546422495695553</v>
      </c>
      <c r="O139" s="12">
        <f t="shared" ca="1" si="399"/>
        <v>2.7918240772178771</v>
      </c>
      <c r="P139" s="12">
        <f t="shared" ca="1" si="399"/>
        <v>4.2076799837814116</v>
      </c>
      <c r="Q139" s="12">
        <f t="shared" ca="1" si="399"/>
        <v>5.9492402115343959</v>
      </c>
      <c r="R139" s="12">
        <f t="shared" ca="1" si="399"/>
        <v>1.8351959493829526</v>
      </c>
      <c r="S139" s="12">
        <f t="shared" ca="1" si="399"/>
        <v>2.3372432219174621</v>
      </c>
      <c r="T139" s="12">
        <f t="shared" ca="1" si="399"/>
        <v>2.6198206808430831</v>
      </c>
      <c r="U139" s="12">
        <f t="shared" ca="1" si="399"/>
        <v>2.0891288197099032</v>
      </c>
      <c r="V139" s="12">
        <f t="shared" ca="1" si="399"/>
        <v>1.4398287200354387</v>
      </c>
      <c r="W139" s="12">
        <f t="shared" ca="1" si="399"/>
        <v>0.73989022203209254</v>
      </c>
      <c r="X139" s="12">
        <f t="shared" ca="1" si="399"/>
        <v>1.434782092463196</v>
      </c>
      <c r="Z139" s="9">
        <f t="shared" si="245"/>
        <v>2045</v>
      </c>
      <c r="AA139" s="7">
        <f t="shared" si="246"/>
        <v>2</v>
      </c>
      <c r="AB139" s="6">
        <f t="shared" ca="1" si="375"/>
        <v>5.2083582960170656</v>
      </c>
      <c r="AC139" s="6">
        <f t="shared" ca="1" si="376"/>
        <v>10.867926882176308</v>
      </c>
      <c r="AD139" s="6">
        <f t="shared" ca="1" si="377"/>
        <v>17.714762810977422</v>
      </c>
      <c r="AE139" s="6">
        <f t="shared" ca="1" si="378"/>
        <v>27.966634227646889</v>
      </c>
      <c r="AF139" s="6">
        <f t="shared" ca="1" si="379"/>
        <v>8.9178444633822789</v>
      </c>
      <c r="AG139" s="6">
        <f t="shared" ca="1" si="380"/>
        <v>14.40373167167585</v>
      </c>
      <c r="AH139" s="6">
        <f t="shared" ca="1" si="381"/>
        <v>18.020729526140308</v>
      </c>
      <c r="AI139" s="6">
        <f t="shared" ca="1" si="382"/>
        <v>18.549747500878013</v>
      </c>
      <c r="AJ139" s="6">
        <f t="shared" ca="1" si="383"/>
        <v>19.416098140835491</v>
      </c>
      <c r="AK139" s="6">
        <f t="shared" ca="1" si="384"/>
        <v>19.423899040598958</v>
      </c>
      <c r="AM139" s="7">
        <f t="shared" si="247"/>
        <v>2</v>
      </c>
      <c r="AN139" s="6">
        <f t="shared" ca="1" si="385"/>
        <v>5.2083582960170656</v>
      </c>
      <c r="AO139" s="13">
        <f t="shared" ca="1" si="386"/>
        <v>18.610992713656053</v>
      </c>
      <c r="AP139" s="13">
        <f t="shared" ca="1" si="386"/>
        <v>9.8886188931638834</v>
      </c>
      <c r="AQ139" s="13">
        <f t="shared" ca="1" si="386"/>
        <v>7.1121566037440713</v>
      </c>
      <c r="AR139" s="13">
        <f t="shared" ca="1" si="386"/>
        <v>4.3905236365294007</v>
      </c>
      <c r="AS139" s="13">
        <f t="shared" ca="1" si="386"/>
        <v>4.9312250384936771</v>
      </c>
      <c r="AT139" s="13">
        <f t="shared" ca="1" si="386"/>
        <v>5.5691329776764924</v>
      </c>
      <c r="AU139" s="13">
        <f t="shared" ca="1" si="386"/>
        <v>4.5109520758237869</v>
      </c>
      <c r="AV139" s="13">
        <f t="shared" ca="1" si="386"/>
        <v>3.8832196281670974</v>
      </c>
      <c r="AW139" s="13">
        <f t="shared" ca="1" si="386"/>
        <v>1.7650245890698097</v>
      </c>
      <c r="AX139" s="13">
        <f t="shared" ca="1" si="387"/>
        <v>3.3296779145936939</v>
      </c>
    </row>
    <row r="140" spans="1:50" x14ac:dyDescent="0.25">
      <c r="A140" s="9">
        <f t="shared" si="243"/>
        <v>2046</v>
      </c>
      <c r="B140" s="7">
        <f t="shared" si="244"/>
        <v>1</v>
      </c>
      <c r="C140" s="6">
        <f ca="1">MAX(INDIRECT("'[All data.xlsx]Sheet5_Mul_" &amp; $B140 &amp; "_" &amp; C$1 &amp; "'!"&amp; ADDRESS($BD$2+$A140-2023, 2) &amp; ":" &amp; ADDRESS($BD$2+$A140-2023, 52)))/14</f>
        <v>2.9024091510279746</v>
      </c>
      <c r="D140" s="13">
        <f ca="1">MAX(INDIRECT("'[All data.xlsx]Sheet5_Mul_" &amp; $B140 &amp; "_" &amp; D$1 &amp; "'!"&amp; ADDRESS($BE$2+$A140-2023, 2) &amp; ":" &amp; ADDRESS($BE$2+$A140-2023, 52)))/12</f>
        <v>3.3865769578983644</v>
      </c>
      <c r="E140" s="13">
        <f t="shared" ca="1" si="358"/>
        <v>3.3967340457507995</v>
      </c>
      <c r="F140" s="13">
        <f t="shared" ref="F140:F171" ca="1" si="400">MAX(INDIRECT("'[All data.xlsx]Sheet5_Mul_" &amp; $B140 &amp; "_" &amp; F$1 &amp; "'!"&amp; ADDRESS($BE$2+$A140-2023, 2) &amp; ":" &amp; ADDRESS($BE$2+$A140-2023, 52)))</f>
        <v>3.2900176095466325</v>
      </c>
      <c r="G140" s="13">
        <f t="shared" ca="1" si="330"/>
        <v>2.9411306632787895</v>
      </c>
      <c r="H140" s="13">
        <f t="shared" ca="1" si="334"/>
        <v>3.0945734390313651</v>
      </c>
      <c r="I140" s="13">
        <f t="shared" ca="1" si="319"/>
        <v>2.7484412725452798</v>
      </c>
      <c r="J140" s="13">
        <f t="shared" ca="1" si="331"/>
        <v>2.6970815934383254</v>
      </c>
      <c r="K140" s="13">
        <f t="shared" ca="1" si="361"/>
        <v>2.6948275942415467</v>
      </c>
      <c r="L140" s="13">
        <f t="shared" ca="1" si="361"/>
        <v>2.6230060742880017</v>
      </c>
      <c r="M140" s="13">
        <f t="shared" ca="1" si="374"/>
        <v>2.317891351707003</v>
      </c>
      <c r="N140" s="12">
        <f ca="1">C140/$C140</f>
        <v>1</v>
      </c>
      <c r="O140" s="12">
        <f t="shared" ref="O140" ca="1" si="401">D140/$C140</f>
        <v>1.1668158352859752</v>
      </c>
      <c r="P140" s="12">
        <f t="shared" ref="P140" ca="1" si="402">E140/$C140</f>
        <v>1.1703153721616903</v>
      </c>
      <c r="Q140" s="12">
        <f t="shared" ref="Q140" ca="1" si="403">F140/$C140</f>
        <v>1.1335471459567907</v>
      </c>
      <c r="R140" s="12">
        <f t="shared" ref="R140" ca="1" si="404">G140/$C140</f>
        <v>1.0133411625432274</v>
      </c>
      <c r="S140" s="12">
        <f t="shared" ref="S140" ca="1" si="405">H140/$C140</f>
        <v>1.066208545385591</v>
      </c>
      <c r="T140" s="12">
        <f t="shared" ref="T140" ca="1" si="406">I140/$C140</f>
        <v>0.94695169754816877</v>
      </c>
      <c r="U140" s="12">
        <f t="shared" ref="U140" ca="1" si="407">J140/$C140</f>
        <v>0.92925616379174991</v>
      </c>
      <c r="V140" s="12">
        <f t="shared" ref="V140" ca="1" si="408">K140/$C140</f>
        <v>0.92847956784007979</v>
      </c>
      <c r="W140" s="12">
        <f t="shared" ref="W140" ca="1" si="409">L140/$C140</f>
        <v>0.90373408358328322</v>
      </c>
      <c r="X140" s="12">
        <f t="shared" ref="X140" ca="1" si="410">M140/$C140</f>
        <v>0.79860944170674653</v>
      </c>
      <c r="Z140" s="9">
        <f t="shared" si="245"/>
        <v>2046</v>
      </c>
      <c r="AA140" s="7">
        <f t="shared" si="246"/>
        <v>1</v>
      </c>
      <c r="AB140" s="6">
        <f t="shared" ca="1" si="375"/>
        <v>2.9024091510279746</v>
      </c>
      <c r="AC140" s="6">
        <f t="shared" ca="1" si="376"/>
        <v>3.7628632865537384</v>
      </c>
      <c r="AD140" s="6">
        <f t="shared" ca="1" si="377"/>
        <v>4.2459175571884993</v>
      </c>
      <c r="AE140" s="6">
        <f t="shared" ca="1" si="378"/>
        <v>4.7000251564951894</v>
      </c>
      <c r="AF140" s="6">
        <f t="shared" ca="1" si="379"/>
        <v>4.9018844387979827</v>
      </c>
      <c r="AG140" s="6">
        <f t="shared" ca="1" si="380"/>
        <v>6.1891468780627301</v>
      </c>
      <c r="AH140" s="6">
        <f t="shared" ca="1" si="381"/>
        <v>6.8711031813631989</v>
      </c>
      <c r="AI140" s="6">
        <f t="shared" ca="1" si="382"/>
        <v>8.9902719781277494</v>
      </c>
      <c r="AJ140" s="6">
        <f t="shared" ca="1" si="383"/>
        <v>13.474137971207737</v>
      </c>
      <c r="AK140" s="6">
        <f t="shared" ca="1" si="384"/>
        <v>26.230060742880024</v>
      </c>
      <c r="AM140" s="7">
        <f t="shared" si="247"/>
        <v>1</v>
      </c>
      <c r="AN140" s="6">
        <f t="shared" ca="1" si="385"/>
        <v>3.1060403926085458</v>
      </c>
      <c r="AO140" s="13">
        <f t="shared" ca="1" si="386"/>
        <v>3.1925782824378346</v>
      </c>
      <c r="AP140" s="13">
        <f t="shared" ca="1" si="386"/>
        <v>3.3967340457507995</v>
      </c>
      <c r="AQ140" s="13">
        <f t="shared" ca="1" si="386"/>
        <v>3.2900176095466325</v>
      </c>
      <c r="AR140" s="13">
        <f t="shared" ca="1" si="386"/>
        <v>2.9411306632787895</v>
      </c>
      <c r="AS140" s="13">
        <f t="shared" ca="1" si="386"/>
        <v>2.9218666615218472</v>
      </c>
      <c r="AT140" s="13">
        <f t="shared" ca="1" si="386"/>
        <v>2.7484412725452798</v>
      </c>
      <c r="AU140" s="13">
        <f t="shared" ca="1" si="386"/>
        <v>2.6970815934383254</v>
      </c>
      <c r="AV140" s="13">
        <f t="shared" ca="1" si="386"/>
        <v>1.607984200337345</v>
      </c>
      <c r="AW140" s="13">
        <f t="shared" ca="1" si="386"/>
        <v>1.3314051871967849</v>
      </c>
      <c r="AX140" s="13">
        <f t="shared" ca="1" si="387"/>
        <v>2.317891351707003</v>
      </c>
    </row>
    <row r="141" spans="1:50" x14ac:dyDescent="0.25">
      <c r="A141" s="9">
        <f t="shared" si="243"/>
        <v>2046</v>
      </c>
      <c r="B141" s="7">
        <f t="shared" si="244"/>
        <v>1.2</v>
      </c>
      <c r="C141" s="6">
        <f ca="1">MAX(INDIRECT("'[All data.xlsx]Sheet5_Mul_" &amp; $B141 &amp; "_" &amp; C$1 &amp; "'!"&amp; ADDRESS($BD$2+$A141-2023, 2) &amp; ":" &amp; ADDRESS($BD$2+$A141-2023, 52)))</f>
        <v>3.3428227091900653</v>
      </c>
      <c r="D141" s="13">
        <f ca="1">MAX(INDIRECT("'[All data.xlsx]Sheet5_Mul_" &amp; $B141 &amp; "_" &amp; D$1 &amp; "'!"&amp; ADDRESS($BE$2+$A141-2023, 2) &amp; ":" &amp; ADDRESS($BE$2+$A141-2023, 52)))</f>
        <v>3.4265698836016729</v>
      </c>
      <c r="E141" s="13">
        <f t="shared" ca="1" si="358"/>
        <v>3.6316416499392119</v>
      </c>
      <c r="F141" s="13">
        <f t="shared" ca="1" si="400"/>
        <v>3.5161346609803124</v>
      </c>
      <c r="G141" s="13">
        <f t="shared" ca="1" si="330"/>
        <v>3.1937790573310196</v>
      </c>
      <c r="H141" s="13">
        <f t="shared" ca="1" si="334"/>
        <v>3.0564409448152396</v>
      </c>
      <c r="I141" s="13">
        <f t="shared" ca="1" si="319"/>
        <v>2.9887162408658039</v>
      </c>
      <c r="J141" s="13">
        <f t="shared" ca="1" si="331"/>
        <v>2.9854561556938539</v>
      </c>
      <c r="K141" s="13">
        <f t="shared" ca="1" si="361"/>
        <v>2.8758864099030506</v>
      </c>
      <c r="L141" s="13">
        <f t="shared" ca="1" si="361"/>
        <v>2.7600755158781598</v>
      </c>
      <c r="M141" s="13">
        <f t="shared" ca="1" si="374"/>
        <v>2.4754457468976758</v>
      </c>
      <c r="N141" s="12">
        <f t="shared" ref="N141:N145" ca="1" si="411">C141/C$140</f>
        <v>1.1517406868725262</v>
      </c>
      <c r="O141" s="12">
        <f t="shared" ref="O140:X145" ca="1" si="412">D141/D$140</f>
        <v>1.0118092475678235</v>
      </c>
      <c r="P141" s="12">
        <f t="shared" ca="1" si="412"/>
        <v>1.0691569021961769</v>
      </c>
      <c r="Q141" s="12">
        <f t="shared" ca="1" si="412"/>
        <v>1.0687282191978416</v>
      </c>
      <c r="R141" s="12">
        <f t="shared" ca="1" si="412"/>
        <v>1.0859017918539451</v>
      </c>
      <c r="S141" s="12">
        <f t="shared" ca="1" si="412"/>
        <v>0.98767762505320889</v>
      </c>
      <c r="T141" s="12">
        <f t="shared" ca="1" si="412"/>
        <v>1.087422267566958</v>
      </c>
      <c r="U141" s="12">
        <f t="shared" ca="1" si="412"/>
        <v>1.1069209633691131</v>
      </c>
      <c r="V141" s="12">
        <f t="shared" ca="1" si="412"/>
        <v>1.0671875321628739</v>
      </c>
      <c r="W141" s="12">
        <f t="shared" ca="1" si="412"/>
        <v>1.0522566237774973</v>
      </c>
      <c r="X141" s="12">
        <f t="shared" ca="1" si="412"/>
        <v>1.0679731580492944</v>
      </c>
      <c r="Z141" s="9">
        <f t="shared" si="245"/>
        <v>2046</v>
      </c>
      <c r="AA141" s="7">
        <f t="shared" si="246"/>
        <v>1.2</v>
      </c>
      <c r="AB141" s="6">
        <f t="shared" ca="1" si="375"/>
        <v>3.3428227091900653</v>
      </c>
      <c r="AC141" s="6">
        <f t="shared" ca="1" si="376"/>
        <v>3.8072998706685253</v>
      </c>
      <c r="AD141" s="6">
        <f t="shared" ca="1" si="377"/>
        <v>4.5395520624240149</v>
      </c>
      <c r="AE141" s="6">
        <f t="shared" ca="1" si="378"/>
        <v>5.0230495156861608</v>
      </c>
      <c r="AF141" s="6">
        <f t="shared" ca="1" si="379"/>
        <v>5.3229650955516998</v>
      </c>
      <c r="AG141" s="6">
        <f t="shared" ca="1" si="380"/>
        <v>6.1128818896304793</v>
      </c>
      <c r="AH141" s="6">
        <f t="shared" ca="1" si="381"/>
        <v>7.4717906021645097</v>
      </c>
      <c r="AI141" s="6">
        <f t="shared" ca="1" si="382"/>
        <v>9.9515205189795122</v>
      </c>
      <c r="AJ141" s="6">
        <f t="shared" ca="1" si="383"/>
        <v>14.379432049515255</v>
      </c>
      <c r="AK141" s="6">
        <f t="shared" ca="1" si="384"/>
        <v>27.600755158781602</v>
      </c>
      <c r="AM141" s="7">
        <f t="shared" si="247"/>
        <v>1.2</v>
      </c>
      <c r="AN141" s="6">
        <f t="shared" ca="1" si="385"/>
        <v>3.3428227091900653</v>
      </c>
      <c r="AO141" s="13">
        <f t="shared" ca="1" si="386"/>
        <v>3.4265698836016729</v>
      </c>
      <c r="AP141" s="13">
        <f t="shared" ca="1" si="386"/>
        <v>3.6316416499392119</v>
      </c>
      <c r="AQ141" s="13">
        <f t="shared" ca="1" si="386"/>
        <v>3.5161346609803124</v>
      </c>
      <c r="AR141" s="13">
        <f t="shared" ca="1" si="386"/>
        <v>3.1937790573310196</v>
      </c>
      <c r="AS141" s="13">
        <f t="shared" ca="1" si="386"/>
        <v>3.0564409448152396</v>
      </c>
      <c r="AT141" s="13">
        <f t="shared" ca="1" si="386"/>
        <v>2.9887162408658039</v>
      </c>
      <c r="AU141" s="13">
        <f t="shared" ca="1" si="386"/>
        <v>1.9879157936718086</v>
      </c>
      <c r="AV141" s="13">
        <f t="shared" ca="1" si="386"/>
        <v>2.8758864099030506</v>
      </c>
      <c r="AW141" s="13">
        <f t="shared" ca="1" si="386"/>
        <v>2.7600755158781598</v>
      </c>
      <c r="AX141" s="13">
        <f t="shared" ca="1" si="387"/>
        <v>2.4754457468976758</v>
      </c>
    </row>
    <row r="142" spans="1:50" x14ac:dyDescent="0.25">
      <c r="A142" s="9">
        <f t="shared" si="243"/>
        <v>2046</v>
      </c>
      <c r="B142" s="7">
        <f t="shared" si="244"/>
        <v>1.4</v>
      </c>
      <c r="C142" s="6">
        <f ca="1">MAX(INDIRECT("'[All data.xlsx]Sheet5_Mul_" &amp; $B142 &amp; "_" &amp; C$1 &amp; "'!"&amp; ADDRESS($BD$2+$A142-2023, 2) &amp; ":" &amp; ADDRESS($BD$2+$A142-2023, 52)))</f>
        <v>3.635342470594388</v>
      </c>
      <c r="D142" s="13">
        <f ca="1">MAX(INDIRECT("'[All data.xlsx]Sheet5_Mul_" &amp; $B142 &amp; "_" &amp; D$1 &amp; "'!"&amp; ADDRESS($BE$2+$A142-2023, 2) &amp; ":" &amp; ADDRESS($BE$2+$A142-2023, 52)))</f>
        <v>4.0433351616464677</v>
      </c>
      <c r="E142" s="13">
        <f t="shared" ca="1" si="358"/>
        <v>3.9157885398673944</v>
      </c>
      <c r="F142" s="13">
        <f t="shared" ca="1" si="400"/>
        <v>3.7420828207028825</v>
      </c>
      <c r="G142" s="13">
        <f t="shared" ca="1" si="330"/>
        <v>3.4935306865017886</v>
      </c>
      <c r="H142" s="13">
        <f t="shared" ca="1" si="334"/>
        <v>3.3843800684366032</v>
      </c>
      <c r="I142" s="13">
        <f t="shared" ref="I142:I163" ca="1" si="413">MAX(INDIRECT("'[All data.xlsx]Sheet5_Mul_" &amp; $B142 &amp; "_" &amp; I$1 &amp; "'!"&amp; ADDRESS($BE$2+$A142-2023, 2) &amp; ":" &amp; ADDRESS($BE$2+$A142-2023, 52)))</f>
        <v>3.4025048761235341</v>
      </c>
      <c r="J142" s="13">
        <f t="shared" ca="1" si="331"/>
        <v>3.1887942673158856</v>
      </c>
      <c r="K142" s="13">
        <f t="shared" ca="1" si="361"/>
        <v>3.2068817831970327</v>
      </c>
      <c r="L142" s="13">
        <f t="shared" ca="1" si="361"/>
        <v>2.9855692894580876</v>
      </c>
      <c r="M142" s="13">
        <f t="shared" ca="1" si="374"/>
        <v>1.2707114575963647</v>
      </c>
      <c r="N142" s="12">
        <f t="shared" ca="1" si="411"/>
        <v>1.2525258436794906</v>
      </c>
      <c r="O142" s="12">
        <f t="shared" ca="1" si="412"/>
        <v>1.1939298034306809</v>
      </c>
      <c r="P142" s="12">
        <f t="shared" ca="1" si="412"/>
        <v>1.1528098718137543</v>
      </c>
      <c r="Q142" s="12">
        <f t="shared" ca="1" si="412"/>
        <v>1.1374051038038502</v>
      </c>
      <c r="R142" s="12">
        <f t="shared" ca="1" si="412"/>
        <v>1.1878189330790154</v>
      </c>
      <c r="S142" s="12">
        <f t="shared" ca="1" si="412"/>
        <v>1.0936499440439684</v>
      </c>
      <c r="T142" s="12">
        <f t="shared" ca="1" si="412"/>
        <v>1.2379761976767794</v>
      </c>
      <c r="U142" s="12">
        <f t="shared" ca="1" si="412"/>
        <v>1.1823128655335595</v>
      </c>
      <c r="V142" s="12">
        <f t="shared" ca="1" si="412"/>
        <v>1.1900137099863721</v>
      </c>
      <c r="W142" s="12">
        <f t="shared" ca="1" si="412"/>
        <v>1.1382243139747594</v>
      </c>
      <c r="X142" s="12">
        <f t="shared" ca="1" si="412"/>
        <v>0.54821873193519344</v>
      </c>
      <c r="Z142" s="9">
        <f t="shared" si="245"/>
        <v>2046</v>
      </c>
      <c r="AA142" s="7">
        <f t="shared" si="246"/>
        <v>1.4</v>
      </c>
      <c r="AB142" s="6">
        <f t="shared" ca="1" si="375"/>
        <v>3.635342470594388</v>
      </c>
      <c r="AC142" s="6">
        <f t="shared" ca="1" si="376"/>
        <v>4.4925946240516303</v>
      </c>
      <c r="AD142" s="6">
        <f t="shared" ca="1" si="377"/>
        <v>4.8947356748342425</v>
      </c>
      <c r="AE142" s="6">
        <f t="shared" ca="1" si="378"/>
        <v>5.3458326010041182</v>
      </c>
      <c r="AF142" s="6">
        <f t="shared" ca="1" si="379"/>
        <v>5.8225511441696476</v>
      </c>
      <c r="AG142" s="6">
        <f t="shared" ca="1" si="380"/>
        <v>6.7687601368732064</v>
      </c>
      <c r="AH142" s="6">
        <f t="shared" ca="1" si="381"/>
        <v>8.5062621903088349</v>
      </c>
      <c r="AI142" s="6">
        <f t="shared" ca="1" si="382"/>
        <v>10.629314224386283</v>
      </c>
      <c r="AJ142" s="6">
        <f t="shared" ca="1" si="383"/>
        <v>16.034408915985168</v>
      </c>
      <c r="AK142" s="6">
        <f t="shared" ca="1" si="384"/>
        <v>29.855692894580883</v>
      </c>
      <c r="AM142" s="7">
        <f t="shared" si="247"/>
        <v>1.4</v>
      </c>
      <c r="AN142" s="6">
        <f t="shared" ca="1" si="385"/>
        <v>3.635342470594388</v>
      </c>
      <c r="AO142" s="13">
        <f t="shared" ca="1" si="386"/>
        <v>4.0433351616464677</v>
      </c>
      <c r="AP142" s="13">
        <f t="shared" ca="1" si="386"/>
        <v>3.9157885398673944</v>
      </c>
      <c r="AQ142" s="13">
        <f t="shared" ca="1" si="386"/>
        <v>3.5313533423027454</v>
      </c>
      <c r="AR142" s="13">
        <f t="shared" ca="1" si="386"/>
        <v>3.4935306865017886</v>
      </c>
      <c r="AS142" s="13">
        <f t="shared" ca="1" si="386"/>
        <v>3.3843800684366032</v>
      </c>
      <c r="AT142" s="13">
        <f t="shared" ca="1" si="386"/>
        <v>3.3480295990169395</v>
      </c>
      <c r="AU142" s="13">
        <f t="shared" ca="1" si="386"/>
        <v>3.1887942673158856</v>
      </c>
      <c r="AV142" s="13">
        <f t="shared" ca="1" si="386"/>
        <v>3.0868192464346249</v>
      </c>
      <c r="AW142" s="13">
        <f t="shared" ca="1" si="386"/>
        <v>2.8658527068611495</v>
      </c>
      <c r="AX142" s="13">
        <f t="shared" ca="1" si="387"/>
        <v>1.2707114575963647</v>
      </c>
    </row>
    <row r="143" spans="1:50" x14ac:dyDescent="0.25">
      <c r="A143" s="9">
        <f t="shared" ref="A143:A206" si="414">A137+1</f>
        <v>2046</v>
      </c>
      <c r="B143" s="7">
        <f t="shared" ref="B143:B206" si="415">B131</f>
        <v>1.6</v>
      </c>
      <c r="C143" s="6">
        <f ca="1">MAX(INDIRECT("'[All data.xlsx]Sheet5_Mul_" &amp; $B143 &amp; "_" &amp; C$1 &amp; "'!"&amp; ADDRESS($BD$2+$A143-2023, 2) &amp; ":" &amp; ADDRESS($BD$2+$A143-2023, 52)))</f>
        <v>4.0114495578728997</v>
      </c>
      <c r="D143" s="13">
        <f ca="1">MAX(INDIRECT("'[All data.xlsx]Sheet5_Mul_" &amp; $B143 &amp; "_" &amp; D$1 &amp; "'!"&amp; ADDRESS($BE$2+$A143-2023, 2) &amp; ":" &amp; ADDRESS($BE$2+$A143-2023, 52)))/2.5</f>
        <v>9.4467854794714441</v>
      </c>
      <c r="E143" s="13">
        <f t="shared" ca="1" si="358"/>
        <v>4.271751610908467</v>
      </c>
      <c r="F143" s="13">
        <f t="shared" ca="1" si="400"/>
        <v>4.1262797834495606</v>
      </c>
      <c r="G143" s="13">
        <f t="shared" ref="G143:G174" ca="1" si="416">MAX(INDIRECT("'[All data.xlsx]Sheet5_Mul_" &amp; $B143 &amp; "_" &amp; G$1 &amp; "'!"&amp; ADDRESS($BE$2+$A143-2023, 2) &amp; ":" &amp; ADDRESS($BE$2+$A143-2023, 52)))</f>
        <v>3.9435056556487371</v>
      </c>
      <c r="H143" s="13">
        <f t="shared" ca="1" si="334"/>
        <v>3.9930026747884453</v>
      </c>
      <c r="I143" s="13">
        <f t="shared" ca="1" si="413"/>
        <v>3.4545816649521033</v>
      </c>
      <c r="J143" s="13">
        <f t="shared" ref="J143:J163" ca="1" si="417">MAX(INDIRECT("'[All data.xlsx]Sheet5_Mul_" &amp; $B143 &amp; "_" &amp; J$1 &amp; "'!"&amp; ADDRESS($BE$2+$A143-2023, 2) &amp; ":" &amp; ADDRESS($BE$2+$A143-2023, 52)))</f>
        <v>3.3679304965233832</v>
      </c>
      <c r="K143" s="13">
        <f t="shared" ca="1" si="361"/>
        <v>3.334384042458213</v>
      </c>
      <c r="L143" s="13">
        <f t="shared" ca="1" si="361"/>
        <v>3.2104401911446581</v>
      </c>
      <c r="M143" s="13">
        <f t="shared" ca="1" si="374"/>
        <v>1.4424485852102782</v>
      </c>
      <c r="N143" s="12">
        <f t="shared" ca="1" si="411"/>
        <v>1.3821102915321657</v>
      </c>
      <c r="O143" s="12">
        <f t="shared" ca="1" si="412"/>
        <v>2.7894790512405518</v>
      </c>
      <c r="P143" s="12">
        <f t="shared" ca="1" si="412"/>
        <v>1.2576055568001518</v>
      </c>
      <c r="Q143" s="12">
        <f t="shared" ca="1" si="412"/>
        <v>1.2541816710878231</v>
      </c>
      <c r="R143" s="12">
        <f t="shared" ca="1" si="412"/>
        <v>1.3408128053897796</v>
      </c>
      <c r="S143" s="12">
        <f t="shared" ca="1" si="412"/>
        <v>1.2903240958593305</v>
      </c>
      <c r="T143" s="12">
        <f t="shared" ca="1" si="412"/>
        <v>1.2569239515723325</v>
      </c>
      <c r="U143" s="12">
        <f t="shared" ca="1" si="412"/>
        <v>1.2487314083182179</v>
      </c>
      <c r="V143" s="12">
        <f t="shared" ca="1" si="412"/>
        <v>1.2373274080996146</v>
      </c>
      <c r="W143" s="12">
        <f t="shared" ca="1" si="412"/>
        <v>1.2239545392650726</v>
      </c>
      <c r="X143" s="12">
        <f t="shared" ca="1" si="412"/>
        <v>0.62231069810411599</v>
      </c>
      <c r="Z143" s="9">
        <f t="shared" ref="Z143:Z206" si="418">Z137+1</f>
        <v>2046</v>
      </c>
      <c r="AA143" s="7">
        <f t="shared" ref="AA143:AA206" si="419">AA131</f>
        <v>1.6</v>
      </c>
      <c r="AB143" s="6">
        <f t="shared" ca="1" si="375"/>
        <v>4.0114495578728997</v>
      </c>
      <c r="AC143" s="6">
        <f t="shared" ca="1" si="376"/>
        <v>10.496428310523827</v>
      </c>
      <c r="AD143" s="6">
        <f t="shared" ca="1" si="377"/>
        <v>5.3396895136355838</v>
      </c>
      <c r="AE143" s="6">
        <f t="shared" ca="1" si="378"/>
        <v>5.8946854049279445</v>
      </c>
      <c r="AF143" s="6">
        <f t="shared" ca="1" si="379"/>
        <v>6.5725094260812291</v>
      </c>
      <c r="AG143" s="6">
        <f t="shared" ca="1" si="380"/>
        <v>7.9860053495768906</v>
      </c>
      <c r="AH143" s="6">
        <f t="shared" ca="1" si="381"/>
        <v>8.6364541623802573</v>
      </c>
      <c r="AI143" s="6">
        <f t="shared" ca="1" si="382"/>
        <v>11.226434988411276</v>
      </c>
      <c r="AJ143" s="6">
        <f t="shared" ca="1" si="383"/>
        <v>16.67192021229107</v>
      </c>
      <c r="AK143" s="6">
        <f t="shared" ca="1" si="384"/>
        <v>32.104401911446587</v>
      </c>
      <c r="AM143" s="7">
        <f t="shared" ref="AM143:AM206" si="420">AM131</f>
        <v>1.6</v>
      </c>
      <c r="AN143" s="6">
        <f t="shared" ca="1" si="385"/>
        <v>4.0114495578728997</v>
      </c>
      <c r="AO143" s="13">
        <f t="shared" ca="1" si="386"/>
        <v>17.590044558554485</v>
      </c>
      <c r="AP143" s="13">
        <f t="shared" ca="1" si="386"/>
        <v>4.271751610908467</v>
      </c>
      <c r="AQ143" s="13">
        <f t="shared" ca="1" si="386"/>
        <v>4.1262797834495606</v>
      </c>
      <c r="AR143" s="13">
        <f t="shared" ca="1" si="386"/>
        <v>3.9435056556487371</v>
      </c>
      <c r="AS143" s="13">
        <f t="shared" ca="1" si="386"/>
        <v>3.8833110356403893</v>
      </c>
      <c r="AT143" s="13">
        <f t="shared" ca="1" si="386"/>
        <v>2.406849743909965</v>
      </c>
      <c r="AU143" s="13">
        <f t="shared" ca="1" si="386"/>
        <v>2.1368569998967883</v>
      </c>
      <c r="AV143" s="13">
        <f t="shared" ca="1" si="386"/>
        <v>3.334384042458213</v>
      </c>
      <c r="AW143" s="13">
        <f t="shared" ca="1" si="386"/>
        <v>3.2104401911446581</v>
      </c>
      <c r="AX143" s="13">
        <f t="shared" ca="1" si="387"/>
        <v>1.4424485852102782</v>
      </c>
    </row>
    <row r="144" spans="1:50" x14ac:dyDescent="0.25">
      <c r="A144" s="9">
        <f t="shared" si="414"/>
        <v>2046</v>
      </c>
      <c r="B144" s="7">
        <f t="shared" si="415"/>
        <v>1.8</v>
      </c>
      <c r="C144" s="6">
        <f ca="1">MAX(INDIRECT("'[All data.xlsx]Sheet5_Mul_" &amp; $B144 &amp; "_" &amp; C$1 &amp; "'!"&amp; ADDRESS($BD$2+$A144-2023, 2) &amp; ":" &amp; ADDRESS($BD$2+$A144-2023, 52)))</f>
        <v>4.5139099498057096</v>
      </c>
      <c r="D144" s="13">
        <f ca="1">MAX(INDIRECT("'[All data.xlsx]Sheet5_Mul_" &amp; $B144 &amp; "_" &amp; D$1 &amp; "'!"&amp; ADDRESS($BE$2+$A144-2023, 2) &amp; ":" &amp; ADDRESS($BE$2+$A144-2023, 52)))/2.5</f>
        <v>9.2999238121184042</v>
      </c>
      <c r="E144" s="13">
        <f t="shared" ca="1" si="358"/>
        <v>11.976976987786921</v>
      </c>
      <c r="F144" s="13">
        <f t="shared" ca="1" si="400"/>
        <v>4.5606332891339783</v>
      </c>
      <c r="G144" s="13">
        <f t="shared" ca="1" si="416"/>
        <v>4.5872045053926964</v>
      </c>
      <c r="H144" s="13">
        <f t="shared" ref="H144:H170" ca="1" si="421">MAX(INDIRECT("'[All data.xlsx]Sheet5_Mul_" &amp; $B144 &amp; "_" &amp; H$1 &amp; "'!"&amp; ADDRESS($BE$2+$A144-2023, 2) &amp; ":" &amp; ADDRESS($BE$2+$A144-2023, 52)))</f>
        <v>4.3617217653073439</v>
      </c>
      <c r="I144" s="13">
        <f t="shared" ca="1" si="413"/>
        <v>4.2237844673686746</v>
      </c>
      <c r="J144" s="13">
        <f t="shared" ca="1" si="417"/>
        <v>3.7473659765107401</v>
      </c>
      <c r="K144" s="13">
        <f t="shared" ref="K144:L163" ca="1" si="422">MAX(INDIRECT("'[All data.xlsx]Sheet5_Mul_" &amp; $B144 &amp; "_" &amp; K$1 &amp; "'!"&amp; ADDRESS($BE$2+$A144-2023, 2) &amp; ":" &amp; ADDRESS($BE$2+$A144-2023, 52)))</f>
        <v>3.628330918994302</v>
      </c>
      <c r="L144" s="13">
        <f t="shared" ca="1" si="422"/>
        <v>3.4965628951411483</v>
      </c>
      <c r="M144" s="13">
        <f t="shared" ca="1" si="374"/>
        <v>1.6397587062842724</v>
      </c>
      <c r="N144" s="12">
        <f t="shared" ca="1" si="411"/>
        <v>1.5552286789775915</v>
      </c>
      <c r="O144" s="12">
        <f t="shared" ca="1" si="412"/>
        <v>2.7461132369747574</v>
      </c>
      <c r="P144" s="12">
        <f t="shared" ca="1" si="412"/>
        <v>3.526027303423922</v>
      </c>
      <c r="Q144" s="12">
        <f t="shared" ca="1" si="412"/>
        <v>1.386203306602495</v>
      </c>
      <c r="R144" s="12">
        <f t="shared" ca="1" si="412"/>
        <v>1.5596738229504072</v>
      </c>
      <c r="S144" s="12">
        <f t="shared" ca="1" si="412"/>
        <v>1.4094743108351018</v>
      </c>
      <c r="T144" s="12">
        <f t="shared" ca="1" si="412"/>
        <v>1.5367926939392478</v>
      </c>
      <c r="U144" s="12">
        <f t="shared" ca="1" si="412"/>
        <v>1.3894151313878045</v>
      </c>
      <c r="V144" s="12">
        <f t="shared" ca="1" si="412"/>
        <v>1.3464055833284161</v>
      </c>
      <c r="W144" s="12">
        <f t="shared" ca="1" si="412"/>
        <v>1.3330365222620646</v>
      </c>
      <c r="X144" s="12">
        <f t="shared" ca="1" si="412"/>
        <v>0.7074355340584354</v>
      </c>
      <c r="Z144" s="9">
        <f t="shared" si="418"/>
        <v>2046</v>
      </c>
      <c r="AA144" s="7">
        <f t="shared" si="419"/>
        <v>1.8</v>
      </c>
      <c r="AB144" s="6">
        <f t="shared" ca="1" si="375"/>
        <v>4.5139099498057096</v>
      </c>
      <c r="AC144" s="6">
        <f t="shared" ca="1" si="376"/>
        <v>10.333248680131559</v>
      </c>
      <c r="AD144" s="6">
        <f t="shared" ca="1" si="377"/>
        <v>14.971221234733651</v>
      </c>
      <c r="AE144" s="6">
        <f t="shared" ca="1" si="378"/>
        <v>6.5151904130485407</v>
      </c>
      <c r="AF144" s="6">
        <f t="shared" ca="1" si="379"/>
        <v>7.6453408423211613</v>
      </c>
      <c r="AG144" s="6">
        <f t="shared" ca="1" si="380"/>
        <v>8.7234435306146878</v>
      </c>
      <c r="AH144" s="6">
        <f t="shared" ca="1" si="381"/>
        <v>10.559461168421686</v>
      </c>
      <c r="AI144" s="6">
        <f t="shared" ca="1" si="382"/>
        <v>12.491219921702465</v>
      </c>
      <c r="AJ144" s="6">
        <f t="shared" ca="1" si="383"/>
        <v>18.141654594971513</v>
      </c>
      <c r="AK144" s="6">
        <f t="shared" ca="1" si="384"/>
        <v>34.965628951411489</v>
      </c>
      <c r="AM144" s="7">
        <f t="shared" si="420"/>
        <v>1.8</v>
      </c>
      <c r="AN144" s="6">
        <f t="shared" ca="1" si="385"/>
        <v>4.5139099498057096</v>
      </c>
      <c r="AO144" s="13">
        <f t="shared" ca="1" si="386"/>
        <v>17.61762673823447</v>
      </c>
      <c r="AP144" s="13">
        <f t="shared" ca="1" si="386"/>
        <v>8.5763215135042898</v>
      </c>
      <c r="AQ144" s="13">
        <f t="shared" ca="1" si="386"/>
        <v>4.5606332891339783</v>
      </c>
      <c r="AR144" s="13">
        <f t="shared" ca="1" si="386"/>
        <v>4.5872045053926964</v>
      </c>
      <c r="AS144" s="13">
        <f t="shared" ca="1" si="386"/>
        <v>4.3617217653073439</v>
      </c>
      <c r="AT144" s="13">
        <f t="shared" ca="1" si="386"/>
        <v>4.2237844673686746</v>
      </c>
      <c r="AU144" s="13">
        <f t="shared" ca="1" si="386"/>
        <v>2.3529127953439017</v>
      </c>
      <c r="AV144" s="13">
        <f t="shared" ca="1" si="386"/>
        <v>3.628330918994302</v>
      </c>
      <c r="AW144" s="13">
        <f t="shared" ca="1" si="386"/>
        <v>3.4965628951411483</v>
      </c>
      <c r="AX144" s="13">
        <f t="shared" ca="1" si="387"/>
        <v>1.6397587062842724</v>
      </c>
    </row>
    <row r="145" spans="1:50" x14ac:dyDescent="0.25">
      <c r="A145" s="9">
        <f t="shared" si="414"/>
        <v>2046</v>
      </c>
      <c r="B145" s="7">
        <f t="shared" si="415"/>
        <v>2</v>
      </c>
      <c r="C145" s="6">
        <f ca="1">MAX(INDIRECT("'[All data.xlsx]Sheet5_Mul_" &amp; $B145 &amp; "_" &amp; C$1 &amp; "'!"&amp; ADDRESS($BD$2+$A145-2023, 2) &amp; ":" &amp; ADDRESS($BD$2+$A145-2023, 52)))</f>
        <v>5.2073852136440237</v>
      </c>
      <c r="D145" s="13">
        <f ca="1">MAX(INDIRECT("'[All data.xlsx]Sheet5_Mul_" &amp; $B145 &amp; "_" &amp; D$1 &amp; "'!"&amp; ADDRESS($BE$2+$A145-2023, 2) &amp; ":" &amp; ADDRESS($BE$2+$A145-2023, 52)))/2.5</f>
        <v>9.2706841143553316</v>
      </c>
      <c r="E145" s="13">
        <f t="shared" ca="1" si="358"/>
        <v>14.39636975411641</v>
      </c>
      <c r="F145" s="13">
        <f t="shared" ca="1" si="400"/>
        <v>9.9276086429623636</v>
      </c>
      <c r="G145" s="13">
        <f t="shared" ca="1" si="416"/>
        <v>15.777887682172246</v>
      </c>
      <c r="H145" s="13">
        <f t="shared" ca="1" si="421"/>
        <v>8.8377290293508199</v>
      </c>
      <c r="I145" s="13">
        <f t="shared" ca="1" si="413"/>
        <v>7.7234802961685203</v>
      </c>
      <c r="J145" s="13">
        <f t="shared" ca="1" si="417"/>
        <v>5.0801727634159395</v>
      </c>
      <c r="K145" s="13">
        <f t="shared" ca="1" si="422"/>
        <v>1.9230007666381064</v>
      </c>
      <c r="L145" s="13">
        <f t="shared" ca="1" si="422"/>
        <v>1.8276691117562045</v>
      </c>
      <c r="M145" s="13">
        <f t="shared" ca="1" si="374"/>
        <v>1.8412969210115075</v>
      </c>
      <c r="N145" s="12">
        <f t="shared" ca="1" si="411"/>
        <v>1.7941595904215204</v>
      </c>
      <c r="O145" s="12">
        <f t="shared" ca="1" si="412"/>
        <v>2.7374792392459066</v>
      </c>
      <c r="P145" s="12">
        <f t="shared" ca="1" si="412"/>
        <v>4.2382976000507862</v>
      </c>
      <c r="Q145" s="12">
        <f t="shared" ca="1" si="412"/>
        <v>3.0174940748509846</v>
      </c>
      <c r="R145" s="12">
        <f t="shared" ca="1" si="412"/>
        <v>5.3645653622824652</v>
      </c>
      <c r="S145" s="12">
        <f t="shared" ca="1" si="412"/>
        <v>2.855879559322116</v>
      </c>
      <c r="T145" s="12">
        <f t="shared" ca="1" si="412"/>
        <v>2.8101310998782778</v>
      </c>
      <c r="U145" s="12">
        <f t="shared" ca="1" si="412"/>
        <v>1.8835814147319041</v>
      </c>
      <c r="V145" s="12">
        <f t="shared" ca="1" si="412"/>
        <v>0.7135895337969963</v>
      </c>
      <c r="W145" s="12">
        <f t="shared" ca="1" si="412"/>
        <v>0.69678417052553476</v>
      </c>
      <c r="X145" s="12">
        <f t="shared" ca="1" si="412"/>
        <v>0.79438448210934942</v>
      </c>
      <c r="Z145" s="9">
        <f t="shared" si="418"/>
        <v>2046</v>
      </c>
      <c r="AA145" s="7">
        <f t="shared" si="419"/>
        <v>2</v>
      </c>
      <c r="AB145" s="6">
        <f t="shared" ca="1" si="375"/>
        <v>5.2073852136440237</v>
      </c>
      <c r="AC145" s="6">
        <f t="shared" ca="1" si="376"/>
        <v>10.30076012706148</v>
      </c>
      <c r="AD145" s="6">
        <f t="shared" ca="1" si="377"/>
        <v>17.995462192645512</v>
      </c>
      <c r="AE145" s="6">
        <f t="shared" ca="1" si="378"/>
        <v>14.182298061374807</v>
      </c>
      <c r="AF145" s="6">
        <f t="shared" ca="1" si="379"/>
        <v>26.296479470287078</v>
      </c>
      <c r="AG145" s="6">
        <f t="shared" ca="1" si="380"/>
        <v>17.67545805870164</v>
      </c>
      <c r="AH145" s="6">
        <f t="shared" ca="1" si="381"/>
        <v>19.308700740421301</v>
      </c>
      <c r="AI145" s="6">
        <f t="shared" ca="1" si="382"/>
        <v>16.933909211386464</v>
      </c>
      <c r="AJ145" s="6">
        <f t="shared" ca="1" si="383"/>
        <v>9.6150038331905332</v>
      </c>
      <c r="AK145" s="6">
        <f t="shared" ca="1" si="384"/>
        <v>18.276691117562049</v>
      </c>
      <c r="AM145" s="7">
        <f t="shared" si="420"/>
        <v>2</v>
      </c>
      <c r="AN145" s="6">
        <f t="shared" ca="1" si="385"/>
        <v>5.2073852136440237</v>
      </c>
      <c r="AO145" s="13">
        <f t="shared" ca="1" si="386"/>
        <v>18.589963861508043</v>
      </c>
      <c r="AP145" s="13">
        <f t="shared" ca="1" si="386"/>
        <v>11.245254595326271</v>
      </c>
      <c r="AQ145" s="13">
        <f t="shared" ca="1" si="386"/>
        <v>7.0592502388469613</v>
      </c>
      <c r="AR145" s="13">
        <f t="shared" ca="1" si="386"/>
        <v>4.5083195480952067</v>
      </c>
      <c r="AS145" s="13">
        <f t="shared" ca="1" si="386"/>
        <v>6.5578496177226011</v>
      </c>
      <c r="AT145" s="13">
        <f t="shared" ca="1" si="386"/>
        <v>5.9278470476948861</v>
      </c>
      <c r="AU145" s="13">
        <f t="shared" ca="1" si="386"/>
        <v>4.1025998194112532</v>
      </c>
      <c r="AV145" s="13">
        <f t="shared" ca="1" si="386"/>
        <v>1.8792899486055683</v>
      </c>
      <c r="AW145" s="13">
        <f t="shared" ca="1" si="386"/>
        <v>1.8130640659044031</v>
      </c>
      <c r="AX145" s="13">
        <f t="shared" ca="1" si="387"/>
        <v>1.8412969210115075</v>
      </c>
    </row>
    <row r="146" spans="1:50" x14ac:dyDescent="0.25">
      <c r="A146" s="9">
        <f t="shared" si="414"/>
        <v>2047</v>
      </c>
      <c r="B146" s="7">
        <f t="shared" si="415"/>
        <v>1</v>
      </c>
      <c r="C146" s="6">
        <f ca="1">MAX(INDIRECT("'[All data.xlsx]Sheet5_Mul_" &amp; $B146 &amp; "_" &amp; C$1 &amp; "'!"&amp; ADDRESS($BD$2+$A146-2023, 2) &amp; ":" &amp; ADDRESS($BD$2+$A146-2023, 52)))/14</f>
        <v>3.3284424398099466</v>
      </c>
      <c r="D146" s="13">
        <f ca="1">MAX(INDIRECT("'[All data.xlsx]Sheet5_Mul_" &amp; $B146 &amp; "_" &amp; D$1 &amp; "'!"&amp; ADDRESS($BE$2+$A146-2023, 2) &amp; ":" &amp; ADDRESS($BE$2+$A146-2023, 52)))</f>
        <v>3.5034993935539913</v>
      </c>
      <c r="E146" s="13">
        <f t="shared" ca="1" si="358"/>
        <v>3.3965444944270375</v>
      </c>
      <c r="F146" s="13">
        <f t="shared" ca="1" si="400"/>
        <v>3.2895895953000842</v>
      </c>
      <c r="G146" s="13">
        <f t="shared" ca="1" si="416"/>
        <v>2.9230043501093408</v>
      </c>
      <c r="H146" s="13">
        <f t="shared" ca="1" si="421"/>
        <v>2.8265585512831648</v>
      </c>
      <c r="I146" s="13">
        <f t="shared" ca="1" si="413"/>
        <v>2.8570884374338243</v>
      </c>
      <c r="J146" s="13">
        <f t="shared" ca="1" si="417"/>
        <v>2.695979980002102</v>
      </c>
      <c r="K146" s="13">
        <f t="shared" ca="1" si="422"/>
        <v>2.8062027354060897</v>
      </c>
      <c r="L146" s="13">
        <f t="shared" ca="1" si="422"/>
        <v>2.580283738974539</v>
      </c>
      <c r="M146" s="13">
        <f t="shared" ca="1" si="374"/>
        <v>2.3153479386623204</v>
      </c>
      <c r="N146" s="12">
        <f ca="1">C146/$C146</f>
        <v>1</v>
      </c>
      <c r="O146" s="12">
        <f t="shared" ref="O146" ca="1" si="423">D146/$C146</f>
        <v>1.0525942559950174</v>
      </c>
      <c r="P146" s="12">
        <f t="shared" ref="P146" ca="1" si="424">E146/$C146</f>
        <v>1.0204606376251408</v>
      </c>
      <c r="Q146" s="12">
        <f t="shared" ref="Q146" ca="1" si="425">F146/$C146</f>
        <v>0.98832701925526434</v>
      </c>
      <c r="R146" s="12">
        <f t="shared" ref="R146" ca="1" si="426">G146/$C146</f>
        <v>0.87818984494027896</v>
      </c>
      <c r="S146" s="12">
        <f t="shared" ref="S146" ca="1" si="427">H146/$C146</f>
        <v>0.84921358935819868</v>
      </c>
      <c r="T146" s="12">
        <f t="shared" ref="T146" ca="1" si="428">I146/$C146</f>
        <v>0.85838601360850442</v>
      </c>
      <c r="U146" s="12">
        <f t="shared" ref="U146" ca="1" si="429">J146/$C146</f>
        <v>0.80998245538415925</v>
      </c>
      <c r="V146" s="12">
        <f t="shared" ref="V146" ca="1" si="430">K146/$C146</f>
        <v>0.84309787119717272</v>
      </c>
      <c r="W146" s="12">
        <f t="shared" ref="W146" ca="1" si="431">L146/$C146</f>
        <v>0.77522258102257369</v>
      </c>
      <c r="X146" s="12">
        <f t="shared" ref="X146" ca="1" si="432">M146/$C146</f>
        <v>0.69562505001424213</v>
      </c>
      <c r="Z146" s="9">
        <f t="shared" si="418"/>
        <v>2047</v>
      </c>
      <c r="AA146" s="7">
        <f t="shared" si="419"/>
        <v>1</v>
      </c>
      <c r="AB146" s="6">
        <f t="shared" ca="1" si="375"/>
        <v>3.3284424398099466</v>
      </c>
      <c r="AC146" s="6">
        <f t="shared" ca="1" si="376"/>
        <v>3.892777103948879</v>
      </c>
      <c r="AD146" s="6">
        <f t="shared" ca="1" si="377"/>
        <v>4.2456806180337967</v>
      </c>
      <c r="AE146" s="6">
        <f t="shared" ca="1" si="378"/>
        <v>4.6994137075715487</v>
      </c>
      <c r="AF146" s="6">
        <f t="shared" ca="1" si="379"/>
        <v>4.8716739168489012</v>
      </c>
      <c r="AG146" s="6">
        <f t="shared" ca="1" si="380"/>
        <v>5.6531171025663296</v>
      </c>
      <c r="AH146" s="6">
        <f t="shared" ca="1" si="381"/>
        <v>7.1427210935845604</v>
      </c>
      <c r="AI146" s="6">
        <f t="shared" ca="1" si="382"/>
        <v>8.9865999333403384</v>
      </c>
      <c r="AJ146" s="6">
        <f t="shared" ca="1" si="383"/>
        <v>14.031013677030451</v>
      </c>
      <c r="AK146" s="6">
        <f t="shared" ca="1" si="384"/>
        <v>25.802837389745395</v>
      </c>
      <c r="AM146" s="7">
        <f t="shared" si="420"/>
        <v>1</v>
      </c>
      <c r="AN146" s="6">
        <f t="shared" ca="1" si="385"/>
        <v>3.1053540525644854</v>
      </c>
      <c r="AO146" s="13">
        <f t="shared" ca="1" si="386"/>
        <v>3.5034993935539913</v>
      </c>
      <c r="AP146" s="13">
        <f t="shared" ca="1" si="386"/>
        <v>3.3965444944270375</v>
      </c>
      <c r="AQ146" s="13">
        <f t="shared" ca="1" si="386"/>
        <v>3.2895895953000842</v>
      </c>
      <c r="AR146" s="13">
        <f t="shared" ca="1" si="386"/>
        <v>2.9230043501093408</v>
      </c>
      <c r="AS146" s="13">
        <f t="shared" ca="1" si="386"/>
        <v>2.8265585512831648</v>
      </c>
      <c r="AT146" s="13">
        <f t="shared" ca="1" si="386"/>
        <v>2.8056123868379146</v>
      </c>
      <c r="AU146" s="13">
        <f t="shared" ca="1" si="386"/>
        <v>2.695979980002102</v>
      </c>
      <c r="AV146" s="13">
        <f t="shared" ca="1" si="386"/>
        <v>2.8062027354060897</v>
      </c>
      <c r="AW146" s="13">
        <f t="shared" ca="1" si="386"/>
        <v>2.4844478840295503</v>
      </c>
      <c r="AX146" s="13">
        <f t="shared" ca="1" si="387"/>
        <v>2.3153479386623204</v>
      </c>
    </row>
    <row r="147" spans="1:50" x14ac:dyDescent="0.25">
      <c r="A147" s="9">
        <f t="shared" si="414"/>
        <v>2047</v>
      </c>
      <c r="B147" s="7">
        <f t="shared" si="415"/>
        <v>1.2</v>
      </c>
      <c r="C147" s="6">
        <f ca="1">MAX(INDIRECT("'[All data.xlsx]Sheet5_Mul_" &amp; $B147 &amp; "_" &amp; C$1 &amp; "'!"&amp; ADDRESS($BD$2+$A147-2023, 2) &amp; ":" &amp; ADDRESS($BD$2+$A147-2023, 52)))</f>
        <v>3.3420779536863914</v>
      </c>
      <c r="D147" s="13">
        <f ca="1">MAX(INDIRECT("'[All data.xlsx]Sheet5_Mul_" &amp; $B147 &amp; "_" &amp; D$1 &amp; "'!"&amp; ADDRESS($BE$2+$A147-2023, 2) &amp; ":" &amp; ADDRESS($BE$2+$A147-2023, 52)))</f>
        <v>3.7471563875815672</v>
      </c>
      <c r="E147" s="13">
        <f t="shared" ca="1" si="358"/>
        <v>3.5845506276888033</v>
      </c>
      <c r="F147" s="13">
        <f t="shared" ca="1" si="400"/>
        <v>3.5156392386044182</v>
      </c>
      <c r="G147" s="13">
        <f t="shared" ca="1" si="416"/>
        <v>3.1747441262365794</v>
      </c>
      <c r="H147" s="13">
        <f t="shared" ca="1" si="421"/>
        <v>3.2369676442720552</v>
      </c>
      <c r="I147" s="13">
        <f t="shared" ca="1" si="413"/>
        <v>2.994578045194471</v>
      </c>
      <c r="J147" s="13">
        <f t="shared" ca="1" si="417"/>
        <v>3.0691518843151182</v>
      </c>
      <c r="K147" s="13">
        <f t="shared" ca="1" si="422"/>
        <v>2.9037678176073509</v>
      </c>
      <c r="L147" s="13">
        <f t="shared" ca="1" si="422"/>
        <v>2.8012510970994255</v>
      </c>
      <c r="M147" s="13">
        <f t="shared" ca="1" si="374"/>
        <v>2.4727291367964899</v>
      </c>
      <c r="N147" s="12">
        <f t="shared" ref="N147:N151" ca="1" si="433">C147/C$146</f>
        <v>1.0040966650687291</v>
      </c>
      <c r="O147" s="12">
        <f t="shared" ref="O146:X151" ca="1" si="434">D147/D$146</f>
        <v>1.0695467493089552</v>
      </c>
      <c r="P147" s="12">
        <f t="shared" ca="1" si="434"/>
        <v>1.0553521773585599</v>
      </c>
      <c r="Q147" s="12">
        <f t="shared" ca="1" si="434"/>
        <v>1.0687166701971871</v>
      </c>
      <c r="R147" s="12">
        <f t="shared" ca="1" si="434"/>
        <v>1.086123640602116</v>
      </c>
      <c r="S147" s="12">
        <f t="shared" ca="1" si="434"/>
        <v>1.1451974496698745</v>
      </c>
      <c r="T147" s="12">
        <f t="shared" ca="1" si="434"/>
        <v>1.0481222792963794</v>
      </c>
      <c r="U147" s="12">
        <f t="shared" ca="1" si="434"/>
        <v>1.1384179063201816</v>
      </c>
      <c r="V147" s="12">
        <f t="shared" ca="1" si="434"/>
        <v>1.0347676527323826</v>
      </c>
      <c r="W147" s="12">
        <f t="shared" ca="1" si="434"/>
        <v>1.0856368448117661</v>
      </c>
      <c r="X147" s="12">
        <f t="shared" ca="1" si="434"/>
        <v>1.0679730227609314</v>
      </c>
      <c r="Z147" s="9">
        <f t="shared" si="418"/>
        <v>2047</v>
      </c>
      <c r="AA147" s="7">
        <f t="shared" si="419"/>
        <v>1.2</v>
      </c>
      <c r="AB147" s="6">
        <f t="shared" ca="1" si="375"/>
        <v>3.3420779536863914</v>
      </c>
      <c r="AC147" s="6">
        <f t="shared" ca="1" si="376"/>
        <v>4.1635070973128521</v>
      </c>
      <c r="AD147" s="6">
        <f t="shared" ca="1" si="377"/>
        <v>4.4806882846110039</v>
      </c>
      <c r="AE147" s="6">
        <f t="shared" ca="1" si="378"/>
        <v>5.0223417694348838</v>
      </c>
      <c r="AF147" s="6">
        <f t="shared" ca="1" si="379"/>
        <v>5.2912402103942995</v>
      </c>
      <c r="AG147" s="6">
        <f t="shared" ca="1" si="380"/>
        <v>6.4739352885441104</v>
      </c>
      <c r="AH147" s="6">
        <f t="shared" ca="1" si="381"/>
        <v>7.4864451129861775</v>
      </c>
      <c r="AI147" s="6">
        <f t="shared" ca="1" si="382"/>
        <v>10.230506281050392</v>
      </c>
      <c r="AJ147" s="6">
        <f t="shared" ca="1" si="383"/>
        <v>14.518839088036758</v>
      </c>
      <c r="AK147" s="6">
        <f t="shared" ca="1" si="384"/>
        <v>28.012510970994263</v>
      </c>
      <c r="AM147" s="7">
        <f t="shared" si="420"/>
        <v>1.2</v>
      </c>
      <c r="AN147" s="6">
        <f t="shared" ca="1" si="385"/>
        <v>3.3420779536863914</v>
      </c>
      <c r="AO147" s="13">
        <f t="shared" ca="1" si="386"/>
        <v>3.7471563875815672</v>
      </c>
      <c r="AP147" s="13">
        <f t="shared" ca="1" si="386"/>
        <v>3.5845506276888033</v>
      </c>
      <c r="AQ147" s="13">
        <f t="shared" ca="1" si="386"/>
        <v>3.5156392386044182</v>
      </c>
      <c r="AR147" s="13">
        <f t="shared" ca="1" si="386"/>
        <v>3.1747441262365794</v>
      </c>
      <c r="AS147" s="13">
        <f t="shared" ca="1" si="386"/>
        <v>3.2369676442720552</v>
      </c>
      <c r="AT147" s="13">
        <f t="shared" ca="1" si="386"/>
        <v>2.994578045194471</v>
      </c>
      <c r="AU147" s="13">
        <f t="shared" ca="1" si="386"/>
        <v>3.0691518843151182</v>
      </c>
      <c r="AV147" s="13">
        <f t="shared" ca="1" si="386"/>
        <v>1.6146188299043072</v>
      </c>
      <c r="AW147" s="13">
        <f t="shared" ca="1" si="386"/>
        <v>1.3781951074628036</v>
      </c>
      <c r="AX147" s="13">
        <f t="shared" ca="1" si="387"/>
        <v>2.4727291367964899</v>
      </c>
    </row>
    <row r="148" spans="1:50" x14ac:dyDescent="0.25">
      <c r="A148" s="9">
        <f t="shared" si="414"/>
        <v>2047</v>
      </c>
      <c r="B148" s="7">
        <f t="shared" si="415"/>
        <v>1.4</v>
      </c>
      <c r="C148" s="6">
        <f ca="1">MAX(INDIRECT("'[All data.xlsx]Sheet5_Mul_" &amp; $B148 &amp; "_" &amp; C$1 &amp; "'!"&amp; ADDRESS($BD$2+$A148-2023, 2) &amp; ":" &amp; ADDRESS($BD$2+$A148-2023, 52)))</f>
        <v>3.6345238079571183</v>
      </c>
      <c r="D148" s="13">
        <f ca="1">MAX(INDIRECT("'[All data.xlsx]Sheet5_Mul_" &amp; $B148 &amp; "_" &amp; D$1 &amp; "'!"&amp; ADDRESS($BE$2+$A148-2023, 2) &amp; ":" &amp; ADDRESS($BE$2+$A148-2023, 52)))</f>
        <v>4.0432852460958522</v>
      </c>
      <c r="E148" s="13">
        <f t="shared" ca="1" si="358"/>
        <v>3.9154729065336653</v>
      </c>
      <c r="F148" s="13">
        <f t="shared" ca="1" si="400"/>
        <v>3.787660566971478</v>
      </c>
      <c r="G148" s="13">
        <f t="shared" ca="1" si="416"/>
        <v>3.4937652996718649</v>
      </c>
      <c r="H148" s="13">
        <f t="shared" ca="1" si="421"/>
        <v>3.3734194905046033</v>
      </c>
      <c r="I148" s="13">
        <f t="shared" ca="1" si="413"/>
        <v>3.285756609642108</v>
      </c>
      <c r="J148" s="13">
        <f t="shared" ca="1" si="417"/>
        <v>3.3580233414465521</v>
      </c>
      <c r="K148" s="13">
        <f t="shared" ca="1" si="422"/>
        <v>3.2049590954286034</v>
      </c>
      <c r="L148" s="13">
        <f t="shared" ca="1" si="422"/>
        <v>2.9835386454191339</v>
      </c>
      <c r="M148" s="13">
        <f t="shared" ca="1" si="374"/>
        <v>2.6533313915388668</v>
      </c>
      <c r="N148" s="12">
        <f t="shared" ca="1" si="433"/>
        <v>1.0919593394454641</v>
      </c>
      <c r="O148" s="12">
        <f t="shared" ca="1" si="434"/>
        <v>1.154070485508004</v>
      </c>
      <c r="P148" s="12">
        <f t="shared" ca="1" si="434"/>
        <v>1.1527812790199192</v>
      </c>
      <c r="Q148" s="12">
        <f t="shared" ca="1" si="434"/>
        <v>1.1514082402202999</v>
      </c>
      <c r="R148" s="12">
        <f t="shared" ca="1" si="434"/>
        <v>1.195265172814804</v>
      </c>
      <c r="S148" s="12">
        <f t="shared" ca="1" si="434"/>
        <v>1.193472354914842</v>
      </c>
      <c r="T148" s="12">
        <f t="shared" ca="1" si="434"/>
        <v>1.1500367180069877</v>
      </c>
      <c r="U148" s="12">
        <f t="shared" ca="1" si="434"/>
        <v>1.2455668685803571</v>
      </c>
      <c r="V148" s="12">
        <f t="shared" ca="1" si="434"/>
        <v>1.1420982008859775</v>
      </c>
      <c r="W148" s="12">
        <f t="shared" ca="1" si="434"/>
        <v>1.1562831638836966</v>
      </c>
      <c r="X148" s="12">
        <f t="shared" ca="1" si="434"/>
        <v>1.1459752321596273</v>
      </c>
      <c r="Z148" s="9">
        <f t="shared" si="418"/>
        <v>2047</v>
      </c>
      <c r="AA148" s="7">
        <f t="shared" si="419"/>
        <v>1.4</v>
      </c>
      <c r="AB148" s="6">
        <f t="shared" ca="1" si="375"/>
        <v>3.6345238079571183</v>
      </c>
      <c r="AC148" s="6">
        <f t="shared" ca="1" si="376"/>
        <v>4.4925391623287245</v>
      </c>
      <c r="AD148" s="6">
        <f t="shared" ca="1" si="377"/>
        <v>4.8943411331670816</v>
      </c>
      <c r="AE148" s="6">
        <f t="shared" ca="1" si="378"/>
        <v>5.4109436671021118</v>
      </c>
      <c r="AF148" s="6">
        <f t="shared" ca="1" si="379"/>
        <v>5.8229421661197751</v>
      </c>
      <c r="AG148" s="6">
        <f t="shared" ca="1" si="380"/>
        <v>6.7468389810092066</v>
      </c>
      <c r="AH148" s="6">
        <f t="shared" ca="1" si="381"/>
        <v>8.2143915241052703</v>
      </c>
      <c r="AI148" s="6">
        <f t="shared" ca="1" si="382"/>
        <v>11.193411138155172</v>
      </c>
      <c r="AJ148" s="6">
        <f t="shared" ca="1" si="383"/>
        <v>16.024795477143019</v>
      </c>
      <c r="AK148" s="6">
        <f t="shared" ca="1" si="384"/>
        <v>29.835386454191347</v>
      </c>
      <c r="AM148" s="7">
        <f t="shared" si="420"/>
        <v>1.4</v>
      </c>
      <c r="AN148" s="6">
        <f t="shared" ca="1" si="385"/>
        <v>3.6345238079571183</v>
      </c>
      <c r="AO148" s="13">
        <f t="shared" ca="1" si="386"/>
        <v>4.0432852460958522</v>
      </c>
      <c r="AP148" s="13">
        <f t="shared" ca="1" si="386"/>
        <v>3.9154729065336653</v>
      </c>
      <c r="AQ148" s="13">
        <f t="shared" ca="1" si="386"/>
        <v>3.787660566971478</v>
      </c>
      <c r="AR148" s="13">
        <f t="shared" ca="1" si="386"/>
        <v>3.4937652996718649</v>
      </c>
      <c r="AS148" s="13">
        <f t="shared" ca="1" si="386"/>
        <v>3.3734194905046033</v>
      </c>
      <c r="AT148" s="13">
        <f t="shared" ca="1" si="386"/>
        <v>3.285756609642108</v>
      </c>
      <c r="AU148" s="13">
        <f t="shared" ca="1" si="386"/>
        <v>3.3580233414465521</v>
      </c>
      <c r="AV148" s="13">
        <f t="shared" ca="1" si="386"/>
        <v>3.0657901760371047</v>
      </c>
      <c r="AW148" s="13">
        <f t="shared" ca="1" si="386"/>
        <v>2.8637448955348943</v>
      </c>
      <c r="AX148" s="13">
        <f t="shared" ca="1" si="387"/>
        <v>2.6533313915388668</v>
      </c>
    </row>
    <row r="149" spans="1:50" x14ac:dyDescent="0.25">
      <c r="A149" s="9">
        <f t="shared" si="414"/>
        <v>2047</v>
      </c>
      <c r="B149" s="7">
        <f t="shared" si="415"/>
        <v>1.6</v>
      </c>
      <c r="C149" s="6">
        <f ca="1">MAX(INDIRECT("'[All data.xlsx]Sheet5_Mul_" &amp; $B149 &amp; "_" &amp; C$1 &amp; "'!"&amp; ADDRESS($BD$2+$A149-2023, 2) &amp; ":" &amp; ADDRESS($BD$2+$A149-2023, 52)))</f>
        <v>4.0105337001007424</v>
      </c>
      <c r="D149" s="13">
        <f ca="1">MAX(INDIRECT("'[All data.xlsx]Sheet5_Mul_" &amp; $B149 &amp; "_" &amp; D$1 &amp; "'!"&amp; ADDRESS($BE$2+$A149-2023, 2) &amp; ":" &amp; ADDRESS($BE$2+$A149-2023, 52)))/2.5</f>
        <v>8.7462350920228733</v>
      </c>
      <c r="E149" s="13">
        <f t="shared" ca="1" si="358"/>
        <v>4.2713401059717109</v>
      </c>
      <c r="F149" s="13">
        <f t="shared" ca="1" si="400"/>
        <v>4.125588034918211</v>
      </c>
      <c r="G149" s="13">
        <f t="shared" ca="1" si="416"/>
        <v>4.0386184529490281</v>
      </c>
      <c r="H149" s="13">
        <f t="shared" ca="1" si="421"/>
        <v>3.8038590293171222</v>
      </c>
      <c r="I149" s="13">
        <f t="shared" ca="1" si="413"/>
        <v>3.6251677676664125</v>
      </c>
      <c r="J149" s="13">
        <f t="shared" ca="1" si="417"/>
        <v>3.3664383423644004</v>
      </c>
      <c r="K149" s="13">
        <f t="shared" ca="1" si="422"/>
        <v>3.3637182437284423</v>
      </c>
      <c r="L149" s="13">
        <f t="shared" ca="1" si="422"/>
        <v>3.2082038600301512</v>
      </c>
      <c r="M149" s="13">
        <f t="shared" ca="1" si="374"/>
        <v>1.441933326657022</v>
      </c>
      <c r="N149" s="12">
        <f t="shared" ca="1" si="433"/>
        <v>1.2049280624873127</v>
      </c>
      <c r="O149" s="12">
        <f t="shared" ca="1" si="434"/>
        <v>2.4964283162471421</v>
      </c>
      <c r="P149" s="12">
        <f t="shared" ca="1" si="434"/>
        <v>1.2575545861330584</v>
      </c>
      <c r="Q149" s="12">
        <f t="shared" ca="1" si="434"/>
        <v>1.2541345707113549</v>
      </c>
      <c r="R149" s="12">
        <f t="shared" ca="1" si="434"/>
        <v>1.3816669321063295</v>
      </c>
      <c r="S149" s="12">
        <f t="shared" ca="1" si="434"/>
        <v>1.3457563182585746</v>
      </c>
      <c r="T149" s="12">
        <f t="shared" ca="1" si="434"/>
        <v>1.2688328860140081</v>
      </c>
      <c r="U149" s="12">
        <f t="shared" ca="1" si="434"/>
        <v>1.2486881829002958</v>
      </c>
      <c r="V149" s="12">
        <f t="shared" ca="1" si="434"/>
        <v>1.1986725696216221</v>
      </c>
      <c r="W149" s="12">
        <f t="shared" ca="1" si="434"/>
        <v>1.2433531287939525</v>
      </c>
      <c r="X149" s="12">
        <f t="shared" ca="1" si="434"/>
        <v>0.62277176686027202</v>
      </c>
      <c r="Z149" s="9">
        <f t="shared" si="418"/>
        <v>2047</v>
      </c>
      <c r="AA149" s="7">
        <f t="shared" si="419"/>
        <v>1.6</v>
      </c>
      <c r="AB149" s="6">
        <f t="shared" ca="1" si="375"/>
        <v>4.0105337001007424</v>
      </c>
      <c r="AC149" s="6">
        <f t="shared" ca="1" si="376"/>
        <v>9.7180389911365257</v>
      </c>
      <c r="AD149" s="6">
        <f t="shared" ca="1" si="377"/>
        <v>5.3391751324646384</v>
      </c>
      <c r="AE149" s="6">
        <f t="shared" ca="1" si="378"/>
        <v>5.8936971927403015</v>
      </c>
      <c r="AF149" s="6">
        <f t="shared" ca="1" si="379"/>
        <v>6.7310307549150474</v>
      </c>
      <c r="AG149" s="6">
        <f t="shared" ca="1" si="380"/>
        <v>7.6077180586342443</v>
      </c>
      <c r="AH149" s="6">
        <f t="shared" ca="1" si="381"/>
        <v>9.0629194191660307</v>
      </c>
      <c r="AI149" s="6">
        <f t="shared" ca="1" si="382"/>
        <v>11.221461141214666</v>
      </c>
      <c r="AJ149" s="6">
        <f t="shared" ca="1" si="383"/>
        <v>16.818591218642215</v>
      </c>
      <c r="AK149" s="6">
        <f t="shared" ca="1" si="384"/>
        <v>32.082038600301523</v>
      </c>
      <c r="AM149" s="7">
        <f t="shared" si="420"/>
        <v>1.6</v>
      </c>
      <c r="AN149" s="6">
        <f t="shared" ca="1" si="385"/>
        <v>4.0105337001007424</v>
      </c>
      <c r="AO149" s="13">
        <f t="shared" ca="1" si="386"/>
        <v>15.665268838439676</v>
      </c>
      <c r="AP149" s="13">
        <f t="shared" ca="1" si="386"/>
        <v>4.2713401059717109</v>
      </c>
      <c r="AQ149" s="13">
        <f t="shared" ca="1" si="386"/>
        <v>4.125588034918211</v>
      </c>
      <c r="AR149" s="13">
        <f t="shared" ca="1" si="386"/>
        <v>4.0386184529490281</v>
      </c>
      <c r="AS149" s="13">
        <f t="shared" ca="1" si="386"/>
        <v>3.8038590293171222</v>
      </c>
      <c r="AT149" s="13">
        <f t="shared" ca="1" si="386"/>
        <v>3.5688699106534507</v>
      </c>
      <c r="AU149" s="13">
        <f t="shared" ca="1" si="386"/>
        <v>3.3664383423644004</v>
      </c>
      <c r="AV149" s="13">
        <f t="shared" ca="1" si="386"/>
        <v>3.3637182437284423</v>
      </c>
      <c r="AW149" s="13">
        <f t="shared" ca="1" si="386"/>
        <v>3.2082038600301512</v>
      </c>
      <c r="AX149" s="13">
        <f t="shared" ca="1" si="387"/>
        <v>1.441933326657022</v>
      </c>
    </row>
    <row r="150" spans="1:50" x14ac:dyDescent="0.25">
      <c r="A150" s="9">
        <f t="shared" si="414"/>
        <v>2047</v>
      </c>
      <c r="B150" s="7">
        <f t="shared" si="415"/>
        <v>1.8</v>
      </c>
      <c r="C150" s="6">
        <f ca="1">MAX(INDIRECT("'[All data.xlsx]Sheet5_Mul_" &amp; $B150 &amp; "_" &amp; C$1 &amp; "'!"&amp; ADDRESS($BD$2+$A150-2023, 2) &amp; ":" &amp; ADDRESS($BD$2+$A150-2023, 52)))</f>
        <v>4.5128616303694997</v>
      </c>
      <c r="D150" s="13">
        <f ca="1">MAX(INDIRECT("'[All data.xlsx]Sheet5_Mul_" &amp; $B150 &amp; "_" &amp; D$1 &amp; "'!"&amp; ADDRESS($BE$2+$A150-2023, 2) &amp; ":" &amp; ADDRESS($BE$2+$A150-2023, 52)))/2.5</f>
        <v>8.6450817330518248</v>
      </c>
      <c r="E150" s="13">
        <f t="shared" ca="1" si="358"/>
        <v>10.761171541951841</v>
      </c>
      <c r="F150" s="13">
        <f t="shared" ca="1" si="400"/>
        <v>4.5597977952252204</v>
      </c>
      <c r="G150" s="13">
        <f t="shared" ca="1" si="416"/>
        <v>4.5649170858593262</v>
      </c>
      <c r="H150" s="13">
        <f t="shared" ca="1" si="421"/>
        <v>4.4000652284884163</v>
      </c>
      <c r="I150" s="13">
        <f t="shared" ca="1" si="413"/>
        <v>4.2230793203420331</v>
      </c>
      <c r="J150" s="13">
        <f t="shared" ca="1" si="417"/>
        <v>3.9655891474767193</v>
      </c>
      <c r="K150" s="13">
        <f t="shared" ca="1" si="422"/>
        <v>3.6257592657935103</v>
      </c>
      <c r="L150" s="13">
        <f t="shared" ca="1" si="422"/>
        <v>3.4941389873327369</v>
      </c>
      <c r="M150" s="13">
        <f t="shared" ca="1" si="374"/>
        <v>1.6390893127400186</v>
      </c>
      <c r="N150" s="12">
        <f t="shared" ca="1" si="433"/>
        <v>1.3558478813973971</v>
      </c>
      <c r="O150" s="12">
        <f t="shared" ca="1" si="434"/>
        <v>2.4675562236310684</v>
      </c>
      <c r="P150" s="12">
        <f t="shared" ca="1" si="434"/>
        <v>3.168270446510709</v>
      </c>
      <c r="Q150" s="12">
        <f t="shared" ca="1" si="434"/>
        <v>1.3861296867365804</v>
      </c>
      <c r="R150" s="12">
        <f t="shared" ca="1" si="434"/>
        <v>1.5617209347254535</v>
      </c>
      <c r="S150" s="12">
        <f t="shared" ca="1" si="434"/>
        <v>1.5566863904131514</v>
      </c>
      <c r="T150" s="12">
        <f t="shared" ca="1" si="434"/>
        <v>1.4781059154525551</v>
      </c>
      <c r="U150" s="12">
        <f t="shared" ca="1" si="434"/>
        <v>1.4709267787194871</v>
      </c>
      <c r="V150" s="12">
        <f t="shared" ca="1" si="434"/>
        <v>1.2920517894331043</v>
      </c>
      <c r="W150" s="12">
        <f t="shared" ca="1" si="434"/>
        <v>1.3541685104450505</v>
      </c>
      <c r="X150" s="12">
        <f t="shared" ca="1" si="434"/>
        <v>0.70792354158528481</v>
      </c>
      <c r="Z150" s="9">
        <f t="shared" si="418"/>
        <v>2047</v>
      </c>
      <c r="AA150" s="7">
        <f t="shared" si="419"/>
        <v>1.8</v>
      </c>
      <c r="AB150" s="6">
        <f t="shared" ca="1" si="375"/>
        <v>4.5128616303694997</v>
      </c>
      <c r="AC150" s="6">
        <f t="shared" ca="1" si="376"/>
        <v>9.6056463700575829</v>
      </c>
      <c r="AD150" s="6">
        <f t="shared" ca="1" si="377"/>
        <v>13.451464427439801</v>
      </c>
      <c r="AE150" s="6">
        <f t="shared" ca="1" si="378"/>
        <v>6.5139968503217442</v>
      </c>
      <c r="AF150" s="6">
        <f t="shared" ca="1" si="379"/>
        <v>7.608195143098877</v>
      </c>
      <c r="AG150" s="6">
        <f t="shared" ca="1" si="380"/>
        <v>8.8001304569768326</v>
      </c>
      <c r="AH150" s="6">
        <f t="shared" ca="1" si="381"/>
        <v>10.557698300855082</v>
      </c>
      <c r="AI150" s="6">
        <f t="shared" ca="1" si="382"/>
        <v>13.218630491589062</v>
      </c>
      <c r="AJ150" s="6">
        <f t="shared" ca="1" si="383"/>
        <v>18.128796328967557</v>
      </c>
      <c r="AK150" s="6">
        <f t="shared" ca="1" si="384"/>
        <v>34.941389873327374</v>
      </c>
      <c r="AM150" s="7">
        <f t="shared" si="420"/>
        <v>1.8</v>
      </c>
      <c r="AN150" s="6">
        <f t="shared" ca="1" si="385"/>
        <v>4.5128616303694997</v>
      </c>
      <c r="AO150" s="13">
        <f t="shared" ca="1" si="386"/>
        <v>13.703031548950296</v>
      </c>
      <c r="AP150" s="13">
        <f t="shared" ca="1" si="386"/>
        <v>7.2200691471658933</v>
      </c>
      <c r="AQ150" s="13">
        <f t="shared" ca="1" si="386"/>
        <v>4.5597977952252204</v>
      </c>
      <c r="AR150" s="13">
        <f t="shared" ca="1" si="386"/>
        <v>4.5649170858593262</v>
      </c>
      <c r="AS150" s="13">
        <f t="shared" ca="1" si="386"/>
        <v>4.4000652284884163</v>
      </c>
      <c r="AT150" s="13">
        <f t="shared" ca="1" si="386"/>
        <v>4.2230793203420331</v>
      </c>
      <c r="AU150" s="13">
        <f t="shared" ca="1" si="386"/>
        <v>3.9655891474767193</v>
      </c>
      <c r="AV150" s="13">
        <f t="shared" ca="1" si="386"/>
        <v>3.6257592657935103</v>
      </c>
      <c r="AW150" s="13">
        <f t="shared" ca="1" si="386"/>
        <v>3.4941389873327369</v>
      </c>
      <c r="AX150" s="13">
        <f t="shared" ca="1" si="387"/>
        <v>1.6390893127400186</v>
      </c>
    </row>
    <row r="151" spans="1:50" x14ac:dyDescent="0.25">
      <c r="A151" s="9">
        <f t="shared" si="414"/>
        <v>2047</v>
      </c>
      <c r="B151" s="7">
        <f t="shared" si="415"/>
        <v>2</v>
      </c>
      <c r="C151" s="6">
        <f ca="1">MAX(INDIRECT("'[All data.xlsx]Sheet5_Mul_" &amp; $B151 &amp; "_" &amp; C$1 &amp; "'!"&amp; ADDRESS($BD$2+$A151-2023, 2) &amp; ":" &amp; ADDRESS($BD$2+$A151-2023, 52)))</f>
        <v>5.2061510558826258</v>
      </c>
      <c r="D151" s="13">
        <f ca="1">MAX(INDIRECT("'[All data.xlsx]Sheet5_Mul_" &amp; $B151 &amp; "_" &amp; D$1 &amp; "'!"&amp; ADDRESS($BE$2+$A151-2023, 2) &amp; ":" &amp; ADDRESS($BE$2+$A151-2023, 52)))/2.5</f>
        <v>11.161529625704334</v>
      </c>
      <c r="E151" s="13">
        <f t="shared" ca="1" si="358"/>
        <v>12.135856097145393</v>
      </c>
      <c r="F151" s="13">
        <f t="shared" ca="1" si="400"/>
        <v>9.0243459900807608</v>
      </c>
      <c r="G151" s="13">
        <f t="shared" ca="1" si="416"/>
        <v>8.0134711251976363</v>
      </c>
      <c r="H151" s="13">
        <f t="shared" ca="1" si="421"/>
        <v>7.6266928281308024</v>
      </c>
      <c r="I151" s="13">
        <f t="shared" ca="1" si="413"/>
        <v>7.536802042879108</v>
      </c>
      <c r="J151" s="13">
        <f t="shared" ca="1" si="417"/>
        <v>5.8793611906796457</v>
      </c>
      <c r="K151" s="13">
        <f t="shared" ca="1" si="422"/>
        <v>2.6542681555832308</v>
      </c>
      <c r="L151" s="13">
        <f t="shared" ca="1" si="422"/>
        <v>1.8212976022005538</v>
      </c>
      <c r="M151" s="13">
        <f t="shared" ca="1" si="374"/>
        <v>1.8404483895732318</v>
      </c>
      <c r="N151" s="12">
        <f t="shared" ca="1" si="433"/>
        <v>1.5641403299075516</v>
      </c>
      <c r="O151" s="12">
        <f t="shared" ca="1" si="434"/>
        <v>3.1858231933021535</v>
      </c>
      <c r="P151" s="12">
        <f t="shared" ca="1" si="434"/>
        <v>3.5730007709475298</v>
      </c>
      <c r="Q151" s="12">
        <f t="shared" ca="1" si="434"/>
        <v>2.7433045152422846</v>
      </c>
      <c r="R151" s="12">
        <f t="shared" ca="1" si="434"/>
        <v>2.7415187134079622</v>
      </c>
      <c r="S151" s="12">
        <f t="shared" ca="1" si="434"/>
        <v>2.6982256655071004</v>
      </c>
      <c r="T151" s="12">
        <f t="shared" ca="1" si="434"/>
        <v>2.6379309594100286</v>
      </c>
      <c r="U151" s="12">
        <f t="shared" ca="1" si="434"/>
        <v>2.1807881491297505</v>
      </c>
      <c r="V151" s="12">
        <f t="shared" ca="1" si="434"/>
        <v>0.94585758972226497</v>
      </c>
      <c r="W151" s="12">
        <f t="shared" ca="1" si="434"/>
        <v>0.70585167618983535</v>
      </c>
      <c r="X151" s="12">
        <f t="shared" ca="1" si="434"/>
        <v>0.79489063342960919</v>
      </c>
      <c r="Z151" s="9">
        <f t="shared" si="418"/>
        <v>2047</v>
      </c>
      <c r="AA151" s="7">
        <f t="shared" si="419"/>
        <v>2</v>
      </c>
      <c r="AB151" s="6">
        <f t="shared" ca="1" si="375"/>
        <v>5.2061510558826258</v>
      </c>
      <c r="AC151" s="6">
        <f t="shared" ca="1" si="376"/>
        <v>12.401699584115926</v>
      </c>
      <c r="AD151" s="6">
        <f t="shared" ca="1" si="377"/>
        <v>15.169820121431741</v>
      </c>
      <c r="AE151" s="6">
        <f t="shared" ca="1" si="378"/>
        <v>12.891922842972516</v>
      </c>
      <c r="AF151" s="6">
        <f t="shared" ca="1" si="379"/>
        <v>13.355785208662727</v>
      </c>
      <c r="AG151" s="6">
        <f t="shared" ca="1" si="380"/>
        <v>15.253385656261605</v>
      </c>
      <c r="AH151" s="6">
        <f t="shared" ca="1" si="381"/>
        <v>18.842005107197767</v>
      </c>
      <c r="AI151" s="6">
        <f t="shared" ca="1" si="382"/>
        <v>19.597870635598817</v>
      </c>
      <c r="AJ151" s="6">
        <f t="shared" ca="1" si="383"/>
        <v>13.271340777916157</v>
      </c>
      <c r="AK151" s="6">
        <f t="shared" ca="1" si="384"/>
        <v>18.212976022005542</v>
      </c>
      <c r="AM151" s="7">
        <f t="shared" si="420"/>
        <v>2</v>
      </c>
      <c r="AN151" s="6">
        <f t="shared" ca="1" si="385"/>
        <v>5.2061510558826258</v>
      </c>
      <c r="AO151" s="13">
        <f t="shared" ca="1" si="386"/>
        <v>13.797882465473275</v>
      </c>
      <c r="AP151" s="13">
        <f t="shared" ca="1" si="386"/>
        <v>6.8062146860780226</v>
      </c>
      <c r="AQ151" s="13">
        <f t="shared" ca="1" si="386"/>
        <v>6.381339954778932</v>
      </c>
      <c r="AR151" s="13">
        <f t="shared" ca="1" si="386"/>
        <v>4.6945230904261859</v>
      </c>
      <c r="AS151" s="13">
        <f t="shared" ca="1" si="386"/>
        <v>5.397673030731541</v>
      </c>
      <c r="AT151" s="13">
        <f t="shared" ca="1" si="386"/>
        <v>5.6360279622928848</v>
      </c>
      <c r="AU151" s="13">
        <f t="shared" ca="1" si="386"/>
        <v>4.9388298210227992</v>
      </c>
      <c r="AV151" s="13">
        <f t="shared" ca="1" si="386"/>
        <v>1.9218555806859579</v>
      </c>
      <c r="AW151" s="13">
        <f t="shared" ca="1" si="386"/>
        <v>1.8078518034142126</v>
      </c>
      <c r="AX151" s="13">
        <f t="shared" ca="1" si="387"/>
        <v>1.8404483895732318</v>
      </c>
    </row>
    <row r="152" spans="1:50" x14ac:dyDescent="0.25">
      <c r="A152" s="9">
        <f t="shared" si="414"/>
        <v>2048</v>
      </c>
      <c r="B152" s="7">
        <f t="shared" si="415"/>
        <v>1</v>
      </c>
      <c r="C152" s="6">
        <f ca="1">MAX(INDIRECT("'[All data.xlsx]Sheet5_Mul_" &amp; $B152 &amp; "_" &amp; C$1 &amp; "'!"&amp; ADDRESS($BD$2+$A152-2023, 2) &amp; ":" &amp; ADDRESS($BD$2+$A152-2023, 52)))/13</f>
        <v>2.9904361042667946</v>
      </c>
      <c r="D152" s="13">
        <f t="shared" ref="D152:D157" ca="1" si="435">MAX(INDIRECT("'[All data.xlsx]Sheet5_Mul_" &amp; $B152 &amp; "_" &amp; D$1 &amp; "'!"&amp; ADDRESS($BE$2+$A152-2023, 2) &amp; ":" &amp; ADDRESS($BE$2+$A152-2023, 52)))</f>
        <v>3.5038255321989586</v>
      </c>
      <c r="E152" s="13">
        <f t="shared" ca="1" si="358"/>
        <v>3.3965894343284782</v>
      </c>
      <c r="F152" s="13">
        <f t="shared" ca="1" si="400"/>
        <v>3.2893533364579959</v>
      </c>
      <c r="G152" s="13">
        <f t="shared" ca="1" si="416"/>
        <v>2.9230824568900338</v>
      </c>
      <c r="H152" s="13">
        <f t="shared" ca="1" si="421"/>
        <v>2.6920709200786943</v>
      </c>
      <c r="I152" s="13">
        <f t="shared" ca="1" si="413"/>
        <v>2.7981146189235537</v>
      </c>
      <c r="J152" s="13">
        <f t="shared" ca="1" si="417"/>
        <v>2.6143028457601609</v>
      </c>
      <c r="K152" s="13">
        <f t="shared" ca="1" si="422"/>
        <v>2.5849979709223443</v>
      </c>
      <c r="L152" s="13">
        <f t="shared" ca="1" si="422"/>
        <v>2.5784142259731384</v>
      </c>
      <c r="M152" s="13">
        <f t="shared" ca="1" si="374"/>
        <v>2.3126852114757521</v>
      </c>
      <c r="N152" s="12">
        <f ca="1">C152/$C152</f>
        <v>1</v>
      </c>
      <c r="O152" s="12">
        <f t="shared" ref="O152" ca="1" si="436">D152/$C152</f>
        <v>1.171677109970567</v>
      </c>
      <c r="P152" s="12">
        <f t="shared" ref="P152" ca="1" si="437">E152/$C152</f>
        <v>1.1358174245830495</v>
      </c>
      <c r="Q152" s="12">
        <f t="shared" ref="Q152" ca="1" si="438">F152/$C152</f>
        <v>1.0999577391955315</v>
      </c>
      <c r="R152" s="12">
        <f t="shared" ref="R152" ca="1" si="439">G152/$C152</f>
        <v>0.97747698160791341</v>
      </c>
      <c r="S152" s="12">
        <f t="shared" ref="S152" ca="1" si="440">H152/$C152</f>
        <v>0.90022686531827623</v>
      </c>
      <c r="T152" s="12">
        <f t="shared" ref="T152" ca="1" si="441">I152/$C152</f>
        <v>0.93568781320261818</v>
      </c>
      <c r="U152" s="12">
        <f t="shared" ref="U152" ca="1" si="442">J152/$C152</f>
        <v>0.87422126894135554</v>
      </c>
      <c r="V152" s="12">
        <f t="shared" ref="V152" ca="1" si="443">K152/$C152</f>
        <v>0.86442173676074674</v>
      </c>
      <c r="W152" s="12">
        <f t="shared" ref="W152" ca="1" si="444">L152/$C152</f>
        <v>0.86222013648585305</v>
      </c>
      <c r="X152" s="12">
        <f t="shared" ref="X152" ca="1" si="445">M152/$C152</f>
        <v>0.77336051694131891</v>
      </c>
      <c r="Z152" s="9">
        <f t="shared" si="418"/>
        <v>2048</v>
      </c>
      <c r="AA152" s="7">
        <f t="shared" si="419"/>
        <v>1</v>
      </c>
      <c r="AB152" s="6">
        <f t="shared" ca="1" si="375"/>
        <v>2.9904361042667946</v>
      </c>
      <c r="AC152" s="6">
        <f t="shared" ca="1" si="376"/>
        <v>3.8931394802210653</v>
      </c>
      <c r="AD152" s="6">
        <f t="shared" ca="1" si="377"/>
        <v>4.2457367929105976</v>
      </c>
      <c r="AE152" s="6">
        <f t="shared" ca="1" si="378"/>
        <v>4.6990761949399946</v>
      </c>
      <c r="AF152" s="6">
        <f t="shared" ca="1" si="379"/>
        <v>4.8718040948167234</v>
      </c>
      <c r="AG152" s="6">
        <f t="shared" ca="1" si="380"/>
        <v>5.3841418401573886</v>
      </c>
      <c r="AH152" s="6">
        <f t="shared" ca="1" si="381"/>
        <v>6.9952865473088837</v>
      </c>
      <c r="AI152" s="6">
        <f t="shared" ca="1" si="382"/>
        <v>8.7143428192005352</v>
      </c>
      <c r="AJ152" s="6">
        <f t="shared" ca="1" si="383"/>
        <v>12.924989854611724</v>
      </c>
      <c r="AK152" s="6">
        <f t="shared" ca="1" si="384"/>
        <v>25.784142259731389</v>
      </c>
      <c r="AM152" s="7">
        <f t="shared" si="420"/>
        <v>1</v>
      </c>
      <c r="AN152" s="6">
        <f t="shared" ca="1" si="385"/>
        <v>38.868014808608841</v>
      </c>
      <c r="AO152" s="13">
        <f t="shared" ca="1" si="386"/>
        <v>3.5038255321989586</v>
      </c>
      <c r="AP152" s="13">
        <f t="shared" ca="1" si="386"/>
        <v>3.3965894343284782</v>
      </c>
      <c r="AQ152" s="13">
        <f t="shared" ca="1" si="386"/>
        <v>3.2893533364579959</v>
      </c>
      <c r="AR152" s="13">
        <f t="shared" ca="1" si="386"/>
        <v>2.9230824568900338</v>
      </c>
      <c r="AS152" s="13">
        <f t="shared" ca="1" si="386"/>
        <v>2.17130905324992</v>
      </c>
      <c r="AT152" s="13">
        <f t="shared" ca="1" si="386"/>
        <v>2.7981146189235537</v>
      </c>
      <c r="AU152" s="13">
        <f t="shared" ca="1" si="386"/>
        <v>1.7032567362323825</v>
      </c>
      <c r="AV152" s="13">
        <f t="shared" ca="1" si="386"/>
        <v>2.5714190602793279</v>
      </c>
      <c r="AW152" s="13">
        <f t="shared" ca="1" si="386"/>
        <v>2.482519742064476</v>
      </c>
      <c r="AX152" s="13">
        <f t="shared" ca="1" si="387"/>
        <v>2.3126852114757521</v>
      </c>
    </row>
    <row r="153" spans="1:50" x14ac:dyDescent="0.25">
      <c r="A153" s="9">
        <f t="shared" si="414"/>
        <v>2048</v>
      </c>
      <c r="B153" s="7">
        <f t="shared" si="415"/>
        <v>1.2</v>
      </c>
      <c r="C153" s="6">
        <f ca="1">MAX(INDIRECT("'[All data.xlsx]Sheet5_Mul_" &amp; $B153 &amp; "_" &amp; C$1 &amp; "'!"&amp; ADDRESS($BD$2+$A153-2023, 2) &amp; ":" &amp; ADDRESS($BD$2+$A153-2023, 52)))</f>
        <v>3.3416751685206023</v>
      </c>
      <c r="D153" s="13">
        <f t="shared" ca="1" si="435"/>
        <v>3.7474554157577806</v>
      </c>
      <c r="E153" s="13">
        <f t="shared" ca="1" si="358"/>
        <v>3.6313988245399864</v>
      </c>
      <c r="F153" s="13">
        <f t="shared" ca="1" si="400"/>
        <v>3.5153422333221904</v>
      </c>
      <c r="G153" s="13">
        <f t="shared" ca="1" si="416"/>
        <v>3.1671271990471572</v>
      </c>
      <c r="H153" s="13">
        <f t="shared" ca="1" si="421"/>
        <v>3.2369303544603785</v>
      </c>
      <c r="I153" s="13">
        <f t="shared" ca="1" si="413"/>
        <v>3.0704289046463957</v>
      </c>
      <c r="J153" s="13">
        <f t="shared" ca="1" si="417"/>
        <v>3.0818155913879286</v>
      </c>
      <c r="K153" s="13">
        <f t="shared" ca="1" si="422"/>
        <v>2.8093397184678266</v>
      </c>
      <c r="L153" s="13">
        <f t="shared" ca="1" si="422"/>
        <v>2.7561429066327241</v>
      </c>
      <c r="M153" s="13">
        <f t="shared" ca="1" si="374"/>
        <v>2.4698736344428656</v>
      </c>
      <c r="N153" s="12">
        <f t="shared" ref="N153:N157" ca="1" si="446">C153/C$152</f>
        <v>1.1174541277617185</v>
      </c>
      <c r="O153" s="12">
        <f t="shared" ref="O152:X157" ca="1" si="447">D153/D$152</f>
        <v>1.069532538455453</v>
      </c>
      <c r="P153" s="12">
        <f t="shared" ca="1" si="447"/>
        <v>1.0691309311152972</v>
      </c>
      <c r="Q153" s="12">
        <f t="shared" ca="1" si="447"/>
        <v>1.0687031382002705</v>
      </c>
      <c r="R153" s="12">
        <f t="shared" ca="1" si="447"/>
        <v>1.0834888326813643</v>
      </c>
      <c r="S153" s="12">
        <f t="shared" ca="1" si="447"/>
        <v>1.20239416068792</v>
      </c>
      <c r="T153" s="12">
        <f t="shared" ca="1" si="447"/>
        <v>1.0973206329294696</v>
      </c>
      <c r="U153" s="12">
        <f t="shared" ca="1" si="447"/>
        <v>1.178828840119259</v>
      </c>
      <c r="V153" s="12">
        <f t="shared" ca="1" si="447"/>
        <v>1.0867860439617427</v>
      </c>
      <c r="W153" s="12">
        <f t="shared" ca="1" si="447"/>
        <v>1.0689294524011199</v>
      </c>
      <c r="X153" s="12">
        <f t="shared" ca="1" si="447"/>
        <v>1.067967928444014</v>
      </c>
      <c r="Z153" s="9">
        <f t="shared" si="418"/>
        <v>2048</v>
      </c>
      <c r="AA153" s="7">
        <f t="shared" si="419"/>
        <v>1.2</v>
      </c>
      <c r="AB153" s="6">
        <f t="shared" ca="1" si="375"/>
        <v>3.3416751685206023</v>
      </c>
      <c r="AC153" s="6">
        <f t="shared" ca="1" si="376"/>
        <v>4.163839350841978</v>
      </c>
      <c r="AD153" s="6">
        <f t="shared" ca="1" si="377"/>
        <v>4.5392485306749828</v>
      </c>
      <c r="AE153" s="6">
        <f t="shared" ca="1" si="378"/>
        <v>5.0219174761745577</v>
      </c>
      <c r="AF153" s="6">
        <f t="shared" ca="1" si="379"/>
        <v>5.2785453317452626</v>
      </c>
      <c r="AG153" s="6">
        <f t="shared" ca="1" si="380"/>
        <v>6.4738607089207569</v>
      </c>
      <c r="AH153" s="6">
        <f t="shared" ca="1" si="381"/>
        <v>7.6760722616159889</v>
      </c>
      <c r="AI153" s="6">
        <f t="shared" ca="1" si="382"/>
        <v>10.272718637959761</v>
      </c>
      <c r="AJ153" s="6">
        <f t="shared" ca="1" si="383"/>
        <v>14.046698592339137</v>
      </c>
      <c r="AK153" s="6">
        <f t="shared" ca="1" si="384"/>
        <v>27.561429066327246</v>
      </c>
      <c r="AM153" s="7">
        <f t="shared" si="420"/>
        <v>1.2</v>
      </c>
      <c r="AN153" s="6">
        <f t="shared" ca="1" si="385"/>
        <v>3.3416751685206023</v>
      </c>
      <c r="AO153" s="13">
        <f t="shared" ca="1" si="386"/>
        <v>3.7474554157577806</v>
      </c>
      <c r="AP153" s="13">
        <f t="shared" ca="1" si="386"/>
        <v>3.6313988245399864</v>
      </c>
      <c r="AQ153" s="13">
        <f t="shared" ca="1" si="386"/>
        <v>3.5153422333221904</v>
      </c>
      <c r="AR153" s="13">
        <f t="shared" ca="1" si="386"/>
        <v>3.1671271990471572</v>
      </c>
      <c r="AS153" s="13">
        <f t="shared" ca="1" si="386"/>
        <v>3.1426443613984723</v>
      </c>
      <c r="AT153" s="13">
        <f t="shared" ca="1" si="386"/>
        <v>3.0704289046463957</v>
      </c>
      <c r="AU153" s="13">
        <f t="shared" ca="1" si="386"/>
        <v>3.0818155913879286</v>
      </c>
      <c r="AV153" s="13">
        <f t="shared" ca="1" si="386"/>
        <v>2.8093397184678266</v>
      </c>
      <c r="AW153" s="13">
        <f t="shared" ca="1" si="386"/>
        <v>2.7561429066327241</v>
      </c>
      <c r="AX153" s="13">
        <f t="shared" ca="1" si="387"/>
        <v>2.4698736344428656</v>
      </c>
    </row>
    <row r="154" spans="1:50" x14ac:dyDescent="0.25">
      <c r="A154" s="9">
        <f t="shared" si="414"/>
        <v>2048</v>
      </c>
      <c r="B154" s="7">
        <f t="shared" si="415"/>
        <v>1.4</v>
      </c>
      <c r="C154" s="6">
        <f ca="1">MAX(INDIRECT("'[All data.xlsx]Sheet5_Mul_" &amp; $B154 &amp; "_" &amp; C$1 &amp; "'!"&amp; ADDRESS($BD$2+$A154-2023, 2) &amp; ":" &amp; ADDRESS($BD$2+$A154-2023, 52)))</f>
        <v>3.6340678291429516</v>
      </c>
      <c r="D154" s="13">
        <f t="shared" ca="1" si="435"/>
        <v>4.043542807017861</v>
      </c>
      <c r="E154" s="13">
        <f t="shared" ca="1" si="358"/>
        <v>3.9154139276992117</v>
      </c>
      <c r="F154" s="13">
        <f t="shared" ca="1" si="400"/>
        <v>3.7872850483805607</v>
      </c>
      <c r="G154" s="13">
        <f t="shared" ca="1" si="416"/>
        <v>3.5141914481916419</v>
      </c>
      <c r="H154" s="13">
        <f t="shared" ca="1" si="421"/>
        <v>3.567744886773605</v>
      </c>
      <c r="I154" s="13">
        <f t="shared" ca="1" si="413"/>
        <v>3.2848790065495228</v>
      </c>
      <c r="J154" s="13">
        <f t="shared" ca="1" si="417"/>
        <v>3.1995356046496743</v>
      </c>
      <c r="K154" s="13">
        <f t="shared" ca="1" si="422"/>
        <v>3.0363709609975884</v>
      </c>
      <c r="L154" s="13">
        <f t="shared" ca="1" si="422"/>
        <v>2.9633769270737975</v>
      </c>
      <c r="M154" s="13">
        <f t="shared" ca="1" si="374"/>
        <v>2.6502534118578378</v>
      </c>
      <c r="N154" s="12">
        <f t="shared" ca="1" si="446"/>
        <v>1.2152300542244707</v>
      </c>
      <c r="O154" s="12">
        <f t="shared" ca="1" si="447"/>
        <v>1.1540365722719597</v>
      </c>
      <c r="P154" s="12">
        <f t="shared" ca="1" si="447"/>
        <v>1.1527486625634245</v>
      </c>
      <c r="Q154" s="12">
        <f t="shared" ca="1" si="447"/>
        <v>1.1513767786524089</v>
      </c>
      <c r="R154" s="12">
        <f t="shared" ca="1" si="447"/>
        <v>1.2022211141900214</v>
      </c>
      <c r="S154" s="12">
        <f t="shared" ca="1" si="447"/>
        <v>1.325278936807992</v>
      </c>
      <c r="T154" s="12">
        <f t="shared" ca="1" si="447"/>
        <v>1.1739615612362688</v>
      </c>
      <c r="U154" s="12">
        <f t="shared" ca="1" si="447"/>
        <v>1.2238580583112761</v>
      </c>
      <c r="V154" s="12">
        <f t="shared" ca="1" si="447"/>
        <v>1.1746125123317568</v>
      </c>
      <c r="W154" s="12">
        <f t="shared" ca="1" si="447"/>
        <v>1.1493021164802826</v>
      </c>
      <c r="X154" s="12">
        <f t="shared" ca="1" si="447"/>
        <v>1.1459637475550248</v>
      </c>
      <c r="Z154" s="9">
        <f t="shared" si="418"/>
        <v>2048</v>
      </c>
      <c r="AA154" s="7">
        <f t="shared" si="419"/>
        <v>1.4</v>
      </c>
      <c r="AB154" s="6">
        <f t="shared" ca="1" si="375"/>
        <v>3.6340678291429516</v>
      </c>
      <c r="AC154" s="6">
        <f t="shared" ca="1" si="376"/>
        <v>4.4928253411309562</v>
      </c>
      <c r="AD154" s="6">
        <f t="shared" ca="1" si="377"/>
        <v>4.894267409624014</v>
      </c>
      <c r="AE154" s="6">
        <f t="shared" ca="1" si="378"/>
        <v>5.4104072119722302</v>
      </c>
      <c r="AF154" s="6">
        <f t="shared" ca="1" si="379"/>
        <v>5.8569857469860702</v>
      </c>
      <c r="AG154" s="6">
        <f t="shared" ca="1" si="380"/>
        <v>7.13548977354721</v>
      </c>
      <c r="AH154" s="6">
        <f t="shared" ca="1" si="381"/>
        <v>8.2121975163738057</v>
      </c>
      <c r="AI154" s="6">
        <f t="shared" ca="1" si="382"/>
        <v>10.665118682165579</v>
      </c>
      <c r="AJ154" s="6">
        <f t="shared" ca="1" si="383"/>
        <v>15.181854804987946</v>
      </c>
      <c r="AK154" s="6">
        <f t="shared" ca="1" si="384"/>
        <v>29.633769270737982</v>
      </c>
      <c r="AM154" s="7">
        <f t="shared" si="420"/>
        <v>1.4</v>
      </c>
      <c r="AN154" s="6">
        <f t="shared" ca="1" si="385"/>
        <v>3.6340678291429516</v>
      </c>
      <c r="AO154" s="13">
        <f t="shared" ca="1" si="386"/>
        <v>4.043542807017861</v>
      </c>
      <c r="AP154" s="13">
        <f t="shared" ca="1" si="386"/>
        <v>3.9154139276992117</v>
      </c>
      <c r="AQ154" s="13">
        <f t="shared" ca="1" si="386"/>
        <v>3.7872850483805607</v>
      </c>
      <c r="AR154" s="13">
        <f t="shared" ca="1" si="386"/>
        <v>3.5141914481916419</v>
      </c>
      <c r="AS154" s="13">
        <f t="shared" ca="1" si="386"/>
        <v>3.4605986859265316</v>
      </c>
      <c r="AT154" s="13">
        <f t="shared" ca="1" si="386"/>
        <v>3.2848790065495228</v>
      </c>
      <c r="AU154" s="13">
        <f t="shared" ca="1" si="386"/>
        <v>3.1995356046496743</v>
      </c>
      <c r="AV154" s="13">
        <f t="shared" ca="1" si="386"/>
        <v>1.968591221834592</v>
      </c>
      <c r="AW154" s="13">
        <f t="shared" ref="AP154:AW169" ca="1" si="448">MIN(INDIRECT("'[All data.xlsx]Sheet5_Mul_" &amp; $B154 &amp; "_" &amp; AW$1 &amp; "'!"&amp; ADDRESS($BE$2+$A154-2023, 2) &amp; ":" &amp; ADDRESS($BE$2+$A154-2023, 52)))</f>
        <v>2.9633769270737975</v>
      </c>
      <c r="AX154" s="13">
        <f t="shared" ca="1" si="387"/>
        <v>2.6502534118578378</v>
      </c>
    </row>
    <row r="155" spans="1:50" x14ac:dyDescent="0.25">
      <c r="A155" s="9">
        <f t="shared" si="414"/>
        <v>2048</v>
      </c>
      <c r="B155" s="7">
        <f t="shared" si="415"/>
        <v>1.6</v>
      </c>
      <c r="C155" s="6">
        <f ca="1">MAX(INDIRECT("'[All data.xlsx]Sheet5_Mul_" &amp; $B155 &amp; "_" &amp; C$1 &amp; "'!"&amp; ADDRESS($BD$2+$A155-2023, 2) &amp; ":" &amp; ADDRESS($BD$2+$A155-2023, 52)))</f>
        <v>4.010005528503271</v>
      </c>
      <c r="D155" s="13">
        <f t="shared" ca="1" si="435"/>
        <v>14.963691762664157</v>
      </c>
      <c r="E155" s="13">
        <f t="shared" ref="E155:E181" ca="1" si="449">MAX(INDIRECT("'[All data.xlsx]Sheet5_Mul_" &amp; $B155 &amp; "_" &amp; E$1 &amp; "'!"&amp; ADDRESS($BE$2+$A155-2023, 2) &amp; ":" &amp; ADDRESS($BE$2+$A155-2023, 52)))</f>
        <v>4.2711996107411752</v>
      </c>
      <c r="F155" s="13">
        <f t="shared" ca="1" si="400"/>
        <v>4.1251112134131933</v>
      </c>
      <c r="G155" s="13">
        <f t="shared" ca="1" si="416"/>
        <v>3.964905818738206</v>
      </c>
      <c r="H155" s="13">
        <f t="shared" ca="1" si="421"/>
        <v>3.5639429842651493</v>
      </c>
      <c r="I155" s="13">
        <f t="shared" ca="1" si="413"/>
        <v>3.7832438407634079</v>
      </c>
      <c r="J155" s="13">
        <f t="shared" ca="1" si="417"/>
        <v>3.4669163231747282</v>
      </c>
      <c r="K155" s="13">
        <f t="shared" ca="1" si="422"/>
        <v>3.3091516636363547</v>
      </c>
      <c r="L155" s="13">
        <f t="shared" ca="1" si="422"/>
        <v>3.2058220478768389</v>
      </c>
      <c r="M155" s="13">
        <f t="shared" ca="1" si="374"/>
        <v>2.8553059294566707</v>
      </c>
      <c r="N155" s="12">
        <f t="shared" ca="1" si="446"/>
        <v>1.3409433904244739</v>
      </c>
      <c r="O155" s="12">
        <f t="shared" ca="1" si="447"/>
        <v>4.2706726191566746</v>
      </c>
      <c r="P155" s="12">
        <f t="shared" ca="1" si="447"/>
        <v>1.2574965839477774</v>
      </c>
      <c r="Q155" s="12">
        <f t="shared" ca="1" si="447"/>
        <v>1.2540796902819655</v>
      </c>
      <c r="R155" s="12">
        <f t="shared" ca="1" si="447"/>
        <v>1.3564125806278498</v>
      </c>
      <c r="S155" s="12">
        <f t="shared" ca="1" si="447"/>
        <v>1.3238666773908647</v>
      </c>
      <c r="T155" s="12">
        <f t="shared" ca="1" si="447"/>
        <v>1.3520689306926381</v>
      </c>
      <c r="U155" s="12">
        <f t="shared" ca="1" si="447"/>
        <v>1.3261341656714805</v>
      </c>
      <c r="V155" s="12">
        <f t="shared" ca="1" si="447"/>
        <v>1.2801370449260461</v>
      </c>
      <c r="W155" s="12">
        <f t="shared" ca="1" si="447"/>
        <v>1.2433308874825595</v>
      </c>
      <c r="X155" s="12">
        <f t="shared" ca="1" si="447"/>
        <v>1.2346280052678098</v>
      </c>
      <c r="Z155" s="9">
        <f t="shared" si="418"/>
        <v>2048</v>
      </c>
      <c r="AA155" s="7">
        <f t="shared" si="419"/>
        <v>1.6</v>
      </c>
      <c r="AB155" s="6">
        <f t="shared" ca="1" si="375"/>
        <v>4.010005528503271</v>
      </c>
      <c r="AC155" s="6">
        <f t="shared" ca="1" si="376"/>
        <v>16.626324180737953</v>
      </c>
      <c r="AD155" s="6">
        <f t="shared" ca="1" si="377"/>
        <v>5.3389995134264687</v>
      </c>
      <c r="AE155" s="6">
        <f t="shared" ca="1" si="378"/>
        <v>5.8930160191617054</v>
      </c>
      <c r="AF155" s="6">
        <f t="shared" ca="1" si="379"/>
        <v>6.6081763645636773</v>
      </c>
      <c r="AG155" s="6">
        <f t="shared" ca="1" si="380"/>
        <v>7.1278859685302987</v>
      </c>
      <c r="AH155" s="6">
        <f t="shared" ca="1" si="381"/>
        <v>9.4581096019085198</v>
      </c>
      <c r="AI155" s="6">
        <f t="shared" ca="1" si="382"/>
        <v>11.556387743915758</v>
      </c>
      <c r="AJ155" s="6">
        <f t="shared" ca="1" si="383"/>
        <v>16.545758318181779</v>
      </c>
      <c r="AK155" s="6">
        <f t="shared" ca="1" si="384"/>
        <v>32.058220478768398</v>
      </c>
      <c r="AM155" s="7">
        <f t="shared" si="420"/>
        <v>1.6</v>
      </c>
      <c r="AN155" s="6">
        <f t="shared" ca="1" si="385"/>
        <v>4.010005528503271</v>
      </c>
      <c r="AO155" s="13">
        <f t="shared" ca="1" si="386"/>
        <v>10.409541905824897</v>
      </c>
      <c r="AP155" s="13">
        <f t="shared" ca="1" si="448"/>
        <v>4.2711996107411752</v>
      </c>
      <c r="AQ155" s="13">
        <f t="shared" ca="1" si="448"/>
        <v>4.1251112134131933</v>
      </c>
      <c r="AR155" s="13">
        <f t="shared" ca="1" si="448"/>
        <v>3.964905818738206</v>
      </c>
      <c r="AS155" s="13">
        <f t="shared" ca="1" si="448"/>
        <v>3.5639429842651493</v>
      </c>
      <c r="AT155" s="13">
        <f t="shared" ca="1" si="448"/>
        <v>3.6632527043127272</v>
      </c>
      <c r="AU155" s="13">
        <f t="shared" ca="1" si="448"/>
        <v>3.4642072968175022</v>
      </c>
      <c r="AV155" s="13">
        <f t="shared" ca="1" si="448"/>
        <v>3.3091516636363547</v>
      </c>
      <c r="AW155" s="13">
        <f t="shared" ca="1" si="448"/>
        <v>3.2058220478768389</v>
      </c>
      <c r="AX155" s="13">
        <f t="shared" ca="1" si="387"/>
        <v>2.8553059294566707</v>
      </c>
    </row>
    <row r="156" spans="1:50" x14ac:dyDescent="0.25">
      <c r="A156" s="9">
        <f t="shared" si="414"/>
        <v>2048</v>
      </c>
      <c r="B156" s="7">
        <f t="shared" si="415"/>
        <v>1.8</v>
      </c>
      <c r="C156" s="6">
        <f ca="1">MAX(INDIRECT("'[All data.xlsx]Sheet5_Mul_" &amp; $B156 &amp; "_" &amp; C$1 &amp; "'!"&amp; ADDRESS($BD$2+$A156-2023, 2) &amp; ":" &amp; ADDRESS($BD$2+$A156-2023, 52)))</f>
        <v>4.5122325168299406</v>
      </c>
      <c r="D156" s="13">
        <f t="shared" ca="1" si="435"/>
        <v>20.873434753874378</v>
      </c>
      <c r="E156" s="13">
        <f t="shared" ca="1" si="449"/>
        <v>10.315493095666891</v>
      </c>
      <c r="F156" s="13">
        <f t="shared" ca="1" si="400"/>
        <v>4.5591894727985718</v>
      </c>
      <c r="G156" s="13">
        <f t="shared" ca="1" si="416"/>
        <v>4.5651329702560677</v>
      </c>
      <c r="H156" s="13">
        <f t="shared" ca="1" si="421"/>
        <v>4.3891237461389085</v>
      </c>
      <c r="I156" s="13">
        <f t="shared" ca="1" si="413"/>
        <v>4.255974811587361</v>
      </c>
      <c r="J156" s="13">
        <f t="shared" ca="1" si="417"/>
        <v>3.7441179070763351</v>
      </c>
      <c r="K156" s="13">
        <f t="shared" ca="1" si="422"/>
        <v>3.6592680997480902</v>
      </c>
      <c r="L156" s="13">
        <f t="shared" ca="1" si="422"/>
        <v>3.3836883350536482</v>
      </c>
      <c r="M156" s="13">
        <f t="shared" ca="1" si="374"/>
        <v>3.086523751506844</v>
      </c>
      <c r="N156" s="12">
        <f t="shared" ca="1" si="446"/>
        <v>1.5088877874340223</v>
      </c>
      <c r="O156" s="12">
        <f t="shared" ca="1" si="447"/>
        <v>5.9573270877943694</v>
      </c>
      <c r="P156" s="12">
        <f t="shared" ca="1" si="447"/>
        <v>3.0370150102366766</v>
      </c>
      <c r="Q156" s="12">
        <f t="shared" ca="1" si="447"/>
        <v>1.3860443091552903</v>
      </c>
      <c r="R156" s="12">
        <f t="shared" ca="1" si="447"/>
        <v>1.5617530595127538</v>
      </c>
      <c r="S156" s="12">
        <f t="shared" ca="1" si="447"/>
        <v>1.6303893457645633</v>
      </c>
      <c r="T156" s="12">
        <f t="shared" ca="1" si="447"/>
        <v>1.5210151802947416</v>
      </c>
      <c r="U156" s="12">
        <f t="shared" ca="1" si="447"/>
        <v>1.4321668635860196</v>
      </c>
      <c r="V156" s="12">
        <f t="shared" ca="1" si="447"/>
        <v>1.41557871259854</v>
      </c>
      <c r="W156" s="12">
        <f t="shared" ca="1" si="447"/>
        <v>1.3123137085456411</v>
      </c>
      <c r="X156" s="12">
        <f t="shared" ca="1" si="447"/>
        <v>1.3346060830895772</v>
      </c>
      <c r="Z156" s="9">
        <f t="shared" si="418"/>
        <v>2048</v>
      </c>
      <c r="AA156" s="7">
        <f t="shared" si="419"/>
        <v>1.8</v>
      </c>
      <c r="AB156" s="6">
        <f t="shared" ca="1" si="375"/>
        <v>4.5122325168299406</v>
      </c>
      <c r="AC156" s="6">
        <f t="shared" ca="1" si="376"/>
        <v>23.192705282082642</v>
      </c>
      <c r="AD156" s="6">
        <f t="shared" ca="1" si="377"/>
        <v>12.894366369583613</v>
      </c>
      <c r="AE156" s="6">
        <f t="shared" ca="1" si="378"/>
        <v>6.5131278182836745</v>
      </c>
      <c r="AF156" s="6">
        <f t="shared" ca="1" si="379"/>
        <v>7.6085549504267798</v>
      </c>
      <c r="AG156" s="6">
        <f t="shared" ca="1" si="380"/>
        <v>8.7782474922778171</v>
      </c>
      <c r="AH156" s="6">
        <f t="shared" ca="1" si="381"/>
        <v>10.639937028968403</v>
      </c>
      <c r="AI156" s="6">
        <f t="shared" ca="1" si="382"/>
        <v>12.480393023587782</v>
      </c>
      <c r="AJ156" s="6">
        <f t="shared" ca="1" si="383"/>
        <v>18.296340498740456</v>
      </c>
      <c r="AK156" s="6">
        <f t="shared" ca="1" si="384"/>
        <v>33.836883350536489</v>
      </c>
      <c r="AM156" s="7">
        <f t="shared" si="420"/>
        <v>1.8</v>
      </c>
      <c r="AN156" s="6">
        <f t="shared" ca="1" si="385"/>
        <v>4.5122325168299406</v>
      </c>
      <c r="AO156" s="13">
        <f t="shared" ca="1" si="386"/>
        <v>11.559362887163406</v>
      </c>
      <c r="AP156" s="13">
        <f t="shared" ca="1" si="448"/>
        <v>5.4014449397612978</v>
      </c>
      <c r="AQ156" s="13">
        <f t="shared" ca="1" si="448"/>
        <v>4.5591894727985718</v>
      </c>
      <c r="AR156" s="13">
        <f t="shared" ca="1" si="448"/>
        <v>4.5651329702560677</v>
      </c>
      <c r="AS156" s="13">
        <f t="shared" ca="1" si="448"/>
        <v>4.3891237461389085</v>
      </c>
      <c r="AT156" s="13">
        <f t="shared" ca="1" si="448"/>
        <v>4.255974811587361</v>
      </c>
      <c r="AU156" s="13">
        <f t="shared" ca="1" si="448"/>
        <v>2.3528499939274656</v>
      </c>
      <c r="AV156" s="13">
        <f t="shared" ca="1" si="448"/>
        <v>3.5897761265541952</v>
      </c>
      <c r="AW156" s="13">
        <f t="shared" ca="1" si="448"/>
        <v>3.3836883350536482</v>
      </c>
      <c r="AX156" s="13">
        <f t="shared" ca="1" si="387"/>
        <v>3.086523751506844</v>
      </c>
    </row>
    <row r="157" spans="1:50" x14ac:dyDescent="0.25">
      <c r="A157" s="9">
        <f t="shared" si="414"/>
        <v>2048</v>
      </c>
      <c r="B157" s="7">
        <f t="shared" si="415"/>
        <v>2</v>
      </c>
      <c r="C157" s="6">
        <f ca="1">MAX(INDIRECT("'[All data.xlsx]Sheet5_Mul_" &amp; $B157 &amp; "_" &amp; C$1 &amp; "'!"&amp; ADDRESS($BD$2+$A157-2023, 2) &amp; ":" &amp; ADDRESS($BD$2+$A157-2023, 52)))</f>
        <v>5.2053775099134345</v>
      </c>
      <c r="D157" s="13">
        <f t="shared" ca="1" si="435"/>
        <v>11.631841276771446</v>
      </c>
      <c r="E157" s="13">
        <f t="shared" ca="1" si="449"/>
        <v>11.31776278863865</v>
      </c>
      <c r="F157" s="13">
        <f t="shared" ca="1" si="400"/>
        <v>9.6763076778556893</v>
      </c>
      <c r="G157" s="13">
        <f t="shared" ca="1" si="416"/>
        <v>8.6668656350192599</v>
      </c>
      <c r="H157" s="13">
        <f t="shared" ca="1" si="421"/>
        <v>6.4889551282872819</v>
      </c>
      <c r="I157" s="13">
        <f t="shared" ca="1" si="413"/>
        <v>6.1583771251755124</v>
      </c>
      <c r="J157" s="13">
        <f t="shared" ca="1" si="417"/>
        <v>5.5896407467000486</v>
      </c>
      <c r="K157" s="13">
        <f t="shared" ca="1" si="422"/>
        <v>3.82971701121705</v>
      </c>
      <c r="L157" s="13">
        <f t="shared" ca="1" si="422"/>
        <v>1.8168061381565004</v>
      </c>
      <c r="M157" s="13">
        <f t="shared" ca="1" si="374"/>
        <v>3.3180868498641005</v>
      </c>
      <c r="N157" s="12">
        <f t="shared" ca="1" si="446"/>
        <v>1.7406750481932489</v>
      </c>
      <c r="O157" s="12">
        <f t="shared" ca="1" si="447"/>
        <v>3.3197546995073819</v>
      </c>
      <c r="P157" s="12">
        <f t="shared" ca="1" si="447"/>
        <v>3.3320962122336182</v>
      </c>
      <c r="Q157" s="12">
        <f t="shared" ca="1" si="447"/>
        <v>2.9417051584598757</v>
      </c>
      <c r="R157" s="12">
        <f t="shared" ca="1" si="447"/>
        <v>2.9649747356905665</v>
      </c>
      <c r="S157" s="12">
        <f t="shared" ca="1" si="447"/>
        <v>2.4103953130988085</v>
      </c>
      <c r="T157" s="12">
        <f t="shared" ca="1" si="447"/>
        <v>2.2009023803123067</v>
      </c>
      <c r="U157" s="12">
        <f t="shared" ca="1" si="447"/>
        <v>2.1380999358070731</v>
      </c>
      <c r="V157" s="12">
        <f t="shared" ca="1" si="447"/>
        <v>1.4815164477094664</v>
      </c>
      <c r="W157" s="12">
        <f t="shared" ca="1" si="447"/>
        <v>0.7046215149820646</v>
      </c>
      <c r="X157" s="12">
        <f t="shared" ca="1" si="447"/>
        <v>1.4347334576272874</v>
      </c>
      <c r="Z157" s="9">
        <f t="shared" si="418"/>
        <v>2048</v>
      </c>
      <c r="AA157" s="7">
        <f t="shared" si="419"/>
        <v>2</v>
      </c>
      <c r="AB157" s="6">
        <f t="shared" ca="1" si="375"/>
        <v>5.2053775099134345</v>
      </c>
      <c r="AC157" s="6">
        <f t="shared" ca="1" si="376"/>
        <v>12.924268085301607</v>
      </c>
      <c r="AD157" s="6">
        <f t="shared" ca="1" si="377"/>
        <v>14.147203485798311</v>
      </c>
      <c r="AE157" s="6">
        <f t="shared" ca="1" si="378"/>
        <v>13.823296682650986</v>
      </c>
      <c r="AF157" s="6">
        <f t="shared" ca="1" si="379"/>
        <v>14.444776058365434</v>
      </c>
      <c r="AG157" s="6">
        <f t="shared" ca="1" si="380"/>
        <v>12.977910256574564</v>
      </c>
      <c r="AH157" s="6">
        <f t="shared" ca="1" si="381"/>
        <v>15.395942812938781</v>
      </c>
      <c r="AI157" s="6">
        <f t="shared" ca="1" si="382"/>
        <v>18.632135822333492</v>
      </c>
      <c r="AJ157" s="6">
        <f t="shared" ca="1" si="383"/>
        <v>19.148585056085253</v>
      </c>
      <c r="AK157" s="6">
        <f t="shared" ca="1" si="384"/>
        <v>18.168061381565007</v>
      </c>
      <c r="AM157" s="7">
        <f t="shared" si="420"/>
        <v>2</v>
      </c>
      <c r="AN157" s="6">
        <f t="shared" ca="1" si="385"/>
        <v>5.2053775099134345</v>
      </c>
      <c r="AO157" s="13">
        <f t="shared" ca="1" si="386"/>
        <v>9.2652059926316515</v>
      </c>
      <c r="AP157" s="13">
        <f t="shared" ca="1" si="448"/>
        <v>7.8536004638851846</v>
      </c>
      <c r="AQ157" s="13">
        <f t="shared" ca="1" si="448"/>
        <v>7.1379640646868161</v>
      </c>
      <c r="AR157" s="13">
        <f t="shared" ca="1" si="448"/>
        <v>5.4735021806386737</v>
      </c>
      <c r="AS157" s="13">
        <f t="shared" ca="1" si="448"/>
        <v>4.6180805323396612</v>
      </c>
      <c r="AT157" s="13">
        <f t="shared" ca="1" si="448"/>
        <v>4.0285570738492256</v>
      </c>
      <c r="AU157" s="13">
        <f t="shared" ca="1" si="448"/>
        <v>4.6447189339058559</v>
      </c>
      <c r="AV157" s="13">
        <f t="shared" ca="1" si="448"/>
        <v>3.82971701121705</v>
      </c>
      <c r="AW157" s="13">
        <f t="shared" ca="1" si="448"/>
        <v>1.8027323711733707</v>
      </c>
      <c r="AX157" s="13">
        <f t="shared" ca="1" si="387"/>
        <v>3.3180868498641005</v>
      </c>
    </row>
    <row r="158" spans="1:50" x14ac:dyDescent="0.25">
      <c r="A158" s="9">
        <f t="shared" si="414"/>
        <v>2049</v>
      </c>
      <c r="B158" s="7">
        <f t="shared" si="415"/>
        <v>1</v>
      </c>
      <c r="C158" s="6">
        <f ca="1">MAX(INDIRECT("'[All data.xlsx]Sheet5_Mul_" &amp; $B158 &amp; "_" &amp; C$1 &amp; "'!"&amp; ADDRESS($BD$2+$A158-2023, 2) &amp; ":" &amp; ADDRESS($BD$2+$A158-2023, 52)))/14</f>
        <v>3.1846961126924911</v>
      </c>
      <c r="D158" s="13">
        <f ca="1">MAX(INDIRECT("'[All data.xlsx]Sheet5_Mul_" &amp; $B158 &amp; "_" &amp; D$1 &amp; "'!"&amp; ADDRESS($BE$2+$A158-2023, 2) &amp; ":" &amp; ADDRESS($BE$2+$A158-2023, 52)))/12</f>
        <v>3.1964338614418537</v>
      </c>
      <c r="E158" s="13">
        <f t="shared" ca="1" si="449"/>
        <v>3.3968847284274539</v>
      </c>
      <c r="F158" s="13">
        <f t="shared" ca="1" si="400"/>
        <v>3.1622143319000044</v>
      </c>
      <c r="G158" s="13">
        <f t="shared" ca="1" si="416"/>
        <v>3.1533828051704234</v>
      </c>
      <c r="H158" s="13">
        <f t="shared" ca="1" si="421"/>
        <v>2.8581786413873176</v>
      </c>
      <c r="I158" s="13">
        <f t="shared" ca="1" si="413"/>
        <v>10.313887485743958</v>
      </c>
      <c r="J158" s="13">
        <f t="shared" ca="1" si="417"/>
        <v>2.6688416094213268</v>
      </c>
      <c r="K158" s="13">
        <f t="shared" ca="1" si="422"/>
        <v>2.6892514703237884</v>
      </c>
      <c r="L158" s="13">
        <f t="shared" ca="1" si="422"/>
        <v>2.5765458802542924</v>
      </c>
      <c r="M158" s="13">
        <f t="shared" ca="1" si="374"/>
        <v>2.3099668406995018</v>
      </c>
      <c r="N158" s="12">
        <f ca="1">C158/$C158</f>
        <v>1</v>
      </c>
      <c r="O158" s="12">
        <f t="shared" ref="O158" ca="1" si="450">D158/$C158</f>
        <v>1.0036856730859129</v>
      </c>
      <c r="P158" s="12">
        <f t="shared" ref="P158" ca="1" si="451">E158/$C158</f>
        <v>1.0666275865032437</v>
      </c>
      <c r="Q158" s="12">
        <f t="shared" ref="Q158" ca="1" si="452">F158/$C158</f>
        <v>0.99294068256532031</v>
      </c>
      <c r="R158" s="12">
        <f t="shared" ref="R158" ca="1" si="453">G158/$C158</f>
        <v>0.99016756814024742</v>
      </c>
      <c r="S158" s="12">
        <f t="shared" ref="S158" ca="1" si="454">H158/$C158</f>
        <v>0.89747295825060047</v>
      </c>
      <c r="T158" s="12">
        <f t="shared" ref="T158" ca="1" si="455">I158/$C158</f>
        <v>3.238578225607879</v>
      </c>
      <c r="U158" s="12">
        <f t="shared" ref="U158" ca="1" si="456">J158/$C158</f>
        <v>0.83802080794608791</v>
      </c>
      <c r="V158" s="12">
        <f t="shared" ref="V158" ca="1" si="457">K158/$C158</f>
        <v>0.84442953900872175</v>
      </c>
      <c r="W158" s="12">
        <f t="shared" ref="W158" ca="1" si="458">L158/$C158</f>
        <v>0.80903979189272157</v>
      </c>
      <c r="X158" s="12">
        <f t="shared" ref="X158" ca="1" si="459">M158/$C158</f>
        <v>0.72533351973307991</v>
      </c>
      <c r="Z158" s="9">
        <f t="shared" si="418"/>
        <v>2049</v>
      </c>
      <c r="AA158" s="7">
        <f t="shared" si="419"/>
        <v>1</v>
      </c>
      <c r="AB158" s="6">
        <f t="shared" ca="1" si="375"/>
        <v>3.1846961126924911</v>
      </c>
      <c r="AC158" s="6">
        <f t="shared" ca="1" si="376"/>
        <v>3.5515931793798372</v>
      </c>
      <c r="AD158" s="6">
        <f t="shared" ca="1" si="377"/>
        <v>4.2461059105343173</v>
      </c>
      <c r="AE158" s="6">
        <f t="shared" ca="1" si="378"/>
        <v>4.5174490455714356</v>
      </c>
      <c r="AF158" s="6">
        <f t="shared" ca="1" si="379"/>
        <v>5.2556380086173728</v>
      </c>
      <c r="AG158" s="6">
        <f t="shared" ca="1" si="380"/>
        <v>5.7163572827746352</v>
      </c>
      <c r="AH158" s="6">
        <f t="shared" ca="1" si="381"/>
        <v>25.784718714359894</v>
      </c>
      <c r="AI158" s="6">
        <f t="shared" ca="1" si="382"/>
        <v>8.8961386980710877</v>
      </c>
      <c r="AJ158" s="6">
        <f t="shared" ca="1" si="383"/>
        <v>13.446257351618945</v>
      </c>
      <c r="AK158" s="6">
        <f t="shared" ca="1" si="384"/>
        <v>25.765458802542931</v>
      </c>
      <c r="AM158" s="7">
        <f t="shared" si="420"/>
        <v>1</v>
      </c>
      <c r="AN158" s="6">
        <f t="shared" ca="1" si="385"/>
        <v>38.031311981766464</v>
      </c>
      <c r="AO158" s="13">
        <f t="shared" ca="1" si="386"/>
        <v>3.504435668455673</v>
      </c>
      <c r="AP158" s="13">
        <f t="shared" ca="1" si="448"/>
        <v>3.3968847284274539</v>
      </c>
      <c r="AQ158" s="13">
        <f t="shared" ca="1" si="448"/>
        <v>2.8954544032035696</v>
      </c>
      <c r="AR158" s="13">
        <f t="shared" ca="1" si="448"/>
        <v>3.0029631839411004</v>
      </c>
      <c r="AS158" s="13">
        <f t="shared" ca="1" si="448"/>
        <v>2.8581786413873176</v>
      </c>
      <c r="AT158" s="13">
        <f t="shared" ca="1" si="448"/>
        <v>3.0052069647054114</v>
      </c>
      <c r="AU158" s="13">
        <f t="shared" ca="1" si="448"/>
        <v>1.759195648625842</v>
      </c>
      <c r="AV158" s="13">
        <f t="shared" ca="1" si="448"/>
        <v>2.6892514703237884</v>
      </c>
      <c r="AW158" s="13">
        <f t="shared" ca="1" si="448"/>
        <v>2.4805698866716899</v>
      </c>
      <c r="AX158" s="13">
        <f t="shared" ca="1" si="387"/>
        <v>2.3099668406995018</v>
      </c>
    </row>
    <row r="159" spans="1:50" x14ac:dyDescent="0.25">
      <c r="A159" s="9">
        <f t="shared" si="414"/>
        <v>2049</v>
      </c>
      <c r="B159" s="7">
        <f t="shared" si="415"/>
        <v>1.2</v>
      </c>
      <c r="C159" s="6">
        <f ca="1">MAX(INDIRECT("'[All data.xlsx]Sheet5_Mul_" &amp; $B159 &amp; "_" &amp; C$1 &amp; "'!"&amp; ADDRESS($BD$2+$A159-2023, 2) &amp; ":" &amp; ADDRESS($BD$2+$A159-2023, 52)))</f>
        <v>3.3414760557959786</v>
      </c>
      <c r="D159" s="13">
        <f ca="1">MAX(INDIRECT("'[All data.xlsx]Sheet5_Mul_" &amp; $B159 &amp; "_" &amp; D$1 &amp; "'!"&amp; ADDRESS($BE$2+$A159-2023, 2) &amp; ":" &amp; ADDRESS($BE$2+$A159-2023, 52)))</f>
        <v>3.7480464652660173</v>
      </c>
      <c r="E159" s="13">
        <f t="shared" ca="1" si="449"/>
        <v>3.6316557163327619</v>
      </c>
      <c r="F159" s="13">
        <f t="shared" ca="1" si="400"/>
        <v>3.4703278152179089</v>
      </c>
      <c r="G159" s="13">
        <f t="shared" ca="1" si="416"/>
        <v>3.1751492907295109</v>
      </c>
      <c r="H159" s="13">
        <f t="shared" ca="1" si="421"/>
        <v>3.1573824985328294</v>
      </c>
      <c r="I159" s="13">
        <f t="shared" ca="1" si="413"/>
        <v>10.836149052438779</v>
      </c>
      <c r="J159" s="13">
        <f t="shared" ca="1" si="417"/>
        <v>2.8639484629409813</v>
      </c>
      <c r="K159" s="13">
        <f t="shared" ca="1" si="422"/>
        <v>2.8998488137365657</v>
      </c>
      <c r="L159" s="13">
        <f t="shared" ca="1" si="422"/>
        <v>2.7541150110211481</v>
      </c>
      <c r="M159" s="13">
        <f t="shared" ca="1" si="374"/>
        <v>2.4669468834663526</v>
      </c>
      <c r="N159" s="12">
        <f t="shared" ref="N159:N163" ca="1" si="460">C159/C$158</f>
        <v>1.0492291689868452</v>
      </c>
      <c r="O159" s="12">
        <f t="shared" ref="O158:X163" ca="1" si="461">D159/D$158</f>
        <v>1.1725712552598666</v>
      </c>
      <c r="P159" s="12">
        <f t="shared" ca="1" si="461"/>
        <v>1.069113616349882</v>
      </c>
      <c r="Q159" s="12">
        <f t="shared" ca="1" si="461"/>
        <v>1.0974359897776997</v>
      </c>
      <c r="R159" s="12">
        <f t="shared" ca="1" si="461"/>
        <v>1.0069025826878355</v>
      </c>
      <c r="S159" s="12">
        <f t="shared" ca="1" si="461"/>
        <v>1.1046833997053043</v>
      </c>
      <c r="T159" s="12">
        <f t="shared" ca="1" si="461"/>
        <v>1.0506367329890598</v>
      </c>
      <c r="U159" s="12">
        <f t="shared" ca="1" si="461"/>
        <v>1.0731054450106383</v>
      </c>
      <c r="V159" s="12">
        <f t="shared" ca="1" si="461"/>
        <v>1.0783107662993752</v>
      </c>
      <c r="W159" s="12">
        <f t="shared" ca="1" si="461"/>
        <v>1.0689175116685019</v>
      </c>
      <c r="X159" s="12">
        <f t="shared" ca="1" si="461"/>
        <v>1.0679577039812893</v>
      </c>
      <c r="Z159" s="9">
        <f t="shared" si="418"/>
        <v>2049</v>
      </c>
      <c r="AA159" s="7">
        <f t="shared" si="419"/>
        <v>1.2</v>
      </c>
      <c r="AB159" s="6">
        <f t="shared" ca="1" si="375"/>
        <v>3.3414760557959786</v>
      </c>
      <c r="AC159" s="6">
        <f t="shared" ca="1" si="376"/>
        <v>4.1644960725177969</v>
      </c>
      <c r="AD159" s="6">
        <f t="shared" ca="1" si="377"/>
        <v>4.539569645415952</v>
      </c>
      <c r="AE159" s="6">
        <f t="shared" ca="1" si="378"/>
        <v>4.9576111645970133</v>
      </c>
      <c r="AF159" s="6">
        <f t="shared" ca="1" si="379"/>
        <v>5.2919154845491851</v>
      </c>
      <c r="AG159" s="6">
        <f t="shared" ca="1" si="380"/>
        <v>6.3147649970656587</v>
      </c>
      <c r="AH159" s="6">
        <f t="shared" ca="1" si="381"/>
        <v>27.090372631096947</v>
      </c>
      <c r="AI159" s="6">
        <f t="shared" ca="1" si="382"/>
        <v>9.5464948764699358</v>
      </c>
      <c r="AJ159" s="6">
        <f t="shared" ca="1" si="383"/>
        <v>14.499244068682831</v>
      </c>
      <c r="AK159" s="6">
        <f t="shared" ca="1" si="384"/>
        <v>27.541150110211486</v>
      </c>
      <c r="AM159" s="7">
        <f t="shared" si="420"/>
        <v>1.2</v>
      </c>
      <c r="AN159" s="6">
        <f t="shared" ca="1" si="385"/>
        <v>3.3414760557959786</v>
      </c>
      <c r="AO159" s="13">
        <f t="shared" ca="1" si="386"/>
        <v>3.7480464652660173</v>
      </c>
      <c r="AP159" s="13">
        <f t="shared" ca="1" si="448"/>
        <v>3.6316557163327619</v>
      </c>
      <c r="AQ159" s="13">
        <f t="shared" ca="1" si="448"/>
        <v>3.264393753096309</v>
      </c>
      <c r="AR159" s="13">
        <f t="shared" ca="1" si="448"/>
        <v>3.1751492907295109</v>
      </c>
      <c r="AS159" s="13">
        <f t="shared" ca="1" si="448"/>
        <v>2.5131622332284342</v>
      </c>
      <c r="AT159" s="13">
        <f t="shared" ca="1" si="448"/>
        <v>3.2064331732729463</v>
      </c>
      <c r="AU159" s="13">
        <f t="shared" ca="1" si="448"/>
        <v>2.8162916993648657</v>
      </c>
      <c r="AV159" s="13">
        <f t="shared" ca="1" si="448"/>
        <v>2.8516938977198851</v>
      </c>
      <c r="AW159" s="13">
        <f t="shared" ca="1" si="448"/>
        <v>2.7541150110211481</v>
      </c>
      <c r="AX159" s="13">
        <f t="shared" ca="1" si="387"/>
        <v>2.4669468834663522</v>
      </c>
    </row>
    <row r="160" spans="1:50" x14ac:dyDescent="0.25">
      <c r="A160" s="9">
        <f t="shared" si="414"/>
        <v>2049</v>
      </c>
      <c r="B160" s="7">
        <f t="shared" si="415"/>
        <v>1.4</v>
      </c>
      <c r="C160" s="6">
        <f ca="1">MAX(INDIRECT("'[All data.xlsx]Sheet5_Mul_" &amp; $B160 &amp; "_" &amp; C$1 &amp; "'!"&amp; ADDRESS($BD$2+$A160-2023, 2) &amp; ":" &amp; ADDRESS($BD$2+$A160-2023, 52)))</f>
        <v>3.6338220137147421</v>
      </c>
      <c r="D160" s="13">
        <f ca="1">MAX(INDIRECT("'[All data.xlsx]Sheet5_Mul_" &amp; $B160 &amp; "_" &amp; D$1 &amp; "'!"&amp; ADDRESS($BE$2+$A160-2023, 2) &amp; ":" &amp; ADDRESS($BE$2+$A160-2023, 52)))</f>
        <v>4.0440998231819343</v>
      </c>
      <c r="E160" s="13">
        <f t="shared" ca="1" si="449"/>
        <v>3.9156154348921155</v>
      </c>
      <c r="F160" s="13">
        <f t="shared" ca="1" si="400"/>
        <v>3.7871310466022958</v>
      </c>
      <c r="G160" s="13">
        <f t="shared" ca="1" si="416"/>
        <v>3.4943948986833302</v>
      </c>
      <c r="H160" s="13">
        <f t="shared" ca="1" si="421"/>
        <v>3.5653718474911855</v>
      </c>
      <c r="I160" s="13">
        <f t="shared" ca="1" si="413"/>
        <v>3.2840478930637387</v>
      </c>
      <c r="J160" s="13">
        <f t="shared" ca="1" si="417"/>
        <v>3.0616549736522649</v>
      </c>
      <c r="K160" s="13">
        <f t="shared" ca="1" si="422"/>
        <v>3.1111529842537053</v>
      </c>
      <c r="L160" s="13">
        <f t="shared" ca="1" si="422"/>
        <v>2.9611639499371263</v>
      </c>
      <c r="M160" s="13">
        <f t="shared" ca="1" si="374"/>
        <v>2.647085012802461</v>
      </c>
      <c r="N160" s="12">
        <f t="shared" ca="1" si="460"/>
        <v>1.1410262973701875</v>
      </c>
      <c r="O160" s="12">
        <f t="shared" ca="1" si="461"/>
        <v>1.2651911469107369</v>
      </c>
      <c r="P160" s="12">
        <f t="shared" ca="1" si="461"/>
        <v>1.1527077743096692</v>
      </c>
      <c r="Q160" s="12">
        <f t="shared" ca="1" si="461"/>
        <v>1.1976199742054843</v>
      </c>
      <c r="R160" s="12">
        <f t="shared" ca="1" si="461"/>
        <v>1.1081416734288552</v>
      </c>
      <c r="S160" s="12">
        <f t="shared" ca="1" si="461"/>
        <v>1.2474279234556895</v>
      </c>
      <c r="T160" s="12">
        <f t="shared" ca="1" si="461"/>
        <v>0.31841028880749467</v>
      </c>
      <c r="U160" s="12">
        <f t="shared" ca="1" si="461"/>
        <v>1.1471849670075063</v>
      </c>
      <c r="V160" s="12">
        <f t="shared" ca="1" si="461"/>
        <v>1.156884366741322</v>
      </c>
      <c r="W160" s="12">
        <f t="shared" ca="1" si="461"/>
        <v>1.1492766236496723</v>
      </c>
      <c r="X160" s="12">
        <f t="shared" ca="1" si="461"/>
        <v>1.1459406975733355</v>
      </c>
      <c r="Z160" s="9">
        <f t="shared" si="418"/>
        <v>2049</v>
      </c>
      <c r="AA160" s="7">
        <f t="shared" si="419"/>
        <v>1.4</v>
      </c>
      <c r="AB160" s="6">
        <f t="shared" ca="1" si="375"/>
        <v>3.6338220137147421</v>
      </c>
      <c r="AC160" s="6">
        <f t="shared" ca="1" si="376"/>
        <v>4.4934442479799266</v>
      </c>
      <c r="AD160" s="6">
        <f t="shared" ca="1" si="377"/>
        <v>4.8945192936151445</v>
      </c>
      <c r="AE160" s="6">
        <f t="shared" ca="1" si="378"/>
        <v>5.4101872094318519</v>
      </c>
      <c r="AF160" s="6">
        <f t="shared" ca="1" si="379"/>
        <v>5.8239914978055509</v>
      </c>
      <c r="AG160" s="6">
        <f t="shared" ca="1" si="380"/>
        <v>7.130743694982371</v>
      </c>
      <c r="AH160" s="6">
        <f t="shared" ca="1" si="381"/>
        <v>8.2101197326593454</v>
      </c>
      <c r="AI160" s="6">
        <f t="shared" ca="1" si="382"/>
        <v>10.205516578840882</v>
      </c>
      <c r="AJ160" s="6">
        <f t="shared" ca="1" si="383"/>
        <v>15.55576492126853</v>
      </c>
      <c r="AK160" s="6">
        <f t="shared" ca="1" si="384"/>
        <v>29.611639499371268</v>
      </c>
      <c r="AM160" s="7">
        <f t="shared" si="420"/>
        <v>1.4</v>
      </c>
      <c r="AN160" s="6">
        <f t="shared" ca="1" si="385"/>
        <v>3.6338220137147421</v>
      </c>
      <c r="AO160" s="13">
        <f t="shared" ca="1" si="386"/>
        <v>4.0440998231819343</v>
      </c>
      <c r="AP160" s="13">
        <f t="shared" ca="1" si="448"/>
        <v>3.9156154348921155</v>
      </c>
      <c r="AQ160" s="13">
        <f t="shared" ca="1" si="448"/>
        <v>3.7871310466022958</v>
      </c>
      <c r="AR160" s="13">
        <f t="shared" ca="1" si="448"/>
        <v>3.4943948986833302</v>
      </c>
      <c r="AS160" s="13">
        <f t="shared" ca="1" si="448"/>
        <v>3.5653718474911855</v>
      </c>
      <c r="AT160" s="13">
        <f t="shared" ca="1" si="448"/>
        <v>3.2840478930637387</v>
      </c>
      <c r="AU160" s="13">
        <f t="shared" ca="1" si="448"/>
        <v>1.9647259904717387</v>
      </c>
      <c r="AV160" s="13">
        <f t="shared" ca="1" si="448"/>
        <v>3.1111529842537053</v>
      </c>
      <c r="AW160" s="13">
        <f t="shared" ca="1" si="448"/>
        <v>2.9611639499371263</v>
      </c>
      <c r="AX160" s="13">
        <f t="shared" ca="1" si="387"/>
        <v>2.647085012802461</v>
      </c>
    </row>
    <row r="161" spans="1:50" x14ac:dyDescent="0.25">
      <c r="A161" s="9">
        <f t="shared" si="414"/>
        <v>2049</v>
      </c>
      <c r="B161" s="7">
        <f t="shared" si="415"/>
        <v>1.6</v>
      </c>
      <c r="C161" s="6">
        <f ca="1">MAX(INDIRECT("'[All data.xlsx]Sheet5_Mul_" &amp; $B161 &amp; "_" &amp; C$1 &amp; "'!"&amp; ADDRESS($BD$2+$A161-2023, 2) &amp; ":" &amp; ADDRESS($BD$2+$A161-2023, 52)))</f>
        <v>4.0096936138799135</v>
      </c>
      <c r="D161" s="13">
        <f ca="1">MAX(INDIRECT("'[All data.xlsx]Sheet5_Mul_" &amp; $B161 &amp; "_" &amp; D$1 &amp; "'!"&amp; ADDRESS($BE$2+$A161-2023, 2) &amp; ":" &amp; ADDRESS($BE$2+$A161-2023, 52)))</f>
        <v>18.554891211614446</v>
      </c>
      <c r="E161" s="13">
        <f t="shared" ca="1" si="449"/>
        <v>4.2713231236997462</v>
      </c>
      <c r="F161" s="13">
        <f t="shared" ca="1" si="400"/>
        <v>4.1248562595724003</v>
      </c>
      <c r="G161" s="13">
        <f t="shared" ca="1" si="416"/>
        <v>3.9650546744418427</v>
      </c>
      <c r="H161" s="13">
        <f t="shared" ca="1" si="421"/>
        <v>4.0830011691853807</v>
      </c>
      <c r="I161" s="13">
        <f t="shared" ca="1" si="413"/>
        <v>3.6624001964217152</v>
      </c>
      <c r="J161" s="13">
        <f t="shared" ca="1" si="417"/>
        <v>3.5216971999865319</v>
      </c>
      <c r="K161" s="13">
        <f t="shared" ca="1" si="422"/>
        <v>3.3271885152133649</v>
      </c>
      <c r="L161" s="13">
        <f t="shared" ca="1" si="422"/>
        <v>3.2033987920769662</v>
      </c>
      <c r="M161" s="13">
        <f t="shared" ca="1" si="374"/>
        <v>2.8518604201071343</v>
      </c>
      <c r="N161" s="12">
        <f t="shared" ca="1" si="460"/>
        <v>1.2590506195864104</v>
      </c>
      <c r="O161" s="12">
        <f t="shared" ca="1" si="461"/>
        <v>5.8048725598360011</v>
      </c>
      <c r="P161" s="12">
        <f t="shared" ca="1" si="461"/>
        <v>1.2574236293490897</v>
      </c>
      <c r="Q161" s="12">
        <f t="shared" ca="1" si="461"/>
        <v>1.3044202026287055</v>
      </c>
      <c r="R161" s="12">
        <f t="shared" ca="1" si="461"/>
        <v>1.2573971888032645</v>
      </c>
      <c r="S161" s="12">
        <f t="shared" ca="1" si="461"/>
        <v>1.4285325311939048</v>
      </c>
      <c r="T161" s="12">
        <f t="shared" ca="1" si="461"/>
        <v>0.35509406142775468</v>
      </c>
      <c r="U161" s="12">
        <f t="shared" ca="1" si="461"/>
        <v>1.3195602120240197</v>
      </c>
      <c r="V161" s="12">
        <f t="shared" ca="1" si="461"/>
        <v>1.2372173268023789</v>
      </c>
      <c r="W161" s="12">
        <f t="shared" ca="1" si="461"/>
        <v>1.2432919656609438</v>
      </c>
      <c r="X161" s="12">
        <f t="shared" ca="1" si="461"/>
        <v>1.2345893325652835</v>
      </c>
      <c r="Z161" s="9">
        <f t="shared" si="418"/>
        <v>2049</v>
      </c>
      <c r="AA161" s="7">
        <f t="shared" si="419"/>
        <v>1.6</v>
      </c>
      <c r="AB161" s="6">
        <f t="shared" ca="1" si="375"/>
        <v>4.0096936138799135</v>
      </c>
      <c r="AC161" s="6">
        <f t="shared" ca="1" si="376"/>
        <v>20.616545790682718</v>
      </c>
      <c r="AD161" s="6">
        <f t="shared" ca="1" si="377"/>
        <v>5.3391539046246823</v>
      </c>
      <c r="AE161" s="6">
        <f t="shared" ca="1" si="378"/>
        <v>5.8926517993891441</v>
      </c>
      <c r="AF161" s="6">
        <f t="shared" ca="1" si="379"/>
        <v>6.6084244574030713</v>
      </c>
      <c r="AG161" s="6">
        <f t="shared" ca="1" si="380"/>
        <v>8.1660023383707614</v>
      </c>
      <c r="AH161" s="6">
        <f t="shared" ca="1" si="381"/>
        <v>9.1560004910542876</v>
      </c>
      <c r="AI161" s="6">
        <f t="shared" ca="1" si="382"/>
        <v>11.73899066662177</v>
      </c>
      <c r="AJ161" s="6">
        <f t="shared" ca="1" si="383"/>
        <v>16.635942576066828</v>
      </c>
      <c r="AK161" s="6">
        <f t="shared" ca="1" si="384"/>
        <v>32.033987920769668</v>
      </c>
      <c r="AM161" s="7">
        <f t="shared" si="420"/>
        <v>1.6</v>
      </c>
      <c r="AN161" s="6">
        <f t="shared" ca="1" si="385"/>
        <v>4.0096936138799135</v>
      </c>
      <c r="AO161" s="13">
        <f t="shared" ca="1" si="386"/>
        <v>6.7172084388910136</v>
      </c>
      <c r="AP161" s="13">
        <f t="shared" ca="1" si="448"/>
        <v>4.2713231236997462</v>
      </c>
      <c r="AQ161" s="13">
        <f t="shared" ca="1" si="448"/>
        <v>4.1248562595724003</v>
      </c>
      <c r="AR161" s="13">
        <f t="shared" ca="1" si="448"/>
        <v>3.9650546744418427</v>
      </c>
      <c r="AS161" s="13">
        <f t="shared" ca="1" si="448"/>
        <v>4.0830011691853807</v>
      </c>
      <c r="AT161" s="13">
        <f t="shared" ca="1" si="448"/>
        <v>3.6624001964217152</v>
      </c>
      <c r="AU161" s="13">
        <f t="shared" ca="1" si="448"/>
        <v>3.5216971999865319</v>
      </c>
      <c r="AV161" s="13">
        <f t="shared" ca="1" si="448"/>
        <v>3.3271885152133649</v>
      </c>
      <c r="AW161" s="13">
        <f t="shared" ca="1" si="448"/>
        <v>3.2033987920769662</v>
      </c>
      <c r="AX161" s="13">
        <f t="shared" ca="1" si="387"/>
        <v>2.8518604201071343</v>
      </c>
    </row>
    <row r="162" spans="1:50" x14ac:dyDescent="0.25">
      <c r="A162" s="9">
        <f t="shared" si="414"/>
        <v>2049</v>
      </c>
      <c r="B162" s="7">
        <f t="shared" si="415"/>
        <v>1.8</v>
      </c>
      <c r="C162" s="6">
        <f ca="1">MAX(INDIRECT("'[All data.xlsx]Sheet5_Mul_" &amp; $B162 &amp; "_" &amp; C$1 &amp; "'!"&amp; ADDRESS($BD$2+$A162-2023, 2) &amp; ":" &amp; ADDRESS($BD$2+$A162-2023, 52)))</f>
        <v>4.5118251432462309</v>
      </c>
      <c r="D162" s="13">
        <f ca="1">MAX(INDIRECT("'[All data.xlsx]Sheet5_Mul_" &amp; $B162 &amp; "_" &amp; D$1 &amp; "'!"&amp; ADDRESS($BE$2+$A162-2023, 2) &amp; ":" &amp; ADDRESS($BE$2+$A162-2023, 52)))</f>
        <v>21.781373298219787</v>
      </c>
      <c r="E162" s="13">
        <f t="shared" ca="1" si="449"/>
        <v>10.681543829583896</v>
      </c>
      <c r="F162" s="13">
        <f ca="1">MAX(INDIRECT("'[All data.xlsx]Sheet5_Mul_" &amp; $B162 &amp; "_" &amp; F$1 &amp; "'!"&amp; ADDRESS($BE$2+$A162-2023, 2) &amp; ":" &amp; ADDRESS($BE$2+$A162-2023, 52)))/20</f>
        <v>17.8083590417842</v>
      </c>
      <c r="G162" s="13">
        <f t="shared" ca="1" si="416"/>
        <v>4.5878887910172521</v>
      </c>
      <c r="H162" s="13">
        <f t="shared" ca="1" si="421"/>
        <v>4.3608216626314755</v>
      </c>
      <c r="I162" s="13">
        <f t="shared" ca="1" si="413"/>
        <v>4.1561700757483475</v>
      </c>
      <c r="J162" s="13">
        <f t="shared" ca="1" si="417"/>
        <v>3.742448887448047</v>
      </c>
      <c r="K162" s="13">
        <f t="shared" ca="1" si="422"/>
        <v>3.6701183422897241</v>
      </c>
      <c r="L162" s="13">
        <f t="shared" ca="1" si="422"/>
        <v>3.5079957643427173</v>
      </c>
      <c r="M162" s="13">
        <f t="shared" ca="1" si="374"/>
        <v>3.0827634624404299</v>
      </c>
      <c r="N162" s="12">
        <f t="shared" ca="1" si="460"/>
        <v>1.4167207744765709</v>
      </c>
      <c r="O162" s="12">
        <f t="shared" ca="1" si="461"/>
        <v>6.8142731063406403</v>
      </c>
      <c r="P162" s="12">
        <f t="shared" ca="1" si="461"/>
        <v>3.14451171692505</v>
      </c>
      <c r="Q162" s="12">
        <f t="shared" ca="1" si="461"/>
        <v>5.6316103757217864</v>
      </c>
      <c r="R162" s="12">
        <f t="shared" ca="1" si="461"/>
        <v>1.4549101946946468</v>
      </c>
      <c r="S162" s="12">
        <f t="shared" ca="1" si="461"/>
        <v>1.5257344658186927</v>
      </c>
      <c r="T162" s="12">
        <f t="shared" ca="1" si="461"/>
        <v>0.40296833579899732</v>
      </c>
      <c r="U162" s="12">
        <f t="shared" ca="1" si="461"/>
        <v>1.4022746326483968</v>
      </c>
      <c r="V162" s="12">
        <f t="shared" ca="1" si="461"/>
        <v>1.3647360177320413</v>
      </c>
      <c r="W162" s="12">
        <f t="shared" ca="1" si="461"/>
        <v>1.3615110800963091</v>
      </c>
      <c r="X162" s="12">
        <f t="shared" ca="1" si="461"/>
        <v>1.3345487944350365</v>
      </c>
      <c r="Z162" s="9">
        <f t="shared" si="418"/>
        <v>2049</v>
      </c>
      <c r="AA162" s="7">
        <f t="shared" si="419"/>
        <v>1.8</v>
      </c>
      <c r="AB162" s="6">
        <f t="shared" ca="1" si="375"/>
        <v>4.5118251432462309</v>
      </c>
      <c r="AC162" s="6">
        <f t="shared" ca="1" si="376"/>
        <v>24.201525886910872</v>
      </c>
      <c r="AD162" s="6">
        <f t="shared" ca="1" si="377"/>
        <v>13.35192978697987</v>
      </c>
      <c r="AE162" s="6">
        <f t="shared" ca="1" si="378"/>
        <v>25.440512916834574</v>
      </c>
      <c r="AF162" s="6">
        <f t="shared" ca="1" si="379"/>
        <v>7.6464813183620874</v>
      </c>
      <c r="AG162" s="6">
        <f t="shared" ca="1" si="380"/>
        <v>8.7216433252629511</v>
      </c>
      <c r="AH162" s="6">
        <f t="shared" ca="1" si="381"/>
        <v>10.390425189370868</v>
      </c>
      <c r="AI162" s="6">
        <f t="shared" ca="1" si="382"/>
        <v>12.474829624826821</v>
      </c>
      <c r="AJ162" s="6">
        <f t="shared" ca="1" si="383"/>
        <v>18.350591711448626</v>
      </c>
      <c r="AK162" s="6">
        <f t="shared" ca="1" si="384"/>
        <v>35.079957643427178</v>
      </c>
      <c r="AM162" s="7">
        <f t="shared" si="420"/>
        <v>1.8</v>
      </c>
      <c r="AN162" s="6">
        <f t="shared" ca="1" si="385"/>
        <v>4.5118251432462309</v>
      </c>
      <c r="AO162" s="13">
        <f t="shared" ca="1" si="386"/>
        <v>9.7282242317422885</v>
      </c>
      <c r="AP162" s="13">
        <f t="shared" ca="1" si="448"/>
        <v>6.2080181429618841</v>
      </c>
      <c r="AQ162" s="13">
        <f t="shared" ca="1" si="448"/>
        <v>4.5588017142343968</v>
      </c>
      <c r="AR162" s="13">
        <f t="shared" ca="1" si="448"/>
        <v>4.5878887910172521</v>
      </c>
      <c r="AS162" s="13">
        <f t="shared" ca="1" si="448"/>
        <v>4.3608216626314755</v>
      </c>
      <c r="AT162" s="13">
        <f t="shared" ca="1" si="448"/>
        <v>4.1561700757483475</v>
      </c>
      <c r="AU162" s="13">
        <f t="shared" ca="1" si="448"/>
        <v>2.3528494306623311</v>
      </c>
      <c r="AV162" s="13">
        <f t="shared" ca="1" si="448"/>
        <v>3.6006026051460136</v>
      </c>
      <c r="AW162" s="13">
        <f t="shared" ca="1" si="448"/>
        <v>3.3809228774442377</v>
      </c>
      <c r="AX162" s="13">
        <f t="shared" ca="1" si="387"/>
        <v>3.0827634624404299</v>
      </c>
    </row>
    <row r="163" spans="1:50" x14ac:dyDescent="0.25">
      <c r="A163" s="9">
        <f t="shared" si="414"/>
        <v>2049</v>
      </c>
      <c r="B163" s="7">
        <f t="shared" si="415"/>
        <v>2</v>
      </c>
      <c r="C163" s="6">
        <f ca="1">MAX(INDIRECT("'[All data.xlsx]Sheet5_Mul_" &amp; $B163 &amp; "_" &amp; C$1 &amp; "'!"&amp; ADDRESS($BD$2+$A163-2023, 2) &amp; ":" &amp; ADDRESS($BD$2+$A163-2023, 52)))</f>
        <v>5.2048302540379767</v>
      </c>
      <c r="D163" s="13">
        <f ca="1">MAX(INDIRECT("'[All data.xlsx]Sheet5_Mul_" &amp; $B163 &amp; "_" &amp; D$1 &amp; "'!"&amp; ADDRESS($BE$2+$A163-2023, 2) &amp; ":" &amp; ADDRESS($BE$2+$A163-2023, 52)))</f>
        <v>22.943373440194133</v>
      </c>
      <c r="E163" s="13">
        <f t="shared" ca="1" si="449"/>
        <v>11.042426407150154</v>
      </c>
      <c r="F163" s="13">
        <f t="shared" ca="1" si="400"/>
        <v>9.7237553098709739</v>
      </c>
      <c r="G163" s="13">
        <f t="shared" ca="1" si="416"/>
        <v>9.2402520911796771</v>
      </c>
      <c r="H163" s="13">
        <f t="shared" ca="1" si="421"/>
        <v>8.0372824004502146</v>
      </c>
      <c r="I163" s="13">
        <f t="shared" ca="1" si="413"/>
        <v>7.2207416751499247</v>
      </c>
      <c r="J163" s="13">
        <f t="shared" ca="1" si="417"/>
        <v>4.5449370902826116</v>
      </c>
      <c r="K163" s="13">
        <f t="shared" ca="1" si="422"/>
        <v>3.9237027516413248</v>
      </c>
      <c r="L163" s="13">
        <f t="shared" ca="1" si="422"/>
        <v>1.7978785215180815</v>
      </c>
      <c r="M163" s="13">
        <f t="shared" ca="1" si="374"/>
        <v>3.3140033514900469</v>
      </c>
      <c r="N163" s="12">
        <f t="shared" ca="1" si="460"/>
        <v>1.6343255588168411</v>
      </c>
      <c r="O163" s="12">
        <f t="shared" ca="1" si="461"/>
        <v>7.1778032753803922</v>
      </c>
      <c r="P163" s="12">
        <f t="shared" ca="1" si="461"/>
        <v>3.2507509939149775</v>
      </c>
      <c r="Q163" s="12">
        <f t="shared" ca="1" si="461"/>
        <v>3.0749829990266639</v>
      </c>
      <c r="R163" s="12">
        <f t="shared" ca="1" si="461"/>
        <v>2.930266530288983</v>
      </c>
      <c r="S163" s="12">
        <f t="shared" ca="1" si="461"/>
        <v>2.8120294106420993</v>
      </c>
      <c r="T163" s="12">
        <f t="shared" ca="1" si="461"/>
        <v>0.70009893797373346</v>
      </c>
      <c r="U163" s="12">
        <f t="shared" ca="1" si="461"/>
        <v>1.7029624666516161</v>
      </c>
      <c r="V163" s="12">
        <f t="shared" ca="1" si="461"/>
        <v>1.4590315539248946</v>
      </c>
      <c r="W163" s="12">
        <f t="shared" ca="1" si="461"/>
        <v>0.69778634073484447</v>
      </c>
      <c r="X163" s="12">
        <f t="shared" ca="1" si="461"/>
        <v>1.4346540794873506</v>
      </c>
      <c r="Z163" s="9">
        <f t="shared" si="418"/>
        <v>2049</v>
      </c>
      <c r="AA163" s="7">
        <f t="shared" si="419"/>
        <v>2</v>
      </c>
      <c r="AB163" s="6">
        <f t="shared" ca="1" si="375"/>
        <v>5.2048302540379767</v>
      </c>
      <c r="AC163" s="6">
        <f t="shared" ca="1" si="376"/>
        <v>25.492637155771259</v>
      </c>
      <c r="AD163" s="6">
        <f t="shared" ca="1" si="377"/>
        <v>13.803033008937692</v>
      </c>
      <c r="AE163" s="6">
        <f t="shared" ca="1" si="378"/>
        <v>13.891079014101392</v>
      </c>
      <c r="AF163" s="6">
        <f t="shared" ca="1" si="379"/>
        <v>15.400420151966129</v>
      </c>
      <c r="AG163" s="6">
        <f t="shared" ca="1" si="380"/>
        <v>16.074564800900429</v>
      </c>
      <c r="AH163" s="6">
        <f t="shared" ca="1" si="381"/>
        <v>18.05185418787481</v>
      </c>
      <c r="AI163" s="6">
        <f t="shared" ca="1" si="382"/>
        <v>15.149790300942037</v>
      </c>
      <c r="AJ163" s="6">
        <f t="shared" ca="1" si="383"/>
        <v>19.618513758206628</v>
      </c>
      <c r="AK163" s="6">
        <f t="shared" ca="1" si="384"/>
        <v>17.978785215180817</v>
      </c>
      <c r="AM163" s="7">
        <f t="shared" si="420"/>
        <v>2</v>
      </c>
      <c r="AN163" s="6">
        <f t="shared" ca="1" si="385"/>
        <v>5.2048302540379767</v>
      </c>
      <c r="AO163" s="13">
        <f t="shared" ca="1" si="386"/>
        <v>10.657839636315291</v>
      </c>
      <c r="AP163" s="13">
        <f t="shared" ca="1" si="448"/>
        <v>7.148824711920355</v>
      </c>
      <c r="AQ163" s="13">
        <f t="shared" ca="1" si="448"/>
        <v>7.0069392305523071</v>
      </c>
      <c r="AR163" s="13">
        <f t="shared" ca="1" si="448"/>
        <v>5.6448869564041857</v>
      </c>
      <c r="AS163" s="13">
        <f t="shared" ca="1" si="448"/>
        <v>4.4054469326384229</v>
      </c>
      <c r="AT163" s="13">
        <f t="shared" ca="1" si="448"/>
        <v>5.3615270046491421</v>
      </c>
      <c r="AU163" s="13">
        <f t="shared" ca="1" si="448"/>
        <v>3.7521829053065989</v>
      </c>
      <c r="AV163" s="13">
        <f t="shared" ca="1" si="448"/>
        <v>3.9237027516413248</v>
      </c>
      <c r="AW163" s="13">
        <f t="shared" ca="1" si="448"/>
        <v>1.7153299826839761</v>
      </c>
      <c r="AX163" s="13">
        <f t="shared" ca="1" si="387"/>
        <v>3.3140033514900469</v>
      </c>
    </row>
    <row r="164" spans="1:50" x14ac:dyDescent="0.25">
      <c r="A164" s="9">
        <f t="shared" si="414"/>
        <v>2050</v>
      </c>
      <c r="B164" s="7">
        <f t="shared" si="415"/>
        <v>1</v>
      </c>
      <c r="C164" s="6">
        <f ca="1">MAX(INDIRECT("'[All data.xlsx]Sheet5_Mul_" &amp; $B164 &amp; "_" &amp; C$1 &amp; "'!"&amp; ADDRESS($BD$2+$A164-2023, 2) &amp; ":" &amp; ADDRESS($BD$2+$A164-2023, 52)))/13</f>
        <v>2.8631402675668585</v>
      </c>
      <c r="D164" s="13">
        <f ca="1">MAX(INDIRECT("'[All data.xlsx]Sheet5_Mul_" &amp; $B164 &amp; "_" &amp; D$1 &amp; "'!"&amp; ADDRESS($BE$2+$A164-2023, 2) &amp; ":" &amp; ADDRESS($BE$2+$A164-2023, 52)))/12</f>
        <v>3.1278297574107814</v>
      </c>
      <c r="E164" s="13">
        <f t="shared" ca="1" si="449"/>
        <v>3.2758553306548897</v>
      </c>
      <c r="F164" s="13">
        <f t="shared" ca="1" si="400"/>
        <v>3.2897969304941395</v>
      </c>
      <c r="G164" s="13">
        <f t="shared" ca="1" si="416"/>
        <v>2.9234488360463411</v>
      </c>
      <c r="H164" s="13">
        <f t="shared" ca="1" si="421"/>
        <v>2.8494086797080795</v>
      </c>
      <c r="I164" s="13">
        <f ca="1">MAX(INDIRECT("'[All data.xlsx]Sheet5_Mul_" &amp; $B164 &amp; "_" &amp; I$1 &amp; "'!"&amp; ADDRESS($BE$2+$A164-2023, 2) &amp; ":" &amp; ADDRESS($BE$2+$A164-2023, 52)))/3.7</f>
        <v>2.8239860757161446</v>
      </c>
      <c r="J164" s="13">
        <f ca="1">MAX(INDIRECT("'[All data.xlsx]Sheet5_Mul_" &amp; $B164 &amp; "_" &amp; J$1 &amp; "'!"&amp; ADDRESS($BE$2+$A164-2023, 2) &amp; ":" &amp; ADDRESS($BE$2+$A164-2023, 52)))/3.3</f>
        <v>2.7885432126044689</v>
      </c>
      <c r="K164" s="13">
        <f t="shared" ref="K164:L183" ca="1" si="462">MAX(INDIRECT("'[All data.xlsx]Sheet5_Mul_" &amp; $B164 &amp; "_" &amp; K$1 &amp; "'!"&amp; ADDRESS($BE$2+$A164-2023, 2) &amp; ":" &amp; ADDRESS($BE$2+$A164-2023, 52)))</f>
        <v>2.7164963892614593</v>
      </c>
      <c r="L164" s="13">
        <f t="shared" ca="1" si="462"/>
        <v>2.5744889004172351</v>
      </c>
      <c r="M164" s="13">
        <f t="shared" ca="1" si="374"/>
        <v>2.3068848715854395</v>
      </c>
      <c r="N164" s="12">
        <f ca="1">C164/$C164</f>
        <v>1</v>
      </c>
      <c r="O164" s="12">
        <f t="shared" ref="O164" ca="1" si="463">D164/$C164</f>
        <v>1.0924472659765496</v>
      </c>
      <c r="P164" s="12">
        <f t="shared" ref="P164" ca="1" si="464">E164/$C164</f>
        <v>1.1441476925748955</v>
      </c>
      <c r="Q164" s="12">
        <f t="shared" ref="Q164" ca="1" si="465">F164/$C164</f>
        <v>1.1490170313205998</v>
      </c>
      <c r="R164" s="12">
        <f t="shared" ref="R164" ca="1" si="466">G164/$C164</f>
        <v>1.0210637841123773</v>
      </c>
      <c r="S164" s="12">
        <f t="shared" ref="S164" ca="1" si="467">H164/$C164</f>
        <v>0.99520401147847071</v>
      </c>
      <c r="T164" s="12">
        <f t="shared" ref="T164" ca="1" si="468">I164/$C164</f>
        <v>0.9863247385067907</v>
      </c>
      <c r="U164" s="12">
        <f t="shared" ref="U164" ca="1" si="469">J164/$C164</f>
        <v>0.973945721134444</v>
      </c>
      <c r="V164" s="12">
        <f t="shared" ref="V164" ca="1" si="470">K164/$C164</f>
        <v>0.94878215364907026</v>
      </c>
      <c r="W164" s="12">
        <f t="shared" ref="W164" ca="1" si="471">L164/$C164</f>
        <v>0.89918364446918142</v>
      </c>
      <c r="X164" s="12">
        <f t="shared" ref="X164" ca="1" si="472">M164/$C164</f>
        <v>0.80571842662317994</v>
      </c>
      <c r="Z164" s="9">
        <f t="shared" si="418"/>
        <v>2050</v>
      </c>
      <c r="AA164" s="7">
        <f t="shared" si="419"/>
        <v>1</v>
      </c>
      <c r="AB164" s="6">
        <f t="shared" ca="1" si="375"/>
        <v>2.8631402675668585</v>
      </c>
      <c r="AC164" s="6">
        <f t="shared" ca="1" si="376"/>
        <v>3.4753663971230901</v>
      </c>
      <c r="AD164" s="6">
        <f t="shared" ca="1" si="377"/>
        <v>4.0948191633186122</v>
      </c>
      <c r="AE164" s="6">
        <f t="shared" ca="1" si="378"/>
        <v>4.6997099007059138</v>
      </c>
      <c r="AF164" s="6">
        <f t="shared" ca="1" si="379"/>
        <v>4.8724147267439024</v>
      </c>
      <c r="AG164" s="6">
        <f t="shared" ca="1" si="380"/>
        <v>5.6988173594161591</v>
      </c>
      <c r="AH164" s="6">
        <f t="shared" ca="1" si="381"/>
        <v>7.0599651892903612</v>
      </c>
      <c r="AI164" s="6">
        <f t="shared" ca="1" si="382"/>
        <v>9.2951440420148952</v>
      </c>
      <c r="AJ164" s="6">
        <f t="shared" ca="1" si="383"/>
        <v>13.582481946307299</v>
      </c>
      <c r="AK164" s="6">
        <f t="shared" ca="1" si="384"/>
        <v>25.744889004172357</v>
      </c>
      <c r="AM164" s="7">
        <f t="shared" si="420"/>
        <v>1</v>
      </c>
      <c r="AN164" s="6">
        <f t="shared" ca="1" si="385"/>
        <v>37.220823478369162</v>
      </c>
      <c r="AO164" s="13">
        <f t="shared" ca="1" si="386"/>
        <v>3.1921886735969678</v>
      </c>
      <c r="AP164" s="13">
        <f t="shared" ca="1" si="448"/>
        <v>3.1356677988073658</v>
      </c>
      <c r="AQ164" s="13">
        <f t="shared" ca="1" si="448"/>
        <v>3.2897969304941395</v>
      </c>
      <c r="AR164" s="13">
        <f t="shared" ca="1" si="448"/>
        <v>2.9234488360463411</v>
      </c>
      <c r="AS164" s="13">
        <f t="shared" ca="1" si="448"/>
        <v>2.8494086797080795</v>
      </c>
      <c r="AT164" s="13">
        <f t="shared" ca="1" si="448"/>
        <v>2.9543168428233129</v>
      </c>
      <c r="AU164" s="13">
        <f t="shared" ca="1" si="448"/>
        <v>2.8539732088146383</v>
      </c>
      <c r="AV164" s="13">
        <f t="shared" ca="1" si="448"/>
        <v>2.6697500851627525</v>
      </c>
      <c r="AW164" s="13">
        <f t="shared" ca="1" si="448"/>
        <v>2.4783512520418545</v>
      </c>
      <c r="AX164" s="13">
        <f t="shared" ca="1" si="387"/>
        <v>2.3068848715854395</v>
      </c>
    </row>
    <row r="165" spans="1:50" x14ac:dyDescent="0.25">
      <c r="A165" s="9">
        <f t="shared" si="414"/>
        <v>2050</v>
      </c>
      <c r="B165" s="7">
        <f t="shared" si="415"/>
        <v>1.2</v>
      </c>
      <c r="C165" s="6">
        <f ca="1">MAX(INDIRECT("'[All data.xlsx]Sheet5_Mul_" &amp; $B165 &amp; "_" &amp; C$1 &amp; "'!"&amp; ADDRESS($BD$2+$A165-2023, 2) &amp; ":" &amp; ADDRESS($BD$2+$A165-2023, 52)))</f>
        <v>3.3419573234317528</v>
      </c>
      <c r="D165" s="13">
        <f t="shared" ref="D165:D181" ca="1" si="473">MAX(INDIRECT("'[All data.xlsx]Sheet5_Mul_" &amp; $B165 &amp; "_" &amp; D$1 &amp; "'!"&amp; ADDRESS($BE$2+$A165-2023, 2) &amp; ":" &amp; ADDRESS($BE$2+$A165-2023, 52)))</f>
        <v>3.4260197900084108</v>
      </c>
      <c r="E165" s="13">
        <f t="shared" ca="1" si="449"/>
        <v>3.6325194595162182</v>
      </c>
      <c r="F165" s="13">
        <f t="shared" ca="1" si="400"/>
        <v>3.5156830822488923</v>
      </c>
      <c r="G165" s="13">
        <f t="shared" ca="1" si="416"/>
        <v>3.4324545716666841</v>
      </c>
      <c r="H165" s="13">
        <f t="shared" ca="1" si="421"/>
        <v>3.0510606257288115</v>
      </c>
      <c r="I165" s="13">
        <f t="shared" ref="I165:J184" ca="1" si="474">MAX(INDIRECT("'[All data.xlsx]Sheet5_Mul_" &amp; $B165 &amp; "_" &amp; I$1 &amp; "'!"&amp; ADDRESS($BE$2+$A165-2023, 2) &amp; ":" &amp; ADDRESS($BE$2+$A165-2023, 52)))</f>
        <v>2.9853915736610772</v>
      </c>
      <c r="J165" s="13">
        <f t="shared" ca="1" si="474"/>
        <v>2.8148177380410209</v>
      </c>
      <c r="K165" s="13">
        <f t="shared" ca="1" si="462"/>
        <v>2.7758213058198846</v>
      </c>
      <c r="L165" s="13">
        <f t="shared" ca="1" si="462"/>
        <v>2.7694259678059581</v>
      </c>
      <c r="M165" s="13">
        <f t="shared" ca="1" si="374"/>
        <v>2.4636066819891056</v>
      </c>
      <c r="N165" s="12">
        <f t="shared" ref="N165:N169" ca="1" si="475">C165/C$164</f>
        <v>1.1672349277780234</v>
      </c>
      <c r="O165" s="12">
        <f t="shared" ref="O164:X169" ca="1" si="476">D165/D$164</f>
        <v>1.0953344829241829</v>
      </c>
      <c r="P165" s="12">
        <f t="shared" ca="1" si="476"/>
        <v>1.1088766422386627</v>
      </c>
      <c r="Q165" s="12">
        <f t="shared" ca="1" si="476"/>
        <v>1.0686626428704291</v>
      </c>
      <c r="R165" s="12">
        <f t="shared" ca="1" si="476"/>
        <v>1.1741113883520944</v>
      </c>
      <c r="S165" s="12">
        <f t="shared" ca="1" si="476"/>
        <v>1.0707697521442909</v>
      </c>
      <c r="T165" s="12">
        <f t="shared" ca="1" si="476"/>
        <v>1.0571552031835005</v>
      </c>
      <c r="U165" s="12">
        <f t="shared" ca="1" si="476"/>
        <v>1.0094223124525339</v>
      </c>
      <c r="V165" s="12">
        <f t="shared" ca="1" si="476"/>
        <v>1.0218387614255413</v>
      </c>
      <c r="W165" s="12">
        <f t="shared" ca="1" si="476"/>
        <v>1.0757187445465897</v>
      </c>
      <c r="X165" s="12">
        <f t="shared" ca="1" si="476"/>
        <v>1.0679365547600808</v>
      </c>
      <c r="Z165" s="9">
        <f t="shared" si="418"/>
        <v>2050</v>
      </c>
      <c r="AA165" s="7">
        <f t="shared" si="419"/>
        <v>1.2</v>
      </c>
      <c r="AB165" s="6">
        <f t="shared" ca="1" si="375"/>
        <v>3.3419573234317528</v>
      </c>
      <c r="AC165" s="6">
        <f t="shared" ca="1" si="376"/>
        <v>3.8066886555649009</v>
      </c>
      <c r="AD165" s="6">
        <f t="shared" ca="1" si="377"/>
        <v>4.5406493243952726</v>
      </c>
      <c r="AE165" s="6">
        <f t="shared" ca="1" si="378"/>
        <v>5.022404403212704</v>
      </c>
      <c r="AF165" s="6">
        <f t="shared" ca="1" si="379"/>
        <v>5.7207576194444734</v>
      </c>
      <c r="AG165" s="6">
        <f t="shared" ca="1" si="380"/>
        <v>6.1021212514576231</v>
      </c>
      <c r="AH165" s="6">
        <f t="shared" ca="1" si="381"/>
        <v>7.4634789341526924</v>
      </c>
      <c r="AI165" s="6">
        <f t="shared" ca="1" si="382"/>
        <v>9.382725793470069</v>
      </c>
      <c r="AJ165" s="6">
        <f t="shared" ca="1" si="383"/>
        <v>13.879106529099426</v>
      </c>
      <c r="AK165" s="6">
        <f t="shared" ca="1" si="384"/>
        <v>27.694259678059588</v>
      </c>
      <c r="AM165" s="7">
        <f t="shared" si="420"/>
        <v>1.2</v>
      </c>
      <c r="AN165" s="6">
        <f t="shared" ca="1" si="385"/>
        <v>3.3419573234317528</v>
      </c>
      <c r="AO165" s="13">
        <f t="shared" ca="1" si="386"/>
        <v>3.4260197900084108</v>
      </c>
      <c r="AP165" s="13">
        <f t="shared" ca="1" si="448"/>
        <v>3.6325194595162182</v>
      </c>
      <c r="AQ165" s="13">
        <f t="shared" ca="1" si="448"/>
        <v>3.5156830822488923</v>
      </c>
      <c r="AR165" s="13">
        <f t="shared" ca="1" si="448"/>
        <v>3.1945269995242667</v>
      </c>
      <c r="AS165" s="13">
        <f t="shared" ca="1" si="448"/>
        <v>3.0510606257288115</v>
      </c>
      <c r="AT165" s="13">
        <f t="shared" ca="1" si="448"/>
        <v>2.9853915736610772</v>
      </c>
      <c r="AU165" s="13">
        <f t="shared" ca="1" si="448"/>
        <v>2.8148177380410209</v>
      </c>
      <c r="AV165" s="13">
        <f t="shared" ca="1" si="448"/>
        <v>1.6043497139878586</v>
      </c>
      <c r="AW165" s="13">
        <f t="shared" ca="1" si="448"/>
        <v>2.6527199219667015</v>
      </c>
      <c r="AX165" s="13">
        <f t="shared" ca="1" si="387"/>
        <v>2.4636066819891056</v>
      </c>
    </row>
    <row r="166" spans="1:50" x14ac:dyDescent="0.25">
      <c r="A166" s="9">
        <f t="shared" si="414"/>
        <v>2050</v>
      </c>
      <c r="B166" s="7">
        <f t="shared" si="415"/>
        <v>1.4</v>
      </c>
      <c r="C166" s="6">
        <f ca="1">MAX(INDIRECT("'[All data.xlsx]Sheet5_Mul_" &amp; $B166 &amp; "_" &amp; C$1 &amp; "'!"&amp; ADDRESS($BD$2+$A166-2023, 2) &amp; ":" &amp; ADDRESS($BD$2+$A166-2023, 52)))</f>
        <v>3.6342943901001461</v>
      </c>
      <c r="D166" s="13">
        <f t="shared" ca="1" si="473"/>
        <v>4.045407667961145</v>
      </c>
      <c r="E166" s="13">
        <f t="shared" ca="1" si="449"/>
        <v>3.9164464658256448</v>
      </c>
      <c r="F166" s="13">
        <f t="shared" ca="1" si="400"/>
        <v>3.7874852636901455</v>
      </c>
      <c r="G166" s="13">
        <f t="shared" ca="1" si="416"/>
        <v>3.5069011403072121</v>
      </c>
      <c r="H166" s="13">
        <f t="shared" ca="1" si="421"/>
        <v>3.1769023658356996</v>
      </c>
      <c r="I166" s="13">
        <f t="shared" ca="1" si="474"/>
        <v>3.5051850353729606</v>
      </c>
      <c r="J166" s="13">
        <f t="shared" ca="1" si="474"/>
        <v>3.1065131963546349</v>
      </c>
      <c r="K166" s="13">
        <f t="shared" ca="1" si="462"/>
        <v>3.0728342961488391</v>
      </c>
      <c r="L166" s="13">
        <f t="shared" ca="1" si="462"/>
        <v>3.0039454989026595</v>
      </c>
      <c r="M166" s="13">
        <f t="shared" ca="1" si="374"/>
        <v>2.6434432696783183</v>
      </c>
      <c r="N166" s="12">
        <f t="shared" ca="1" si="475"/>
        <v>1.2693385759925155</v>
      </c>
      <c r="O166" s="12">
        <f t="shared" ca="1" si="476"/>
        <v>1.2933592879779796</v>
      </c>
      <c r="P166" s="12">
        <f t="shared" ca="1" si="476"/>
        <v>1.195549275078241</v>
      </c>
      <c r="Q166" s="12">
        <f t="shared" ca="1" si="476"/>
        <v>1.1512823872448721</v>
      </c>
      <c r="R166" s="12">
        <f t="shared" ca="1" si="476"/>
        <v>1.1995767112688482</v>
      </c>
      <c r="S166" s="12">
        <f t="shared" ca="1" si="476"/>
        <v>1.1149339118884034</v>
      </c>
      <c r="T166" s="12">
        <f t="shared" ca="1" si="476"/>
        <v>1.2412189512953133</v>
      </c>
      <c r="U166" s="12">
        <f t="shared" ca="1" si="476"/>
        <v>1.1140272749989717</v>
      </c>
      <c r="V166" s="12">
        <f t="shared" ca="1" si="476"/>
        <v>1.1311755496145748</v>
      </c>
      <c r="W166" s="12">
        <f t="shared" ca="1" si="476"/>
        <v>1.1668123713471146</v>
      </c>
      <c r="X166" s="12">
        <f t="shared" ca="1" si="476"/>
        <v>1.1458930188664223</v>
      </c>
      <c r="Z166" s="9">
        <f t="shared" si="418"/>
        <v>2050</v>
      </c>
      <c r="AA166" s="7">
        <f t="shared" si="419"/>
        <v>1.4</v>
      </c>
      <c r="AB166" s="6">
        <f t="shared" ca="1" si="375"/>
        <v>3.6342943901001461</v>
      </c>
      <c r="AC166" s="6">
        <f t="shared" ca="1" si="376"/>
        <v>4.4948974088457163</v>
      </c>
      <c r="AD166" s="6">
        <f t="shared" ca="1" si="377"/>
        <v>4.8955580822820561</v>
      </c>
      <c r="AE166" s="6">
        <f t="shared" ca="1" si="378"/>
        <v>5.4106932338430651</v>
      </c>
      <c r="AF166" s="6">
        <f t="shared" ca="1" si="379"/>
        <v>5.8448352338453535</v>
      </c>
      <c r="AG166" s="6">
        <f t="shared" ca="1" si="380"/>
        <v>6.3538047316713993</v>
      </c>
      <c r="AH166" s="6">
        <f t="shared" ca="1" si="381"/>
        <v>8.7629625884324014</v>
      </c>
      <c r="AI166" s="6">
        <f t="shared" ca="1" si="382"/>
        <v>10.355043987848781</v>
      </c>
      <c r="AJ166" s="6">
        <f t="shared" ca="1" si="383"/>
        <v>15.364171480744199</v>
      </c>
      <c r="AK166" s="6">
        <f t="shared" ca="1" si="384"/>
        <v>30.039454989026602</v>
      </c>
      <c r="AM166" s="7">
        <f t="shared" si="420"/>
        <v>1.4</v>
      </c>
      <c r="AN166" s="6">
        <f t="shared" ca="1" si="385"/>
        <v>3.6342943901001461</v>
      </c>
      <c r="AO166" s="13">
        <f t="shared" ca="1" si="386"/>
        <v>4.045407667961145</v>
      </c>
      <c r="AP166" s="13">
        <f t="shared" ca="1" si="448"/>
        <v>3.9164464658256448</v>
      </c>
      <c r="AQ166" s="13">
        <f t="shared" ca="1" si="448"/>
        <v>3.7874852636901455</v>
      </c>
      <c r="AR166" s="13">
        <f t="shared" ca="1" si="448"/>
        <v>3.5069011403072121</v>
      </c>
      <c r="AS166" s="13">
        <f t="shared" ca="1" si="448"/>
        <v>2.4462329730604893</v>
      </c>
      <c r="AT166" s="13">
        <f t="shared" ca="1" si="448"/>
        <v>3.5051850353729606</v>
      </c>
      <c r="AU166" s="13">
        <f t="shared" ca="1" si="448"/>
        <v>3.1065131963546349</v>
      </c>
      <c r="AV166" s="13">
        <f t="shared" ca="1" si="448"/>
        <v>1.728727388987584</v>
      </c>
      <c r="AW166" s="13">
        <f t="shared" ca="1" si="448"/>
        <v>3.0039454989026595</v>
      </c>
      <c r="AX166" s="13">
        <f t="shared" ca="1" si="387"/>
        <v>2.6434432696783183</v>
      </c>
    </row>
    <row r="167" spans="1:50" x14ac:dyDescent="0.25">
      <c r="A167" s="9">
        <f t="shared" si="414"/>
        <v>2050</v>
      </c>
      <c r="B167" s="7">
        <f t="shared" si="415"/>
        <v>1.6</v>
      </c>
      <c r="C167" s="6">
        <f ca="1">MAX(INDIRECT("'[All data.xlsx]Sheet5_Mul_" &amp; $B167 &amp; "_" &amp; C$1 &amp; "'!"&amp; ADDRESS($BD$2+$A167-2023, 2) &amp; ":" &amp; ADDRESS($BD$2+$A167-2023, 52)))</f>
        <v>4.0101445180971611</v>
      </c>
      <c r="D167" s="13">
        <f t="shared" ca="1" si="473"/>
        <v>18.246391249321086</v>
      </c>
      <c r="E167" s="13">
        <f t="shared" ca="1" si="449"/>
        <v>4.2721021338931102</v>
      </c>
      <c r="F167" s="13">
        <f t="shared" ca="1" si="400"/>
        <v>8.5532722954536933</v>
      </c>
      <c r="G167" s="13">
        <f t="shared" ca="1" si="416"/>
        <v>3.9522616695029971</v>
      </c>
      <c r="H167" s="13">
        <f t="shared" ca="1" si="421"/>
        <v>4.0832809611589145</v>
      </c>
      <c r="I167" s="13">
        <f t="shared" ca="1" si="474"/>
        <v>3.728441282528697</v>
      </c>
      <c r="J167" s="13">
        <f t="shared" ca="1" si="474"/>
        <v>3.5708563940522904</v>
      </c>
      <c r="K167" s="13">
        <f t="shared" ca="1" si="462"/>
        <v>3.3050114655251517</v>
      </c>
      <c r="L167" s="13">
        <f t="shared" ca="1" si="462"/>
        <v>3.200643890620972</v>
      </c>
      <c r="M167" s="13">
        <f t="shared" ca="1" si="374"/>
        <v>1.4390805366420607</v>
      </c>
      <c r="N167" s="12">
        <f t="shared" ca="1" si="475"/>
        <v>1.4006105685856058</v>
      </c>
      <c r="O167" s="12">
        <f t="shared" ca="1" si="476"/>
        <v>5.8335627781818458</v>
      </c>
      <c r="P167" s="12">
        <f t="shared" ca="1" si="476"/>
        <v>1.3041180707571285</v>
      </c>
      <c r="Q167" s="12">
        <f t="shared" ca="1" si="476"/>
        <v>2.5999392899211444</v>
      </c>
      <c r="R167" s="12">
        <f t="shared" ca="1" si="476"/>
        <v>1.3519175094741926</v>
      </c>
      <c r="S167" s="12">
        <f t="shared" ca="1" si="476"/>
        <v>1.433027487505669</v>
      </c>
      <c r="T167" s="12">
        <f t="shared" ca="1" si="476"/>
        <v>1.3202760858454972</v>
      </c>
      <c r="U167" s="12">
        <f t="shared" ca="1" si="476"/>
        <v>1.2805454754696628</v>
      </c>
      <c r="V167" s="12">
        <f t="shared" ca="1" si="476"/>
        <v>1.2166448954580402</v>
      </c>
      <c r="W167" s="12">
        <f t="shared" ca="1" si="476"/>
        <v>1.2432152611348446</v>
      </c>
      <c r="X167" s="12">
        <f t="shared" ca="1" si="476"/>
        <v>0.62381983356327275</v>
      </c>
      <c r="Z167" s="9">
        <f t="shared" si="418"/>
        <v>2050</v>
      </c>
      <c r="AA167" s="7">
        <f t="shared" si="419"/>
        <v>1.6</v>
      </c>
      <c r="AB167" s="6">
        <f t="shared" ca="1" si="375"/>
        <v>4.0101445180971611</v>
      </c>
      <c r="AC167" s="6">
        <f t="shared" ca="1" si="376"/>
        <v>20.273768054801206</v>
      </c>
      <c r="AD167" s="6">
        <f t="shared" ca="1" si="377"/>
        <v>5.3401276673663878</v>
      </c>
      <c r="AE167" s="6">
        <f t="shared" ca="1" si="378"/>
        <v>12.218960422076705</v>
      </c>
      <c r="AF167" s="6">
        <f t="shared" ca="1" si="379"/>
        <v>6.5871027825049957</v>
      </c>
      <c r="AG167" s="6">
        <f t="shared" ca="1" si="380"/>
        <v>8.166561922317829</v>
      </c>
      <c r="AH167" s="6">
        <f t="shared" ca="1" si="381"/>
        <v>9.3211032063217427</v>
      </c>
      <c r="AI167" s="6">
        <f t="shared" ca="1" si="382"/>
        <v>11.902854646840966</v>
      </c>
      <c r="AJ167" s="6">
        <f t="shared" ca="1" si="383"/>
        <v>16.525057327625763</v>
      </c>
      <c r="AK167" s="6">
        <f t="shared" ca="1" si="384"/>
        <v>32.006438906209723</v>
      </c>
      <c r="AM167" s="7">
        <f t="shared" si="420"/>
        <v>1.6</v>
      </c>
      <c r="AN167" s="6">
        <f t="shared" ca="1" si="385"/>
        <v>4.0101445180971611</v>
      </c>
      <c r="AO167" s="13">
        <f t="shared" ca="1" si="386"/>
        <v>9.3933282937822771</v>
      </c>
      <c r="AP167" s="13">
        <f t="shared" ca="1" si="448"/>
        <v>4.2721021338931102</v>
      </c>
      <c r="AQ167" s="13">
        <f t="shared" ca="1" si="448"/>
        <v>3.9701470082799366</v>
      </c>
      <c r="AR167" s="13">
        <f t="shared" ca="1" si="448"/>
        <v>3.9522616695029971</v>
      </c>
      <c r="AS167" s="13">
        <f t="shared" ca="1" si="448"/>
        <v>4.0832809611589145</v>
      </c>
      <c r="AT167" s="13">
        <f t="shared" ca="1" si="448"/>
        <v>3.728441282528697</v>
      </c>
      <c r="AU167" s="13">
        <f t="shared" ca="1" si="448"/>
        <v>3.5679635906610256</v>
      </c>
      <c r="AV167" s="13">
        <f t="shared" ca="1" si="448"/>
        <v>3.3050114655251517</v>
      </c>
      <c r="AW167" s="13">
        <f t="shared" ca="1" si="448"/>
        <v>3.200643890620972</v>
      </c>
      <c r="AX167" s="13">
        <f t="shared" ca="1" si="387"/>
        <v>1.4390805366420607</v>
      </c>
    </row>
    <row r="168" spans="1:50" x14ac:dyDescent="0.25">
      <c r="A168" s="9">
        <f t="shared" si="414"/>
        <v>2050</v>
      </c>
      <c r="B168" s="7">
        <f t="shared" si="415"/>
        <v>1.8</v>
      </c>
      <c r="C168" s="6">
        <f ca="1">MAX(INDIRECT("'[All data.xlsx]Sheet5_Mul_" &amp; $B168 &amp; "_" &amp; C$1 &amp; "'!"&amp; ADDRESS($BD$2+$A168-2023, 2) &amp; ":" &amp; ADDRESS($BD$2+$A168-2023, 52)))</f>
        <v>4.5122355705751014</v>
      </c>
      <c r="D168" s="13">
        <f t="shared" ca="1" si="473"/>
        <v>21.450156602272102</v>
      </c>
      <c r="E168" s="13">
        <f t="shared" ca="1" si="449"/>
        <v>9.9157964918964936</v>
      </c>
      <c r="F168" s="13">
        <f t="shared" ca="1" si="400"/>
        <v>4.5589547451496522</v>
      </c>
      <c r="G168" s="13">
        <f t="shared" ca="1" si="416"/>
        <v>4.5967250549496796</v>
      </c>
      <c r="H168" s="13">
        <f t="shared" ca="1" si="421"/>
        <v>4.3884805921858154</v>
      </c>
      <c r="I168" s="13">
        <f t="shared" ca="1" si="474"/>
        <v>4.3903061926454585</v>
      </c>
      <c r="J168" s="13">
        <f t="shared" ca="1" si="474"/>
        <v>3.7897466613477948</v>
      </c>
      <c r="K168" s="13">
        <f t="shared" ca="1" si="462"/>
        <v>3.6995958456365878</v>
      </c>
      <c r="L168" s="13">
        <f t="shared" ca="1" si="462"/>
        <v>3.5553642144614512</v>
      </c>
      <c r="M168" s="13">
        <f t="shared" ca="1" si="374"/>
        <v>1.6355278403229256</v>
      </c>
      <c r="N168" s="12">
        <f t="shared" ca="1" si="475"/>
        <v>1.5759743319909612</v>
      </c>
      <c r="O168" s="12">
        <f t="shared" ca="1" si="476"/>
        <v>6.8578401850197084</v>
      </c>
      <c r="P168" s="12">
        <f t="shared" ca="1" si="476"/>
        <v>3.0269335764330552</v>
      </c>
      <c r="Q168" s="12">
        <f t="shared" ca="1" si="476"/>
        <v>1.385786065666029</v>
      </c>
      <c r="R168" s="12">
        <f t="shared" ca="1" si="476"/>
        <v>1.5723637774233359</v>
      </c>
      <c r="S168" s="12">
        <f t="shared" ca="1" si="476"/>
        <v>1.5401373005698196</v>
      </c>
      <c r="T168" s="12">
        <f t="shared" ca="1" si="476"/>
        <v>1.554648668560487</v>
      </c>
      <c r="U168" s="12">
        <f t="shared" ca="1" si="476"/>
        <v>1.3590417549270153</v>
      </c>
      <c r="V168" s="12">
        <f t="shared" ca="1" si="476"/>
        <v>1.3618997839501661</v>
      </c>
      <c r="W168" s="12">
        <f t="shared" ca="1" si="476"/>
        <v>1.3809980745635573</v>
      </c>
      <c r="X168" s="12">
        <f t="shared" ca="1" si="476"/>
        <v>0.708976793973635</v>
      </c>
      <c r="Z168" s="9">
        <f t="shared" si="418"/>
        <v>2050</v>
      </c>
      <c r="AA168" s="7">
        <f t="shared" si="419"/>
        <v>1.8</v>
      </c>
      <c r="AB168" s="6">
        <f t="shared" ca="1" si="375"/>
        <v>4.5122355705751014</v>
      </c>
      <c r="AC168" s="6">
        <f t="shared" ca="1" si="376"/>
        <v>23.833507335857892</v>
      </c>
      <c r="AD168" s="6">
        <f t="shared" ca="1" si="377"/>
        <v>12.394745614870617</v>
      </c>
      <c r="AE168" s="6">
        <f t="shared" ca="1" si="378"/>
        <v>6.5127924930709318</v>
      </c>
      <c r="AF168" s="6">
        <f t="shared" ca="1" si="379"/>
        <v>7.6612084249161327</v>
      </c>
      <c r="AG168" s="6">
        <f t="shared" ca="1" si="380"/>
        <v>8.7769611843716309</v>
      </c>
      <c r="AH168" s="6">
        <f t="shared" ca="1" si="381"/>
        <v>10.975765481613646</v>
      </c>
      <c r="AI168" s="6">
        <f t="shared" ca="1" si="382"/>
        <v>12.632488871159314</v>
      </c>
      <c r="AJ168" s="6">
        <f t="shared" ca="1" si="383"/>
        <v>18.497979228182942</v>
      </c>
      <c r="AK168" s="6">
        <f t="shared" ca="1" si="384"/>
        <v>35.553642144614521</v>
      </c>
      <c r="AM168" s="7">
        <f t="shared" si="420"/>
        <v>1.8</v>
      </c>
      <c r="AN168" s="6">
        <f t="shared" ca="1" si="385"/>
        <v>4.5122355705751014</v>
      </c>
      <c r="AO168" s="13">
        <f t="shared" ca="1" si="386"/>
        <v>9.6865165865680325</v>
      </c>
      <c r="AP168" s="13">
        <f t="shared" ca="1" si="448"/>
        <v>5.1566651429864914</v>
      </c>
      <c r="AQ168" s="13">
        <f t="shared" ca="1" si="448"/>
        <v>4.5589547451496522</v>
      </c>
      <c r="AR168" s="13">
        <f t="shared" ca="1" si="448"/>
        <v>4.5967250549496796</v>
      </c>
      <c r="AS168" s="13">
        <f t="shared" ca="1" si="448"/>
        <v>4.3884805921858154</v>
      </c>
      <c r="AT168" s="13">
        <f t="shared" ca="1" si="448"/>
        <v>4.3903061926454585</v>
      </c>
      <c r="AU168" s="13">
        <f t="shared" ca="1" si="448"/>
        <v>2.4022239854805809</v>
      </c>
      <c r="AV168" s="13">
        <f t="shared" ca="1" si="448"/>
        <v>3.5977069547625642</v>
      </c>
      <c r="AW168" s="13">
        <f t="shared" ca="1" si="448"/>
        <v>3.4280572114334733</v>
      </c>
      <c r="AX168" s="13">
        <f t="shared" ca="1" si="387"/>
        <v>1.6355278403229256</v>
      </c>
    </row>
    <row r="169" spans="1:50" x14ac:dyDescent="0.25">
      <c r="A169" s="9">
        <f t="shared" si="414"/>
        <v>2050</v>
      </c>
      <c r="B169" s="7">
        <f t="shared" si="415"/>
        <v>2</v>
      </c>
      <c r="C169" s="6">
        <f ca="1">MAX(INDIRECT("'[All data.xlsx]Sheet5_Mul_" &amp; $B169 &amp; "_" &amp; C$1 &amp; "'!"&amp; ADDRESS($BD$2+$A169-2023, 2) &amp; ":" &amp; ADDRESS($BD$2+$A169-2023, 52)))</f>
        <v>5.2051714868055203</v>
      </c>
      <c r="D169" s="13">
        <f t="shared" ca="1" si="473"/>
        <v>14.902280218132557</v>
      </c>
      <c r="E169" s="13">
        <f t="shared" ca="1" si="449"/>
        <v>10.164214824992698</v>
      </c>
      <c r="F169" s="13">
        <f t="shared" ca="1" si="400"/>
        <v>9.5248076254335867</v>
      </c>
      <c r="G169" s="13">
        <f t="shared" ca="1" si="416"/>
        <v>13.103620139358769</v>
      </c>
      <c r="H169" s="13">
        <f t="shared" ca="1" si="421"/>
        <v>6.5635621936497426</v>
      </c>
      <c r="I169" s="13">
        <f t="shared" ca="1" si="474"/>
        <v>7.2315344296409183</v>
      </c>
      <c r="J169" s="13">
        <f t="shared" ca="1" si="474"/>
        <v>5.2536703857197402</v>
      </c>
      <c r="K169" s="13">
        <f t="shared" ca="1" si="462"/>
        <v>3.8711031894432204</v>
      </c>
      <c r="L169" s="13">
        <f t="shared" ca="1" si="462"/>
        <v>1.7180748105430337</v>
      </c>
      <c r="M169" s="13">
        <f t="shared" ca="1" si="374"/>
        <v>1.8360805585705418</v>
      </c>
      <c r="N169" s="12">
        <f t="shared" ca="1" si="475"/>
        <v>1.8179938809735496</v>
      </c>
      <c r="O169" s="12">
        <f t="shared" ca="1" si="476"/>
        <v>4.7644153850843436</v>
      </c>
      <c r="P169" s="12">
        <f t="shared" ca="1" si="476"/>
        <v>3.1027666972584922</v>
      </c>
      <c r="Q169" s="12">
        <f t="shared" ca="1" si="476"/>
        <v>2.8952570102869317</v>
      </c>
      <c r="R169" s="12">
        <f t="shared" ca="1" si="476"/>
        <v>4.4822471246255997</v>
      </c>
      <c r="S169" s="12">
        <f t="shared" ca="1" si="476"/>
        <v>2.3034822068142842</v>
      </c>
      <c r="T169" s="12">
        <f t="shared" ca="1" si="476"/>
        <v>2.5607542798549559</v>
      </c>
      <c r="U169" s="12">
        <f t="shared" ca="1" si="476"/>
        <v>1.8840197139397634</v>
      </c>
      <c r="V169" s="12">
        <f t="shared" ca="1" si="476"/>
        <v>1.4250352788047205</v>
      </c>
      <c r="W169" s="12">
        <f t="shared" ca="1" si="476"/>
        <v>0.66734597700716192</v>
      </c>
      <c r="X169" s="12">
        <f t="shared" ca="1" si="476"/>
        <v>0.79591339003782591</v>
      </c>
      <c r="Z169" s="9">
        <f t="shared" si="418"/>
        <v>2050</v>
      </c>
      <c r="AA169" s="7">
        <f t="shared" si="419"/>
        <v>2</v>
      </c>
      <c r="AB169" s="6">
        <f t="shared" ca="1" si="375"/>
        <v>5.2051714868055203</v>
      </c>
      <c r="AC169" s="6">
        <f t="shared" ca="1" si="376"/>
        <v>16.558089131258395</v>
      </c>
      <c r="AD169" s="6">
        <f t="shared" ca="1" si="377"/>
        <v>12.705268531240872</v>
      </c>
      <c r="AE169" s="6">
        <f t="shared" ca="1" si="378"/>
        <v>13.606868036333696</v>
      </c>
      <c r="AF169" s="6">
        <f t="shared" ca="1" si="379"/>
        <v>21.839366898931281</v>
      </c>
      <c r="AG169" s="6">
        <f t="shared" ca="1" si="380"/>
        <v>13.127124387299485</v>
      </c>
      <c r="AH169" s="6">
        <f t="shared" ca="1" si="381"/>
        <v>18.078836074102295</v>
      </c>
      <c r="AI169" s="6">
        <f t="shared" ca="1" si="382"/>
        <v>17.512234619065797</v>
      </c>
      <c r="AJ169" s="6">
        <f t="shared" ca="1" si="383"/>
        <v>19.355515947216105</v>
      </c>
      <c r="AK169" s="6">
        <f t="shared" ca="1" si="384"/>
        <v>17.180748105430339</v>
      </c>
      <c r="AM169" s="7">
        <f t="shared" si="420"/>
        <v>2</v>
      </c>
      <c r="AN169" s="6">
        <f t="shared" ca="1" si="385"/>
        <v>5.2051714868055203</v>
      </c>
      <c r="AO169" s="13">
        <f t="shared" ca="1" si="386"/>
        <v>12.985953320013266</v>
      </c>
      <c r="AP169" s="13">
        <f t="shared" ca="1" si="448"/>
        <v>7.9915803846373308</v>
      </c>
      <c r="AQ169" s="13">
        <f t="shared" ca="1" si="448"/>
        <v>6.7211681871899636</v>
      </c>
      <c r="AR169" s="13">
        <f t="shared" ca="1" si="448"/>
        <v>4.8194927158555139</v>
      </c>
      <c r="AS169" s="13">
        <f t="shared" ca="1" si="448"/>
        <v>4.5999574946615969</v>
      </c>
      <c r="AT169" s="13">
        <f t="shared" ca="1" si="448"/>
        <v>5.1866540522718392</v>
      </c>
      <c r="AU169" s="13">
        <f t="shared" ca="1" si="448"/>
        <v>4.2748774006951606</v>
      </c>
      <c r="AV169" s="13">
        <f t="shared" ca="1" si="448"/>
        <v>3.8711031894432204</v>
      </c>
      <c r="AW169" s="13">
        <f t="shared" ca="1" si="448"/>
        <v>1.6642700303413813</v>
      </c>
      <c r="AX169" s="13">
        <f t="shared" ca="1" si="387"/>
        <v>1.8360805585705418</v>
      </c>
    </row>
    <row r="170" spans="1:50" x14ac:dyDescent="0.25">
      <c r="A170" s="9">
        <f t="shared" si="414"/>
        <v>2051</v>
      </c>
      <c r="B170" s="7">
        <f t="shared" si="415"/>
        <v>1</v>
      </c>
      <c r="C170" s="6">
        <f ca="1">MAX(INDIRECT("'[All data.xlsx]Sheet5_Mul_" &amp; $B170 &amp; "_" &amp; C$1 &amp; "'!"&amp; ADDRESS($BD$2+$A170-2023, 2) &amp; ":" &amp; ADDRESS($BD$2+$A170-2023, 52)))/13</f>
        <v>3.2842009389743669</v>
      </c>
      <c r="D170" s="13">
        <f t="shared" ca="1" si="473"/>
        <v>3.5063170508784562</v>
      </c>
      <c r="E170" s="13">
        <f t="shared" ca="1" si="449"/>
        <v>3.3980318306478967</v>
      </c>
      <c r="F170" s="13">
        <f t="shared" ca="1" si="400"/>
        <v>3.2897466104173363</v>
      </c>
      <c r="G170" s="13">
        <f t="shared" ca="1" si="416"/>
        <v>2.9341985995038442</v>
      </c>
      <c r="H170" s="13">
        <f t="shared" ca="1" si="421"/>
        <v>2.8352027710035861</v>
      </c>
      <c r="I170" s="13">
        <f t="shared" ca="1" si="474"/>
        <v>3.0034030456482252</v>
      </c>
      <c r="J170" s="13">
        <f t="shared" ca="1" si="474"/>
        <v>9.4236572275717005</v>
      </c>
      <c r="K170" s="13">
        <f t="shared" ca="1" si="462"/>
        <v>2.714686856908449</v>
      </c>
      <c r="L170" s="13">
        <f t="shared" ca="1" si="462"/>
        <v>2.6458308671007416</v>
      </c>
      <c r="M170" s="13">
        <f t="shared" ca="1" si="374"/>
        <v>2.3042058522274633</v>
      </c>
      <c r="N170" s="12">
        <f ca="1">C170/$C170</f>
        <v>1</v>
      </c>
      <c r="O170" s="12">
        <f t="shared" ref="O170" ca="1" si="477">D170/$C170</f>
        <v>1.0676317058643356</v>
      </c>
      <c r="P170" s="12">
        <f t="shared" ref="P170" ca="1" si="478">E170/$C170</f>
        <v>1.0346601483248703</v>
      </c>
      <c r="Q170" s="12">
        <f t="shared" ref="Q170" ca="1" si="479">F170/$C170</f>
        <v>1.0016885907854047</v>
      </c>
      <c r="R170" s="12">
        <f t="shared" ref="R170" ca="1" si="480">G170/$C170</f>
        <v>0.89342846373467455</v>
      </c>
      <c r="S170" s="12">
        <f t="shared" ref="S170" ca="1" si="481">H170/$C170</f>
        <v>0.8632854151393673</v>
      </c>
      <c r="T170" s="12">
        <f t="shared" ref="T170" ca="1" si="482">I170/$C170</f>
        <v>0.9145003918627973</v>
      </c>
      <c r="U170" s="12">
        <f t="shared" ref="U170" ca="1" si="483">J170/$C170</f>
        <v>2.8693911860687313</v>
      </c>
      <c r="V170" s="12">
        <f t="shared" ref="V170" ca="1" si="484">K170/$C170</f>
        <v>0.82658975725042783</v>
      </c>
      <c r="W170" s="12">
        <f t="shared" ref="W170" ca="1" si="485">L170/$C170</f>
        <v>0.80562392991916509</v>
      </c>
      <c r="X170" s="12">
        <f t="shared" ref="X170" ca="1" si="486">M170/$C170</f>
        <v>0.70160318903844254</v>
      </c>
      <c r="Z170" s="9">
        <f t="shared" si="418"/>
        <v>2051</v>
      </c>
      <c r="AA170" s="7">
        <f t="shared" si="419"/>
        <v>1</v>
      </c>
      <c r="AB170" s="6">
        <f t="shared" ca="1" si="375"/>
        <v>3.2842009389743669</v>
      </c>
      <c r="AC170" s="6">
        <f t="shared" ca="1" si="376"/>
        <v>3.8959078343093956</v>
      </c>
      <c r="AD170" s="6">
        <f t="shared" ca="1" si="377"/>
        <v>4.2475397883098704</v>
      </c>
      <c r="AE170" s="6">
        <f t="shared" ca="1" si="378"/>
        <v>4.6996380148819092</v>
      </c>
      <c r="AF170" s="6">
        <f t="shared" ca="1" si="379"/>
        <v>4.8903309991730737</v>
      </c>
      <c r="AG170" s="6">
        <f t="shared" ca="1" si="380"/>
        <v>5.6704055420071722</v>
      </c>
      <c r="AH170" s="6">
        <f t="shared" ca="1" si="381"/>
        <v>7.5085076141205631</v>
      </c>
      <c r="AI170" s="6">
        <f t="shared" ca="1" si="382"/>
        <v>31.412190758572329</v>
      </c>
      <c r="AJ170" s="6">
        <f t="shared" ca="1" si="383"/>
        <v>13.573434284542248</v>
      </c>
      <c r="AK170" s="6">
        <f t="shared" ca="1" si="384"/>
        <v>26.458308671007423</v>
      </c>
      <c r="AM170" s="7">
        <f t="shared" si="420"/>
        <v>1</v>
      </c>
      <c r="AN170" s="6">
        <f t="shared" ca="1" si="385"/>
        <v>36.433892337691383</v>
      </c>
      <c r="AO170" s="13">
        <f t="shared" ca="1" si="386"/>
        <v>3.5063170508784562</v>
      </c>
      <c r="AP170" s="13">
        <f t="shared" ref="AP170:AW185" ca="1" si="487">MIN(INDIRECT("'[All data.xlsx]Sheet5_Mul_" &amp; $B170 &amp; "_" &amp; AP$1 &amp; "'!"&amp; ADDRESS($BE$2+$A170-2023, 2) &amp; ":" &amp; ADDRESS($BE$2+$A170-2023, 52)))</f>
        <v>3.3980318306478967</v>
      </c>
      <c r="AQ170" s="13">
        <f t="shared" ca="1" si="487"/>
        <v>3.2897466104173363</v>
      </c>
      <c r="AR170" s="13">
        <f t="shared" ca="1" si="487"/>
        <v>2.9341985995038442</v>
      </c>
      <c r="AS170" s="13">
        <f t="shared" ca="1" si="487"/>
        <v>2.8352027710035861</v>
      </c>
      <c r="AT170" s="13">
        <f t="shared" ca="1" si="487"/>
        <v>2.7939625110680195</v>
      </c>
      <c r="AU170" s="13">
        <f t="shared" ca="1" si="487"/>
        <v>2.8531904026507284</v>
      </c>
      <c r="AV170" s="13">
        <f t="shared" ca="1" si="487"/>
        <v>2.6679699964563706</v>
      </c>
      <c r="AW170" s="13">
        <f t="shared" ca="1" si="487"/>
        <v>2.5496409621247897</v>
      </c>
      <c r="AX170" s="13">
        <f t="shared" ca="1" si="387"/>
        <v>2.3042058522274633</v>
      </c>
    </row>
    <row r="171" spans="1:50" x14ac:dyDescent="0.25">
      <c r="A171" s="9">
        <f t="shared" si="414"/>
        <v>2051</v>
      </c>
      <c r="B171" s="7">
        <f t="shared" si="415"/>
        <v>1.2</v>
      </c>
      <c r="C171" s="6">
        <f ca="1">MAX(INDIRECT("'[All data.xlsx]Sheet5_Mul_" &amp; $B171 &amp; "_" &amp; C$1 &amp; "'!"&amp; ADDRESS($BD$2+$A171-2023, 2) &amp; ":" &amp; ADDRESS($BD$2+$A171-2023, 52)))</f>
        <v>3.3418173481585378</v>
      </c>
      <c r="D171" s="13">
        <f t="shared" ca="1" si="473"/>
        <v>3.7499138951822619</v>
      </c>
      <c r="E171" s="13">
        <f t="shared" ca="1" si="449"/>
        <v>3.6327415072283546</v>
      </c>
      <c r="F171" s="13">
        <f t="shared" ca="1" si="400"/>
        <v>3.5155691192744465</v>
      </c>
      <c r="G171" s="13">
        <f t="shared" ca="1" si="416"/>
        <v>3.4142500360391503</v>
      </c>
      <c r="H171" s="13">
        <f ca="1">MAX(INDIRECT("'[All data.xlsx]Sheet5_Mul_" &amp; $B171 &amp; "_" &amp; H$1 &amp; "'!"&amp; ADDRESS($BE$2+$A171-2023, 2) &amp; ":" &amp; ADDRESS($BE$2+$A171-2023, 52)))/7</f>
        <v>3.1088214201329185</v>
      </c>
      <c r="I171" s="13">
        <f t="shared" ca="1" si="474"/>
        <v>3.1025175058024317</v>
      </c>
      <c r="J171" s="13">
        <f t="shared" ca="1" si="474"/>
        <v>2.9803585711506866</v>
      </c>
      <c r="K171" s="13">
        <f t="shared" ca="1" si="462"/>
        <v>2.8657063171234483</v>
      </c>
      <c r="L171" s="13">
        <f t="shared" ca="1" si="462"/>
        <v>2.8194264192615512</v>
      </c>
      <c r="M171" s="13">
        <f t="shared" ca="1" si="374"/>
        <v>2.4607134326111795</v>
      </c>
      <c r="N171" s="12">
        <f t="shared" ref="N171:N175" ca="1" si="488">C171/C$170</f>
        <v>1.0175435091380749</v>
      </c>
      <c r="O171" s="12">
        <f t="shared" ref="O170:X175" ca="1" si="489">D171/D$170</f>
        <v>1.069473707245834</v>
      </c>
      <c r="P171" s="12">
        <f t="shared" ca="1" si="489"/>
        <v>1.0690722418970708</v>
      </c>
      <c r="Q171" s="12">
        <f t="shared" ca="1" si="489"/>
        <v>1.0686443473007978</v>
      </c>
      <c r="R171" s="12">
        <f t="shared" ca="1" si="489"/>
        <v>1.1636056389013614</v>
      </c>
      <c r="S171" s="12">
        <f t="shared" ca="1" si="489"/>
        <v>1.0965076120578419</v>
      </c>
      <c r="T171" s="12">
        <f t="shared" ca="1" si="489"/>
        <v>1.0330007190669324</v>
      </c>
      <c r="U171" s="12">
        <f t="shared" ca="1" si="489"/>
        <v>0.31626347384864179</v>
      </c>
      <c r="V171" s="12">
        <f t="shared" ca="1" si="489"/>
        <v>1.055630526898776</v>
      </c>
      <c r="W171" s="12">
        <f t="shared" ca="1" si="489"/>
        <v>1.0656109785093832</v>
      </c>
      <c r="X171" s="12">
        <f t="shared" ca="1" si="489"/>
        <v>1.0679225687376939</v>
      </c>
      <c r="Z171" s="9">
        <f t="shared" si="418"/>
        <v>2051</v>
      </c>
      <c r="AA171" s="7">
        <f t="shared" si="419"/>
        <v>1.2</v>
      </c>
      <c r="AB171" s="6">
        <f t="shared" ca="1" si="375"/>
        <v>3.3418173481585378</v>
      </c>
      <c r="AC171" s="6">
        <f t="shared" ca="1" si="376"/>
        <v>4.1665709946469578</v>
      </c>
      <c r="AD171" s="6">
        <f t="shared" ca="1" si="377"/>
        <v>4.5409268840354429</v>
      </c>
      <c r="AE171" s="6">
        <f t="shared" ca="1" si="378"/>
        <v>5.022241598963495</v>
      </c>
      <c r="AF171" s="6">
        <f t="shared" ca="1" si="379"/>
        <v>5.6904167267319172</v>
      </c>
      <c r="AG171" s="6">
        <f t="shared" ca="1" si="380"/>
        <v>6.217642840265837</v>
      </c>
      <c r="AH171" s="6">
        <f t="shared" ca="1" si="381"/>
        <v>7.7562937645060792</v>
      </c>
      <c r="AI171" s="6">
        <f t="shared" ca="1" si="382"/>
        <v>9.9345285705022874</v>
      </c>
      <c r="AJ171" s="6">
        <f t="shared" ca="1" si="383"/>
        <v>14.328531585617245</v>
      </c>
      <c r="AK171" s="6">
        <f t="shared" ca="1" si="384"/>
        <v>28.19426419261552</v>
      </c>
      <c r="AM171" s="7">
        <f t="shared" si="420"/>
        <v>1.2</v>
      </c>
      <c r="AN171" s="6">
        <f t="shared" ca="1" si="385"/>
        <v>3.3418173481585378</v>
      </c>
      <c r="AO171" s="13">
        <f t="shared" ca="1" si="386"/>
        <v>3.7499138951822619</v>
      </c>
      <c r="AP171" s="13">
        <f t="shared" ca="1" si="487"/>
        <v>3.6327415072283546</v>
      </c>
      <c r="AQ171" s="13">
        <f t="shared" ca="1" si="487"/>
        <v>3.5155691192744465</v>
      </c>
      <c r="AR171" s="13">
        <f t="shared" ca="1" si="487"/>
        <v>3.2583544775525848</v>
      </c>
      <c r="AS171" s="13">
        <f t="shared" ca="1" si="487"/>
        <v>3.3148282129400504</v>
      </c>
      <c r="AT171" s="13">
        <f t="shared" ca="1" si="487"/>
        <v>3.0486574915608884</v>
      </c>
      <c r="AU171" s="13">
        <f t="shared" ca="1" si="487"/>
        <v>2.9803585711506866</v>
      </c>
      <c r="AV171" s="13">
        <f t="shared" ca="1" si="487"/>
        <v>2.8657063171234483</v>
      </c>
      <c r="AW171" s="13">
        <f t="shared" ca="1" si="487"/>
        <v>2.8194264192615512</v>
      </c>
      <c r="AX171" s="13">
        <f t="shared" ca="1" si="387"/>
        <v>2.4607134326111795</v>
      </c>
    </row>
    <row r="172" spans="1:50" x14ac:dyDescent="0.25">
      <c r="A172" s="9">
        <f t="shared" si="414"/>
        <v>2051</v>
      </c>
      <c r="B172" s="7">
        <f t="shared" si="415"/>
        <v>1.4</v>
      </c>
      <c r="C172" s="6">
        <f ca="1">MAX(INDIRECT("'[All data.xlsx]Sheet5_Mul_" &amp; $B172 &amp; "_" &amp; C$1 &amp; "'!"&amp; ADDRESS($BD$2+$A172-2023, 2) &amp; ":" &amp; ADDRESS($BD$2+$A172-2023, 52)))</f>
        <v>3.6341034095387199</v>
      </c>
      <c r="D172" s="13">
        <f t="shared" ca="1" si="473"/>
        <v>4.0459243480520772</v>
      </c>
      <c r="E172" s="13">
        <f t="shared" ca="1" si="449"/>
        <v>3.9166054731909909</v>
      </c>
      <c r="F172" s="13">
        <f t="shared" ref="F172:F203" ca="1" si="490">MAX(INDIRECT("'[All data.xlsx]Sheet5_Mul_" &amp; $B172 &amp; "_" &amp; F$1 &amp; "'!"&amp; ADDRESS($BE$2+$A172-2023, 2) &amp; ":" &amp; ADDRESS($BE$2+$A172-2023, 52)))</f>
        <v>3.7872865983299029</v>
      </c>
      <c r="G172" s="13">
        <f t="shared" ca="1" si="416"/>
        <v>3.4942021620716703</v>
      </c>
      <c r="H172" s="13">
        <f t="shared" ref="H172:H203" ca="1" si="491">MAX(INDIRECT("'[All data.xlsx]Sheet5_Mul_" &amp; $B172 &amp; "_" &amp; H$1 &amp; "'!"&amp; ADDRESS($BE$2+$A172-2023, 2) &amp; ":" &amp; ADDRESS($BE$2+$A172-2023, 52)))</f>
        <v>3.3823862989401814</v>
      </c>
      <c r="I172" s="13">
        <f t="shared" ca="1" si="474"/>
        <v>3.3366203100242608</v>
      </c>
      <c r="J172" s="13">
        <f t="shared" ca="1" si="474"/>
        <v>3.1822535690850255</v>
      </c>
      <c r="K172" s="13">
        <f t="shared" ca="1" si="462"/>
        <v>3.1067135387136342</v>
      </c>
      <c r="L172" s="13">
        <f t="shared" ca="1" si="462"/>
        <v>3.0195055530565122</v>
      </c>
      <c r="M172" s="13">
        <f t="shared" ca="1" si="374"/>
        <v>2.6403007484316974</v>
      </c>
      <c r="N172" s="12">
        <f t="shared" ca="1" si="488"/>
        <v>1.106541127374997</v>
      </c>
      <c r="O172" s="12">
        <f t="shared" ca="1" si="489"/>
        <v>1.1538957513948804</v>
      </c>
      <c r="P172" s="12">
        <f t="shared" ca="1" si="489"/>
        <v>1.15261000143257</v>
      </c>
      <c r="Q172" s="12">
        <f t="shared" ca="1" si="489"/>
        <v>1.1512396080406475</v>
      </c>
      <c r="R172" s="12">
        <f t="shared" ca="1" si="489"/>
        <v>1.1908540078584045</v>
      </c>
      <c r="S172" s="12">
        <f t="shared" ca="1" si="489"/>
        <v>1.1929962588682526</v>
      </c>
      <c r="T172" s="12">
        <f t="shared" ca="1" si="489"/>
        <v>1.110946569378642</v>
      </c>
      <c r="U172" s="12">
        <f t="shared" ca="1" si="489"/>
        <v>0.33768774608804747</v>
      </c>
      <c r="V172" s="12">
        <f t="shared" ca="1" si="489"/>
        <v>1.1444095405728065</v>
      </c>
      <c r="W172" s="12">
        <f t="shared" ca="1" si="489"/>
        <v>1.1412315090137404</v>
      </c>
      <c r="X172" s="12">
        <f t="shared" ca="1" si="489"/>
        <v>1.1458614888419509</v>
      </c>
      <c r="Z172" s="9">
        <f t="shared" si="418"/>
        <v>2051</v>
      </c>
      <c r="AA172" s="7">
        <f t="shared" si="419"/>
        <v>1.4</v>
      </c>
      <c r="AB172" s="6">
        <f t="shared" ca="1" si="375"/>
        <v>3.6341034095387199</v>
      </c>
      <c r="AC172" s="6">
        <f t="shared" ca="1" si="376"/>
        <v>4.4954714978356414</v>
      </c>
      <c r="AD172" s="6">
        <f t="shared" ca="1" si="377"/>
        <v>4.8957568414887387</v>
      </c>
      <c r="AE172" s="6">
        <f t="shared" ca="1" si="378"/>
        <v>5.4104094261855762</v>
      </c>
      <c r="AF172" s="6">
        <f t="shared" ca="1" si="379"/>
        <v>5.8236702701194512</v>
      </c>
      <c r="AG172" s="6">
        <f t="shared" ca="1" si="380"/>
        <v>6.7647725978803628</v>
      </c>
      <c r="AH172" s="6">
        <f t="shared" ca="1" si="381"/>
        <v>8.3415507750606519</v>
      </c>
      <c r="AI172" s="6">
        <f t="shared" ca="1" si="382"/>
        <v>10.607511896950083</v>
      </c>
      <c r="AJ172" s="6">
        <f t="shared" ca="1" si="383"/>
        <v>15.533567693568175</v>
      </c>
      <c r="AK172" s="6">
        <f t="shared" ca="1" si="384"/>
        <v>30.195055530565128</v>
      </c>
      <c r="AM172" s="7">
        <f t="shared" si="420"/>
        <v>1.4</v>
      </c>
      <c r="AN172" s="6">
        <f t="shared" ca="1" si="385"/>
        <v>3.6341034095387199</v>
      </c>
      <c r="AO172" s="13">
        <f t="shared" ca="1" si="386"/>
        <v>4.0459243480520772</v>
      </c>
      <c r="AP172" s="13">
        <f t="shared" ca="1" si="487"/>
        <v>3.9166054731909909</v>
      </c>
      <c r="AQ172" s="13">
        <f t="shared" ca="1" si="487"/>
        <v>3.7872865983299029</v>
      </c>
      <c r="AR172" s="13">
        <f t="shared" ca="1" si="487"/>
        <v>3.4942021620716703</v>
      </c>
      <c r="AS172" s="13">
        <f t="shared" ca="1" si="487"/>
        <v>3.3823862989401814</v>
      </c>
      <c r="AT172" s="13">
        <f t="shared" ca="1" si="487"/>
        <v>3.2811295100278777</v>
      </c>
      <c r="AU172" s="13">
        <f t="shared" ca="1" si="487"/>
        <v>3.1822535690850255</v>
      </c>
      <c r="AV172" s="13">
        <f t="shared" ca="1" si="487"/>
        <v>3.1067135387136342</v>
      </c>
      <c r="AW172" s="13">
        <f t="shared" ca="1" si="487"/>
        <v>3.0195055530565122</v>
      </c>
      <c r="AX172" s="13">
        <f t="shared" ca="1" si="387"/>
        <v>2.6403007484316974</v>
      </c>
    </row>
    <row r="173" spans="1:50" x14ac:dyDescent="0.25">
      <c r="A173" s="9">
        <f t="shared" si="414"/>
        <v>2051</v>
      </c>
      <c r="B173" s="7">
        <f t="shared" si="415"/>
        <v>1.6</v>
      </c>
      <c r="C173" s="6">
        <f ca="1">MAX(INDIRECT("'[All data.xlsx]Sheet5_Mul_" &amp; $B173 &amp; "_" &amp; C$1 &amp; "'!"&amp; ADDRESS($BD$2+$A173-2023, 2) &amp; ":" &amp; ADDRESS($BD$2+$A173-2023, 52)))</f>
        <v>4.0098798519874741</v>
      </c>
      <c r="D173" s="13">
        <f t="shared" ca="1" si="473"/>
        <v>8.3382483350935548</v>
      </c>
      <c r="E173" s="13">
        <f t="shared" ca="1" si="449"/>
        <v>4.2721724818029685</v>
      </c>
      <c r="F173" s="13">
        <f t="shared" ca="1" si="490"/>
        <v>4.1248134503410574</v>
      </c>
      <c r="G173" s="13">
        <f t="shared" ca="1" si="416"/>
        <v>3.9654675822911223</v>
      </c>
      <c r="H173" s="13">
        <f t="shared" ca="1" si="491"/>
        <v>4.083581198658309</v>
      </c>
      <c r="I173" s="13">
        <f t="shared" ca="1" si="474"/>
        <v>3.4979161363042977</v>
      </c>
      <c r="J173" s="13">
        <f t="shared" ca="1" si="474"/>
        <v>3.5187852835828775</v>
      </c>
      <c r="K173" s="13">
        <f t="shared" ca="1" si="462"/>
        <v>3.3540597931827438</v>
      </c>
      <c r="L173" s="13">
        <f t="shared" ca="1" si="462"/>
        <v>3.2501765681865211</v>
      </c>
      <c r="M173" s="13">
        <f t="shared" ca="1" si="374"/>
        <v>2.8444417489184186</v>
      </c>
      <c r="N173" s="12">
        <f t="shared" ca="1" si="488"/>
        <v>1.220960570469763</v>
      </c>
      <c r="O173" s="12">
        <f t="shared" ca="1" si="489"/>
        <v>2.3780645657826436</v>
      </c>
      <c r="P173" s="12">
        <f t="shared" ca="1" si="489"/>
        <v>1.2572491061652007</v>
      </c>
      <c r="Q173" s="12">
        <f t="shared" ca="1" si="489"/>
        <v>1.2538392584034868</v>
      </c>
      <c r="R173" s="12">
        <f t="shared" ca="1" si="489"/>
        <v>1.351465297189379</v>
      </c>
      <c r="S173" s="12">
        <f t="shared" ca="1" si="489"/>
        <v>1.4403136313290319</v>
      </c>
      <c r="T173" s="12">
        <f t="shared" ca="1" si="489"/>
        <v>1.1646509253470314</v>
      </c>
      <c r="U173" s="12">
        <f t="shared" ca="1" si="489"/>
        <v>0.37339911656459968</v>
      </c>
      <c r="V173" s="12">
        <f t="shared" ca="1" si="489"/>
        <v>1.2355236423115217</v>
      </c>
      <c r="W173" s="12">
        <f t="shared" ca="1" si="489"/>
        <v>1.2284143361544542</v>
      </c>
      <c r="X173" s="12">
        <f t="shared" ca="1" si="489"/>
        <v>1.2344564380689824</v>
      </c>
      <c r="Z173" s="9">
        <f t="shared" si="418"/>
        <v>2051</v>
      </c>
      <c r="AA173" s="7">
        <f t="shared" si="419"/>
        <v>1.6</v>
      </c>
      <c r="AB173" s="6">
        <f t="shared" ca="1" si="375"/>
        <v>4.0098798519874741</v>
      </c>
      <c r="AC173" s="6">
        <f t="shared" ca="1" si="376"/>
        <v>9.2647203723261722</v>
      </c>
      <c r="AD173" s="6">
        <f t="shared" ca="1" si="377"/>
        <v>5.3402156022537106</v>
      </c>
      <c r="AE173" s="6">
        <f t="shared" ca="1" si="378"/>
        <v>5.8925906433443682</v>
      </c>
      <c r="AF173" s="6">
        <f t="shared" ca="1" si="379"/>
        <v>6.6091126371518705</v>
      </c>
      <c r="AG173" s="6">
        <f t="shared" ca="1" si="380"/>
        <v>8.1671623973166181</v>
      </c>
      <c r="AH173" s="6">
        <f t="shared" ca="1" si="381"/>
        <v>8.7447903407607441</v>
      </c>
      <c r="AI173" s="6">
        <f t="shared" ca="1" si="382"/>
        <v>11.72928427860959</v>
      </c>
      <c r="AJ173" s="6">
        <f t="shared" ca="1" si="383"/>
        <v>16.770298965913724</v>
      </c>
      <c r="AK173" s="6">
        <f t="shared" ca="1" si="384"/>
        <v>32.501765681865216</v>
      </c>
      <c r="AM173" s="7">
        <f t="shared" si="420"/>
        <v>1.6</v>
      </c>
      <c r="AN173" s="6">
        <f t="shared" ca="1" si="385"/>
        <v>4.0098798519874741</v>
      </c>
      <c r="AO173" s="13">
        <f t="shared" ca="1" si="386"/>
        <v>6.0592019385146907</v>
      </c>
      <c r="AP173" s="13">
        <f t="shared" ca="1" si="487"/>
        <v>4.2721724818029685</v>
      </c>
      <c r="AQ173" s="13">
        <f t="shared" ca="1" si="487"/>
        <v>4.1248134503410574</v>
      </c>
      <c r="AR173" s="13">
        <f t="shared" ca="1" si="487"/>
        <v>3.9654675822911223</v>
      </c>
      <c r="AS173" s="13">
        <f t="shared" ca="1" si="487"/>
        <v>4.083581198658309</v>
      </c>
      <c r="AT173" s="13">
        <f t="shared" ca="1" si="487"/>
        <v>3.4979161363042977</v>
      </c>
      <c r="AU173" s="13">
        <f t="shared" ca="1" si="487"/>
        <v>3.5187852835828775</v>
      </c>
      <c r="AV173" s="13">
        <f t="shared" ca="1" si="487"/>
        <v>3.3540597931827438</v>
      </c>
      <c r="AW173" s="13">
        <f t="shared" ca="1" si="487"/>
        <v>3.2501765681865211</v>
      </c>
      <c r="AX173" s="13">
        <f t="shared" ca="1" si="387"/>
        <v>2.8444417489184186</v>
      </c>
    </row>
    <row r="174" spans="1:50" x14ac:dyDescent="0.25">
      <c r="A174" s="9">
        <f t="shared" si="414"/>
        <v>2051</v>
      </c>
      <c r="B174" s="7">
        <f t="shared" si="415"/>
        <v>1.8</v>
      </c>
      <c r="C174" s="6">
        <f ca="1">MAX(INDIRECT("'[All data.xlsx]Sheet5_Mul_" &amp; $B174 &amp; "_" &amp; C$1 &amp; "'!"&amp; ADDRESS($BD$2+$A174-2023, 2) &amp; ":" &amp; ADDRESS($BD$2+$A174-2023, 52)))</f>
        <v>4.5118628378972438</v>
      </c>
      <c r="D174" s="13">
        <f t="shared" ca="1" si="473"/>
        <v>11.056635246472737</v>
      </c>
      <c r="E174" s="13">
        <f t="shared" ca="1" si="449"/>
        <v>9.1329252329122887</v>
      </c>
      <c r="F174" s="13">
        <f t="shared" ca="1" si="490"/>
        <v>4.5584965153099208</v>
      </c>
      <c r="G174" s="13">
        <f t="shared" ca="1" si="416"/>
        <v>4.5971945461953609</v>
      </c>
      <c r="H174" s="13">
        <f t="shared" ca="1" si="491"/>
        <v>4.5848728148551139</v>
      </c>
      <c r="I174" s="13">
        <f t="shared" ca="1" si="474"/>
        <v>4.1543955536645427</v>
      </c>
      <c r="J174" s="13">
        <f t="shared" ca="1" si="474"/>
        <v>3.9209226162685793</v>
      </c>
      <c r="K174" s="13">
        <f t="shared" ca="1" si="462"/>
        <v>3.6476068429179298</v>
      </c>
      <c r="L174" s="13">
        <f t="shared" ca="1" si="462"/>
        <v>3.5170476600233473</v>
      </c>
      <c r="M174" s="13">
        <f t="shared" ca="1" si="374"/>
        <v>3.0746215220357782</v>
      </c>
      <c r="N174" s="12">
        <f t="shared" ca="1" si="488"/>
        <v>1.3738084001968123</v>
      </c>
      <c r="O174" s="12">
        <f t="shared" ca="1" si="489"/>
        <v>3.1533472546935424</v>
      </c>
      <c r="P174" s="12">
        <f t="shared" ca="1" si="489"/>
        <v>2.6877103241175142</v>
      </c>
      <c r="Q174" s="12">
        <f t="shared" ca="1" si="489"/>
        <v>1.3856679723827214</v>
      </c>
      <c r="R174" s="12">
        <f t="shared" ca="1" si="489"/>
        <v>1.56676325418897</v>
      </c>
      <c r="S174" s="12">
        <f t="shared" ca="1" si="489"/>
        <v>1.6171234247320487</v>
      </c>
      <c r="T174" s="12">
        <f t="shared" ca="1" si="489"/>
        <v>1.3832294535640315</v>
      </c>
      <c r="U174" s="12">
        <f t="shared" ca="1" si="489"/>
        <v>0.41607228717920242</v>
      </c>
      <c r="V174" s="12">
        <f t="shared" ca="1" si="489"/>
        <v>1.3436565744720599</v>
      </c>
      <c r="W174" s="12">
        <f t="shared" ca="1" si="489"/>
        <v>1.3292790948036943</v>
      </c>
      <c r="X174" s="12">
        <f t="shared" ca="1" si="489"/>
        <v>1.3343519282635092</v>
      </c>
      <c r="Z174" s="9">
        <f t="shared" si="418"/>
        <v>2051</v>
      </c>
      <c r="AA174" s="7">
        <f t="shared" si="419"/>
        <v>1.8</v>
      </c>
      <c r="AB174" s="6">
        <f t="shared" ca="1" si="375"/>
        <v>4.5118628378972438</v>
      </c>
      <c r="AC174" s="6">
        <f t="shared" ca="1" si="376"/>
        <v>12.285150273858596</v>
      </c>
      <c r="AD174" s="6">
        <f t="shared" ca="1" si="377"/>
        <v>11.41615654114036</v>
      </c>
      <c r="AE174" s="6">
        <f t="shared" ca="1" si="378"/>
        <v>6.5121378790141726</v>
      </c>
      <c r="AF174" s="6">
        <f t="shared" ca="1" si="379"/>
        <v>7.6619909103256019</v>
      </c>
      <c r="AG174" s="6">
        <f t="shared" ca="1" si="380"/>
        <v>9.1697456297102278</v>
      </c>
      <c r="AH174" s="6">
        <f t="shared" ca="1" si="381"/>
        <v>10.385988884161357</v>
      </c>
      <c r="AI174" s="6">
        <f t="shared" ca="1" si="382"/>
        <v>13.069742054228596</v>
      </c>
      <c r="AJ174" s="6">
        <f t="shared" ca="1" si="383"/>
        <v>18.238034214589653</v>
      </c>
      <c r="AK174" s="6">
        <f t="shared" ca="1" si="384"/>
        <v>35.170476600233478</v>
      </c>
      <c r="AM174" s="7">
        <f t="shared" si="420"/>
        <v>1.8</v>
      </c>
      <c r="AN174" s="6">
        <f t="shared" ca="1" si="385"/>
        <v>4.5118628378972438</v>
      </c>
      <c r="AO174" s="13">
        <f t="shared" ca="1" si="386"/>
        <v>8.9071470220743532</v>
      </c>
      <c r="AP174" s="13">
        <f t="shared" ca="1" si="487"/>
        <v>5.6219063995267344</v>
      </c>
      <c r="AQ174" s="13">
        <f t="shared" ca="1" si="487"/>
        <v>4.5584965153099208</v>
      </c>
      <c r="AR174" s="13">
        <f t="shared" ca="1" si="487"/>
        <v>4.5971945461953609</v>
      </c>
      <c r="AS174" s="13">
        <f t="shared" ca="1" si="487"/>
        <v>4.3883001114368021</v>
      </c>
      <c r="AT174" s="13">
        <f t="shared" ca="1" si="487"/>
        <v>4.1543955536645427</v>
      </c>
      <c r="AU174" s="13">
        <f t="shared" ca="1" si="487"/>
        <v>2.5349324141535146</v>
      </c>
      <c r="AV174" s="13">
        <f t="shared" ca="1" si="487"/>
        <v>3.6476068429179298</v>
      </c>
      <c r="AW174" s="13">
        <f t="shared" ca="1" si="487"/>
        <v>3.5170476600233473</v>
      </c>
      <c r="AX174" s="13">
        <f t="shared" ca="1" si="387"/>
        <v>3.0746215220357782</v>
      </c>
    </row>
    <row r="175" spans="1:50" x14ac:dyDescent="0.25">
      <c r="A175" s="9">
        <f t="shared" si="414"/>
        <v>2051</v>
      </c>
      <c r="B175" s="7">
        <f t="shared" si="415"/>
        <v>2</v>
      </c>
      <c r="C175" s="6">
        <f ca="1">MAX(INDIRECT("'[All data.xlsx]Sheet5_Mul_" &amp; $B175 &amp; "_" &amp; C$1 &amp; "'!"&amp; ADDRESS($BD$2+$A175-2023, 2) &amp; ":" &amp; ADDRESS($BD$2+$A175-2023, 52)))</f>
        <v>5.204638617033468</v>
      </c>
      <c r="D175" s="13">
        <f t="shared" ca="1" si="473"/>
        <v>23.575890483542548</v>
      </c>
      <c r="E175" s="13">
        <f t="shared" ca="1" si="449"/>
        <v>9.9935508708804797</v>
      </c>
      <c r="F175" s="13">
        <f t="shared" ca="1" si="490"/>
        <v>8.909676059413</v>
      </c>
      <c r="G175" s="13">
        <f t="shared" ref="G175:G206" ca="1" si="492">MAX(INDIRECT("'[All data.xlsx]Sheet5_Mul_" &amp; $B175 &amp; "_" &amp; G$1 &amp; "'!"&amp; ADDRESS($BE$2+$A175-2023, 2) &amp; ":" &amp; ADDRESS($BE$2+$A175-2023, 52)))</f>
        <v>9.1811740752106239</v>
      </c>
      <c r="H175" s="13">
        <f t="shared" ca="1" si="491"/>
        <v>10.306131331523119</v>
      </c>
      <c r="I175" s="13">
        <f t="shared" ca="1" si="474"/>
        <v>5.9145100453757919</v>
      </c>
      <c r="J175" s="13">
        <f t="shared" ca="1" si="474"/>
        <v>4.4668566571327863</v>
      </c>
      <c r="K175" s="13">
        <f t="shared" ca="1" si="462"/>
        <v>3.9231711229068855</v>
      </c>
      <c r="L175" s="13">
        <f t="shared" ca="1" si="462"/>
        <v>1.7714910493604614</v>
      </c>
      <c r="M175" s="13">
        <f t="shared" ca="1" si="374"/>
        <v>3.305109797823949</v>
      </c>
      <c r="N175" s="12">
        <f t="shared" ca="1" si="488"/>
        <v>1.5847503589895569</v>
      </c>
      <c r="O175" s="12">
        <f t="shared" ca="1" si="489"/>
        <v>6.7238330537268309</v>
      </c>
      <c r="P175" s="12">
        <f t="shared" ca="1" si="489"/>
        <v>2.9409821240476806</v>
      </c>
      <c r="Q175" s="12">
        <f t="shared" ca="1" si="489"/>
        <v>2.7083168141885312</v>
      </c>
      <c r="R175" s="12">
        <f t="shared" ca="1" si="489"/>
        <v>3.1290227173999425</v>
      </c>
      <c r="S175" s="12">
        <f t="shared" ca="1" si="489"/>
        <v>3.6350596990546196</v>
      </c>
      <c r="T175" s="12">
        <f t="shared" ca="1" si="489"/>
        <v>1.9692695104460287</v>
      </c>
      <c r="U175" s="12">
        <f t="shared" ca="1" si="489"/>
        <v>0.47400457691348047</v>
      </c>
      <c r="V175" s="12">
        <f t="shared" ca="1" si="489"/>
        <v>1.4451652546676002</v>
      </c>
      <c r="W175" s="12">
        <f t="shared" ca="1" si="489"/>
        <v>0.66954054825947074</v>
      </c>
      <c r="X175" s="12">
        <f t="shared" ca="1" si="489"/>
        <v>1.4343813052244951</v>
      </c>
      <c r="Z175" s="9">
        <f t="shared" si="418"/>
        <v>2051</v>
      </c>
      <c r="AA175" s="7">
        <f t="shared" si="419"/>
        <v>2</v>
      </c>
      <c r="AB175" s="6">
        <f t="shared" ca="1" si="375"/>
        <v>5.204638617033468</v>
      </c>
      <c r="AC175" s="6">
        <f t="shared" ca="1" si="376"/>
        <v>26.19543387060283</v>
      </c>
      <c r="AD175" s="6">
        <f t="shared" ca="1" si="377"/>
        <v>12.491938588600599</v>
      </c>
      <c r="AE175" s="6">
        <f t="shared" ca="1" si="378"/>
        <v>12.728108656304286</v>
      </c>
      <c r="AF175" s="6">
        <f t="shared" ca="1" si="379"/>
        <v>15.301956792017707</v>
      </c>
      <c r="AG175" s="6">
        <f t="shared" ca="1" si="380"/>
        <v>20.612262663046238</v>
      </c>
      <c r="AH175" s="6">
        <f t="shared" ca="1" si="381"/>
        <v>14.78627511343948</v>
      </c>
      <c r="AI175" s="6">
        <f t="shared" ca="1" si="382"/>
        <v>14.889522190442619</v>
      </c>
      <c r="AJ175" s="6">
        <f t="shared" ca="1" si="383"/>
        <v>19.615855614534432</v>
      </c>
      <c r="AK175" s="6">
        <f t="shared" ca="1" si="384"/>
        <v>17.714910493604616</v>
      </c>
      <c r="AM175" s="7">
        <f t="shared" si="420"/>
        <v>2</v>
      </c>
      <c r="AN175" s="6">
        <f t="shared" ca="1" si="385"/>
        <v>5.204638617033468</v>
      </c>
      <c r="AO175" s="13">
        <f t="shared" ca="1" si="386"/>
        <v>15.706081295023424</v>
      </c>
      <c r="AP175" s="13">
        <f t="shared" ca="1" si="487"/>
        <v>6.7049050999242716</v>
      </c>
      <c r="AQ175" s="13">
        <f t="shared" ca="1" si="487"/>
        <v>6.6878361451649466</v>
      </c>
      <c r="AR175" s="13">
        <f t="shared" ca="1" si="487"/>
        <v>6.1966591091064158</v>
      </c>
      <c r="AS175" s="13">
        <f t="shared" ca="1" si="487"/>
        <v>7.5346370865576704</v>
      </c>
      <c r="AT175" s="13">
        <f t="shared" ca="1" si="487"/>
        <v>4.0617173302516285</v>
      </c>
      <c r="AU175" s="13">
        <f t="shared" ca="1" si="487"/>
        <v>3.5782376196376751</v>
      </c>
      <c r="AV175" s="13">
        <f t="shared" ca="1" si="487"/>
        <v>3.8962579543696956</v>
      </c>
      <c r="AW175" s="13">
        <f t="shared" ca="1" si="487"/>
        <v>1.7589945110137981</v>
      </c>
      <c r="AX175" s="13">
        <f t="shared" ca="1" si="387"/>
        <v>3.305109797823949</v>
      </c>
    </row>
    <row r="176" spans="1:50" x14ac:dyDescent="0.25">
      <c r="A176" s="9">
        <f t="shared" si="414"/>
        <v>2052</v>
      </c>
      <c r="B176" s="7">
        <f t="shared" si="415"/>
        <v>1</v>
      </c>
      <c r="C176" s="6">
        <f ca="1">MAX(INDIRECT("'[All data.xlsx]Sheet5_Mul_" &amp; $B176 &amp; "_" &amp; C$1 &amp; "'!"&amp; ADDRESS($BD$2+$A176-2023, 2) &amp; ":" &amp; ADDRESS($BD$2+$A176-2023, 52)))/18</f>
        <v>3.0732881918183121</v>
      </c>
      <c r="D176" s="13">
        <f t="shared" ca="1" si="473"/>
        <v>3.4924454521950592</v>
      </c>
      <c r="E176" s="13">
        <f t="shared" ca="1" si="449"/>
        <v>3.3984296292381937</v>
      </c>
      <c r="F176" s="13">
        <f t="shared" ca="1" si="490"/>
        <v>3.2898303175667882</v>
      </c>
      <c r="G176" s="13">
        <f t="shared" ca="1" si="492"/>
        <v>2.9345007481038081</v>
      </c>
      <c r="H176" s="13">
        <f t="shared" ca="1" si="491"/>
        <v>2.8577679271969734</v>
      </c>
      <c r="I176" s="13">
        <f t="shared" ca="1" si="474"/>
        <v>2.854942023111072</v>
      </c>
      <c r="J176" s="13">
        <f t="shared" ca="1" si="474"/>
        <v>2.7382072456688307</v>
      </c>
      <c r="K176" s="13">
        <f t="shared" ca="1" si="462"/>
        <v>2.6120581067497297</v>
      </c>
      <c r="L176" s="13">
        <f t="shared" ca="1" si="462"/>
        <v>2.6439154845513699</v>
      </c>
      <c r="M176" s="13">
        <f t="shared" ca="1" si="374"/>
        <v>2.3016497902537374</v>
      </c>
      <c r="N176" s="12">
        <f ca="1">C176/$C176</f>
        <v>1</v>
      </c>
      <c r="O176" s="12">
        <f t="shared" ref="O176" ca="1" si="493">D176/$C176</f>
        <v>1.1363872289922647</v>
      </c>
      <c r="P176" s="12">
        <f t="shared" ref="P176" ca="1" si="494">E176/$C176</f>
        <v>1.1057959478988892</v>
      </c>
      <c r="Q176" s="12">
        <f t="shared" ref="Q176" ca="1" si="495">F176/$C176</f>
        <v>1.0704594272430921</v>
      </c>
      <c r="R176" s="12">
        <f t="shared" ref="R176" ca="1" si="496">G176/$C176</f>
        <v>0.95484073244937362</v>
      </c>
      <c r="S176" s="12">
        <f t="shared" ref="S176" ca="1" si="497">H176/$C176</f>
        <v>0.92987307041523293</v>
      </c>
      <c r="T176" s="12">
        <f t="shared" ref="T176" ca="1" si="498">I176/$C176</f>
        <v>0.92895356534134355</v>
      </c>
      <c r="U176" s="12">
        <f t="shared" ref="U176" ca="1" si="499">J176/$C176</f>
        <v>0.89096989112783764</v>
      </c>
      <c r="V176" s="12">
        <f t="shared" ref="V176" ca="1" si="500">K176/$C176</f>
        <v>0.84992293065893842</v>
      </c>
      <c r="W176" s="12">
        <f t="shared" ref="W176" ca="1" si="501">L176/$C176</f>
        <v>0.86028882406472151</v>
      </c>
      <c r="X176" s="12">
        <f t="shared" ref="X176" ca="1" si="502">M176/$C176</f>
        <v>0.74892091030745978</v>
      </c>
      <c r="Z176" s="9">
        <f t="shared" si="418"/>
        <v>2052</v>
      </c>
      <c r="AA176" s="7">
        <f t="shared" si="419"/>
        <v>1</v>
      </c>
      <c r="AB176" s="6">
        <f t="shared" ca="1" si="375"/>
        <v>3.0732881918183121</v>
      </c>
      <c r="AC176" s="6">
        <f t="shared" ca="1" si="376"/>
        <v>3.8804949468833989</v>
      </c>
      <c r="AD176" s="6">
        <f t="shared" ca="1" si="377"/>
        <v>4.2480370365477418</v>
      </c>
      <c r="AE176" s="6">
        <f t="shared" ca="1" si="378"/>
        <v>4.6997575965239831</v>
      </c>
      <c r="AF176" s="6">
        <f t="shared" ca="1" si="379"/>
        <v>4.8908345801730135</v>
      </c>
      <c r="AG176" s="6">
        <f t="shared" ca="1" si="380"/>
        <v>5.7155358543939467</v>
      </c>
      <c r="AH176" s="6">
        <f t="shared" ca="1" si="381"/>
        <v>7.1373550577776799</v>
      </c>
      <c r="AI176" s="6">
        <f t="shared" ca="1" si="382"/>
        <v>9.1273574855627668</v>
      </c>
      <c r="AJ176" s="6">
        <f t="shared" ca="1" si="383"/>
        <v>13.060290533748651</v>
      </c>
      <c r="AK176" s="6">
        <f t="shared" ca="1" si="384"/>
        <v>26.439154845513706</v>
      </c>
      <c r="AM176" s="7">
        <f t="shared" si="420"/>
        <v>1</v>
      </c>
      <c r="AN176" s="6">
        <f t="shared" ca="1" si="385"/>
        <v>35.664547508489868</v>
      </c>
      <c r="AO176" s="13">
        <f t="shared" ca="1" si="386"/>
        <v>3.19222941773464</v>
      </c>
      <c r="AP176" s="13">
        <f t="shared" ca="1" si="487"/>
        <v>3.3984296292381937</v>
      </c>
      <c r="AQ176" s="13">
        <f t="shared" ca="1" si="487"/>
        <v>3.2898303175667882</v>
      </c>
      <c r="AR176" s="13">
        <f t="shared" ca="1" si="487"/>
        <v>2.9345007481038081</v>
      </c>
      <c r="AS176" s="13">
        <f t="shared" ca="1" si="487"/>
        <v>2.8577679271969734</v>
      </c>
      <c r="AT176" s="13">
        <f t="shared" ca="1" si="487"/>
        <v>2.8025320562094338</v>
      </c>
      <c r="AU176" s="13">
        <f t="shared" ca="1" si="487"/>
        <v>2.7382072456688307</v>
      </c>
      <c r="AV176" s="13">
        <f t="shared" ca="1" si="487"/>
        <v>1.5309075409220481</v>
      </c>
      <c r="AW176" s="13">
        <f t="shared" ca="1" si="487"/>
        <v>2.5476418109177388</v>
      </c>
      <c r="AX176" s="13">
        <f t="shared" ca="1" si="387"/>
        <v>2.3016497902537374</v>
      </c>
    </row>
    <row r="177" spans="1:50" x14ac:dyDescent="0.25">
      <c r="A177" s="9">
        <f t="shared" si="414"/>
        <v>2052</v>
      </c>
      <c r="B177" s="7">
        <f t="shared" si="415"/>
        <v>1.2</v>
      </c>
      <c r="C177" s="6">
        <f ca="1">MAX(INDIRECT("'[All data.xlsx]Sheet5_Mul_" &amp; $B177 &amp; "_" &amp; C$1 &amp; "'!"&amp; ADDRESS($BD$2+$A177-2023, 2) &amp; ":" &amp; ADDRESS($BD$2+$A177-2023, 52)))</f>
        <v>3.3417843140714156</v>
      </c>
      <c r="D177" s="13">
        <f t="shared" ca="1" si="473"/>
        <v>3.750605933870407</v>
      </c>
      <c r="E177" s="13">
        <f t="shared" ca="1" si="449"/>
        <v>3.6330996637822421</v>
      </c>
      <c r="F177" s="13">
        <f t="shared" ca="1" si="490"/>
        <v>3.515593393694076</v>
      </c>
      <c r="G177" s="13">
        <f t="shared" ca="1" si="492"/>
        <v>3.1952645844122252</v>
      </c>
      <c r="H177" s="13">
        <f t="shared" ca="1" si="491"/>
        <v>3.0567469417216575</v>
      </c>
      <c r="I177" s="13">
        <f t="shared" ca="1" si="474"/>
        <v>2.9840074539927102</v>
      </c>
      <c r="J177" s="13">
        <f t="shared" ca="1" si="474"/>
        <v>2.9112679662637628</v>
      </c>
      <c r="K177" s="13">
        <f t="shared" ca="1" si="462"/>
        <v>2.7725379326646267</v>
      </c>
      <c r="L177" s="13">
        <f t="shared" ca="1" si="462"/>
        <v>2.8173283039659589</v>
      </c>
      <c r="M177" s="13">
        <f t="shared" ca="1" si="374"/>
        <v>2.4579456294078126</v>
      </c>
      <c r="N177" s="12">
        <f t="shared" ref="N177:N181" ca="1" si="503">C177/C$176</f>
        <v>1.08736444664314</v>
      </c>
      <c r="O177" s="12">
        <f t="shared" ref="O176:X181" ca="1" si="504">D177/D$176</f>
        <v>1.0739196889998925</v>
      </c>
      <c r="P177" s="12">
        <f t="shared" ca="1" si="504"/>
        <v>1.0690524919289421</v>
      </c>
      <c r="Q177" s="12">
        <f t="shared" ca="1" si="504"/>
        <v>1.068624535108019</v>
      </c>
      <c r="R177" s="12">
        <f t="shared" ca="1" si="504"/>
        <v>1.0888613971139436</v>
      </c>
      <c r="S177" s="12">
        <f t="shared" ca="1" si="504"/>
        <v>1.0696274223778037</v>
      </c>
      <c r="T177" s="12">
        <f t="shared" ca="1" si="504"/>
        <v>1.0452077239526545</v>
      </c>
      <c r="U177" s="12">
        <f t="shared" ca="1" si="504"/>
        <v>1.0632021994933625</v>
      </c>
      <c r="V177" s="12">
        <f t="shared" ca="1" si="504"/>
        <v>1.0614380765497546</v>
      </c>
      <c r="W177" s="12">
        <f t="shared" ca="1" si="504"/>
        <v>1.0655893958894886</v>
      </c>
      <c r="X177" s="12">
        <f t="shared" ca="1" si="504"/>
        <v>1.0679060036917454</v>
      </c>
      <c r="Z177" s="9">
        <f t="shared" si="418"/>
        <v>2052</v>
      </c>
      <c r="AA177" s="7">
        <f t="shared" si="419"/>
        <v>1.2</v>
      </c>
      <c r="AB177" s="6">
        <f t="shared" ca="1" si="375"/>
        <v>3.3417843140714156</v>
      </c>
      <c r="AC177" s="6">
        <f t="shared" ca="1" si="376"/>
        <v>4.1673399265226747</v>
      </c>
      <c r="AD177" s="6">
        <f t="shared" ca="1" si="377"/>
        <v>4.541374579727802</v>
      </c>
      <c r="AE177" s="6">
        <f t="shared" ca="1" si="378"/>
        <v>5.0222762767058233</v>
      </c>
      <c r="AF177" s="6">
        <f t="shared" ca="1" si="379"/>
        <v>5.3254409740203759</v>
      </c>
      <c r="AG177" s="6">
        <f t="shared" ca="1" si="380"/>
        <v>6.113493883443315</v>
      </c>
      <c r="AH177" s="6">
        <f t="shared" ca="1" si="381"/>
        <v>7.4600186349817754</v>
      </c>
      <c r="AI177" s="6">
        <f t="shared" ca="1" si="382"/>
        <v>9.704226554212541</v>
      </c>
      <c r="AJ177" s="6">
        <f t="shared" ca="1" si="383"/>
        <v>13.862689663323136</v>
      </c>
      <c r="AK177" s="6">
        <f t="shared" ca="1" si="384"/>
        <v>28.173283039659594</v>
      </c>
      <c r="AM177" s="7">
        <f t="shared" si="420"/>
        <v>1.2</v>
      </c>
      <c r="AN177" s="6">
        <f t="shared" ca="1" si="385"/>
        <v>3.3417843140714156</v>
      </c>
      <c r="AO177" s="13">
        <f t="shared" ca="1" si="386"/>
        <v>3.750605933870407</v>
      </c>
      <c r="AP177" s="13">
        <f t="shared" ca="1" si="487"/>
        <v>3.6330996637822421</v>
      </c>
      <c r="AQ177" s="13">
        <f t="shared" ca="1" si="487"/>
        <v>3.515593393694076</v>
      </c>
      <c r="AR177" s="13">
        <f t="shared" ca="1" si="487"/>
        <v>3.1952645844122252</v>
      </c>
      <c r="AS177" s="13">
        <f t="shared" ca="1" si="487"/>
        <v>3.0567469417216575</v>
      </c>
      <c r="AT177" s="13">
        <f t="shared" ca="1" si="487"/>
        <v>2.9840074539927102</v>
      </c>
      <c r="AU177" s="13">
        <f t="shared" ca="1" si="487"/>
        <v>2.9112679662637628</v>
      </c>
      <c r="AV177" s="13">
        <f t="shared" ca="1" si="487"/>
        <v>1.6044575150233766</v>
      </c>
      <c r="AW177" s="13">
        <f t="shared" ca="1" si="487"/>
        <v>2.8173283039659589</v>
      </c>
      <c r="AX177" s="13">
        <f t="shared" ca="1" si="387"/>
        <v>2.4579456294078126</v>
      </c>
    </row>
    <row r="178" spans="1:50" x14ac:dyDescent="0.25">
      <c r="A178" s="9">
        <f t="shared" si="414"/>
        <v>2052</v>
      </c>
      <c r="B178" s="7">
        <f t="shared" si="415"/>
        <v>1.4</v>
      </c>
      <c r="C178" s="6">
        <f ca="1">MAX(INDIRECT("'[All data.xlsx]Sheet5_Mul_" &amp; $B178 &amp; "_" &amp; C$1 &amp; "'!"&amp; ADDRESS($BD$2+$A178-2023, 2) &amp; ":" &amp; ADDRESS($BD$2+$A178-2023, 52)))</f>
        <v>3.6340231889529964</v>
      </c>
      <c r="D178" s="13">
        <f t="shared" ca="1" si="473"/>
        <v>4.0465794330290112</v>
      </c>
      <c r="E178" s="13">
        <f t="shared" ca="1" si="449"/>
        <v>3.9169048631888868</v>
      </c>
      <c r="F178" s="13">
        <f t="shared" ca="1" si="490"/>
        <v>3.7872302933487627</v>
      </c>
      <c r="G178" s="13">
        <f t="shared" ca="1" si="492"/>
        <v>3.4878069443526019</v>
      </c>
      <c r="H178" s="13">
        <f t="shared" ca="1" si="491"/>
        <v>3.2009214163428945</v>
      </c>
      <c r="I178" s="13">
        <f t="shared" ca="1" si="474"/>
        <v>3.3995552855647277</v>
      </c>
      <c r="J178" s="13">
        <f t="shared" ca="1" si="474"/>
        <v>3.18112284793773</v>
      </c>
      <c r="K178" s="13">
        <f t="shared" ca="1" si="462"/>
        <v>3.0291414019400666</v>
      </c>
      <c r="L178" s="13">
        <f t="shared" ca="1" si="462"/>
        <v>3.0171912707410105</v>
      </c>
      <c r="M178" s="13">
        <f t="shared" ca="1" si="374"/>
        <v>2.6372859022672523</v>
      </c>
      <c r="N178" s="12">
        <f t="shared" ca="1" si="503"/>
        <v>1.1824544143394913</v>
      </c>
      <c r="O178" s="12">
        <f t="shared" ca="1" si="504"/>
        <v>1.1586664669266831</v>
      </c>
      <c r="P178" s="12">
        <f t="shared" ca="1" si="504"/>
        <v>1.1525631807968073</v>
      </c>
      <c r="Q178" s="12">
        <f t="shared" ca="1" si="504"/>
        <v>1.1511932007939727</v>
      </c>
      <c r="R178" s="12">
        <f t="shared" ca="1" si="504"/>
        <v>1.188552071968741</v>
      </c>
      <c r="S178" s="12">
        <f t="shared" ca="1" si="504"/>
        <v>1.1200774513144254</v>
      </c>
      <c r="T178" s="12">
        <f t="shared" ca="1" si="504"/>
        <v>1.1907615839638601</v>
      </c>
      <c r="U178" s="12">
        <f t="shared" ca="1" si="504"/>
        <v>1.1617538639449161</v>
      </c>
      <c r="V178" s="12">
        <f t="shared" ca="1" si="504"/>
        <v>1.1596761167420304</v>
      </c>
      <c r="W178" s="12">
        <f t="shared" ca="1" si="504"/>
        <v>1.141182949444006</v>
      </c>
      <c r="X178" s="12">
        <f t="shared" ca="1" si="504"/>
        <v>1.1458241446786368</v>
      </c>
      <c r="Z178" s="9">
        <f t="shared" si="418"/>
        <v>2052</v>
      </c>
      <c r="AA178" s="7">
        <f t="shared" si="419"/>
        <v>1.4</v>
      </c>
      <c r="AB178" s="6">
        <f t="shared" ca="1" si="375"/>
        <v>3.6340231889529964</v>
      </c>
      <c r="AC178" s="6">
        <f t="shared" ca="1" si="376"/>
        <v>4.4961993700322349</v>
      </c>
      <c r="AD178" s="6">
        <f t="shared" ca="1" si="377"/>
        <v>4.8961310789861079</v>
      </c>
      <c r="AE178" s="6">
        <f t="shared" ca="1" si="378"/>
        <v>5.4103289904982326</v>
      </c>
      <c r="AF178" s="6">
        <f t="shared" ca="1" si="379"/>
        <v>5.8130115739210035</v>
      </c>
      <c r="AG178" s="6">
        <f t="shared" ca="1" si="380"/>
        <v>6.401842832685789</v>
      </c>
      <c r="AH178" s="6">
        <f t="shared" ca="1" si="381"/>
        <v>8.4988882139118189</v>
      </c>
      <c r="AI178" s="6">
        <f t="shared" ca="1" si="382"/>
        <v>10.603742826459099</v>
      </c>
      <c r="AJ178" s="6">
        <f t="shared" ca="1" si="383"/>
        <v>15.145707009700336</v>
      </c>
      <c r="AK178" s="6">
        <f t="shared" ca="1" si="384"/>
        <v>30.171912707410112</v>
      </c>
      <c r="AM178" s="7">
        <f t="shared" si="420"/>
        <v>1.4</v>
      </c>
      <c r="AN178" s="6">
        <f t="shared" ca="1" si="385"/>
        <v>3.6340231889529964</v>
      </c>
      <c r="AO178" s="13">
        <f t="shared" ca="1" si="386"/>
        <v>4.0465794330290112</v>
      </c>
      <c r="AP178" s="13">
        <f t="shared" ca="1" si="487"/>
        <v>3.9169048631888868</v>
      </c>
      <c r="AQ178" s="13">
        <f t="shared" ca="1" si="487"/>
        <v>3.7872302933487627</v>
      </c>
      <c r="AR178" s="13">
        <f t="shared" ca="1" si="487"/>
        <v>3.4878069443526019</v>
      </c>
      <c r="AS178" s="13">
        <f t="shared" ca="1" si="487"/>
        <v>3.2009214163428945</v>
      </c>
      <c r="AT178" s="13">
        <f t="shared" ca="1" si="487"/>
        <v>3.3438724606532184</v>
      </c>
      <c r="AU178" s="13">
        <f t="shared" ca="1" si="487"/>
        <v>3.18112284793773</v>
      </c>
      <c r="AV178" s="13">
        <f t="shared" ca="1" si="487"/>
        <v>3.0291414019400666</v>
      </c>
      <c r="AW178" s="13">
        <f t="shared" ca="1" si="487"/>
        <v>3.0171912707410105</v>
      </c>
      <c r="AX178" s="13">
        <f t="shared" ca="1" si="387"/>
        <v>2.6372859022672523</v>
      </c>
    </row>
    <row r="179" spans="1:50" x14ac:dyDescent="0.25">
      <c r="A179" s="9">
        <f t="shared" si="414"/>
        <v>2052</v>
      </c>
      <c r="B179" s="7">
        <f t="shared" si="415"/>
        <v>1.6</v>
      </c>
      <c r="C179" s="6">
        <f ca="1">MAX(INDIRECT("'[All data.xlsx]Sheet5_Mul_" &amp; $B179 &amp; "_" &amp; C$1 &amp; "'!"&amp; ADDRESS($BD$2+$A179-2023, 2) &amp; ":" &amp; ADDRESS($BD$2+$A179-2023, 52)))</f>
        <v>4.0097297309088011</v>
      </c>
      <c r="D179" s="13">
        <f t="shared" ca="1" si="473"/>
        <v>9.113998137408533</v>
      </c>
      <c r="E179" s="13">
        <f t="shared" ca="1" si="449"/>
        <v>4.2723874004085651</v>
      </c>
      <c r="F179" s="13">
        <f t="shared" ca="1" si="490"/>
        <v>4.1246493657008783</v>
      </c>
      <c r="G179" s="13">
        <f t="shared" ca="1" si="492"/>
        <v>3.9446790712646109</v>
      </c>
      <c r="H179" s="13">
        <f t="shared" ca="1" si="491"/>
        <v>4.1104907321909234</v>
      </c>
      <c r="I179" s="13">
        <f t="shared" ca="1" si="474"/>
        <v>3.496140895854928</v>
      </c>
      <c r="J179" s="13">
        <f t="shared" ca="1" si="474"/>
        <v>3.4079605505233634</v>
      </c>
      <c r="K179" s="13">
        <f t="shared" ca="1" si="462"/>
        <v>3.3012363488202143</v>
      </c>
      <c r="L179" s="13">
        <f t="shared" ca="1" si="462"/>
        <v>3.2476097913665622</v>
      </c>
      <c r="M179" s="13">
        <f t="shared" ca="1" si="374"/>
        <v>1.4369938618338085</v>
      </c>
      <c r="N179" s="12">
        <f t="shared" ca="1" si="503"/>
        <v>1.3047034578740377</v>
      </c>
      <c r="O179" s="12">
        <f t="shared" ca="1" si="504"/>
        <v>2.609632208193899</v>
      </c>
      <c r="P179" s="12">
        <f t="shared" ca="1" si="504"/>
        <v>1.2571651811328757</v>
      </c>
      <c r="Q179" s="12">
        <f t="shared" ca="1" si="504"/>
        <v>1.2537574791248005</v>
      </c>
      <c r="R179" s="12">
        <f t="shared" ca="1" si="504"/>
        <v>1.344241971590415</v>
      </c>
      <c r="S179" s="12">
        <f t="shared" ca="1" si="504"/>
        <v>1.4383570803884962</v>
      </c>
      <c r="T179" s="12">
        <f t="shared" ca="1" si="504"/>
        <v>1.2245926073290736</v>
      </c>
      <c r="U179" s="12">
        <f t="shared" ca="1" si="504"/>
        <v>1.244595549118467</v>
      </c>
      <c r="V179" s="12">
        <f t="shared" ca="1" si="504"/>
        <v>1.2638449122895095</v>
      </c>
      <c r="W179" s="12">
        <f t="shared" ca="1" si="504"/>
        <v>1.2283334358993814</v>
      </c>
      <c r="X179" s="12">
        <f t="shared" ca="1" si="504"/>
        <v>0.62433210643891746</v>
      </c>
      <c r="Z179" s="9">
        <f t="shared" si="418"/>
        <v>2052</v>
      </c>
      <c r="AA179" s="7">
        <f t="shared" si="419"/>
        <v>1.6</v>
      </c>
      <c r="AB179" s="6">
        <f t="shared" ca="1" si="375"/>
        <v>4.0097297309088011</v>
      </c>
      <c r="AC179" s="6">
        <f t="shared" ca="1" si="376"/>
        <v>10.126664597120593</v>
      </c>
      <c r="AD179" s="6">
        <f t="shared" ca="1" si="377"/>
        <v>5.3404842505107064</v>
      </c>
      <c r="AE179" s="6">
        <f t="shared" ca="1" si="378"/>
        <v>5.8923562367155409</v>
      </c>
      <c r="AF179" s="6">
        <f t="shared" ca="1" si="379"/>
        <v>6.5744651187743521</v>
      </c>
      <c r="AG179" s="6">
        <f t="shared" ca="1" si="380"/>
        <v>8.2209814643818468</v>
      </c>
      <c r="AH179" s="6">
        <f t="shared" ca="1" si="381"/>
        <v>8.7403522396373194</v>
      </c>
      <c r="AI179" s="6">
        <f t="shared" ca="1" si="382"/>
        <v>11.359868501744543</v>
      </c>
      <c r="AJ179" s="6">
        <f t="shared" ca="1" si="383"/>
        <v>16.506181744101074</v>
      </c>
      <c r="AK179" s="6">
        <f t="shared" ca="1" si="384"/>
        <v>32.476097913665633</v>
      </c>
      <c r="AM179" s="7">
        <f t="shared" si="420"/>
        <v>1.6</v>
      </c>
      <c r="AN179" s="6">
        <f t="shared" ca="1" si="385"/>
        <v>4.0097297309088011</v>
      </c>
      <c r="AO179" s="13">
        <f t="shared" ca="1" si="386"/>
        <v>7.1579931542704216</v>
      </c>
      <c r="AP179" s="13">
        <f t="shared" ca="1" si="487"/>
        <v>4.2723874004085651</v>
      </c>
      <c r="AQ179" s="13">
        <f t="shared" ca="1" si="487"/>
        <v>4.1246493657008783</v>
      </c>
      <c r="AR179" s="13">
        <f t="shared" ca="1" si="487"/>
        <v>3.9446790712646109</v>
      </c>
      <c r="AS179" s="13">
        <f t="shared" ca="1" si="487"/>
        <v>4.1104907321909234</v>
      </c>
      <c r="AT179" s="13">
        <f t="shared" ca="1" si="487"/>
        <v>3.496140895854928</v>
      </c>
      <c r="AU179" s="13">
        <f t="shared" ca="1" si="487"/>
        <v>3.4079605505233634</v>
      </c>
      <c r="AV179" s="13">
        <f t="shared" ca="1" si="487"/>
        <v>3.3012363488202143</v>
      </c>
      <c r="AW179" s="13">
        <f t="shared" ca="1" si="487"/>
        <v>3.2476097913665622</v>
      </c>
      <c r="AX179" s="13">
        <f t="shared" ca="1" si="387"/>
        <v>1.4369938618338085</v>
      </c>
    </row>
    <row r="180" spans="1:50" x14ac:dyDescent="0.25">
      <c r="A180" s="9">
        <f t="shared" si="414"/>
        <v>2052</v>
      </c>
      <c r="B180" s="7">
        <f t="shared" si="415"/>
        <v>1.8</v>
      </c>
      <c r="C180" s="6">
        <f ca="1">MAX(INDIRECT("'[All data.xlsx]Sheet5_Mul_" &amp; $B180 &amp; "_" &amp; C$1 &amp; "'!"&amp; ADDRESS($BD$2+$A180-2023, 2) &amp; ":" &amp; ADDRESS($BD$2+$A180-2023, 52)))</f>
        <v>4.5116083683418271</v>
      </c>
      <c r="D180" s="13">
        <f t="shared" ca="1" si="473"/>
        <v>9.7828536243977311</v>
      </c>
      <c r="E180" s="13">
        <f t="shared" ca="1" si="449"/>
        <v>9.3424544057174632</v>
      </c>
      <c r="F180" s="13">
        <f t="shared" ca="1" si="490"/>
        <v>4.5581885234385506</v>
      </c>
      <c r="G180" s="13">
        <f t="shared" ca="1" si="492"/>
        <v>4.589250161713565</v>
      </c>
      <c r="H180" s="13">
        <f t="shared" ca="1" si="491"/>
        <v>4.3989443704422806</v>
      </c>
      <c r="I180" s="13">
        <f t="shared" ca="1" si="474"/>
        <v>4.153760628553461</v>
      </c>
      <c r="J180" s="13">
        <f t="shared" ca="1" si="474"/>
        <v>3.9965856537216453</v>
      </c>
      <c r="K180" s="13">
        <f t="shared" ca="1" si="462"/>
        <v>3.600740350198119</v>
      </c>
      <c r="L180" s="13">
        <f t="shared" ca="1" si="462"/>
        <v>3.5141887472519371</v>
      </c>
      <c r="M180" s="13">
        <f t="shared" ca="1" si="374"/>
        <v>1.6329558071919283</v>
      </c>
      <c r="N180" s="12">
        <f t="shared" ca="1" si="503"/>
        <v>1.4680069315831172</v>
      </c>
      <c r="O180" s="12">
        <f t="shared" ca="1" si="504"/>
        <v>2.8011471498428264</v>
      </c>
      <c r="P180" s="12">
        <f t="shared" ca="1" si="504"/>
        <v>2.7490504218007619</v>
      </c>
      <c r="Q180" s="12">
        <f t="shared" ca="1" si="504"/>
        <v>1.3855390957701006</v>
      </c>
      <c r="R180" s="12">
        <f t="shared" ca="1" si="504"/>
        <v>1.5638946981625441</v>
      </c>
      <c r="S180" s="12">
        <f t="shared" ca="1" si="504"/>
        <v>1.5392937714004518</v>
      </c>
      <c r="T180" s="12">
        <f t="shared" ca="1" si="504"/>
        <v>1.4549369461545307</v>
      </c>
      <c r="U180" s="12">
        <f t="shared" ca="1" si="504"/>
        <v>1.4595628800717182</v>
      </c>
      <c r="V180" s="12">
        <f t="shared" ca="1" si="504"/>
        <v>1.3785069868444233</v>
      </c>
      <c r="W180" s="12">
        <f t="shared" ca="1" si="504"/>
        <v>1.3291607722658496</v>
      </c>
      <c r="X180" s="12">
        <f t="shared" ca="1" si="504"/>
        <v>0.70947188147676832</v>
      </c>
      <c r="Z180" s="9">
        <f t="shared" si="418"/>
        <v>2052</v>
      </c>
      <c r="AA180" s="7">
        <f t="shared" si="419"/>
        <v>1.8</v>
      </c>
      <c r="AB180" s="6">
        <f t="shared" ca="1" si="375"/>
        <v>4.5116083683418271</v>
      </c>
      <c r="AC180" s="6">
        <f t="shared" ca="1" si="376"/>
        <v>10.869837360441924</v>
      </c>
      <c r="AD180" s="6">
        <f t="shared" ca="1" si="377"/>
        <v>11.678068007146829</v>
      </c>
      <c r="AE180" s="6">
        <f t="shared" ca="1" si="378"/>
        <v>6.5116978906265013</v>
      </c>
      <c r="AF180" s="6">
        <f t="shared" ca="1" si="379"/>
        <v>7.6487502695226084</v>
      </c>
      <c r="AG180" s="6">
        <f t="shared" ca="1" si="380"/>
        <v>8.7978887408845612</v>
      </c>
      <c r="AH180" s="6">
        <f t="shared" ca="1" si="381"/>
        <v>10.384401571383652</v>
      </c>
      <c r="AI180" s="6">
        <f t="shared" ca="1" si="382"/>
        <v>13.321952179072149</v>
      </c>
      <c r="AJ180" s="6">
        <f t="shared" ca="1" si="383"/>
        <v>18.003701750990601</v>
      </c>
      <c r="AK180" s="6">
        <f t="shared" ca="1" si="384"/>
        <v>35.141887472519379</v>
      </c>
      <c r="AM180" s="7">
        <f t="shared" si="420"/>
        <v>1.8</v>
      </c>
      <c r="AN180" s="6">
        <f t="shared" ca="1" si="385"/>
        <v>4.5116083683418271</v>
      </c>
      <c r="AO180" s="13">
        <f t="shared" ca="1" si="386"/>
        <v>8.69736934803624</v>
      </c>
      <c r="AP180" s="13">
        <f t="shared" ca="1" si="487"/>
        <v>7.4259971774000153</v>
      </c>
      <c r="AQ180" s="13">
        <f t="shared" ca="1" si="487"/>
        <v>4.5581885234385506</v>
      </c>
      <c r="AR180" s="13">
        <f t="shared" ca="1" si="487"/>
        <v>4.589250161713565</v>
      </c>
      <c r="AS180" s="13">
        <f t="shared" ca="1" si="487"/>
        <v>4.3989443704422806</v>
      </c>
      <c r="AT180" s="13">
        <f t="shared" ca="1" si="487"/>
        <v>4.153760628553461</v>
      </c>
      <c r="AU180" s="13">
        <f t="shared" ca="1" si="487"/>
        <v>3.9965856537216453</v>
      </c>
      <c r="AV180" s="13">
        <f t="shared" ca="1" si="487"/>
        <v>2.0421158595877129</v>
      </c>
      <c r="AW180" s="13">
        <f t="shared" ca="1" si="487"/>
        <v>3.5141887472519371</v>
      </c>
      <c r="AX180" s="13">
        <f t="shared" ca="1" si="387"/>
        <v>1.6329558071919283</v>
      </c>
    </row>
    <row r="181" spans="1:50" x14ac:dyDescent="0.25">
      <c r="A181" s="9">
        <f t="shared" si="414"/>
        <v>2052</v>
      </c>
      <c r="B181" s="7">
        <f t="shared" si="415"/>
        <v>2</v>
      </c>
      <c r="C181" s="6">
        <f ca="1">MAX(INDIRECT("'[All data.xlsx]Sheet5_Mul_" &amp; $B181 &amp; "_" &amp; C$1 &amp; "'!"&amp; ADDRESS($BD$2+$A181-2023, 2) &amp; ":" &amp; ADDRESS($BD$2+$A181-2023, 52)))</f>
        <v>5.2042276115789692</v>
      </c>
      <c r="D181" s="13">
        <f t="shared" ca="1" si="473"/>
        <v>20.681465038455521</v>
      </c>
      <c r="E181" s="13">
        <f t="shared" ca="1" si="449"/>
        <v>12.6252183723792</v>
      </c>
      <c r="F181" s="13">
        <f t="shared" ca="1" si="490"/>
        <v>8.5024963415339379</v>
      </c>
      <c r="G181" s="13">
        <f t="shared" ca="1" si="492"/>
        <v>9.2314999819231076</v>
      </c>
      <c r="H181" s="13">
        <f t="shared" ca="1" si="491"/>
        <v>9.0001834332206858</v>
      </c>
      <c r="I181" s="13">
        <f t="shared" ca="1" si="474"/>
        <v>6.0467900439128375</v>
      </c>
      <c r="J181" s="13">
        <f t="shared" ca="1" si="474"/>
        <v>5.2308668027054068</v>
      </c>
      <c r="K181" s="13">
        <f t="shared" ca="1" si="462"/>
        <v>3.8326115170270016</v>
      </c>
      <c r="L181" s="13">
        <f t="shared" ca="1" si="462"/>
        <v>1.7676105451028294</v>
      </c>
      <c r="M181" s="13">
        <f t="shared" ca="1" si="374"/>
        <v>1.8329609935303071</v>
      </c>
      <c r="N181" s="12">
        <f t="shared" ca="1" si="503"/>
        <v>1.6933744207372514</v>
      </c>
      <c r="O181" s="12">
        <f t="shared" ca="1" si="504"/>
        <v>5.9217718133455399</v>
      </c>
      <c r="P181" s="12">
        <f t="shared" ca="1" si="504"/>
        <v>3.7150153893901052</v>
      </c>
      <c r="Q181" s="12">
        <f t="shared" ca="1" si="504"/>
        <v>2.5844786875885202</v>
      </c>
      <c r="R181" s="12">
        <f t="shared" ca="1" si="504"/>
        <v>3.1458502738117358</v>
      </c>
      <c r="S181" s="12">
        <f t="shared" ca="1" si="504"/>
        <v>3.1493751985832064</v>
      </c>
      <c r="T181" s="12">
        <f t="shared" ca="1" si="504"/>
        <v>2.1180079997994361</v>
      </c>
      <c r="U181" s="12">
        <f t="shared" ca="1" si="504"/>
        <v>1.9103253820467203</v>
      </c>
      <c r="V181" s="12">
        <f t="shared" ca="1" si="504"/>
        <v>1.4672765154508935</v>
      </c>
      <c r="W181" s="12">
        <f t="shared" ca="1" si="504"/>
        <v>0.66855788523919657</v>
      </c>
      <c r="X181" s="12">
        <f t="shared" ca="1" si="504"/>
        <v>0.79636832731544216</v>
      </c>
      <c r="Z181" s="9">
        <f t="shared" si="418"/>
        <v>2052</v>
      </c>
      <c r="AA181" s="7">
        <f t="shared" si="419"/>
        <v>2</v>
      </c>
      <c r="AB181" s="6">
        <f t="shared" ca="1" si="375"/>
        <v>5.2042276115789692</v>
      </c>
      <c r="AC181" s="6">
        <f t="shared" ca="1" si="376"/>
        <v>22.979405598283911</v>
      </c>
      <c r="AD181" s="6">
        <f t="shared" ca="1" si="377"/>
        <v>15.781522965473998</v>
      </c>
      <c r="AE181" s="6">
        <f t="shared" ca="1" si="378"/>
        <v>12.146423345048483</v>
      </c>
      <c r="AF181" s="6">
        <f t="shared" ca="1" si="379"/>
        <v>15.38583330320518</v>
      </c>
      <c r="AG181" s="6">
        <f t="shared" ca="1" si="380"/>
        <v>18.000366866441372</v>
      </c>
      <c r="AH181" s="6">
        <f t="shared" ca="1" si="381"/>
        <v>15.116975109782093</v>
      </c>
      <c r="AI181" s="6">
        <f t="shared" ca="1" si="382"/>
        <v>17.436222675684686</v>
      </c>
      <c r="AJ181" s="6">
        <f t="shared" ca="1" si="383"/>
        <v>19.163057585135011</v>
      </c>
      <c r="AK181" s="6">
        <f t="shared" ca="1" si="384"/>
        <v>17.676105451028299</v>
      </c>
      <c r="AM181" s="7">
        <f t="shared" si="420"/>
        <v>2</v>
      </c>
      <c r="AN181" s="6">
        <f t="shared" ca="1" si="385"/>
        <v>5.2042276115789692</v>
      </c>
      <c r="AO181" s="13">
        <f t="shared" ca="1" si="386"/>
        <v>12.145747612799545</v>
      </c>
      <c r="AP181" s="13">
        <f t="shared" ca="1" si="487"/>
        <v>8.1274935266872923</v>
      </c>
      <c r="AQ181" s="13">
        <f t="shared" ca="1" si="487"/>
        <v>6.3530881879612515</v>
      </c>
      <c r="AR181" s="13">
        <f t="shared" ca="1" si="487"/>
        <v>6.7439076227211316</v>
      </c>
      <c r="AS181" s="13">
        <f t="shared" ca="1" si="487"/>
        <v>7.1017165127846855</v>
      </c>
      <c r="AT181" s="13">
        <f t="shared" ca="1" si="487"/>
        <v>4.3306166240080675</v>
      </c>
      <c r="AU181" s="13">
        <f t="shared" ca="1" si="487"/>
        <v>4.2460925358377573</v>
      </c>
      <c r="AV181" s="13">
        <f t="shared" ca="1" si="487"/>
        <v>3.8326115170270016</v>
      </c>
      <c r="AW181" s="13">
        <f t="shared" ca="1" si="487"/>
        <v>1.7138054747038276</v>
      </c>
      <c r="AX181" s="13">
        <f t="shared" ca="1" si="387"/>
        <v>1.8329609935303071</v>
      </c>
    </row>
    <row r="182" spans="1:50" x14ac:dyDescent="0.25">
      <c r="A182" s="9">
        <f t="shared" si="414"/>
        <v>2053</v>
      </c>
      <c r="B182" s="7">
        <f t="shared" si="415"/>
        <v>1</v>
      </c>
      <c r="C182" s="6">
        <f ca="1">MAX(INDIRECT("'[All data.xlsx]Sheet5_Mul_" &amp; $B182 &amp; "_" &amp; C$1 &amp; "'!"&amp; ADDRESS($BD$2+$A182-2023, 2) &amp; ":" &amp; ADDRESS($BD$2+$A182-2023, 52)))/18</f>
        <v>3.0043117589346671</v>
      </c>
      <c r="D182" s="13">
        <f ca="1">MAX(INDIRECT("'[All data.xlsx]Sheet5_Mul_" &amp; $B182 &amp; "_" &amp; D$1 &amp; "'!"&amp; ADDRESS($BE$2+$A182-2023, 2) &amp; ":" &amp; ADDRESS($BE$2+$A182-2023, 52)))/10</f>
        <v>3.4932734667073277</v>
      </c>
      <c r="E182" s="13">
        <f ca="1">MAX(INDIRECT("'[All data.xlsx]Sheet5_Mul_" &amp; $B182 &amp; "_" &amp; E$1 &amp; "'!"&amp; ADDRESS($BE$2+$A182-2023, 2) &amp; ":" &amp; ADDRESS($BE$2+$A182-2023, 52)))/11</f>
        <v>3.2405011024842953</v>
      </c>
      <c r="F182" s="13">
        <f t="shared" ca="1" si="490"/>
        <v>3.2462603884019745</v>
      </c>
      <c r="G182" s="13">
        <f t="shared" ca="1" si="492"/>
        <v>2.9243997848767274</v>
      </c>
      <c r="H182" s="13">
        <f t="shared" ca="1" si="491"/>
        <v>2.8351815085124645</v>
      </c>
      <c r="I182" s="13">
        <f t="shared" ca="1" si="474"/>
        <v>2.9027444630599133</v>
      </c>
      <c r="J182" s="13">
        <f t="shared" ca="1" si="474"/>
        <v>2.7367313377421589</v>
      </c>
      <c r="K182" s="13">
        <f t="shared" ca="1" si="462"/>
        <v>2.581329770934671</v>
      </c>
      <c r="L182" s="13">
        <f t="shared" ca="1" si="462"/>
        <v>2.5690801034283473</v>
      </c>
      <c r="M182" s="13">
        <f t="shared" ca="1" si="374"/>
        <v>2.299163471810604</v>
      </c>
      <c r="N182" s="12">
        <f ca="1">C182/$C182</f>
        <v>1</v>
      </c>
      <c r="O182" s="12">
        <f t="shared" ref="O182" ca="1" si="505">D182/$C182</f>
        <v>1.1627533182328744</v>
      </c>
      <c r="P182" s="12">
        <f t="shared" ref="P182" ca="1" si="506">E182/$C182</f>
        <v>1.0786167889691254</v>
      </c>
      <c r="Q182" s="12">
        <f t="shared" ref="Q182" ca="1" si="507">F182/$C182</f>
        <v>1.0805337957180259</v>
      </c>
      <c r="R182" s="12">
        <f t="shared" ref="R182" ca="1" si="508">G182/$C182</f>
        <v>0.97340090494260934</v>
      </c>
      <c r="S182" s="12">
        <f t="shared" ref="S182" ca="1" si="509">H182/$C182</f>
        <v>0.94370416122121215</v>
      </c>
      <c r="T182" s="12">
        <f t="shared" ref="T182" ca="1" si="510">I182/$C182</f>
        <v>0.9661928241725587</v>
      </c>
      <c r="U182" s="12">
        <f t="shared" ref="U182" ca="1" si="511">J182/$C182</f>
        <v>0.91093453587273765</v>
      </c>
      <c r="V182" s="12">
        <f t="shared" ref="V182" ca="1" si="512">K182/$C182</f>
        <v>0.859208357207913</v>
      </c>
      <c r="W182" s="12">
        <f t="shared" ref="W182" ca="1" si="513">L182/$C182</f>
        <v>0.85513099490691558</v>
      </c>
      <c r="X182" s="12">
        <f t="shared" ref="X182" ca="1" si="514">M182/$C182</f>
        <v>0.76528791160671372</v>
      </c>
      <c r="Z182" s="9">
        <f t="shared" si="418"/>
        <v>2053</v>
      </c>
      <c r="AA182" s="7">
        <f t="shared" si="419"/>
        <v>1</v>
      </c>
      <c r="AB182" s="6">
        <f t="shared" ca="1" si="375"/>
        <v>3.0043117589346671</v>
      </c>
      <c r="AC182" s="6">
        <f t="shared" ca="1" si="376"/>
        <v>3.881414963008142</v>
      </c>
      <c r="AD182" s="6">
        <f t="shared" ca="1" si="377"/>
        <v>4.0506263781053686</v>
      </c>
      <c r="AE182" s="6">
        <f t="shared" ca="1" si="378"/>
        <v>4.6375148405742497</v>
      </c>
      <c r="AF182" s="6">
        <f t="shared" ca="1" si="379"/>
        <v>4.8739996414612126</v>
      </c>
      <c r="AG182" s="6">
        <f t="shared" ca="1" si="380"/>
        <v>5.6703630170249291</v>
      </c>
      <c r="AH182" s="6">
        <f t="shared" ca="1" si="381"/>
        <v>7.2568611576497828</v>
      </c>
      <c r="AI182" s="6">
        <f t="shared" ca="1" si="382"/>
        <v>9.1224377924738622</v>
      </c>
      <c r="AJ182" s="6">
        <f t="shared" ca="1" si="383"/>
        <v>12.906648854673358</v>
      </c>
      <c r="AK182" s="6">
        <f t="shared" ca="1" si="384"/>
        <v>25.690801034283478</v>
      </c>
      <c r="AM182" s="7">
        <f t="shared" si="420"/>
        <v>1</v>
      </c>
      <c r="AN182" s="6">
        <f t="shared" ca="1" si="385"/>
        <v>34.917771670401976</v>
      </c>
      <c r="AO182" s="13">
        <f t="shared" ca="1" si="386"/>
        <v>3.1924536708482227</v>
      </c>
      <c r="AP182" s="13">
        <f t="shared" ca="1" si="487"/>
        <v>35.645512127327251</v>
      </c>
      <c r="AQ182" s="13">
        <f t="shared" ca="1" si="487"/>
        <v>3.0446846421214406</v>
      </c>
      <c r="AR182" s="13">
        <f t="shared" ca="1" si="487"/>
        <v>2.9243997848767274</v>
      </c>
      <c r="AS182" s="13">
        <f t="shared" ca="1" si="487"/>
        <v>2.8351815085124645</v>
      </c>
      <c r="AT182" s="13">
        <f t="shared" ca="1" si="487"/>
        <v>2.8501089658233454</v>
      </c>
      <c r="AU182" s="13">
        <f t="shared" ca="1" si="487"/>
        <v>2.7367313377421589</v>
      </c>
      <c r="AV182" s="13">
        <f t="shared" ca="1" si="487"/>
        <v>1.5015929628713385</v>
      </c>
      <c r="AW182" s="13">
        <f t="shared" ca="1" si="487"/>
        <v>2.4727753516209492</v>
      </c>
      <c r="AX182" s="13">
        <f t="shared" ca="1" si="387"/>
        <v>2.299163471810604</v>
      </c>
    </row>
    <row r="183" spans="1:50" x14ac:dyDescent="0.25">
      <c r="A183" s="9">
        <f t="shared" si="414"/>
        <v>2053</v>
      </c>
      <c r="B183" s="7">
        <f t="shared" si="415"/>
        <v>1.2</v>
      </c>
      <c r="C183" s="6">
        <f t="shared" ref="C183:C229" ca="1" si="515">MAX(INDIRECT("'[All data.xlsx]Sheet5_Mul_" &amp; $B183 &amp; "_" &amp; C$1 &amp; "'!"&amp; ADDRESS($BD$2+$A183-2023, 2) &amp; ":" &amp; ADDRESS($BD$2+$A183-2023, 52)))</f>
        <v>3.3419292605331625</v>
      </c>
      <c r="D183" s="13">
        <f t="shared" ref="D183:E199" ca="1" si="516">MAX(INDIRECT("'[All data.xlsx]Sheet5_Mul_" &amp; $B183 &amp; "_" &amp; D$1 &amp; "'!"&amp; ADDRESS($BE$2+$A183-2023, 2) &amp; ":" &amp; ADDRESS($BE$2+$A183-2023, 52)))</f>
        <v>3.7514815529453145</v>
      </c>
      <c r="E183" s="13">
        <f t="shared" ca="1" si="516"/>
        <v>3.633617180478617</v>
      </c>
      <c r="F183" s="13">
        <f t="shared" ca="1" si="490"/>
        <v>3.5157528080119191</v>
      </c>
      <c r="G183" s="13">
        <f t="shared" ca="1" si="492"/>
        <v>3.1688533268366146</v>
      </c>
      <c r="H183" s="13">
        <f t="shared" ca="1" si="491"/>
        <v>3.0565616415154473</v>
      </c>
      <c r="I183" s="13">
        <f t="shared" ca="1" si="474"/>
        <v>3.1003866234910165</v>
      </c>
      <c r="J183" s="13">
        <f t="shared" ca="1" si="474"/>
        <v>2.9691446727609372</v>
      </c>
      <c r="K183" s="13">
        <f t="shared" ca="1" si="462"/>
        <v>2.8012084233351953</v>
      </c>
      <c r="L183" s="13">
        <f t="shared" ca="1" si="462"/>
        <v>2.7459553120401154</v>
      </c>
      <c r="M183" s="13">
        <f t="shared" ca="1" si="374"/>
        <v>2.4552433549974748</v>
      </c>
      <c r="N183" s="12">
        <f t="shared" ref="N183:N187" ca="1" si="517">C183/C$182</f>
        <v>1.1123776520843547</v>
      </c>
      <c r="O183" s="12">
        <f t="shared" ref="O182:X187" ca="1" si="518">D183/D$182</f>
        <v>1.0739157952272678</v>
      </c>
      <c r="P183" s="12">
        <f t="shared" ca="1" si="518"/>
        <v>1.1213133603605145</v>
      </c>
      <c r="Q183" s="12">
        <f t="shared" ca="1" si="518"/>
        <v>1.0830162671401129</v>
      </c>
      <c r="R183" s="12">
        <f t="shared" ca="1" si="518"/>
        <v>1.0835910135214948</v>
      </c>
      <c r="S183" s="12">
        <f t="shared" ca="1" si="518"/>
        <v>1.0780832311223469</v>
      </c>
      <c r="T183" s="12">
        <f t="shared" ca="1" si="518"/>
        <v>1.0680880328758804</v>
      </c>
      <c r="U183" s="12">
        <f t="shared" ca="1" si="518"/>
        <v>1.0849236941213682</v>
      </c>
      <c r="V183" s="12">
        <f t="shared" ca="1" si="518"/>
        <v>1.0851803806225457</v>
      </c>
      <c r="W183" s="12">
        <f t="shared" ca="1" si="518"/>
        <v>1.0688476814622223</v>
      </c>
      <c r="X183" s="12">
        <f t="shared" ca="1" si="518"/>
        <v>1.0678855092734911</v>
      </c>
      <c r="Z183" s="9">
        <f t="shared" si="418"/>
        <v>2053</v>
      </c>
      <c r="AA183" s="7">
        <f t="shared" si="419"/>
        <v>1.2</v>
      </c>
      <c r="AB183" s="6">
        <f t="shared" ca="1" si="375"/>
        <v>3.3419292605331625</v>
      </c>
      <c r="AC183" s="6">
        <f t="shared" ca="1" si="376"/>
        <v>4.1683128366059048</v>
      </c>
      <c r="AD183" s="6">
        <f t="shared" ca="1" si="377"/>
        <v>4.5420214755982711</v>
      </c>
      <c r="AE183" s="6">
        <f t="shared" ca="1" si="378"/>
        <v>5.0225040114455988</v>
      </c>
      <c r="AF183" s="6">
        <f t="shared" ca="1" si="379"/>
        <v>5.2814222113943581</v>
      </c>
      <c r="AG183" s="6">
        <f t="shared" ca="1" si="380"/>
        <v>6.1131232830308946</v>
      </c>
      <c r="AH183" s="6">
        <f t="shared" ca="1" si="381"/>
        <v>7.7509665587275407</v>
      </c>
      <c r="AI183" s="6">
        <f t="shared" ca="1" si="382"/>
        <v>9.8971489092031231</v>
      </c>
      <c r="AJ183" s="6">
        <f t="shared" ca="1" si="383"/>
        <v>14.00604211667598</v>
      </c>
      <c r="AK183" s="6">
        <f t="shared" ca="1" si="384"/>
        <v>27.459553120401161</v>
      </c>
      <c r="AM183" s="7">
        <f t="shared" si="420"/>
        <v>1.2</v>
      </c>
      <c r="AN183" s="6">
        <f t="shared" ca="1" si="385"/>
        <v>3.3419292605331625</v>
      </c>
      <c r="AO183" s="13">
        <f t="shared" ca="1" si="386"/>
        <v>3.7514815529453145</v>
      </c>
      <c r="AP183" s="13">
        <f t="shared" ca="1" si="487"/>
        <v>3.633617180478617</v>
      </c>
      <c r="AQ183" s="13">
        <f t="shared" ca="1" si="487"/>
        <v>3.5157528080119191</v>
      </c>
      <c r="AR183" s="13">
        <f t="shared" ca="1" si="487"/>
        <v>3.1688533268366146</v>
      </c>
      <c r="AS183" s="13">
        <f t="shared" ca="1" si="487"/>
        <v>3.0565616415154473</v>
      </c>
      <c r="AT183" s="13">
        <f t="shared" ca="1" si="487"/>
        <v>3.0461076554304518</v>
      </c>
      <c r="AU183" s="13">
        <f t="shared" ca="1" si="487"/>
        <v>2.9691446727609372</v>
      </c>
      <c r="AV183" s="13">
        <f t="shared" ca="1" si="487"/>
        <v>1.6346387679250625</v>
      </c>
      <c r="AW183" s="13">
        <f t="shared" ca="1" si="487"/>
        <v>2.7459553120401154</v>
      </c>
      <c r="AX183" s="13">
        <f t="shared" ca="1" si="387"/>
        <v>2.4552433549974748</v>
      </c>
    </row>
    <row r="184" spans="1:50" x14ac:dyDescent="0.25">
      <c r="A184" s="9">
        <f t="shared" si="414"/>
        <v>2053</v>
      </c>
      <c r="B184" s="7">
        <f t="shared" si="415"/>
        <v>1.4</v>
      </c>
      <c r="C184" s="6">
        <f t="shared" ca="1" si="515"/>
        <v>3.634128207481548</v>
      </c>
      <c r="D184" s="13">
        <f t="shared" ca="1" si="516"/>
        <v>4.0474245631757597</v>
      </c>
      <c r="E184" s="13">
        <f t="shared" ca="1" si="516"/>
        <v>3.9173683798914416</v>
      </c>
      <c r="F184" s="13">
        <f t="shared" ca="1" si="490"/>
        <v>3.7873121966071239</v>
      </c>
      <c r="G184" s="13">
        <f t="shared" ca="1" si="492"/>
        <v>3.4965095435402906</v>
      </c>
      <c r="H184" s="13">
        <f t="shared" ca="1" si="491"/>
        <v>3.3820409633805983</v>
      </c>
      <c r="I184" s="13">
        <f t="shared" ca="1" si="474"/>
        <v>3.3554848270935702</v>
      </c>
      <c r="J184" s="13">
        <f t="shared" ca="1" si="474"/>
        <v>3.1437081492035777</v>
      </c>
      <c r="K184" s="13">
        <f t="shared" ref="K184:L203" ca="1" si="519">MAX(INDIRECT("'[All data.xlsx]Sheet5_Mul_" &amp; $B184 &amp; "_" &amp; K$1 &amp; "'!"&amp; ADDRESS($BE$2+$A184-2023, 2) &amp; ":" &amp; ADDRESS($BE$2+$A184-2023, 52)))</f>
        <v>3.0274712686688794</v>
      </c>
      <c r="L184" s="13">
        <f t="shared" ca="1" si="519"/>
        <v>2.9521950911428898</v>
      </c>
      <c r="M184" s="13">
        <f t="shared" ca="1" si="374"/>
        <v>2.6343307914125229</v>
      </c>
      <c r="N184" s="12">
        <f t="shared" ca="1" si="517"/>
        <v>1.2096375140408913</v>
      </c>
      <c r="O184" s="12">
        <f t="shared" ca="1" si="518"/>
        <v>1.158633757634429</v>
      </c>
      <c r="P184" s="12">
        <f t="shared" ca="1" si="518"/>
        <v>1.2088773482867305</v>
      </c>
      <c r="Q184" s="12">
        <f t="shared" ca="1" si="518"/>
        <v>1.1666692573824897</v>
      </c>
      <c r="R184" s="12">
        <f t="shared" ca="1" si="518"/>
        <v>1.1956332241652383</v>
      </c>
      <c r="S184" s="12">
        <f t="shared" ca="1" si="518"/>
        <v>1.1928834020771584</v>
      </c>
      <c r="T184" s="12">
        <f t="shared" ca="1" si="518"/>
        <v>1.1559697623387775</v>
      </c>
      <c r="U184" s="12">
        <f t="shared" ca="1" si="518"/>
        <v>1.1487090843915941</v>
      </c>
      <c r="V184" s="12">
        <f t="shared" ca="1" si="518"/>
        <v>1.1728339798958214</v>
      </c>
      <c r="W184" s="12">
        <f t="shared" ca="1" si="518"/>
        <v>1.1491253570502877</v>
      </c>
      <c r="X184" s="12">
        <f t="shared" ca="1" si="518"/>
        <v>1.1457779421564891</v>
      </c>
      <c r="Z184" s="9">
        <f t="shared" si="418"/>
        <v>2053</v>
      </c>
      <c r="AA184" s="7">
        <f t="shared" si="419"/>
        <v>1.4</v>
      </c>
      <c r="AB184" s="6">
        <f t="shared" ca="1" si="375"/>
        <v>3.634128207481548</v>
      </c>
      <c r="AC184" s="6">
        <f t="shared" ca="1" si="376"/>
        <v>4.4971384035286217</v>
      </c>
      <c r="AD184" s="6">
        <f t="shared" ca="1" si="377"/>
        <v>4.8967104748643013</v>
      </c>
      <c r="AE184" s="6">
        <f t="shared" ca="1" si="378"/>
        <v>5.4104459951530348</v>
      </c>
      <c r="AF184" s="6">
        <f t="shared" ca="1" si="379"/>
        <v>5.8275159059004844</v>
      </c>
      <c r="AG184" s="6">
        <f t="shared" ca="1" si="380"/>
        <v>6.7640819267611967</v>
      </c>
      <c r="AH184" s="6">
        <f t="shared" ca="1" si="381"/>
        <v>8.3887120677339251</v>
      </c>
      <c r="AI184" s="6">
        <f t="shared" ca="1" si="382"/>
        <v>10.479027164011924</v>
      </c>
      <c r="AJ184" s="6">
        <f t="shared" ca="1" si="383"/>
        <v>15.1373563433444</v>
      </c>
      <c r="AK184" s="6">
        <f t="shared" ca="1" si="384"/>
        <v>29.521950911428906</v>
      </c>
      <c r="AM184" s="7">
        <f t="shared" si="420"/>
        <v>1.4</v>
      </c>
      <c r="AN184" s="6">
        <f t="shared" ca="1" si="385"/>
        <v>3.634128207481548</v>
      </c>
      <c r="AO184" s="13">
        <f t="shared" ca="1" si="386"/>
        <v>4.0474245631757597</v>
      </c>
      <c r="AP184" s="13">
        <f t="shared" ca="1" si="487"/>
        <v>3.9173683798914416</v>
      </c>
      <c r="AQ184" s="13">
        <f t="shared" ca="1" si="487"/>
        <v>3.7873121966071239</v>
      </c>
      <c r="AR184" s="13">
        <f t="shared" ca="1" si="487"/>
        <v>3.4965095435402906</v>
      </c>
      <c r="AS184" s="13">
        <f t="shared" ca="1" si="487"/>
        <v>3.3820409633805983</v>
      </c>
      <c r="AT184" s="13">
        <f t="shared" ca="1" si="487"/>
        <v>3.3554848270935702</v>
      </c>
      <c r="AU184" s="13">
        <f t="shared" ca="1" si="487"/>
        <v>3.1437081492035777</v>
      </c>
      <c r="AV184" s="13">
        <f t="shared" ca="1" si="487"/>
        <v>1.7554602604462786</v>
      </c>
      <c r="AW184" s="13">
        <f t="shared" ca="1" si="487"/>
        <v>2.8498763729665928</v>
      </c>
      <c r="AX184" s="13">
        <f t="shared" ca="1" si="387"/>
        <v>2.6343307914125229</v>
      </c>
    </row>
    <row r="185" spans="1:50" x14ac:dyDescent="0.25">
      <c r="A185" s="9">
        <f t="shared" si="414"/>
        <v>2053</v>
      </c>
      <c r="B185" s="7">
        <f t="shared" si="415"/>
        <v>1.6</v>
      </c>
      <c r="C185" s="6">
        <f t="shared" ca="1" si="515"/>
        <v>4.0097725829631337</v>
      </c>
      <c r="D185" s="13">
        <f t="shared" ca="1" si="516"/>
        <v>9.0875738645576334</v>
      </c>
      <c r="E185" s="13">
        <f t="shared" ca="1" si="516"/>
        <v>4.2727712514706253</v>
      </c>
      <c r="F185" s="13">
        <f t="shared" ca="1" si="490"/>
        <v>4.1246263786992525</v>
      </c>
      <c r="G185" s="13">
        <f t="shared" ca="1" si="492"/>
        <v>3.9662904670653685</v>
      </c>
      <c r="H185" s="13">
        <f t="shared" ca="1" si="491"/>
        <v>3.8286577272890607</v>
      </c>
      <c r="I185" s="13">
        <f t="shared" ref="I185:J204" ca="1" si="520">MAX(INDIRECT("'[All data.xlsx]Sheet5_Mul_" &amp; $B185 &amp; "_" &amp; I$1 &amp; "'!"&amp; ADDRESS($BE$2+$A185-2023, 2) &amp; ":" &amp; ADDRESS($BE$2+$A185-2023, 52)))</f>
        <v>3.5585811624996628</v>
      </c>
      <c r="J185" s="13">
        <f t="shared" ca="1" si="520"/>
        <v>3.4686262272572668</v>
      </c>
      <c r="K185" s="13">
        <f t="shared" ca="1" si="519"/>
        <v>3.3583550125594286</v>
      </c>
      <c r="L185" s="13">
        <f t="shared" ca="1" si="519"/>
        <v>3.2122358289154156</v>
      </c>
      <c r="M185" s="13">
        <f t="shared" ca="1" si="374"/>
        <v>2.8378948702029669</v>
      </c>
      <c r="N185" s="12">
        <f t="shared" ca="1" si="517"/>
        <v>1.3346725988201054</v>
      </c>
      <c r="O185" s="12">
        <f t="shared" ca="1" si="518"/>
        <v>2.6014493142798103</v>
      </c>
      <c r="P185" s="12">
        <f t="shared" ca="1" si="518"/>
        <v>1.3185526300839556</v>
      </c>
      <c r="Q185" s="12">
        <f t="shared" ca="1" si="518"/>
        <v>1.2705777988221296</v>
      </c>
      <c r="R185" s="12">
        <f t="shared" ca="1" si="518"/>
        <v>1.3562750508930708</v>
      </c>
      <c r="S185" s="12">
        <f t="shared" ca="1" si="518"/>
        <v>1.3504100939547408</v>
      </c>
      <c r="T185" s="12">
        <f t="shared" ca="1" si="518"/>
        <v>1.2259367670099361</v>
      </c>
      <c r="U185" s="12">
        <f t="shared" ca="1" si="518"/>
        <v>1.2674339564945865</v>
      </c>
      <c r="V185" s="12">
        <f t="shared" ca="1" si="518"/>
        <v>1.3010174253494955</v>
      </c>
      <c r="W185" s="12">
        <f t="shared" ca="1" si="518"/>
        <v>1.2503447536060863</v>
      </c>
      <c r="X185" s="12">
        <f t="shared" ca="1" si="518"/>
        <v>1.2343162654581099</v>
      </c>
      <c r="Z185" s="9">
        <f t="shared" si="418"/>
        <v>2053</v>
      </c>
      <c r="AA185" s="7">
        <f t="shared" si="419"/>
        <v>1.6</v>
      </c>
      <c r="AB185" s="6">
        <f t="shared" ca="1" si="375"/>
        <v>4.0097725829631337</v>
      </c>
      <c r="AC185" s="6">
        <f t="shared" ca="1" si="376"/>
        <v>10.097304293952925</v>
      </c>
      <c r="AD185" s="6">
        <f t="shared" ca="1" si="377"/>
        <v>5.340964064338281</v>
      </c>
      <c r="AE185" s="6">
        <f t="shared" ca="1" si="378"/>
        <v>5.89232339814179</v>
      </c>
      <c r="AF185" s="6">
        <f t="shared" ca="1" si="379"/>
        <v>6.6104841117756141</v>
      </c>
      <c r="AG185" s="6">
        <f t="shared" ca="1" si="380"/>
        <v>7.6573154545781215</v>
      </c>
      <c r="AH185" s="6">
        <f t="shared" ca="1" si="381"/>
        <v>8.8964529062491557</v>
      </c>
      <c r="AI185" s="6">
        <f t="shared" ca="1" si="382"/>
        <v>11.562087424190887</v>
      </c>
      <c r="AJ185" s="6">
        <f t="shared" ca="1" si="383"/>
        <v>16.791775062797146</v>
      </c>
      <c r="AK185" s="6">
        <f t="shared" ca="1" si="384"/>
        <v>32.122358289154164</v>
      </c>
      <c r="AM185" s="7">
        <f t="shared" si="420"/>
        <v>1.6</v>
      </c>
      <c r="AN185" s="6">
        <f t="shared" ca="1" si="385"/>
        <v>4.0097725829631337</v>
      </c>
      <c r="AO185" s="13">
        <f t="shared" ca="1" si="386"/>
        <v>8.0016360312330832</v>
      </c>
      <c r="AP185" s="13">
        <f t="shared" ca="1" si="487"/>
        <v>4.2727712514706253</v>
      </c>
      <c r="AQ185" s="13">
        <f t="shared" ca="1" si="487"/>
        <v>4.1246263786992525</v>
      </c>
      <c r="AR185" s="13">
        <f t="shared" ca="1" si="487"/>
        <v>3.9662904670653685</v>
      </c>
      <c r="AS185" s="13">
        <f t="shared" ca="1" si="487"/>
        <v>3.8286577272890607</v>
      </c>
      <c r="AT185" s="13">
        <f t="shared" ca="1" si="487"/>
        <v>3.5585811624996628</v>
      </c>
      <c r="AU185" s="13">
        <f t="shared" ca="1" si="487"/>
        <v>3.4686262272572668</v>
      </c>
      <c r="AV185" s="13">
        <f t="shared" ca="1" si="487"/>
        <v>3.3583550125594286</v>
      </c>
      <c r="AW185" s="13">
        <f t="shared" ca="1" si="487"/>
        <v>3.2122358289154156</v>
      </c>
      <c r="AX185" s="13">
        <f t="shared" ca="1" si="387"/>
        <v>2.8378948702029669</v>
      </c>
    </row>
    <row r="186" spans="1:50" x14ac:dyDescent="0.25">
      <c r="A186" s="9">
        <f t="shared" si="414"/>
        <v>2053</v>
      </c>
      <c r="B186" s="7">
        <f t="shared" si="415"/>
        <v>1.8</v>
      </c>
      <c r="C186" s="6">
        <f t="shared" ca="1" si="515"/>
        <v>4.5115553386639835</v>
      </c>
      <c r="D186" s="13">
        <f t="shared" ca="1" si="516"/>
        <v>9.6227980127721064</v>
      </c>
      <c r="E186" s="13">
        <f t="shared" ca="1" si="516"/>
        <v>11.618574979112886</v>
      </c>
      <c r="F186" s="13">
        <f t="shared" ca="1" si="490"/>
        <v>4.5580244817491806</v>
      </c>
      <c r="G186" s="13">
        <f t="shared" ca="1" si="492"/>
        <v>4.5898991648153453</v>
      </c>
      <c r="H186" s="13">
        <f t="shared" ca="1" si="491"/>
        <v>4.3989593689317923</v>
      </c>
      <c r="I186" s="13">
        <f t="shared" ca="1" si="520"/>
        <v>4.2191468813128195</v>
      </c>
      <c r="J186" s="13">
        <f t="shared" ca="1" si="520"/>
        <v>3.777141964362619</v>
      </c>
      <c r="K186" s="13">
        <f t="shared" ca="1" si="519"/>
        <v>3.6316664917222767</v>
      </c>
      <c r="L186" s="13">
        <f t="shared" ca="1" si="519"/>
        <v>3.4779644819792259</v>
      </c>
      <c r="M186" s="13">
        <f t="shared" ca="1" si="374"/>
        <v>3.067415795845176</v>
      </c>
      <c r="N186" s="12">
        <f t="shared" ca="1" si="517"/>
        <v>1.5016934661480628</v>
      </c>
      <c r="O186" s="12">
        <f t="shared" ca="1" si="518"/>
        <v>2.7546649595235713</v>
      </c>
      <c r="P186" s="12">
        <f t="shared" ca="1" si="518"/>
        <v>3.58542540541203</v>
      </c>
      <c r="Q186" s="12">
        <f t="shared" ca="1" si="518"/>
        <v>1.4040846809559056</v>
      </c>
      <c r="R186" s="12">
        <f t="shared" ca="1" si="518"/>
        <v>1.5695183635806567</v>
      </c>
      <c r="S186" s="12">
        <f t="shared" ca="1" si="518"/>
        <v>1.5515618156101036</v>
      </c>
      <c r="T186" s="12">
        <f t="shared" ca="1" si="518"/>
        <v>1.4535026885781146</v>
      </c>
      <c r="U186" s="12">
        <f t="shared" ca="1" si="518"/>
        <v>1.3801654229891682</v>
      </c>
      <c r="V186" s="12">
        <f t="shared" ca="1" si="518"/>
        <v>1.4068975349892201</v>
      </c>
      <c r="W186" s="12">
        <f t="shared" ca="1" si="518"/>
        <v>1.3537781392405805</v>
      </c>
      <c r="X186" s="12">
        <f t="shared" ca="1" si="518"/>
        <v>1.3341442804976233</v>
      </c>
      <c r="Z186" s="9">
        <f t="shared" si="418"/>
        <v>2053</v>
      </c>
      <c r="AA186" s="7">
        <f t="shared" si="419"/>
        <v>1.8</v>
      </c>
      <c r="AB186" s="6">
        <f t="shared" ca="1" si="375"/>
        <v>4.5115553386639835</v>
      </c>
      <c r="AC186" s="6">
        <f t="shared" ca="1" si="376"/>
        <v>10.691997791969007</v>
      </c>
      <c r="AD186" s="6">
        <f t="shared" ca="1" si="377"/>
        <v>14.523218723891107</v>
      </c>
      <c r="AE186" s="6">
        <f t="shared" ca="1" si="378"/>
        <v>6.5114635453559728</v>
      </c>
      <c r="AF186" s="6">
        <f t="shared" ca="1" si="379"/>
        <v>7.6498319413589089</v>
      </c>
      <c r="AG186" s="6">
        <f t="shared" ca="1" si="380"/>
        <v>8.7979187378635846</v>
      </c>
      <c r="AH186" s="6">
        <f t="shared" ca="1" si="381"/>
        <v>10.547867203282047</v>
      </c>
      <c r="AI186" s="6">
        <f t="shared" ca="1" si="382"/>
        <v>12.590473214542062</v>
      </c>
      <c r="AJ186" s="6">
        <f t="shared" ca="1" si="383"/>
        <v>18.158332458611387</v>
      </c>
      <c r="AK186" s="6">
        <f t="shared" ca="1" si="384"/>
        <v>34.779644819792267</v>
      </c>
      <c r="AM186" s="7">
        <f t="shared" si="420"/>
        <v>1.8</v>
      </c>
      <c r="AN186" s="6">
        <f t="shared" ca="1" si="385"/>
        <v>4.5115553386639835</v>
      </c>
      <c r="AO186" s="13">
        <f t="shared" ca="1" si="386"/>
        <v>8.6108635092871975</v>
      </c>
      <c r="AP186" s="13">
        <f t="shared" ref="AP186:AW194" ca="1" si="521">MIN(INDIRECT("'[All data.xlsx]Sheet5_Mul_" &amp; $B186 &amp; "_" &amp; AP$1 &amp; "'!"&amp; ADDRESS($BE$2+$A186-2023, 2) &amp; ":" &amp; ADDRESS($BE$2+$A186-2023, 52)))</f>
        <v>7.4290639935905052</v>
      </c>
      <c r="AQ186" s="13">
        <f t="shared" ca="1" si="521"/>
        <v>4.5580244817491806</v>
      </c>
      <c r="AR186" s="13">
        <f t="shared" ca="1" si="521"/>
        <v>4.5898991648153453</v>
      </c>
      <c r="AS186" s="13">
        <f t="shared" ca="1" si="521"/>
        <v>4.3989593689317923</v>
      </c>
      <c r="AT186" s="13">
        <f t="shared" ca="1" si="521"/>
        <v>4.2191468813128195</v>
      </c>
      <c r="AU186" s="13">
        <f t="shared" ca="1" si="521"/>
        <v>3.7737799386866646</v>
      </c>
      <c r="AV186" s="13">
        <f t="shared" ca="1" si="521"/>
        <v>2.0748746441061314</v>
      </c>
      <c r="AW186" s="13">
        <f t="shared" ca="1" si="521"/>
        <v>3.4779644819792259</v>
      </c>
      <c r="AX186" s="13">
        <f t="shared" ca="1" si="387"/>
        <v>3.067415795845176</v>
      </c>
    </row>
    <row r="187" spans="1:50" x14ac:dyDescent="0.25">
      <c r="A187" s="9">
        <f t="shared" si="414"/>
        <v>2053</v>
      </c>
      <c r="B187" s="7">
        <f t="shared" si="415"/>
        <v>2</v>
      </c>
      <c r="C187" s="6">
        <f t="shared" ca="1" si="515"/>
        <v>5.204027634192677</v>
      </c>
      <c r="D187" s="13">
        <f t="shared" ca="1" si="516"/>
        <v>19.705497143884788</v>
      </c>
      <c r="E187" s="13">
        <f t="shared" ca="1" si="516"/>
        <v>7.9766456805754995</v>
      </c>
      <c r="F187" s="13">
        <f t="shared" ca="1" si="490"/>
        <v>7.7509082674064178</v>
      </c>
      <c r="G187" s="13">
        <f t="shared" ca="1" si="492"/>
        <v>8.0446422669782542</v>
      </c>
      <c r="H187" s="13">
        <f t="shared" ca="1" si="491"/>
        <v>5.4534872099705742</v>
      </c>
      <c r="I187" s="13">
        <f t="shared" ca="1" si="520"/>
        <v>5.9907703530013832</v>
      </c>
      <c r="J187" s="13">
        <f t="shared" ca="1" si="520"/>
        <v>5.352871719038375</v>
      </c>
      <c r="K187" s="13">
        <f t="shared" ca="1" si="519"/>
        <v>3.84306637527036</v>
      </c>
      <c r="L187" s="13">
        <f t="shared" ca="1" si="519"/>
        <v>1.7502348684072135</v>
      </c>
      <c r="M187" s="13">
        <f t="shared" ca="1" si="374"/>
        <v>3.2972156022896768</v>
      </c>
      <c r="N187" s="12">
        <f t="shared" ca="1" si="517"/>
        <v>1.7321862881627279</v>
      </c>
      <c r="O187" s="12">
        <f t="shared" ca="1" si="518"/>
        <v>5.640983258736596</v>
      </c>
      <c r="P187" s="12">
        <f t="shared" ca="1" si="518"/>
        <v>2.4615469732320996</v>
      </c>
      <c r="Q187" s="12">
        <f t="shared" ca="1" si="518"/>
        <v>2.3876421913344821</v>
      </c>
      <c r="R187" s="12">
        <f t="shared" ca="1" si="518"/>
        <v>2.7508695317857716</v>
      </c>
      <c r="S187" s="12">
        <f t="shared" ca="1" si="518"/>
        <v>1.923505494655916</v>
      </c>
      <c r="T187" s="12">
        <f t="shared" ca="1" si="518"/>
        <v>2.063829740867456</v>
      </c>
      <c r="U187" s="12">
        <f t="shared" ca="1" si="518"/>
        <v>1.9559361363744854</v>
      </c>
      <c r="V187" s="12">
        <f t="shared" ca="1" si="518"/>
        <v>1.4887932640542971</v>
      </c>
      <c r="W187" s="12">
        <f t="shared" ca="1" si="518"/>
        <v>0.68126909163773697</v>
      </c>
      <c r="X187" s="12">
        <f t="shared" ca="1" si="518"/>
        <v>1.4340935921764193</v>
      </c>
      <c r="Z187" s="9">
        <f t="shared" si="418"/>
        <v>2053</v>
      </c>
      <c r="AA187" s="7">
        <f t="shared" si="419"/>
        <v>2</v>
      </c>
      <c r="AB187" s="6">
        <f t="shared" ca="1" si="375"/>
        <v>5.204027634192677</v>
      </c>
      <c r="AC187" s="6">
        <f t="shared" ca="1" si="376"/>
        <v>21.894996826538652</v>
      </c>
      <c r="AD187" s="6">
        <f t="shared" ca="1" si="377"/>
        <v>9.970807100719373</v>
      </c>
      <c r="AE187" s="6">
        <f t="shared" ca="1" si="378"/>
        <v>11.072726096294883</v>
      </c>
      <c r="AF187" s="6">
        <f t="shared" ca="1" si="379"/>
        <v>13.407737111630425</v>
      </c>
      <c r="AG187" s="6">
        <f t="shared" ca="1" si="380"/>
        <v>10.906974419941148</v>
      </c>
      <c r="AH187" s="6">
        <f t="shared" ca="1" si="381"/>
        <v>14.976925882503457</v>
      </c>
      <c r="AI187" s="6">
        <f t="shared" ca="1" si="382"/>
        <v>17.842905730127914</v>
      </c>
      <c r="AJ187" s="6">
        <f t="shared" ca="1" si="383"/>
        <v>19.215331876351804</v>
      </c>
      <c r="AK187" s="6">
        <f t="shared" ca="1" si="384"/>
        <v>17.502348684072139</v>
      </c>
      <c r="AM187" s="7">
        <f t="shared" si="420"/>
        <v>2</v>
      </c>
      <c r="AN187" s="6">
        <f t="shared" ca="1" si="385"/>
        <v>5.204027634192677</v>
      </c>
      <c r="AO187" s="13">
        <f t="shared" ca="1" si="386"/>
        <v>12.087033924665029</v>
      </c>
      <c r="AP187" s="13">
        <f t="shared" ca="1" si="521"/>
        <v>7.2395816528924701</v>
      </c>
      <c r="AQ187" s="13">
        <f t="shared" ca="1" si="521"/>
        <v>5.8327777834490782</v>
      </c>
      <c r="AR187" s="13">
        <f t="shared" ca="1" si="521"/>
        <v>6.2537495911693988</v>
      </c>
      <c r="AS187" s="13">
        <f t="shared" ca="1" si="521"/>
        <v>4.1939249977771231</v>
      </c>
      <c r="AT187" s="13">
        <f t="shared" ca="1" si="521"/>
        <v>3.8372869440916375</v>
      </c>
      <c r="AU187" s="13">
        <f t="shared" ca="1" si="521"/>
        <v>3.9481259606784747</v>
      </c>
      <c r="AV187" s="13">
        <f t="shared" ca="1" si="521"/>
        <v>3.84306637527036</v>
      </c>
      <c r="AW187" s="13">
        <f t="shared" ca="1" si="521"/>
        <v>1.7502348684072135</v>
      </c>
      <c r="AX187" s="13">
        <f t="shared" ca="1" si="387"/>
        <v>3.2972156022896768</v>
      </c>
    </row>
    <row r="188" spans="1:50" x14ac:dyDescent="0.25">
      <c r="A188" s="9">
        <f t="shared" si="414"/>
        <v>2054</v>
      </c>
      <c r="B188" s="7">
        <f t="shared" si="415"/>
        <v>1</v>
      </c>
      <c r="C188" s="6">
        <f t="shared" ca="1" si="515"/>
        <v>3.1056738814965481</v>
      </c>
      <c r="D188" s="13">
        <f t="shared" ca="1" si="516"/>
        <v>3.5089647916673421</v>
      </c>
      <c r="E188" s="13">
        <f t="shared" ca="1" si="516"/>
        <v>3.3996776709528143</v>
      </c>
      <c r="F188" s="13">
        <f t="shared" ca="1" si="490"/>
        <v>3.2903905502382873</v>
      </c>
      <c r="G188" s="13">
        <f t="shared" ca="1" si="492"/>
        <v>3.005381262736571</v>
      </c>
      <c r="H188" s="13">
        <f t="shared" ca="1" si="491"/>
        <v>2.8577585507775627</v>
      </c>
      <c r="I188" s="13">
        <f t="shared" ca="1" si="520"/>
        <v>3.0010113633787556</v>
      </c>
      <c r="J188" s="13">
        <f t="shared" ca="1" si="520"/>
        <v>2.7927527953633908</v>
      </c>
      <c r="K188" s="13">
        <f t="shared" ca="1" si="519"/>
        <v>2.6093140010508558</v>
      </c>
      <c r="L188" s="13">
        <f t="shared" ca="1" si="519"/>
        <v>2.6401159390051547</v>
      </c>
      <c r="M188" s="13">
        <f t="shared" ca="1" si="374"/>
        <v>2.2967571210827247</v>
      </c>
      <c r="N188" s="12">
        <f ca="1">C188/$C188</f>
        <v>1</v>
      </c>
      <c r="O188" s="12">
        <f t="shared" ref="O188" ca="1" si="522">D188/$C188</f>
        <v>1.1298561682775456</v>
      </c>
      <c r="P188" s="12">
        <f t="shared" ref="P188" ca="1" si="523">E188/$C188</f>
        <v>1.0946666651665928</v>
      </c>
      <c r="Q188" s="12">
        <f t="shared" ref="Q188" ca="1" si="524">F188/$C188</f>
        <v>1.0594771620556402</v>
      </c>
      <c r="R188" s="12">
        <f t="shared" ref="R188" ca="1" si="525">G188/$C188</f>
        <v>0.96770664835174247</v>
      </c>
      <c r="S188" s="12">
        <f t="shared" ref="S188" ca="1" si="526">H188/$C188</f>
        <v>0.92017341801531294</v>
      </c>
      <c r="T188" s="12">
        <f t="shared" ref="T188" ca="1" si="527">I188/$C188</f>
        <v>0.9662995787351123</v>
      </c>
      <c r="U188" s="12">
        <f t="shared" ref="U188" ca="1" si="528">J188/$C188</f>
        <v>0.89924212970411166</v>
      </c>
      <c r="V188" s="12">
        <f t="shared" ref="V188" ca="1" si="529">K188/$C188</f>
        <v>0.84017643210931447</v>
      </c>
      <c r="W188" s="12">
        <f t="shared" ref="W188" ca="1" si="530">L188/$C188</f>
        <v>0.85009438844652541</v>
      </c>
      <c r="X188" s="12">
        <f t="shared" ref="X188" ca="1" si="531">M188/$C188</f>
        <v>0.73953583303343295</v>
      </c>
      <c r="Z188" s="9">
        <f t="shared" si="418"/>
        <v>2054</v>
      </c>
      <c r="AA188" s="7">
        <f t="shared" si="419"/>
        <v>1</v>
      </c>
      <c r="AB188" s="6">
        <f t="shared" ca="1" si="375"/>
        <v>3.1056738814965481</v>
      </c>
      <c r="AC188" s="6">
        <f t="shared" ca="1" si="376"/>
        <v>3.8988497685192689</v>
      </c>
      <c r="AD188" s="6">
        <f t="shared" ca="1" si="377"/>
        <v>4.2495970886910177</v>
      </c>
      <c r="AE188" s="6">
        <f t="shared" ca="1" si="378"/>
        <v>4.7005579289118389</v>
      </c>
      <c r="AF188" s="6">
        <f t="shared" ca="1" si="379"/>
        <v>5.008968771227619</v>
      </c>
      <c r="AG188" s="6">
        <f t="shared" ca="1" si="380"/>
        <v>5.7155171015551254</v>
      </c>
      <c r="AH188" s="6">
        <f t="shared" ca="1" si="381"/>
        <v>7.5025284084468886</v>
      </c>
      <c r="AI188" s="6">
        <f t="shared" ca="1" si="382"/>
        <v>9.309175984544634</v>
      </c>
      <c r="AJ188" s="6">
        <f t="shared" ca="1" si="383"/>
        <v>13.046570005254281</v>
      </c>
      <c r="AK188" s="6">
        <f t="shared" ca="1" si="384"/>
        <v>26.401159390051554</v>
      </c>
      <c r="AM188" s="7">
        <f t="shared" si="420"/>
        <v>1</v>
      </c>
      <c r="AN188" s="6">
        <f t="shared" ca="1" si="385"/>
        <v>3.1056738814965481</v>
      </c>
      <c r="AO188" s="13">
        <f t="shared" ca="1" si="386"/>
        <v>3.5089647916673421</v>
      </c>
      <c r="AP188" s="13">
        <f t="shared" ca="1" si="521"/>
        <v>3.3996776709528143</v>
      </c>
      <c r="AQ188" s="13">
        <f t="shared" ca="1" si="521"/>
        <v>3.2903905502382873</v>
      </c>
      <c r="AR188" s="13">
        <f t="shared" ca="1" si="521"/>
        <v>3.005381262736571</v>
      </c>
      <c r="AS188" s="13">
        <f t="shared" ca="1" si="521"/>
        <v>2.8577585507775627</v>
      </c>
      <c r="AT188" s="13">
        <f t="shared" ca="1" si="521"/>
        <v>3.0010113633787556</v>
      </c>
      <c r="AU188" s="13">
        <f t="shared" ca="1" si="521"/>
        <v>2.7825743988669158</v>
      </c>
      <c r="AV188" s="13">
        <f t="shared" ca="1" si="521"/>
        <v>1.5309048613955829</v>
      </c>
      <c r="AW188" s="13">
        <f t="shared" ca="1" si="521"/>
        <v>2.5438093950055007</v>
      </c>
      <c r="AX188" s="13">
        <f t="shared" ca="1" si="387"/>
        <v>2.2967571210827247</v>
      </c>
    </row>
    <row r="189" spans="1:50" x14ac:dyDescent="0.25">
      <c r="A189" s="9">
        <f t="shared" si="414"/>
        <v>2054</v>
      </c>
      <c r="B189" s="7">
        <f t="shared" si="415"/>
        <v>1.2</v>
      </c>
      <c r="C189" s="6">
        <f t="shared" ca="1" si="515"/>
        <v>3.3422106253002886</v>
      </c>
      <c r="D189" s="13">
        <f t="shared" ca="1" si="516"/>
        <v>3.7525211650131114</v>
      </c>
      <c r="E189" s="13">
        <f t="shared" ca="1" si="516"/>
        <v>3.6342835552365247</v>
      </c>
      <c r="F189" s="13">
        <f t="shared" ca="1" si="490"/>
        <v>3.5160459454599384</v>
      </c>
      <c r="G189" s="13">
        <f t="shared" ca="1" si="492"/>
        <v>3.177216920550666</v>
      </c>
      <c r="H189" s="13">
        <f t="shared" ca="1" si="491"/>
        <v>2.8909431812504569</v>
      </c>
      <c r="I189" s="13">
        <f t="shared" ca="1" si="520"/>
        <v>3.2016250187129529</v>
      </c>
      <c r="J189" s="13">
        <f t="shared" ca="1" si="520"/>
        <v>2.9814270770679645</v>
      </c>
      <c r="K189" s="13">
        <f t="shared" ca="1" si="519"/>
        <v>2.8154421309957378</v>
      </c>
      <c r="L189" s="13">
        <f t="shared" ca="1" si="519"/>
        <v>2.8308329243527361</v>
      </c>
      <c r="M189" s="13">
        <f t="shared" ca="1" si="374"/>
        <v>2.452620636695682</v>
      </c>
      <c r="N189" s="12">
        <f t="shared" ref="N189:N193" ca="1" si="532">C189/C$188</f>
        <v>1.0761627758835255</v>
      </c>
      <c r="O189" s="12">
        <f t="shared" ref="O188:X193" ca="1" si="533">D189/D$188</f>
        <v>1.0694097512531722</v>
      </c>
      <c r="P189" s="12">
        <f t="shared" ca="1" si="533"/>
        <v>1.0690082728395713</v>
      </c>
      <c r="Q189" s="12">
        <f t="shared" ca="1" si="533"/>
        <v>1.0685801249961981</v>
      </c>
      <c r="R189" s="12">
        <f t="shared" ca="1" si="533"/>
        <v>1.0571759929246476</v>
      </c>
      <c r="S189" s="12">
        <f t="shared" ca="1" si="533"/>
        <v>1.0116121183379418</v>
      </c>
      <c r="T189" s="12">
        <f t="shared" ca="1" si="533"/>
        <v>1.066848682341653</v>
      </c>
      <c r="U189" s="12">
        <f t="shared" ca="1" si="533"/>
        <v>1.0675585329348936</v>
      </c>
      <c r="V189" s="12">
        <f t="shared" ca="1" si="533"/>
        <v>1.0789970581776924</v>
      </c>
      <c r="W189" s="12">
        <f t="shared" ca="1" si="533"/>
        <v>1.072238109898858</v>
      </c>
      <c r="X189" s="12">
        <f t="shared" ca="1" si="533"/>
        <v>1.0678624283700842</v>
      </c>
      <c r="Z189" s="9">
        <f t="shared" si="418"/>
        <v>2054</v>
      </c>
      <c r="AA189" s="7">
        <f t="shared" si="419"/>
        <v>1.2</v>
      </c>
      <c r="AB189" s="6">
        <f t="shared" ca="1" si="375"/>
        <v>3.3422106253002886</v>
      </c>
      <c r="AC189" s="6">
        <f t="shared" ca="1" si="376"/>
        <v>4.1694679611256795</v>
      </c>
      <c r="AD189" s="6">
        <f t="shared" ca="1" si="377"/>
        <v>4.5428544440456555</v>
      </c>
      <c r="AE189" s="6">
        <f t="shared" ca="1" si="378"/>
        <v>5.0229227792284838</v>
      </c>
      <c r="AF189" s="6">
        <f t="shared" ca="1" si="379"/>
        <v>5.2953615342511098</v>
      </c>
      <c r="AG189" s="6">
        <f t="shared" ca="1" si="380"/>
        <v>5.7818863625009138</v>
      </c>
      <c r="AH189" s="6">
        <f t="shared" ca="1" si="381"/>
        <v>8.0040625467823823</v>
      </c>
      <c r="AI189" s="6">
        <f t="shared" ca="1" si="382"/>
        <v>9.9380902568932132</v>
      </c>
      <c r="AJ189" s="6">
        <f t="shared" ca="1" si="383"/>
        <v>14.077210654978693</v>
      </c>
      <c r="AK189" s="6">
        <f t="shared" ca="1" si="384"/>
        <v>28.308329243527368</v>
      </c>
      <c r="AM189" s="7">
        <f t="shared" si="420"/>
        <v>1.2</v>
      </c>
      <c r="AN189" s="6">
        <f t="shared" ca="1" si="385"/>
        <v>3.3422106253002886</v>
      </c>
      <c r="AO189" s="13">
        <f t="shared" ca="1" si="386"/>
        <v>3.7525211650131114</v>
      </c>
      <c r="AP189" s="13">
        <f t="shared" ca="1" si="521"/>
        <v>3.6342835552365247</v>
      </c>
      <c r="AQ189" s="13">
        <f t="shared" ca="1" si="521"/>
        <v>3.5160459454599384</v>
      </c>
      <c r="AR189" s="13">
        <f t="shared" ca="1" si="521"/>
        <v>3.177216920550666</v>
      </c>
      <c r="AS189" s="13">
        <f t="shared" ca="1" si="521"/>
        <v>2.2615065266269068</v>
      </c>
      <c r="AT189" s="13">
        <f t="shared" ca="1" si="521"/>
        <v>3.2016250187129529</v>
      </c>
      <c r="AU189" s="13">
        <f t="shared" ca="1" si="521"/>
        <v>2.9709308741755156</v>
      </c>
      <c r="AV189" s="13">
        <f t="shared" ca="1" si="521"/>
        <v>1.4795174273702549</v>
      </c>
      <c r="AW189" s="13">
        <f t="shared" ca="1" si="521"/>
        <v>2.7138371882857486</v>
      </c>
      <c r="AX189" s="13">
        <f t="shared" ca="1" si="387"/>
        <v>2.452620636695682</v>
      </c>
    </row>
    <row r="190" spans="1:50" x14ac:dyDescent="0.25">
      <c r="A190" s="9">
        <f t="shared" si="414"/>
        <v>2054</v>
      </c>
      <c r="B190" s="7">
        <f t="shared" si="415"/>
        <v>1.4</v>
      </c>
      <c r="C190" s="6">
        <f t="shared" ca="1" si="515"/>
        <v>3.6343762362167711</v>
      </c>
      <c r="D190" s="13">
        <f t="shared" ca="1" si="516"/>
        <v>4.0484405184917271</v>
      </c>
      <c r="E190" s="13">
        <f t="shared" ca="1" si="516"/>
        <v>3.9179865316077205</v>
      </c>
      <c r="F190" s="13">
        <f t="shared" ca="1" si="490"/>
        <v>3.7875325447237143</v>
      </c>
      <c r="G190" s="13">
        <f t="shared" ca="1" si="492"/>
        <v>3.4971796083819573</v>
      </c>
      <c r="H190" s="13">
        <f t="shared" ca="1" si="491"/>
        <v>3.3819249731301109</v>
      </c>
      <c r="I190" s="13">
        <f t="shared" ca="1" si="520"/>
        <v>3.4383682671767106</v>
      </c>
      <c r="J190" s="13">
        <f t="shared" ca="1" si="520"/>
        <v>3.1419582493762062</v>
      </c>
      <c r="K190" s="13">
        <f t="shared" ca="1" si="519"/>
        <v>3.04203110560361</v>
      </c>
      <c r="L190" s="13">
        <f t="shared" ca="1" si="519"/>
        <v>3.0307830964207296</v>
      </c>
      <c r="M190" s="13">
        <f t="shared" ca="1" si="374"/>
        <v>2.6314541395562658</v>
      </c>
      <c r="N190" s="12">
        <f t="shared" ca="1" si="532"/>
        <v>1.1702375635349884</v>
      </c>
      <c r="O190" s="12">
        <f t="shared" ca="1" si="533"/>
        <v>1.1537421316125673</v>
      </c>
      <c r="P190" s="12">
        <f t="shared" ca="1" si="533"/>
        <v>1.1524582359920144</v>
      </c>
      <c r="Q190" s="12">
        <f t="shared" ca="1" si="533"/>
        <v>1.151089053683741</v>
      </c>
      <c r="R190" s="12">
        <f t="shared" ca="1" si="533"/>
        <v>1.1636392532764963</v>
      </c>
      <c r="S190" s="12">
        <f t="shared" ca="1" si="533"/>
        <v>1.183418722414435</v>
      </c>
      <c r="T190" s="12">
        <f t="shared" ca="1" si="533"/>
        <v>1.1457365037450398</v>
      </c>
      <c r="U190" s="12">
        <f t="shared" ca="1" si="533"/>
        <v>1.1250398726992867</v>
      </c>
      <c r="V190" s="12">
        <f t="shared" ca="1" si="533"/>
        <v>1.1658355814510959</v>
      </c>
      <c r="W190" s="12">
        <f t="shared" ca="1" si="533"/>
        <v>1.1479734854230628</v>
      </c>
      <c r="X190" s="12">
        <f t="shared" ca="1" si="533"/>
        <v>1.1457259086741223</v>
      </c>
      <c r="Z190" s="9">
        <f t="shared" si="418"/>
        <v>2054</v>
      </c>
      <c r="AA190" s="7">
        <f t="shared" si="419"/>
        <v>1.4</v>
      </c>
      <c r="AB190" s="6">
        <f t="shared" ca="1" si="375"/>
        <v>3.6343762362167711</v>
      </c>
      <c r="AC190" s="6">
        <f t="shared" ca="1" si="376"/>
        <v>4.4982672427685859</v>
      </c>
      <c r="AD190" s="6">
        <f t="shared" ca="1" si="377"/>
        <v>4.8974831645096506</v>
      </c>
      <c r="AE190" s="6">
        <f t="shared" ca="1" si="378"/>
        <v>5.4107607781767353</v>
      </c>
      <c r="AF190" s="6">
        <f t="shared" ca="1" si="379"/>
        <v>5.8286326806365958</v>
      </c>
      <c r="AG190" s="6">
        <f t="shared" ca="1" si="380"/>
        <v>6.7638499462602217</v>
      </c>
      <c r="AH190" s="6">
        <f t="shared" ca="1" si="381"/>
        <v>8.5959206679417761</v>
      </c>
      <c r="AI190" s="6">
        <f t="shared" ca="1" si="382"/>
        <v>10.473194164587353</v>
      </c>
      <c r="AJ190" s="6">
        <f t="shared" ca="1" si="383"/>
        <v>15.210155528018053</v>
      </c>
      <c r="AK190" s="6">
        <f t="shared" ca="1" si="384"/>
        <v>30.307830964207302</v>
      </c>
      <c r="AM190" s="7">
        <f t="shared" si="420"/>
        <v>1.4</v>
      </c>
      <c r="AN190" s="6">
        <f t="shared" ca="1" si="385"/>
        <v>3.6343762362167711</v>
      </c>
      <c r="AO190" s="13">
        <f t="shared" ca="1" si="386"/>
        <v>4.0484405184917271</v>
      </c>
      <c r="AP190" s="13">
        <f t="shared" ca="1" si="521"/>
        <v>3.9179865316077205</v>
      </c>
      <c r="AQ190" s="13">
        <f t="shared" ca="1" si="521"/>
        <v>3.7875325447237143</v>
      </c>
      <c r="AR190" s="13">
        <f t="shared" ca="1" si="521"/>
        <v>3.4971796083819573</v>
      </c>
      <c r="AS190" s="13">
        <f t="shared" ca="1" si="521"/>
        <v>3.3819249731301109</v>
      </c>
      <c r="AT190" s="13">
        <f t="shared" ca="1" si="521"/>
        <v>3.4383682671767106</v>
      </c>
      <c r="AU190" s="13">
        <f t="shared" ca="1" si="521"/>
        <v>3.1419582493762062</v>
      </c>
      <c r="AV190" s="13">
        <f t="shared" ca="1" si="521"/>
        <v>1.7715471071745212</v>
      </c>
      <c r="AW190" s="13">
        <f t="shared" ca="1" si="521"/>
        <v>2.910244936861254</v>
      </c>
      <c r="AX190" s="13">
        <f t="shared" ca="1" si="387"/>
        <v>2.6314541395562658</v>
      </c>
    </row>
    <row r="191" spans="1:50" x14ac:dyDescent="0.25">
      <c r="A191" s="9">
        <f t="shared" si="414"/>
        <v>2054</v>
      </c>
      <c r="B191" s="7">
        <f t="shared" si="415"/>
        <v>1.6</v>
      </c>
      <c r="C191" s="6">
        <f t="shared" ca="1" si="515"/>
        <v>4.009965877852566</v>
      </c>
      <c r="D191" s="13">
        <f t="shared" ca="1" si="516"/>
        <v>8.9308061107794643</v>
      </c>
      <c r="E191" s="13">
        <f t="shared" ca="1" si="516"/>
        <v>4.2733160377911839</v>
      </c>
      <c r="F191" s="13">
        <f t="shared" ca="1" si="490"/>
        <v>4.124746922859174</v>
      </c>
      <c r="G191" s="13">
        <f t="shared" ca="1" si="492"/>
        <v>3.9667788359373155</v>
      </c>
      <c r="H191" s="13">
        <f t="shared" ca="1" si="491"/>
        <v>3.8021664557020314</v>
      </c>
      <c r="I191" s="13">
        <f t="shared" ca="1" si="520"/>
        <v>3.8891707250220913</v>
      </c>
      <c r="J191" s="13">
        <f t="shared" ca="1" si="520"/>
        <v>3.4521942992901735</v>
      </c>
      <c r="K191" s="13">
        <f t="shared" ca="1" si="519"/>
        <v>3.2976029505850479</v>
      </c>
      <c r="L191" s="13">
        <f t="shared" ca="1" si="519"/>
        <v>3.2424596999232982</v>
      </c>
      <c r="M191" s="13">
        <f t="shared" ca="1" si="374"/>
        <v>1.4344611993902094</v>
      </c>
      <c r="N191" s="12">
        <f t="shared" ca="1" si="532"/>
        <v>1.2911741640819872</v>
      </c>
      <c r="O191" s="12">
        <f t="shared" ca="1" si="533"/>
        <v>2.5451398463692891</v>
      </c>
      <c r="P191" s="12">
        <f t="shared" ca="1" si="533"/>
        <v>1.2569768229214267</v>
      </c>
      <c r="Q191" s="12">
        <f t="shared" ca="1" si="533"/>
        <v>1.2535736593823075</v>
      </c>
      <c r="R191" s="12">
        <f t="shared" ca="1" si="533"/>
        <v>1.3198920500107654</v>
      </c>
      <c r="S191" s="12">
        <f t="shared" ca="1" si="533"/>
        <v>1.3304715524926016</v>
      </c>
      <c r="T191" s="12">
        <f t="shared" ca="1" si="533"/>
        <v>1.2959533484216406</v>
      </c>
      <c r="U191" s="12">
        <f t="shared" ca="1" si="533"/>
        <v>1.2361259847350639</v>
      </c>
      <c r="V191" s="12">
        <f t="shared" ca="1" si="533"/>
        <v>1.2637815721898535</v>
      </c>
      <c r="W191" s="12">
        <f t="shared" ca="1" si="533"/>
        <v>1.2281504959759904</v>
      </c>
      <c r="X191" s="12">
        <f t="shared" ca="1" si="533"/>
        <v>0.62455937818709517</v>
      </c>
      <c r="Z191" s="9">
        <f t="shared" si="418"/>
        <v>2054</v>
      </c>
      <c r="AA191" s="7">
        <f t="shared" si="419"/>
        <v>1.6</v>
      </c>
      <c r="AB191" s="6">
        <f t="shared" ca="1" si="375"/>
        <v>4.009965877852566</v>
      </c>
      <c r="AC191" s="6">
        <f t="shared" ca="1" si="376"/>
        <v>9.923117900866071</v>
      </c>
      <c r="AD191" s="6">
        <f t="shared" ca="1" si="377"/>
        <v>5.3416450472389796</v>
      </c>
      <c r="AE191" s="6">
        <f t="shared" ca="1" si="378"/>
        <v>5.8924956040845347</v>
      </c>
      <c r="AF191" s="6">
        <f t="shared" ca="1" si="379"/>
        <v>6.6112980598955264</v>
      </c>
      <c r="AG191" s="6">
        <f t="shared" ca="1" si="380"/>
        <v>7.6043329114040628</v>
      </c>
      <c r="AH191" s="6">
        <f t="shared" ca="1" si="381"/>
        <v>9.7229268125552277</v>
      </c>
      <c r="AI191" s="6">
        <f t="shared" ca="1" si="382"/>
        <v>11.507314330967244</v>
      </c>
      <c r="AJ191" s="6">
        <f t="shared" ca="1" si="383"/>
        <v>16.488014752925242</v>
      </c>
      <c r="AK191" s="6">
        <f t="shared" ca="1" si="384"/>
        <v>32.424596999232989</v>
      </c>
      <c r="AM191" s="7">
        <f t="shared" si="420"/>
        <v>1.6</v>
      </c>
      <c r="AN191" s="6">
        <f t="shared" ca="1" si="385"/>
        <v>4.009965877852566</v>
      </c>
      <c r="AO191" s="13">
        <f t="shared" ca="1" si="386"/>
        <v>7.0399538345107011</v>
      </c>
      <c r="AP191" s="13">
        <f t="shared" ca="1" si="521"/>
        <v>4.2733160377911839</v>
      </c>
      <c r="AQ191" s="13">
        <f t="shared" ca="1" si="521"/>
        <v>4.124746922859174</v>
      </c>
      <c r="AR191" s="13">
        <f t="shared" ca="1" si="521"/>
        <v>3.9667788359373155</v>
      </c>
      <c r="AS191" s="13">
        <f t="shared" ca="1" si="521"/>
        <v>3.8021664557020314</v>
      </c>
      <c r="AT191" s="13">
        <f t="shared" ca="1" si="521"/>
        <v>3.8891707250220913</v>
      </c>
      <c r="AU191" s="13">
        <f t="shared" ca="1" si="521"/>
        <v>3.4521942992901735</v>
      </c>
      <c r="AV191" s="13">
        <f t="shared" ca="1" si="521"/>
        <v>1.8990921130117366</v>
      </c>
      <c r="AW191" s="13">
        <f t="shared" ca="1" si="521"/>
        <v>3.1371320382099519</v>
      </c>
      <c r="AX191" s="13">
        <f t="shared" ca="1" si="387"/>
        <v>1.4344611993902094</v>
      </c>
    </row>
    <row r="192" spans="1:50" x14ac:dyDescent="0.25">
      <c r="A192" s="9">
        <f t="shared" si="414"/>
        <v>2054</v>
      </c>
      <c r="B192" s="7">
        <f t="shared" si="415"/>
        <v>1.8</v>
      </c>
      <c r="C192" s="6">
        <f t="shared" ca="1" si="515"/>
        <v>4.5116614506010988</v>
      </c>
      <c r="D192" s="13">
        <f t="shared" ca="1" si="516"/>
        <v>9.356632422833151</v>
      </c>
      <c r="E192" s="13">
        <f t="shared" ca="1" si="516"/>
        <v>11.987336516159953</v>
      </c>
      <c r="F192" s="13">
        <f t="shared" ca="1" si="490"/>
        <v>4.5580097017501195</v>
      </c>
      <c r="G192" s="13">
        <f t="shared" ca="1" si="492"/>
        <v>4.5906070072847269</v>
      </c>
      <c r="H192" s="13">
        <f t="shared" ca="1" si="491"/>
        <v>3.9243450258609958</v>
      </c>
      <c r="I192" s="13">
        <f t="shared" ca="1" si="520"/>
        <v>4.389636827482442</v>
      </c>
      <c r="J192" s="13">
        <f t="shared" ca="1" si="520"/>
        <v>3.7752128694920266</v>
      </c>
      <c r="K192" s="13">
        <f t="shared" ca="1" si="519"/>
        <v>3.6468386988631387</v>
      </c>
      <c r="L192" s="13">
        <f t="shared" ca="1" si="519"/>
        <v>3.5277195645390895</v>
      </c>
      <c r="M192" s="13">
        <f t="shared" ca="1" si="374"/>
        <v>1.6298822049590456</v>
      </c>
      <c r="N192" s="12">
        <f t="shared" ca="1" si="532"/>
        <v>1.4527157785243825</v>
      </c>
      <c r="O192" s="12">
        <f t="shared" ca="1" si="533"/>
        <v>2.6664936750155288</v>
      </c>
      <c r="P192" s="12">
        <f t="shared" ca="1" si="533"/>
        <v>3.5260214868547552</v>
      </c>
      <c r="Q192" s="12">
        <f t="shared" ca="1" si="533"/>
        <v>1.3852488427004608</v>
      </c>
      <c r="R192" s="12">
        <f t="shared" ca="1" si="533"/>
        <v>1.5274624435186361</v>
      </c>
      <c r="S192" s="12">
        <f t="shared" ca="1" si="533"/>
        <v>1.3732248390240063</v>
      </c>
      <c r="T192" s="12">
        <f t="shared" ca="1" si="533"/>
        <v>1.4627191622960971</v>
      </c>
      <c r="U192" s="12">
        <f t="shared" ca="1" si="533"/>
        <v>1.3517891292633364</v>
      </c>
      <c r="V192" s="12">
        <f t="shared" ca="1" si="533"/>
        <v>1.3976235506322496</v>
      </c>
      <c r="W192" s="12">
        <f t="shared" ca="1" si="533"/>
        <v>1.3361987299195657</v>
      </c>
      <c r="X192" s="12">
        <f t="shared" ca="1" si="533"/>
        <v>0.70964499902832368</v>
      </c>
      <c r="Z192" s="9">
        <f t="shared" si="418"/>
        <v>2054</v>
      </c>
      <c r="AA192" s="7">
        <f t="shared" si="419"/>
        <v>1.8</v>
      </c>
      <c r="AB192" s="6">
        <f t="shared" ca="1" si="375"/>
        <v>4.5116614506010988</v>
      </c>
      <c r="AC192" s="6">
        <f t="shared" ca="1" si="376"/>
        <v>10.396258247592391</v>
      </c>
      <c r="AD192" s="6">
        <f t="shared" ca="1" si="377"/>
        <v>14.98417064519994</v>
      </c>
      <c r="AE192" s="6">
        <f t="shared" ca="1" si="378"/>
        <v>6.5114424310715995</v>
      </c>
      <c r="AF192" s="6">
        <f t="shared" ca="1" si="379"/>
        <v>7.6510116788078788</v>
      </c>
      <c r="AG192" s="6">
        <f t="shared" ca="1" si="380"/>
        <v>7.8486900517219915</v>
      </c>
      <c r="AH192" s="6">
        <f t="shared" ca="1" si="381"/>
        <v>10.974092068706105</v>
      </c>
      <c r="AI192" s="6">
        <f t="shared" ca="1" si="382"/>
        <v>12.584042898306754</v>
      </c>
      <c r="AJ192" s="6">
        <f t="shared" ca="1" si="383"/>
        <v>18.234193494315697</v>
      </c>
      <c r="AK192" s="6">
        <f t="shared" ca="1" si="384"/>
        <v>35.277195645390904</v>
      </c>
      <c r="AM192" s="7">
        <f t="shared" si="420"/>
        <v>1.8</v>
      </c>
      <c r="AN192" s="6">
        <f t="shared" ca="1" si="385"/>
        <v>4.5116614506010988</v>
      </c>
      <c r="AO192" s="13">
        <f t="shared" ca="1" si="386"/>
        <v>8.5258676288824269</v>
      </c>
      <c r="AP192" s="13">
        <f t="shared" ca="1" si="521"/>
        <v>7.8955397985856122</v>
      </c>
      <c r="AQ192" s="13">
        <f t="shared" ca="1" si="521"/>
        <v>4.5580097017501195</v>
      </c>
      <c r="AR192" s="13">
        <f t="shared" ca="1" si="521"/>
        <v>4.5906070072847269</v>
      </c>
      <c r="AS192" s="13">
        <f t="shared" ca="1" si="521"/>
        <v>3.6895228363751444</v>
      </c>
      <c r="AT192" s="13">
        <f t="shared" ca="1" si="521"/>
        <v>4.389636827482442</v>
      </c>
      <c r="AU192" s="13">
        <f t="shared" ca="1" si="521"/>
        <v>3.7716604760187171</v>
      </c>
      <c r="AV192" s="13">
        <f t="shared" ca="1" si="521"/>
        <v>3.6468386988631387</v>
      </c>
      <c r="AW192" s="13">
        <f t="shared" ca="1" si="521"/>
        <v>3.5277195645390895</v>
      </c>
      <c r="AX192" s="13">
        <f t="shared" ca="1" si="387"/>
        <v>1.6298822049590456</v>
      </c>
    </row>
    <row r="193" spans="1:50" x14ac:dyDescent="0.25">
      <c r="A193" s="9">
        <f t="shared" si="414"/>
        <v>2054</v>
      </c>
      <c r="B193" s="7">
        <f t="shared" si="415"/>
        <v>2</v>
      </c>
      <c r="C193" s="6">
        <f t="shared" ca="1" si="515"/>
        <v>5.2039974066799548</v>
      </c>
      <c r="D193" s="13">
        <f t="shared" ca="1" si="516"/>
        <v>20.018522273200848</v>
      </c>
      <c r="E193" s="13">
        <f t="shared" ca="1" si="516"/>
        <v>12.807937604844895</v>
      </c>
      <c r="F193" s="13">
        <f t="shared" ca="1" si="490"/>
        <v>10.298079039199497</v>
      </c>
      <c r="G193" s="13">
        <f t="shared" ca="1" si="492"/>
        <v>7.1919084159479247</v>
      </c>
      <c r="H193" s="13">
        <f t="shared" ca="1" si="491"/>
        <v>4.7195429298430938</v>
      </c>
      <c r="I193" s="13">
        <f t="shared" ca="1" si="520"/>
        <v>7.2666861570722112</v>
      </c>
      <c r="J193" s="13">
        <f t="shared" ca="1" si="520"/>
        <v>5.1725502685281333</v>
      </c>
      <c r="K193" s="13">
        <f t="shared" ca="1" si="519"/>
        <v>3.8867045795730575</v>
      </c>
      <c r="L193" s="13">
        <f t="shared" ca="1" si="519"/>
        <v>1.7463561899538529</v>
      </c>
      <c r="M193" s="13">
        <f t="shared" ca="1" si="374"/>
        <v>1.829284535533378</v>
      </c>
      <c r="N193" s="12">
        <f t="shared" ca="1" si="532"/>
        <v>1.6756419396399329</v>
      </c>
      <c r="O193" s="12">
        <f t="shared" ca="1" si="533"/>
        <v>5.7049652708794261</v>
      </c>
      <c r="P193" s="12">
        <f t="shared" ca="1" si="533"/>
        <v>3.7673976313334623</v>
      </c>
      <c r="Q193" s="12">
        <f t="shared" ca="1" si="533"/>
        <v>3.1297436829964509</v>
      </c>
      <c r="R193" s="12">
        <f t="shared" ca="1" si="533"/>
        <v>2.3930103328718042</v>
      </c>
      <c r="S193" s="12">
        <f t="shared" ca="1" si="533"/>
        <v>1.6514841425490483</v>
      </c>
      <c r="T193" s="12">
        <f t="shared" ca="1" si="533"/>
        <v>2.4214124097453769</v>
      </c>
      <c r="U193" s="12">
        <f t="shared" ca="1" si="533"/>
        <v>1.8521332346764638</v>
      </c>
      <c r="V193" s="12">
        <f t="shared" ca="1" si="533"/>
        <v>1.48955034848537</v>
      </c>
      <c r="W193" s="12">
        <f t="shared" ca="1" si="533"/>
        <v>0.66146950751409528</v>
      </c>
      <c r="X193" s="12">
        <f t="shared" ca="1" si="533"/>
        <v>0.79646407482173243</v>
      </c>
      <c r="Z193" s="9">
        <f t="shared" si="418"/>
        <v>2054</v>
      </c>
      <c r="AA193" s="7">
        <f t="shared" si="419"/>
        <v>2</v>
      </c>
      <c r="AB193" s="6">
        <f t="shared" ca="1" si="375"/>
        <v>5.2039974066799548</v>
      </c>
      <c r="AC193" s="6">
        <f t="shared" ca="1" si="376"/>
        <v>22.242802525778718</v>
      </c>
      <c r="AD193" s="6">
        <f t="shared" ca="1" si="377"/>
        <v>16.009922006056119</v>
      </c>
      <c r="AE193" s="6">
        <f t="shared" ca="1" si="378"/>
        <v>14.711541484570711</v>
      </c>
      <c r="AF193" s="6">
        <f t="shared" ca="1" si="379"/>
        <v>11.986514026579876</v>
      </c>
      <c r="AG193" s="6">
        <f t="shared" ca="1" si="380"/>
        <v>9.4390858596861875</v>
      </c>
      <c r="AH193" s="6">
        <f t="shared" ca="1" si="381"/>
        <v>18.166715392680526</v>
      </c>
      <c r="AI193" s="6">
        <f t="shared" ca="1" si="382"/>
        <v>17.241834228427109</v>
      </c>
      <c r="AJ193" s="6">
        <f t="shared" ca="1" si="383"/>
        <v>19.433522897865291</v>
      </c>
      <c r="AK193" s="6">
        <f t="shared" ca="1" si="384"/>
        <v>17.463561899538533</v>
      </c>
      <c r="AM193" s="7">
        <f t="shared" si="420"/>
        <v>2</v>
      </c>
      <c r="AN193" s="6">
        <f t="shared" ca="1" si="385"/>
        <v>5.2039974066799548</v>
      </c>
      <c r="AO193" s="13">
        <f t="shared" ca="1" si="386"/>
        <v>11.751469967605734</v>
      </c>
      <c r="AP193" s="13">
        <f t="shared" ca="1" si="521"/>
        <v>7.3286607675196267</v>
      </c>
      <c r="AQ193" s="13">
        <f t="shared" ca="1" si="521"/>
        <v>5.8061983629847678</v>
      </c>
      <c r="AR193" s="13">
        <f t="shared" ca="1" si="521"/>
        <v>5.5198286307787754</v>
      </c>
      <c r="AS193" s="13">
        <f t="shared" ca="1" si="521"/>
        <v>4.2024118084635838</v>
      </c>
      <c r="AT193" s="13">
        <f t="shared" ca="1" si="521"/>
        <v>5.3918813283242439</v>
      </c>
      <c r="AU193" s="13">
        <f t="shared" ca="1" si="521"/>
        <v>3.8107119518956241</v>
      </c>
      <c r="AV193" s="13">
        <f t="shared" ca="1" si="521"/>
        <v>3.8867045795730575</v>
      </c>
      <c r="AW193" s="13">
        <f t="shared" ca="1" si="521"/>
        <v>1.7060002822603639</v>
      </c>
      <c r="AX193" s="13">
        <f t="shared" ca="1" si="387"/>
        <v>1.829284535533378</v>
      </c>
    </row>
    <row r="194" spans="1:50" x14ac:dyDescent="0.25">
      <c r="A194" s="9">
        <f t="shared" si="414"/>
        <v>2055</v>
      </c>
      <c r="B194" s="7">
        <f t="shared" si="415"/>
        <v>1</v>
      </c>
      <c r="C194" s="6">
        <f t="shared" ca="1" si="515"/>
        <v>3.1060905121237887</v>
      </c>
      <c r="D194" s="13">
        <f t="shared" ca="1" si="516"/>
        <v>3.5100818135734499</v>
      </c>
      <c r="E194" s="13">
        <f t="shared" ca="1" si="516"/>
        <v>3.4004411302824096</v>
      </c>
      <c r="F194" s="13">
        <f t="shared" ca="1" si="490"/>
        <v>3.2908004469913683</v>
      </c>
      <c r="G194" s="13">
        <f t="shared" ca="1" si="492"/>
        <v>2.9176559658513987</v>
      </c>
      <c r="H194" s="13">
        <f t="shared" ca="1" si="491"/>
        <v>2.8483108280928899</v>
      </c>
      <c r="I194" s="13">
        <f t="shared" ca="1" si="520"/>
        <v>2.8480982170261337</v>
      </c>
      <c r="J194" s="13">
        <f t="shared" ca="1" si="520"/>
        <v>2.685221788468469</v>
      </c>
      <c r="K194" s="13">
        <f t="shared" ca="1" si="519"/>
        <v>2.693677641170062</v>
      </c>
      <c r="L194" s="13">
        <f t="shared" ca="1" si="519"/>
        <v>2.5828326601691258</v>
      </c>
      <c r="M194" s="13">
        <f t="shared" ref="M194:M229" ca="1" si="534">MAX(INDIRECT("'[All data.xlsx]Sheet5_Mul_" &amp; $B194 &amp; "_" &amp; M$1 &amp; "'!"&amp; ADDRESS($BF$2+$A194-2023, 2) &amp; ":" &amp; ADDRESS($BF$2+$A194-2023, 52)))</f>
        <v>2.2944195150824602</v>
      </c>
      <c r="N194" s="12">
        <f ca="1">C194/$C194</f>
        <v>1</v>
      </c>
      <c r="O194" s="12">
        <f t="shared" ref="O194" ca="1" si="535">D194/$C194</f>
        <v>1.1300642398773602</v>
      </c>
      <c r="P194" s="12">
        <f t="shared" ref="P194" ca="1" si="536">E194/$C194</f>
        <v>1.0947656280490548</v>
      </c>
      <c r="Q194" s="12">
        <f t="shared" ref="Q194" ca="1" si="537">F194/$C194</f>
        <v>1.0594670162207489</v>
      </c>
      <c r="R194" s="12">
        <f t="shared" ref="R194" ca="1" si="538">G194/$C194</f>
        <v>0.93933385214085474</v>
      </c>
      <c r="S194" s="12">
        <f t="shared" ref="S194" ca="1" si="539">H194/$C194</f>
        <v>0.9170083154290819</v>
      </c>
      <c r="T194" s="12">
        <f t="shared" ref="T194" ca="1" si="540">I194/$C194</f>
        <v>0.91693986569591213</v>
      </c>
      <c r="U194" s="12">
        <f t="shared" ref="U194" ca="1" si="541">J194/$C194</f>
        <v>0.8645021057781247</v>
      </c>
      <c r="V194" s="12">
        <f t="shared" ref="V194" ca="1" si="542">K194/$C194</f>
        <v>0.86722445165587292</v>
      </c>
      <c r="W194" s="12">
        <f t="shared" ref="W194" ca="1" si="543">L194/$C194</f>
        <v>0.83153811844430592</v>
      </c>
      <c r="X194" s="12">
        <f t="shared" ref="X194" ca="1" si="544">M194/$C194</f>
        <v>0.73868404868654369</v>
      </c>
      <c r="Z194" s="9">
        <f t="shared" si="418"/>
        <v>2055</v>
      </c>
      <c r="AA194" s="7">
        <f t="shared" si="419"/>
        <v>1</v>
      </c>
      <c r="AB194" s="6">
        <f t="shared" ca="1" si="375"/>
        <v>3.1060905121237887</v>
      </c>
      <c r="AC194" s="6">
        <f t="shared" ca="1" si="376"/>
        <v>3.9000909039704998</v>
      </c>
      <c r="AD194" s="6">
        <f t="shared" ca="1" si="377"/>
        <v>4.250551412853012</v>
      </c>
      <c r="AE194" s="6">
        <f t="shared" ca="1" si="378"/>
        <v>4.7011434957019551</v>
      </c>
      <c r="AF194" s="6">
        <f t="shared" ca="1" si="379"/>
        <v>4.8627599430856652</v>
      </c>
      <c r="AG194" s="6">
        <f t="shared" ca="1" si="380"/>
        <v>5.6966216561857799</v>
      </c>
      <c r="AH194" s="6">
        <f t="shared" ca="1" si="381"/>
        <v>7.1202455425653337</v>
      </c>
      <c r="AI194" s="6">
        <f t="shared" ca="1" si="382"/>
        <v>8.9507392948948947</v>
      </c>
      <c r="AJ194" s="6">
        <f t="shared" ca="1" si="383"/>
        <v>13.468388205850314</v>
      </c>
      <c r="AK194" s="6">
        <f t="shared" ca="1" si="384"/>
        <v>25.828326601691263</v>
      </c>
      <c r="AM194" s="7">
        <f t="shared" si="420"/>
        <v>1</v>
      </c>
      <c r="AN194" s="6">
        <f t="shared" ca="1" si="385"/>
        <v>3.1060905121237887</v>
      </c>
      <c r="AO194" s="13">
        <f t="shared" ca="1" si="386"/>
        <v>3.5100818135734499</v>
      </c>
      <c r="AP194" s="13">
        <f t="shared" ca="1" si="521"/>
        <v>3.4004411302824096</v>
      </c>
      <c r="AQ194" s="13">
        <f t="shared" ca="1" si="521"/>
        <v>3.2908004469913683</v>
      </c>
      <c r="AR194" s="13">
        <f t="shared" ca="1" si="521"/>
        <v>2.9176559658513987</v>
      </c>
      <c r="AS194" s="13">
        <f t="shared" ca="1" si="521"/>
        <v>2.8483108280928899</v>
      </c>
      <c r="AT194" s="13">
        <f t="shared" ca="1" si="521"/>
        <v>2.8480982170261337</v>
      </c>
      <c r="AU194" s="13">
        <f t="shared" ca="1" si="521"/>
        <v>1.740268788109407</v>
      </c>
      <c r="AV194" s="13">
        <f t="shared" ca="1" si="521"/>
        <v>1.6164711486455694</v>
      </c>
      <c r="AW194" s="13">
        <f t="shared" ca="1" si="521"/>
        <v>2.4693683398096304</v>
      </c>
      <c r="AX194" s="13">
        <f t="shared" ca="1" si="387"/>
        <v>2.2944195150824602</v>
      </c>
    </row>
    <row r="195" spans="1:50" x14ac:dyDescent="0.25">
      <c r="A195" s="9">
        <f t="shared" si="414"/>
        <v>2055</v>
      </c>
      <c r="B195" s="7">
        <f t="shared" si="415"/>
        <v>1.2</v>
      </c>
      <c r="C195" s="6">
        <f t="shared" ca="1" si="515"/>
        <v>3.3426114659191155</v>
      </c>
      <c r="D195" s="13">
        <f t="shared" ca="1" si="516"/>
        <v>3.7536324950767606</v>
      </c>
      <c r="E195" s="13">
        <f t="shared" ca="1" si="516"/>
        <v>3.6350185261467667</v>
      </c>
      <c r="F195" s="13">
        <f t="shared" ca="1" si="490"/>
        <v>3.5164045572167724</v>
      </c>
      <c r="G195" s="13">
        <f t="shared" ca="1" si="492"/>
        <v>3.1778203289831897</v>
      </c>
      <c r="H195" s="13">
        <f t="shared" ca="1" si="491"/>
        <v>3.312742219081505</v>
      </c>
      <c r="I195" s="13">
        <f t="shared" ca="1" si="520"/>
        <v>3.2008413700964553</v>
      </c>
      <c r="J195" s="13">
        <f t="shared" ca="1" si="520"/>
        <v>2.9662700044310335</v>
      </c>
      <c r="K195" s="13">
        <f t="shared" ca="1" si="519"/>
        <v>2.8866312229511588</v>
      </c>
      <c r="L195" s="13">
        <f t="shared" ca="1" si="519"/>
        <v>2.7599036836607382</v>
      </c>
      <c r="M195" s="13">
        <f t="shared" ca="1" si="534"/>
        <v>2.4500636592034355</v>
      </c>
      <c r="N195" s="12">
        <f t="shared" ref="N195:N199" ca="1" si="545">C195/C$194</f>
        <v>1.0761474763443406</v>
      </c>
      <c r="O195" s="12">
        <f t="shared" ref="O194:X199" ca="1" si="546">D195/D$194</f>
        <v>1.0693860412488116</v>
      </c>
      <c r="P195" s="12">
        <f t="shared" ca="1" si="546"/>
        <v>1.0689844013987901</v>
      </c>
      <c r="Q195" s="12">
        <f t="shared" ca="1" si="546"/>
        <v>1.0685559984142046</v>
      </c>
      <c r="R195" s="12">
        <f t="shared" ca="1" si="546"/>
        <v>1.0891689651476344</v>
      </c>
      <c r="S195" s="12">
        <f t="shared" ca="1" si="546"/>
        <v>1.163055024194666</v>
      </c>
      <c r="T195" s="12">
        <f t="shared" ca="1" si="546"/>
        <v>1.1238521729909445</v>
      </c>
      <c r="U195" s="12">
        <f t="shared" ca="1" si="546"/>
        <v>1.1046648054062089</v>
      </c>
      <c r="V195" s="12">
        <f t="shared" ca="1" si="546"/>
        <v>1.0716320241264217</v>
      </c>
      <c r="W195" s="12">
        <f t="shared" ca="1" si="546"/>
        <v>1.0685569089404412</v>
      </c>
      <c r="X195" s="12">
        <f t="shared" ca="1" si="546"/>
        <v>1.0678359572422751</v>
      </c>
      <c r="Z195" s="9">
        <f t="shared" si="418"/>
        <v>2055</v>
      </c>
      <c r="AA195" s="7">
        <f t="shared" si="419"/>
        <v>1.2</v>
      </c>
      <c r="AB195" s="6">
        <f t="shared" ref="AB195:AB229" ca="1" si="547">C195/(1-AB$1)</f>
        <v>3.3426114659191155</v>
      </c>
      <c r="AC195" s="6">
        <f t="shared" ref="AC195:AC229" ca="1" si="548">D195/(1-AC$1)</f>
        <v>4.1707027723075116</v>
      </c>
      <c r="AD195" s="6">
        <f t="shared" ref="AD195:AD229" ca="1" si="549">E195/(1-AD$1)</f>
        <v>4.5437731576834581</v>
      </c>
      <c r="AE195" s="6">
        <f t="shared" ref="AE195:AE229" ca="1" si="550">F195/(1-AE$1)</f>
        <v>5.0234350817382465</v>
      </c>
      <c r="AF195" s="6">
        <f t="shared" ref="AF195:AF229" ca="1" si="551">G195/(1-AF$1)</f>
        <v>5.2963672149719834</v>
      </c>
      <c r="AG195" s="6">
        <f t="shared" ref="AG195:AG229" ca="1" si="552">H195/(1-AG$1)</f>
        <v>6.62548443816301</v>
      </c>
      <c r="AH195" s="6">
        <f t="shared" ref="AH195:AH229" ca="1" si="553">I195/(1-AH$1)</f>
        <v>8.0021034252411383</v>
      </c>
      <c r="AI195" s="6">
        <f t="shared" ref="AI195:AI229" ca="1" si="554">J195/(1-AI$1)</f>
        <v>9.8875666814367769</v>
      </c>
      <c r="AJ195" s="6">
        <f t="shared" ref="AJ195:AJ229" ca="1" si="555">K195/(1-AJ$1)</f>
        <v>14.433156114755798</v>
      </c>
      <c r="AK195" s="6">
        <f t="shared" ref="AK195:AK229" ca="1" si="556">L195/(1-AK$1)</f>
        <v>27.599036836607389</v>
      </c>
      <c r="AM195" s="7">
        <f t="shared" si="420"/>
        <v>1.2</v>
      </c>
      <c r="AN195" s="6">
        <f t="shared" ref="AN195:AN229" ca="1" si="557">MIN(INDIRECT("'[All data.xlsx]Sheet5_Mul_" &amp; $B195 &amp; "_" &amp; AN$1 &amp; "'!"&amp; ADDRESS($BD$2+$A195-2023, 2) &amp; ":" &amp; ADDRESS($BD$2+$A195-2023, 52)))</f>
        <v>3.3426114659191155</v>
      </c>
      <c r="AO195" s="13">
        <f t="shared" ref="AO195:AW229" ca="1" si="558">MIN(INDIRECT("'[All data.xlsx]Sheet5_Mul_" &amp; $B195 &amp; "_" &amp; AO$1 &amp; "'!"&amp; ADDRESS($BE$2+$A195-2023, 2) &amp; ":" &amp; ADDRESS($BE$2+$A195-2023, 52)))</f>
        <v>3.7536324950767606</v>
      </c>
      <c r="AP195" s="13">
        <f t="shared" ca="1" si="558"/>
        <v>3.6350185261467667</v>
      </c>
      <c r="AQ195" s="13">
        <f t="shared" ca="1" si="558"/>
        <v>3.5164045572167724</v>
      </c>
      <c r="AR195" s="13">
        <f t="shared" ca="1" si="558"/>
        <v>3.1778203289831897</v>
      </c>
      <c r="AS195" s="13">
        <f t="shared" ca="1" si="558"/>
        <v>3.312742219081505</v>
      </c>
      <c r="AT195" s="13">
        <f t="shared" ca="1" si="558"/>
        <v>3.2008413700964553</v>
      </c>
      <c r="AU195" s="13">
        <f t="shared" ca="1" si="558"/>
        <v>2.9662700044310335</v>
      </c>
      <c r="AV195" s="13">
        <f t="shared" ca="1" si="558"/>
        <v>1.7227779503206666</v>
      </c>
      <c r="AW195" s="13">
        <f t="shared" ca="1" si="558"/>
        <v>2.642896596349932</v>
      </c>
      <c r="AX195" s="13">
        <f t="shared" ref="AX195:AX229" ca="1" si="559">MIN(INDIRECT("'[All data.xlsx]Sheet5_Mul_" &amp; $B195 &amp; "_" &amp; AX$1 &amp; "'!"&amp; ADDRESS($BF$2+$A195-2023, 2) &amp; ":" &amp; ADDRESS($BF$2+$A195-2023, 52)))</f>
        <v>2.4500636592034355</v>
      </c>
    </row>
    <row r="196" spans="1:50" x14ac:dyDescent="0.25">
      <c r="A196" s="9">
        <f t="shared" si="414"/>
        <v>2055</v>
      </c>
      <c r="B196" s="7">
        <f t="shared" si="415"/>
        <v>1.4</v>
      </c>
      <c r="C196" s="6">
        <f t="shared" ca="1" si="515"/>
        <v>3.6347466340241725</v>
      </c>
      <c r="D196" s="13">
        <f t="shared" ca="1" si="516"/>
        <v>4.049529086247718</v>
      </c>
      <c r="E196" s="13">
        <f t="shared" ca="1" si="516"/>
        <v>3.4942733809280782</v>
      </c>
      <c r="F196" s="13">
        <f t="shared" ca="1" si="490"/>
        <v>3.787817965690329</v>
      </c>
      <c r="G196" s="13">
        <f t="shared" ca="1" si="492"/>
        <v>3.4979485071561713</v>
      </c>
      <c r="H196" s="13">
        <f t="shared" ca="1" si="491"/>
        <v>3.5612597165589124</v>
      </c>
      <c r="I196" s="13">
        <f t="shared" ca="1" si="520"/>
        <v>3.2130751539143052</v>
      </c>
      <c r="J196" s="13">
        <f t="shared" ca="1" si="520"/>
        <v>3.1872249821016294</v>
      </c>
      <c r="K196" s="13">
        <f t="shared" ca="1" si="519"/>
        <v>3.1152675917461186</v>
      </c>
      <c r="L196" s="13">
        <f t="shared" ca="1" si="519"/>
        <v>1.4873063171063234</v>
      </c>
      <c r="M196" s="13">
        <f t="shared" ca="1" si="534"/>
        <v>1.2631351614679605</v>
      </c>
      <c r="N196" s="12">
        <f t="shared" ca="1" si="545"/>
        <v>1.1701998444143584</v>
      </c>
      <c r="O196" s="12">
        <f t="shared" ca="1" si="546"/>
        <v>1.1536850994721066</v>
      </c>
      <c r="P196" s="12">
        <f t="shared" ca="1" si="546"/>
        <v>1.0275941405984217</v>
      </c>
      <c r="Q196" s="12">
        <f t="shared" ca="1" si="546"/>
        <v>1.1510324088941222</v>
      </c>
      <c r="R196" s="12">
        <f t="shared" ca="1" si="546"/>
        <v>1.1988899815799352</v>
      </c>
      <c r="S196" s="12">
        <f t="shared" ca="1" si="546"/>
        <v>1.2503058589793667</v>
      </c>
      <c r="T196" s="12">
        <f t="shared" ca="1" si="546"/>
        <v>1.1281475950184279</v>
      </c>
      <c r="U196" s="12">
        <f t="shared" ca="1" si="546"/>
        <v>1.1869503650644369</v>
      </c>
      <c r="V196" s="12">
        <f t="shared" ca="1" si="546"/>
        <v>1.1565109143471708</v>
      </c>
      <c r="W196" s="12">
        <f t="shared" ca="1" si="546"/>
        <v>0.57584308114213389</v>
      </c>
      <c r="X196" s="12">
        <f t="shared" ca="1" si="546"/>
        <v>0.55052493807897374</v>
      </c>
      <c r="Z196" s="9">
        <f t="shared" si="418"/>
        <v>2055</v>
      </c>
      <c r="AA196" s="7">
        <f t="shared" si="419"/>
        <v>1.4</v>
      </c>
      <c r="AB196" s="6">
        <f t="shared" ca="1" si="547"/>
        <v>3.6347466340241725</v>
      </c>
      <c r="AC196" s="6">
        <f t="shared" ca="1" si="548"/>
        <v>4.4994767624974648</v>
      </c>
      <c r="AD196" s="6">
        <f t="shared" ca="1" si="549"/>
        <v>4.3678417261600977</v>
      </c>
      <c r="AE196" s="6">
        <f t="shared" ca="1" si="550"/>
        <v>5.4111685224147559</v>
      </c>
      <c r="AF196" s="6">
        <f t="shared" ca="1" si="551"/>
        <v>5.8299141785936195</v>
      </c>
      <c r="AG196" s="6">
        <f t="shared" ca="1" si="552"/>
        <v>7.1225194331178248</v>
      </c>
      <c r="AH196" s="6">
        <f t="shared" ca="1" si="553"/>
        <v>8.0326878847857621</v>
      </c>
      <c r="AI196" s="6">
        <f t="shared" ca="1" si="554"/>
        <v>10.624083273672097</v>
      </c>
      <c r="AJ196" s="6">
        <f t="shared" ca="1" si="555"/>
        <v>15.576337958730596</v>
      </c>
      <c r="AK196" s="6">
        <f t="shared" ca="1" si="556"/>
        <v>14.873063171063238</v>
      </c>
      <c r="AM196" s="7">
        <f t="shared" si="420"/>
        <v>1.4</v>
      </c>
      <c r="AN196" s="6">
        <f t="shared" ca="1" si="557"/>
        <v>3.6347466340241725</v>
      </c>
      <c r="AO196" s="13">
        <f t="shared" ca="1" si="558"/>
        <v>4.049529086247718</v>
      </c>
      <c r="AP196" s="13">
        <f t="shared" ca="1" si="558"/>
        <v>3.4942733809280782</v>
      </c>
      <c r="AQ196" s="13">
        <f t="shared" ca="1" si="558"/>
        <v>3.787817965690329</v>
      </c>
      <c r="AR196" s="13">
        <f t="shared" ca="1" si="558"/>
        <v>3.4979485071561713</v>
      </c>
      <c r="AS196" s="13">
        <f t="shared" ca="1" si="558"/>
        <v>3.5612597165589124</v>
      </c>
      <c r="AT196" s="13">
        <f t="shared" ca="1" si="558"/>
        <v>3.2130751539143052</v>
      </c>
      <c r="AU196" s="13">
        <f t="shared" ca="1" si="558"/>
        <v>3.1872249821016294</v>
      </c>
      <c r="AV196" s="13">
        <f t="shared" ca="1" si="558"/>
        <v>1.8197812942471852</v>
      </c>
      <c r="AW196" s="13">
        <f t="shared" ca="1" si="558"/>
        <v>1.3667564626074882</v>
      </c>
      <c r="AX196" s="13">
        <f t="shared" ca="1" si="559"/>
        <v>1.2631351614679605</v>
      </c>
    </row>
    <row r="197" spans="1:50" x14ac:dyDescent="0.25">
      <c r="A197" s="9">
        <f t="shared" si="414"/>
        <v>2055</v>
      </c>
      <c r="B197" s="7">
        <f t="shared" si="415"/>
        <v>1.6</v>
      </c>
      <c r="C197" s="6">
        <f t="shared" ca="1" si="515"/>
        <v>4.0102837756338197</v>
      </c>
      <c r="D197" s="13">
        <f t="shared" ca="1" si="516"/>
        <v>9.2552717448808117</v>
      </c>
      <c r="E197" s="13">
        <f t="shared" ca="1" si="516"/>
        <v>3.8370565259136677</v>
      </c>
      <c r="F197" s="13">
        <f t="shared" ca="1" si="490"/>
        <v>4.1249312668216973</v>
      </c>
      <c r="G197" s="13">
        <f t="shared" ca="1" si="492"/>
        <v>3.967369839856056</v>
      </c>
      <c r="H197" s="13">
        <f t="shared" ca="1" si="491"/>
        <v>3.8285957247096043</v>
      </c>
      <c r="I197" s="13">
        <f t="shared" ca="1" si="520"/>
        <v>3.7096050107971235</v>
      </c>
      <c r="J197" s="13">
        <f t="shared" ca="1" si="520"/>
        <v>3.4503890314476884</v>
      </c>
      <c r="K197" s="13">
        <f t="shared" ca="1" si="519"/>
        <v>3.3895403108378681</v>
      </c>
      <c r="L197" s="13">
        <f t="shared" ca="1" si="519"/>
        <v>3.1889000897037296</v>
      </c>
      <c r="M197" s="13">
        <f t="shared" ca="1" si="534"/>
        <v>1.4330149282081499</v>
      </c>
      <c r="N197" s="12">
        <f t="shared" ca="1" si="545"/>
        <v>1.2911033210335487</v>
      </c>
      <c r="O197" s="12">
        <f t="shared" ca="1" si="546"/>
        <v>2.6367680972821694</v>
      </c>
      <c r="P197" s="12">
        <f t="shared" ca="1" si="546"/>
        <v>1.1283996337248741</v>
      </c>
      <c r="Q197" s="12">
        <f t="shared" ca="1" si="546"/>
        <v>1.2534735342560615</v>
      </c>
      <c r="R197" s="12">
        <f t="shared" ca="1" si="546"/>
        <v>1.3597798665403449</v>
      </c>
      <c r="S197" s="12">
        <f t="shared" ca="1" si="546"/>
        <v>1.344163595822536</v>
      </c>
      <c r="T197" s="12">
        <f t="shared" ca="1" si="546"/>
        <v>1.3024849313906526</v>
      </c>
      <c r="U197" s="12">
        <f t="shared" ca="1" si="546"/>
        <v>1.2849549509337315</v>
      </c>
      <c r="V197" s="12">
        <f t="shared" ca="1" si="546"/>
        <v>1.2583318282159188</v>
      </c>
      <c r="W197" s="12">
        <f t="shared" ca="1" si="546"/>
        <v>1.2346522246218297</v>
      </c>
      <c r="X197" s="12">
        <f t="shared" ca="1" si="546"/>
        <v>0.62456535031547977</v>
      </c>
      <c r="Z197" s="9">
        <f t="shared" si="418"/>
        <v>2055</v>
      </c>
      <c r="AA197" s="7">
        <f t="shared" si="419"/>
        <v>1.6</v>
      </c>
      <c r="AB197" s="6">
        <f t="shared" ca="1" si="547"/>
        <v>4.0102837756338197</v>
      </c>
      <c r="AC197" s="6">
        <f t="shared" ca="1" si="548"/>
        <v>10.283635272089791</v>
      </c>
      <c r="AD197" s="6">
        <f t="shared" ca="1" si="549"/>
        <v>4.7963206573920845</v>
      </c>
      <c r="AE197" s="6">
        <f t="shared" ca="1" si="550"/>
        <v>5.8927589526024251</v>
      </c>
      <c r="AF197" s="6">
        <f t="shared" ca="1" si="551"/>
        <v>6.6122830664267598</v>
      </c>
      <c r="AG197" s="6">
        <f t="shared" ca="1" si="552"/>
        <v>7.6571914494192086</v>
      </c>
      <c r="AH197" s="6">
        <f t="shared" ca="1" si="553"/>
        <v>9.2740125269928075</v>
      </c>
      <c r="AI197" s="6">
        <f t="shared" ca="1" si="554"/>
        <v>11.501296771492292</v>
      </c>
      <c r="AJ197" s="6">
        <f t="shared" ca="1" si="555"/>
        <v>16.947701554189344</v>
      </c>
      <c r="AK197" s="6">
        <f t="shared" ca="1" si="556"/>
        <v>31.889000897037302</v>
      </c>
      <c r="AM197" s="7">
        <f t="shared" si="420"/>
        <v>1.6</v>
      </c>
      <c r="AN197" s="6">
        <f t="shared" ca="1" si="557"/>
        <v>4.0102837756338197</v>
      </c>
      <c r="AO197" s="13">
        <f t="shared" ca="1" si="558"/>
        <v>8.3758217061214353</v>
      </c>
      <c r="AP197" s="13">
        <f t="shared" ca="1" si="558"/>
        <v>3.8370565259136677</v>
      </c>
      <c r="AQ197" s="13">
        <f t="shared" ca="1" si="558"/>
        <v>4.1249312668216973</v>
      </c>
      <c r="AR197" s="13">
        <f t="shared" ca="1" si="558"/>
        <v>3.967369839856056</v>
      </c>
      <c r="AS197" s="13">
        <f t="shared" ca="1" si="558"/>
        <v>3.8285957247096043</v>
      </c>
      <c r="AT197" s="13">
        <f t="shared" ca="1" si="558"/>
        <v>3.4911687175589261</v>
      </c>
      <c r="AU197" s="13">
        <f t="shared" ca="1" si="558"/>
        <v>3.4503890314476884</v>
      </c>
      <c r="AV197" s="13">
        <f t="shared" ca="1" si="558"/>
        <v>1.9925275905238369</v>
      </c>
      <c r="AW197" s="13">
        <f t="shared" ca="1" si="558"/>
        <v>3.1889000897037296</v>
      </c>
      <c r="AX197" s="13">
        <f t="shared" ca="1" si="559"/>
        <v>1.4330149282081499</v>
      </c>
    </row>
    <row r="198" spans="1:50" x14ac:dyDescent="0.25">
      <c r="A198" s="9">
        <f t="shared" si="414"/>
        <v>2055</v>
      </c>
      <c r="B198" s="7">
        <f t="shared" si="415"/>
        <v>1.8</v>
      </c>
      <c r="C198" s="6">
        <f t="shared" ca="1" si="515"/>
        <v>4.5118934112236744</v>
      </c>
      <c r="D198" s="13">
        <f t="shared" ca="1" si="516"/>
        <v>9.8979187229620749</v>
      </c>
      <c r="E198" s="13">
        <f t="shared" ca="1" si="516"/>
        <v>11.892724338288245</v>
      </c>
      <c r="F198" s="13">
        <f t="shared" ca="1" si="490"/>
        <v>4.5580563160373124</v>
      </c>
      <c r="G198" s="13">
        <f t="shared" ca="1" si="492"/>
        <v>4.6000153953849399</v>
      </c>
      <c r="H198" s="13">
        <f t="shared" ca="1" si="491"/>
        <v>4.6693030206731132</v>
      </c>
      <c r="I198" s="13">
        <f t="shared" ca="1" si="520"/>
        <v>4.1854921607959117</v>
      </c>
      <c r="J198" s="13">
        <f t="shared" ca="1" si="520"/>
        <v>3.7198847558693906</v>
      </c>
      <c r="K198" s="13">
        <f t="shared" ca="1" si="519"/>
        <v>3.7241296894998657</v>
      </c>
      <c r="L198" s="13">
        <f t="shared" ca="1" si="519"/>
        <v>3.4728510883462111</v>
      </c>
      <c r="M198" s="13">
        <f t="shared" ca="1" si="534"/>
        <v>1.6281437087044517</v>
      </c>
      <c r="N198" s="12">
        <f t="shared" ca="1" si="545"/>
        <v>1.4525956000357081</v>
      </c>
      <c r="O198" s="12">
        <f t="shared" ca="1" si="546"/>
        <v>2.8198541369283547</v>
      </c>
      <c r="P198" s="12">
        <f t="shared" ca="1" si="546"/>
        <v>3.4974063313075336</v>
      </c>
      <c r="Q198" s="12">
        <f t="shared" ca="1" si="546"/>
        <v>1.385090463386967</v>
      </c>
      <c r="R198" s="12">
        <f t="shared" ca="1" si="546"/>
        <v>1.5766133667656781</v>
      </c>
      <c r="S198" s="12">
        <f t="shared" ca="1" si="546"/>
        <v>1.6393235508638233</v>
      </c>
      <c r="T198" s="12">
        <f t="shared" ca="1" si="546"/>
        <v>1.4695743762538602</v>
      </c>
      <c r="U198" s="12">
        <f t="shared" ca="1" si="546"/>
        <v>1.3853175077918041</v>
      </c>
      <c r="V198" s="12">
        <f t="shared" ca="1" si="546"/>
        <v>1.3825446789105034</v>
      </c>
      <c r="W198" s="12">
        <f t="shared" ca="1" si="546"/>
        <v>1.3445900471611685</v>
      </c>
      <c r="X198" s="12">
        <f t="shared" ca="1" si="546"/>
        <v>0.7096102948923606</v>
      </c>
      <c r="Z198" s="9">
        <f t="shared" si="418"/>
        <v>2055</v>
      </c>
      <c r="AA198" s="7">
        <f t="shared" si="419"/>
        <v>1.8</v>
      </c>
      <c r="AB198" s="6">
        <f t="shared" ca="1" si="547"/>
        <v>4.5118934112236744</v>
      </c>
      <c r="AC198" s="6">
        <f t="shared" ca="1" si="548"/>
        <v>10.99768746995786</v>
      </c>
      <c r="AD198" s="6">
        <f t="shared" ca="1" si="549"/>
        <v>14.865905422860305</v>
      </c>
      <c r="AE198" s="6">
        <f t="shared" ca="1" si="550"/>
        <v>6.5115090229104471</v>
      </c>
      <c r="AF198" s="6">
        <f t="shared" ca="1" si="551"/>
        <v>7.6666923256415664</v>
      </c>
      <c r="AG198" s="6">
        <f t="shared" ca="1" si="552"/>
        <v>9.3386060413462264</v>
      </c>
      <c r="AH198" s="6">
        <f t="shared" ca="1" si="553"/>
        <v>10.463730401989778</v>
      </c>
      <c r="AI198" s="6">
        <f t="shared" ca="1" si="554"/>
        <v>12.399615852897966</v>
      </c>
      <c r="AJ198" s="6">
        <f t="shared" ca="1" si="555"/>
        <v>18.620648447499331</v>
      </c>
      <c r="AK198" s="6">
        <f t="shared" ca="1" si="556"/>
        <v>34.728510883462121</v>
      </c>
      <c r="AM198" s="7">
        <f t="shared" si="420"/>
        <v>1.8</v>
      </c>
      <c r="AN198" s="6">
        <f t="shared" ca="1" si="557"/>
        <v>4.5118934112236744</v>
      </c>
      <c r="AO198" s="13">
        <f t="shared" ca="1" si="558"/>
        <v>9.183394194114328</v>
      </c>
      <c r="AP198" s="13">
        <f t="shared" ca="1" si="558"/>
        <v>6.7230700096018143</v>
      </c>
      <c r="AQ198" s="13">
        <f t="shared" ca="1" si="558"/>
        <v>4.5580563160373124</v>
      </c>
      <c r="AR198" s="13">
        <f t="shared" ca="1" si="558"/>
        <v>4.6000153953849399</v>
      </c>
      <c r="AS198" s="13">
        <f t="shared" ca="1" si="558"/>
        <v>4.6693030206731132</v>
      </c>
      <c r="AT198" s="13">
        <f t="shared" ca="1" si="558"/>
        <v>4.1854921607959117</v>
      </c>
      <c r="AU198" s="13">
        <f t="shared" ca="1" si="558"/>
        <v>3.7198847558693906</v>
      </c>
      <c r="AV198" s="13">
        <f t="shared" ca="1" si="558"/>
        <v>3.7241296894998657</v>
      </c>
      <c r="AW198" s="13">
        <f t="shared" ca="1" si="558"/>
        <v>3.4728510883462111</v>
      </c>
      <c r="AX198" s="13">
        <f t="shared" ca="1" si="559"/>
        <v>1.6281437087044517</v>
      </c>
    </row>
    <row r="199" spans="1:50" x14ac:dyDescent="0.25">
      <c r="A199" s="9">
        <f t="shared" si="414"/>
        <v>2055</v>
      </c>
      <c r="B199" s="7">
        <f t="shared" si="415"/>
        <v>2</v>
      </c>
      <c r="C199" s="6">
        <f t="shared" ca="1" si="515"/>
        <v>5.2040927885737602</v>
      </c>
      <c r="D199" s="13">
        <f t="shared" ca="1" si="516"/>
        <v>21.001386850632436</v>
      </c>
      <c r="E199" s="13">
        <f t="shared" ca="1" si="516"/>
        <v>12.665636704440846</v>
      </c>
      <c r="F199" s="13">
        <f t="shared" ca="1" si="490"/>
        <v>10.053186245661003</v>
      </c>
      <c r="G199" s="13">
        <f t="shared" ca="1" si="492"/>
        <v>6.3709679091042766</v>
      </c>
      <c r="H199" s="13">
        <f t="shared" ca="1" si="491"/>
        <v>9.5916807317848853</v>
      </c>
      <c r="I199" s="13">
        <f t="shared" ca="1" si="520"/>
        <v>5.9994847854275362</v>
      </c>
      <c r="J199" s="13">
        <f t="shared" ca="1" si="520"/>
        <v>5.1339084961331194</v>
      </c>
      <c r="K199" s="13">
        <f t="shared" ca="1" si="519"/>
        <v>2.0613776624521964</v>
      </c>
      <c r="L199" s="13">
        <f t="shared" ca="1" si="519"/>
        <v>3.8321181335035921</v>
      </c>
      <c r="M199" s="13">
        <f t="shared" ca="1" si="534"/>
        <v>1.8272231471118108</v>
      </c>
      <c r="N199" s="12">
        <f t="shared" ca="1" si="545"/>
        <v>1.6754478880319115</v>
      </c>
      <c r="O199" s="12">
        <f t="shared" ca="1" si="546"/>
        <v>5.9831616372644909</v>
      </c>
      <c r="P199" s="12">
        <f t="shared" ca="1" si="546"/>
        <v>3.724704007267714</v>
      </c>
      <c r="Q199" s="12">
        <f t="shared" ca="1" si="546"/>
        <v>3.0549364531818335</v>
      </c>
      <c r="R199" s="12">
        <f t="shared" ca="1" si="546"/>
        <v>2.1835912059786562</v>
      </c>
      <c r="S199" s="12">
        <f t="shared" ca="1" si="546"/>
        <v>3.3674978998717897</v>
      </c>
      <c r="T199" s="12">
        <f t="shared" ca="1" si="546"/>
        <v>2.106488024030277</v>
      </c>
      <c r="U199" s="12">
        <f t="shared" ca="1" si="546"/>
        <v>1.9119122741296064</v>
      </c>
      <c r="V199" s="12">
        <f t="shared" ca="1" si="546"/>
        <v>0.76526516422981805</v>
      </c>
      <c r="W199" s="12">
        <f t="shared" ca="1" si="546"/>
        <v>1.4836881198693925</v>
      </c>
      <c r="X199" s="12">
        <f t="shared" ca="1" si="546"/>
        <v>0.796377094555065</v>
      </c>
      <c r="Z199" s="9">
        <f t="shared" si="418"/>
        <v>2055</v>
      </c>
      <c r="AA199" s="7">
        <f t="shared" si="419"/>
        <v>2</v>
      </c>
      <c r="AB199" s="6">
        <f t="shared" ca="1" si="547"/>
        <v>5.2040927885737602</v>
      </c>
      <c r="AC199" s="6">
        <f t="shared" ca="1" si="548"/>
        <v>23.334874278480484</v>
      </c>
      <c r="AD199" s="6">
        <f t="shared" ca="1" si="549"/>
        <v>15.832045880551057</v>
      </c>
      <c r="AE199" s="6">
        <f t="shared" ca="1" si="550"/>
        <v>14.361694636658576</v>
      </c>
      <c r="AF199" s="6">
        <f t="shared" ca="1" si="551"/>
        <v>10.618279848507129</v>
      </c>
      <c r="AG199" s="6">
        <f t="shared" ca="1" si="552"/>
        <v>19.183361463569771</v>
      </c>
      <c r="AH199" s="6">
        <f t="shared" ca="1" si="553"/>
        <v>14.998711963568839</v>
      </c>
      <c r="AI199" s="6">
        <f t="shared" ca="1" si="554"/>
        <v>17.113028320443728</v>
      </c>
      <c r="AJ199" s="6">
        <f t="shared" ca="1" si="555"/>
        <v>10.306888312260984</v>
      </c>
      <c r="AK199" s="6">
        <f t="shared" ca="1" si="556"/>
        <v>38.321181335035931</v>
      </c>
      <c r="AM199" s="7">
        <f t="shared" si="420"/>
        <v>2</v>
      </c>
      <c r="AN199" s="6">
        <f t="shared" ca="1" si="557"/>
        <v>5.2040927885737602</v>
      </c>
      <c r="AO199" s="13">
        <f t="shared" ca="1" si="558"/>
        <v>13.987257845971055</v>
      </c>
      <c r="AP199" s="13">
        <f t="shared" ca="1" si="558"/>
        <v>8.4548006544220993</v>
      </c>
      <c r="AQ199" s="13">
        <f t="shared" ca="1" si="558"/>
        <v>5.7824148574940946</v>
      </c>
      <c r="AR199" s="13">
        <f t="shared" ca="1" si="558"/>
        <v>4.8379621214726996</v>
      </c>
      <c r="AS199" s="13">
        <f t="shared" ca="1" si="558"/>
        <v>7.6301677569064221</v>
      </c>
      <c r="AT199" s="13">
        <f t="shared" ca="1" si="558"/>
        <v>4.4039528842751219</v>
      </c>
      <c r="AU199" s="13">
        <f t="shared" ca="1" si="558"/>
        <v>4.0699852562299483</v>
      </c>
      <c r="AV199" s="13">
        <f t="shared" ca="1" si="558"/>
        <v>2.0613776624521964</v>
      </c>
      <c r="AW199" s="13">
        <f t="shared" ca="1" si="558"/>
        <v>1.7664728704860795</v>
      </c>
      <c r="AX199" s="13">
        <f t="shared" ca="1" si="559"/>
        <v>1.8272231471118108</v>
      </c>
    </row>
    <row r="200" spans="1:50" x14ac:dyDescent="0.25">
      <c r="A200" s="9">
        <f t="shared" si="414"/>
        <v>2056</v>
      </c>
      <c r="B200" s="7">
        <f t="shared" si="415"/>
        <v>1</v>
      </c>
      <c r="C200" s="6">
        <f t="shared" ca="1" si="515"/>
        <v>3.1071794798649899</v>
      </c>
      <c r="D200" s="13">
        <f ca="1">MAX(INDIRECT("'[All data.xlsx]Sheet5_Mul_" &amp; $B200 &amp; "_" &amp; D$1 &amp; "'!"&amp; ADDRESS($BE$2+$A200-2023, 2) &amp; ":" &amp; ADDRESS($BE$2+$A200-2023, 52)))/4</f>
        <v>3.6299951791359071</v>
      </c>
      <c r="E200" s="13">
        <f t="shared" ref="E200:E205" ca="1" si="560">MAX(INDIRECT("'[All data.xlsx]Sheet5_Mul_" &amp; $B200 &amp; "_" &amp; E$1 &amp; "'!"&amp; ADDRESS($BE$2+$A200-2023, 2) &amp; ":" &amp; ADDRESS($BE$2+$A200-2023, 52)))</f>
        <v>3.401800433317002</v>
      </c>
      <c r="F200" s="13">
        <f t="shared" ca="1" si="490"/>
        <v>3.2917128226987771</v>
      </c>
      <c r="G200" s="13">
        <f t="shared" ca="1" si="492"/>
        <v>2.9256253698878156</v>
      </c>
      <c r="H200" s="13">
        <f t="shared" ca="1" si="491"/>
        <v>2.8577976563683318</v>
      </c>
      <c r="I200" s="13">
        <f t="shared" ca="1" si="520"/>
        <v>2.7882634727115372</v>
      </c>
      <c r="J200" s="13">
        <f t="shared" ca="1" si="520"/>
        <v>2.7327216526080944</v>
      </c>
      <c r="K200" s="13">
        <f t="shared" ca="1" si="519"/>
        <v>2.7925492684108457</v>
      </c>
      <c r="L200" s="13">
        <f t="shared" ca="1" si="519"/>
        <v>2.5810328434318155</v>
      </c>
      <c r="M200" s="13">
        <f t="shared" ca="1" si="534"/>
        <v>2.2919417934420649</v>
      </c>
      <c r="N200" s="12">
        <f ca="1">C200/$C200</f>
        <v>1</v>
      </c>
      <c r="O200" s="12">
        <f t="shared" ref="O200" ca="1" si="561">D200/$C200</f>
        <v>1.1682605406796887</v>
      </c>
      <c r="P200" s="12">
        <f t="shared" ref="P200" ca="1" si="562">E200/$C200</f>
        <v>1.0948194191424094</v>
      </c>
      <c r="Q200" s="12">
        <f t="shared" ref="Q200" ca="1" si="563">F200/$C200</f>
        <v>1.0593893413720039</v>
      </c>
      <c r="R200" s="12">
        <f t="shared" ref="R200" ca="1" si="564">G200/$C200</f>
        <v>0.94156948088976733</v>
      </c>
      <c r="S200" s="12">
        <f t="shared" ref="S200" ca="1" si="565">H200/$C200</f>
        <v>0.9197401292353109</v>
      </c>
      <c r="T200" s="12">
        <f t="shared" ref="T200" ca="1" si="566">I200/$C200</f>
        <v>0.89736157527427096</v>
      </c>
      <c r="U200" s="12">
        <f t="shared" ref="U200" ca="1" si="567">J200/$C200</f>
        <v>0.87948625765475064</v>
      </c>
      <c r="V200" s="12">
        <f t="shared" ref="V200" ca="1" si="568">K200/$C200</f>
        <v>0.89874089556364634</v>
      </c>
      <c r="W200" s="12">
        <f t="shared" ref="W200" ca="1" si="569">L200/$C200</f>
        <v>0.83066744620235589</v>
      </c>
      <c r="X200" s="12">
        <f t="shared" ref="X200" ca="1" si="570">M200/$C200</f>
        <v>0.73762774512840568</v>
      </c>
      <c r="Z200" s="9">
        <f t="shared" si="418"/>
        <v>2056</v>
      </c>
      <c r="AA200" s="7">
        <f t="shared" si="419"/>
        <v>1</v>
      </c>
      <c r="AB200" s="6">
        <f t="shared" ca="1" si="547"/>
        <v>3.1071794798649899</v>
      </c>
      <c r="AC200" s="6">
        <f t="shared" ca="1" si="548"/>
        <v>4.0333279768176746</v>
      </c>
      <c r="AD200" s="6">
        <f t="shared" ca="1" si="549"/>
        <v>4.2522505416462524</v>
      </c>
      <c r="AE200" s="6">
        <f t="shared" ca="1" si="550"/>
        <v>4.702446889569682</v>
      </c>
      <c r="AF200" s="6">
        <f t="shared" ca="1" si="551"/>
        <v>4.8760422831463597</v>
      </c>
      <c r="AG200" s="6">
        <f t="shared" ca="1" si="552"/>
        <v>5.7155953127366637</v>
      </c>
      <c r="AH200" s="6">
        <f t="shared" ca="1" si="553"/>
        <v>6.9706586817788425</v>
      </c>
      <c r="AI200" s="6">
        <f t="shared" ca="1" si="554"/>
        <v>9.1090721753603141</v>
      </c>
      <c r="AJ200" s="6">
        <f t="shared" ca="1" si="555"/>
        <v>13.962746342054231</v>
      </c>
      <c r="AK200" s="6">
        <f t="shared" ca="1" si="556"/>
        <v>25.810328434318162</v>
      </c>
      <c r="AM200" s="7">
        <f t="shared" si="420"/>
        <v>1</v>
      </c>
      <c r="AN200" s="6">
        <f t="shared" ca="1" si="557"/>
        <v>3.1071794798649899</v>
      </c>
      <c r="AO200" s="13">
        <f t="shared" ca="1" si="558"/>
        <v>3.5118880439352278</v>
      </c>
      <c r="AP200" s="13">
        <f t="shared" ca="1" si="558"/>
        <v>3.401800433317002</v>
      </c>
      <c r="AQ200" s="13">
        <f t="shared" ca="1" si="558"/>
        <v>3.2917128226987771</v>
      </c>
      <c r="AR200" s="13">
        <f t="shared" ca="1" si="558"/>
        <v>2.9256253698878156</v>
      </c>
      <c r="AS200" s="13">
        <f t="shared" ca="1" si="558"/>
        <v>2.8577976563683318</v>
      </c>
      <c r="AT200" s="13">
        <f t="shared" ca="1" si="558"/>
        <v>2.7882634727115372</v>
      </c>
      <c r="AU200" s="13">
        <f t="shared" ca="1" si="558"/>
        <v>2.7327216526080944</v>
      </c>
      <c r="AV200" s="13">
        <f t="shared" ca="1" si="558"/>
        <v>2.6718479936323347</v>
      </c>
      <c r="AW200" s="13">
        <f t="shared" ca="1" si="558"/>
        <v>2.4675692266111193</v>
      </c>
      <c r="AX200" s="13">
        <f t="shared" ca="1" si="559"/>
        <v>2.2919417934420649</v>
      </c>
    </row>
    <row r="201" spans="1:50" x14ac:dyDescent="0.25">
      <c r="A201" s="9">
        <f t="shared" si="414"/>
        <v>2056</v>
      </c>
      <c r="B201" s="7">
        <f t="shared" si="415"/>
        <v>1.2</v>
      </c>
      <c r="C201" s="6">
        <f t="shared" ca="1" si="515"/>
        <v>3.3437309399771964</v>
      </c>
      <c r="D201" s="13">
        <f t="shared" ref="D201:D217" ca="1" si="571">MAX(INDIRECT("'[All data.xlsx]Sheet5_Mul_" &amp; $B201 &amp; "_" &amp; D$1 &amp; "'!"&amp; ADDRESS($BE$2+$A201-2023, 2) &amp; ":" &amp; ADDRESS($BE$2+$A201-2023, 52)))</f>
        <v>3.7554756009581993</v>
      </c>
      <c r="E201" s="13">
        <f t="shared" ca="1" si="560"/>
        <v>3.6363847313174213</v>
      </c>
      <c r="F201" s="13">
        <f t="shared" ca="1" si="490"/>
        <v>3.517293861676642</v>
      </c>
      <c r="G201" s="13">
        <f t="shared" ca="1" si="492"/>
        <v>3.1782700652987197</v>
      </c>
      <c r="H201" s="13">
        <f t="shared" ca="1" si="491"/>
        <v>3.3126651127210271</v>
      </c>
      <c r="I201" s="13">
        <f t="shared" ca="1" si="520"/>
        <v>2.9820342070391055</v>
      </c>
      <c r="J201" s="13">
        <f t="shared" ca="1" si="520"/>
        <v>2.9686015876857912</v>
      </c>
      <c r="K201" s="13">
        <f t="shared" ca="1" si="519"/>
        <v>2.9755242979942569</v>
      </c>
      <c r="L201" s="13">
        <f t="shared" ca="1" si="519"/>
        <v>2.7401892500519125</v>
      </c>
      <c r="M201" s="13">
        <f t="shared" ca="1" si="534"/>
        <v>2.4473448843418701</v>
      </c>
      <c r="N201" s="12">
        <f t="shared" ref="N201:N205" ca="1" si="572">C201/C$200</f>
        <v>1.0761306070811478</v>
      </c>
      <c r="O201" s="12">
        <f t="shared" ref="O200:X205" ca="1" si="573">D201/D$200</f>
        <v>1.0345676552254159</v>
      </c>
      <c r="P201" s="12">
        <f t="shared" ca="1" si="573"/>
        <v>1.0689588653416928</v>
      </c>
      <c r="Q201" s="12">
        <f t="shared" ca="1" si="573"/>
        <v>1.0685299876168777</v>
      </c>
      <c r="R201" s="12">
        <f t="shared" ca="1" si="573"/>
        <v>1.086355791828737</v>
      </c>
      <c r="S201" s="12">
        <f t="shared" ca="1" si="573"/>
        <v>1.1591671318433152</v>
      </c>
      <c r="T201" s="12">
        <f t="shared" ca="1" si="573"/>
        <v>1.069495130651742</v>
      </c>
      <c r="U201" s="12">
        <f t="shared" ca="1" si="573"/>
        <v>1.0863168536951338</v>
      </c>
      <c r="V201" s="12">
        <f t="shared" ca="1" si="573"/>
        <v>1.065522578832615</v>
      </c>
      <c r="W201" s="12">
        <f t="shared" ca="1" si="573"/>
        <v>1.0616638440014883</v>
      </c>
      <c r="X201" s="12">
        <f t="shared" ca="1" si="573"/>
        <v>1.06780411760214</v>
      </c>
      <c r="Z201" s="9">
        <f t="shared" si="418"/>
        <v>2056</v>
      </c>
      <c r="AA201" s="7">
        <f t="shared" si="419"/>
        <v>1.2</v>
      </c>
      <c r="AB201" s="6">
        <f t="shared" ca="1" si="547"/>
        <v>3.3437309399771964</v>
      </c>
      <c r="AC201" s="6">
        <f t="shared" ca="1" si="548"/>
        <v>4.1727506677313322</v>
      </c>
      <c r="AD201" s="6">
        <f t="shared" ca="1" si="549"/>
        <v>4.5454809141467765</v>
      </c>
      <c r="AE201" s="6">
        <f t="shared" ca="1" si="550"/>
        <v>5.0247055166809176</v>
      </c>
      <c r="AF201" s="6">
        <f t="shared" ca="1" si="551"/>
        <v>5.2971167754978667</v>
      </c>
      <c r="AG201" s="6">
        <f t="shared" ca="1" si="552"/>
        <v>6.6253302254420543</v>
      </c>
      <c r="AH201" s="6">
        <f t="shared" ca="1" si="553"/>
        <v>7.4550855175977633</v>
      </c>
      <c r="AI201" s="6">
        <f t="shared" ca="1" si="554"/>
        <v>9.8953386256193028</v>
      </c>
      <c r="AJ201" s="6">
        <f t="shared" ca="1" si="555"/>
        <v>14.877621489971288</v>
      </c>
      <c r="AK201" s="6">
        <f t="shared" ca="1" si="556"/>
        <v>27.401892500519132</v>
      </c>
      <c r="AM201" s="7">
        <f t="shared" si="420"/>
        <v>1.2</v>
      </c>
      <c r="AN201" s="6">
        <f t="shared" ca="1" si="557"/>
        <v>3.3437309399771964</v>
      </c>
      <c r="AO201" s="13">
        <f t="shared" ca="1" si="558"/>
        <v>3.7554756009581993</v>
      </c>
      <c r="AP201" s="13">
        <f t="shared" ca="1" si="558"/>
        <v>3.6363847313174213</v>
      </c>
      <c r="AQ201" s="13">
        <f t="shared" ca="1" si="558"/>
        <v>3.517293861676642</v>
      </c>
      <c r="AR201" s="13">
        <f t="shared" ca="1" si="558"/>
        <v>3.1782700652987197</v>
      </c>
      <c r="AS201" s="13">
        <f t="shared" ca="1" si="558"/>
        <v>3.3126651127210271</v>
      </c>
      <c r="AT201" s="13">
        <f t="shared" ca="1" si="558"/>
        <v>2.9820342070391055</v>
      </c>
      <c r="AU201" s="13">
        <f t="shared" ca="1" si="558"/>
        <v>2.9649700920003084</v>
      </c>
      <c r="AV201" s="13">
        <f t="shared" ca="1" si="558"/>
        <v>2.9755242979942569</v>
      </c>
      <c r="AW201" s="13">
        <f t="shared" ca="1" si="558"/>
        <v>2.7401892500519125</v>
      </c>
      <c r="AX201" s="13">
        <f t="shared" ca="1" si="559"/>
        <v>2.4473448843418701</v>
      </c>
    </row>
    <row r="202" spans="1:50" x14ac:dyDescent="0.25">
      <c r="A202" s="9">
        <f t="shared" si="414"/>
        <v>2056</v>
      </c>
      <c r="B202" s="7">
        <f t="shared" si="415"/>
        <v>1.4</v>
      </c>
      <c r="C202" s="6">
        <f t="shared" ca="1" si="515"/>
        <v>3.6358923255738578</v>
      </c>
      <c r="D202" s="13">
        <f t="shared" ca="1" si="571"/>
        <v>4.0514008749542878</v>
      </c>
      <c r="E202" s="13">
        <f t="shared" ca="1" si="560"/>
        <v>3.9200345367095246</v>
      </c>
      <c r="F202" s="13">
        <f t="shared" ca="1" si="490"/>
        <v>3.7886681984647623</v>
      </c>
      <c r="G202" s="13">
        <f t="shared" ca="1" si="492"/>
        <v>3.4904360387301701</v>
      </c>
      <c r="H202" s="13">
        <f t="shared" ca="1" si="491"/>
        <v>3.3816745985546905</v>
      </c>
      <c r="I202" s="13">
        <f t="shared" ca="1" si="520"/>
        <v>3.2791604449940381</v>
      </c>
      <c r="J202" s="13">
        <f t="shared" ca="1" si="520"/>
        <v>3.1386814666000347</v>
      </c>
      <c r="K202" s="13">
        <f t="shared" ca="1" si="519"/>
        <v>3.1880593974749498</v>
      </c>
      <c r="L202" s="13">
        <f t="shared" ca="1" si="519"/>
        <v>2.9458059525721145</v>
      </c>
      <c r="M202" s="13">
        <f t="shared" ca="1" si="534"/>
        <v>2.6256358055038294</v>
      </c>
      <c r="N202" s="12">
        <f t="shared" ca="1" si="572"/>
        <v>1.1701584504966676</v>
      </c>
      <c r="O202" s="12">
        <f t="shared" ca="1" si="573"/>
        <v>1.1160898775404691</v>
      </c>
      <c r="P202" s="12">
        <f t="shared" ca="1" si="573"/>
        <v>1.1523411245165862</v>
      </c>
      <c r="Q202" s="12">
        <f t="shared" ca="1" si="573"/>
        <v>1.1509716681051618</v>
      </c>
      <c r="R202" s="12">
        <f t="shared" ca="1" si="573"/>
        <v>1.1930563887829604</v>
      </c>
      <c r="S202" s="12">
        <f t="shared" ca="1" si="573"/>
        <v>1.1833149177020803</v>
      </c>
      <c r="T202" s="12">
        <f t="shared" ca="1" si="573"/>
        <v>1.1760583162555698</v>
      </c>
      <c r="U202" s="12">
        <f t="shared" ca="1" si="573"/>
        <v>1.1485551276707946</v>
      </c>
      <c r="V202" s="12">
        <f t="shared" ca="1" si="573"/>
        <v>1.1416304928038663</v>
      </c>
      <c r="W202" s="12">
        <f t="shared" ca="1" si="573"/>
        <v>1.1413283484821084</v>
      </c>
      <c r="X202" s="12">
        <f t="shared" ca="1" si="573"/>
        <v>1.1455944531473545</v>
      </c>
      <c r="Z202" s="9">
        <f t="shared" si="418"/>
        <v>2056</v>
      </c>
      <c r="AA202" s="7">
        <f t="shared" si="419"/>
        <v>1.4</v>
      </c>
      <c r="AB202" s="6">
        <f t="shared" ca="1" si="547"/>
        <v>3.6358923255738578</v>
      </c>
      <c r="AC202" s="6">
        <f t="shared" ca="1" si="548"/>
        <v>4.5015565277269864</v>
      </c>
      <c r="AD202" s="6">
        <f t="shared" ca="1" si="549"/>
        <v>4.9000431708869057</v>
      </c>
      <c r="AE202" s="6">
        <f t="shared" ca="1" si="550"/>
        <v>5.4123831406639464</v>
      </c>
      <c r="AF202" s="6">
        <f t="shared" ca="1" si="551"/>
        <v>5.8173933978836168</v>
      </c>
      <c r="AG202" s="6">
        <f t="shared" ca="1" si="552"/>
        <v>6.7633491971093811</v>
      </c>
      <c r="AH202" s="6">
        <f t="shared" ca="1" si="553"/>
        <v>8.1979011124850949</v>
      </c>
      <c r="AI202" s="6">
        <f t="shared" ca="1" si="554"/>
        <v>10.462271555333448</v>
      </c>
      <c r="AJ202" s="6">
        <f t="shared" ca="1" si="555"/>
        <v>15.940296987374753</v>
      </c>
      <c r="AK202" s="6">
        <f t="shared" ca="1" si="556"/>
        <v>29.458059525721151</v>
      </c>
      <c r="AM202" s="7">
        <f t="shared" si="420"/>
        <v>1.4</v>
      </c>
      <c r="AN202" s="6">
        <f t="shared" ca="1" si="557"/>
        <v>3.6358923255738578</v>
      </c>
      <c r="AO202" s="13">
        <f t="shared" ca="1" si="558"/>
        <v>4.0514008749542878</v>
      </c>
      <c r="AP202" s="13">
        <f t="shared" ca="1" si="558"/>
        <v>3.9200345367095246</v>
      </c>
      <c r="AQ202" s="13">
        <f t="shared" ca="1" si="558"/>
        <v>3.7886681984647623</v>
      </c>
      <c r="AR202" s="13">
        <f t="shared" ca="1" si="558"/>
        <v>3.4904360387301701</v>
      </c>
      <c r="AS202" s="13">
        <f t="shared" ca="1" si="558"/>
        <v>3.3816745985546905</v>
      </c>
      <c r="AT202" s="13">
        <f t="shared" ca="1" si="558"/>
        <v>3.2791604449940381</v>
      </c>
      <c r="AU202" s="13">
        <f t="shared" ca="1" si="558"/>
        <v>3.1386814666000347</v>
      </c>
      <c r="AV202" s="13">
        <f t="shared" ca="1" si="558"/>
        <v>3.1880593974749498</v>
      </c>
      <c r="AW202" s="13">
        <f t="shared" ca="1" si="558"/>
        <v>2.9458059525721145</v>
      </c>
      <c r="AX202" s="13">
        <f t="shared" ca="1" si="559"/>
        <v>2.6256358055038294</v>
      </c>
    </row>
    <row r="203" spans="1:50" x14ac:dyDescent="0.25">
      <c r="A203" s="9">
        <f t="shared" si="414"/>
        <v>2056</v>
      </c>
      <c r="B203" s="7">
        <f t="shared" si="415"/>
        <v>1.6</v>
      </c>
      <c r="C203" s="6">
        <f t="shared" ca="1" si="515"/>
        <v>4.0114493252533752</v>
      </c>
      <c r="D203" s="13">
        <f t="shared" ca="1" si="571"/>
        <v>15.069381699899367</v>
      </c>
      <c r="E203" s="13">
        <f t="shared" ca="1" si="560"/>
        <v>4.275270579503248</v>
      </c>
      <c r="F203" s="13">
        <f t="shared" ca="1" si="490"/>
        <v>4.1257240838247071</v>
      </c>
      <c r="G203" s="13">
        <f t="shared" ca="1" si="492"/>
        <v>3.9677539620427025</v>
      </c>
      <c r="H203" s="13">
        <f t="shared" ca="1" si="491"/>
        <v>3.8283990301305098</v>
      </c>
      <c r="I203" s="13">
        <f t="shared" ca="1" si="520"/>
        <v>3.8120590335972566</v>
      </c>
      <c r="J203" s="13">
        <f t="shared" ca="1" si="520"/>
        <v>3.452538267336918</v>
      </c>
      <c r="K203" s="13">
        <f t="shared" ca="1" si="519"/>
        <v>3.4368804213665616</v>
      </c>
      <c r="L203" s="13">
        <f t="shared" ca="1" si="519"/>
        <v>3.1864050191033941</v>
      </c>
      <c r="M203" s="13">
        <f t="shared" ca="1" si="534"/>
        <v>2.8282754529920009</v>
      </c>
      <c r="N203" s="12">
        <f t="shared" ca="1" si="572"/>
        <v>1.2910259453141331</v>
      </c>
      <c r="O203" s="12">
        <f t="shared" ca="1" si="573"/>
        <v>4.1513503341584377</v>
      </c>
      <c r="P203" s="12">
        <f t="shared" ca="1" si="573"/>
        <v>1.256767015969408</v>
      </c>
      <c r="Q203" s="12">
        <f t="shared" ca="1" si="573"/>
        <v>1.253366956975958</v>
      </c>
      <c r="R203" s="12">
        <f t="shared" ca="1" si="573"/>
        <v>1.3562071216913352</v>
      </c>
      <c r="S203" s="12">
        <f t="shared" ca="1" si="573"/>
        <v>1.3396326438995023</v>
      </c>
      <c r="T203" s="12">
        <f t="shared" ca="1" si="573"/>
        <v>1.3671803511058072</v>
      </c>
      <c r="U203" s="12">
        <f t="shared" ca="1" si="573"/>
        <v>1.2634064885612608</v>
      </c>
      <c r="V203" s="12">
        <f t="shared" ca="1" si="573"/>
        <v>1.2307322417707549</v>
      </c>
      <c r="W203" s="12">
        <f t="shared" ca="1" si="573"/>
        <v>1.2345464828981636</v>
      </c>
      <c r="X203" s="12">
        <f t="shared" ca="1" si="573"/>
        <v>1.234008412030597</v>
      </c>
      <c r="Z203" s="9">
        <f t="shared" si="418"/>
        <v>2056</v>
      </c>
      <c r="AA203" s="7">
        <f t="shared" si="419"/>
        <v>1.6</v>
      </c>
      <c r="AB203" s="6">
        <f t="shared" ca="1" si="547"/>
        <v>4.0114493252533752</v>
      </c>
      <c r="AC203" s="6">
        <f t="shared" ca="1" si="548"/>
        <v>16.74375744433263</v>
      </c>
      <c r="AD203" s="6">
        <f t="shared" ca="1" si="549"/>
        <v>5.3440882243790595</v>
      </c>
      <c r="AE203" s="6">
        <f t="shared" ca="1" si="550"/>
        <v>5.8938915483210108</v>
      </c>
      <c r="AF203" s="6">
        <f t="shared" ca="1" si="551"/>
        <v>6.6129232700711711</v>
      </c>
      <c r="AG203" s="6">
        <f t="shared" ca="1" si="552"/>
        <v>7.6567980602610195</v>
      </c>
      <c r="AH203" s="6">
        <f t="shared" ca="1" si="553"/>
        <v>9.5301475839931413</v>
      </c>
      <c r="AI203" s="6">
        <f t="shared" ca="1" si="554"/>
        <v>11.508460891123059</v>
      </c>
      <c r="AJ203" s="6">
        <f t="shared" ca="1" si="555"/>
        <v>17.184402106832813</v>
      </c>
      <c r="AK203" s="6">
        <f t="shared" ca="1" si="556"/>
        <v>31.864050191033947</v>
      </c>
      <c r="AM203" s="7">
        <f t="shared" si="420"/>
        <v>1.6</v>
      </c>
      <c r="AN203" s="6">
        <f t="shared" ca="1" si="557"/>
        <v>4.0114493252533752</v>
      </c>
      <c r="AO203" s="13">
        <f t="shared" ca="1" si="558"/>
        <v>7.2977821645117871</v>
      </c>
      <c r="AP203" s="13">
        <f t="shared" ca="1" si="558"/>
        <v>4.275270579503248</v>
      </c>
      <c r="AQ203" s="13">
        <f t="shared" ca="1" si="558"/>
        <v>4.1257240838247071</v>
      </c>
      <c r="AR203" s="13">
        <f t="shared" ca="1" si="558"/>
        <v>3.9677539620427025</v>
      </c>
      <c r="AS203" s="13">
        <f t="shared" ca="1" si="558"/>
        <v>3.8283990301305098</v>
      </c>
      <c r="AT203" s="13">
        <f t="shared" ca="1" si="558"/>
        <v>3.7536343666122116</v>
      </c>
      <c r="AU203" s="13">
        <f t="shared" ca="1" si="558"/>
        <v>3.4486868611409416</v>
      </c>
      <c r="AV203" s="13">
        <f t="shared" ca="1" si="558"/>
        <v>3.4368804213665616</v>
      </c>
      <c r="AW203" s="13">
        <f t="shared" ca="1" si="558"/>
        <v>3.1864050191033941</v>
      </c>
      <c r="AX203" s="13">
        <f t="shared" ca="1" si="559"/>
        <v>2.8282754529920009</v>
      </c>
    </row>
    <row r="204" spans="1:50" x14ac:dyDescent="0.25">
      <c r="A204" s="9">
        <f t="shared" si="414"/>
        <v>2056</v>
      </c>
      <c r="B204" s="7">
        <f t="shared" si="415"/>
        <v>1.8</v>
      </c>
      <c r="C204" s="6">
        <f t="shared" ca="1" si="515"/>
        <v>4.5130692884395618</v>
      </c>
      <c r="D204" s="13">
        <f t="shared" ca="1" si="571"/>
        <v>15.998848404236512</v>
      </c>
      <c r="E204" s="13">
        <f t="shared" ca="1" si="560"/>
        <v>7.6372152512344291</v>
      </c>
      <c r="F204" s="13">
        <f t="shared" ref="F204:F217" ca="1" si="574">MAX(INDIRECT("'[All data.xlsx]Sheet5_Mul_" &amp; $B204 &amp; "_" &amp; F$1 &amp; "'!"&amp; ADDRESS($BE$2+$A204-2023, 2) &amp; ":" &amp; ADDRESS($BE$2+$A204-2023, 52)))</f>
        <v>4.575456759044954</v>
      </c>
      <c r="G204" s="13">
        <f t="shared" ca="1" si="492"/>
        <v>4.6006117408105158</v>
      </c>
      <c r="H204" s="13">
        <f t="shared" ref="H204:H229" ca="1" si="575">MAX(INDIRECT("'[All data.xlsx]Sheet5_Mul_" &amp; $B204 &amp; "_" &amp; H$1 &amp; "'!"&amp; ADDRESS($BE$2+$A204-2023, 2) &amp; ":" &amp; ADDRESS($BE$2+$A204-2023, 52)))</f>
        <v>4.3883719057458821</v>
      </c>
      <c r="I204" s="13">
        <f t="shared" ca="1" si="520"/>
        <v>4.1847246805919749</v>
      </c>
      <c r="J204" s="13">
        <f t="shared" ca="1" si="520"/>
        <v>3.785130575522091</v>
      </c>
      <c r="K204" s="13">
        <f t="shared" ref="K204:L223" ca="1" si="576">MAX(INDIRECT("'[All data.xlsx]Sheet5_Mul_" &amp; $B204 &amp; "_" &amp; K$1 &amp; "'!"&amp; ADDRESS($BE$2+$A204-2023, 2) &amp; ":" &amp; ADDRESS($BE$2+$A204-2023, 52)))</f>
        <v>3.7316984223888241</v>
      </c>
      <c r="L204" s="13">
        <f t="shared" ca="1" si="576"/>
        <v>3.4700658065074226</v>
      </c>
      <c r="M204" s="13">
        <f t="shared" ca="1" si="534"/>
        <v>3.056735805408727</v>
      </c>
      <c r="N204" s="12">
        <f t="shared" ca="1" si="572"/>
        <v>1.4524649501855165</v>
      </c>
      <c r="O204" s="12">
        <f t="shared" ca="1" si="573"/>
        <v>4.4074021079126933</v>
      </c>
      <c r="P204" s="12">
        <f t="shared" ca="1" si="573"/>
        <v>2.2450509372731164</v>
      </c>
      <c r="Q204" s="12">
        <f t="shared" ca="1" si="573"/>
        <v>1.3899926893664052</v>
      </c>
      <c r="R204" s="12">
        <f t="shared" ca="1" si="573"/>
        <v>1.572522506867285</v>
      </c>
      <c r="S204" s="12">
        <f t="shared" ca="1" si="573"/>
        <v>1.5355782436054597</v>
      </c>
      <c r="T204" s="12">
        <f t="shared" ca="1" si="573"/>
        <v>1.5008354560275481</v>
      </c>
      <c r="U204" s="12">
        <f t="shared" ca="1" si="573"/>
        <v>1.3851138376678735</v>
      </c>
      <c r="V204" s="12">
        <f t="shared" ca="1" si="573"/>
        <v>1.3363053123544064</v>
      </c>
      <c r="W204" s="12">
        <f t="shared" ca="1" si="573"/>
        <v>1.34444852778143</v>
      </c>
      <c r="X204" s="12">
        <f t="shared" ca="1" si="573"/>
        <v>1.3336882350830059</v>
      </c>
      <c r="Z204" s="9">
        <f t="shared" si="418"/>
        <v>2056</v>
      </c>
      <c r="AA204" s="7">
        <f t="shared" si="419"/>
        <v>1.8</v>
      </c>
      <c r="AB204" s="6">
        <f t="shared" ca="1" si="547"/>
        <v>4.5130692884395618</v>
      </c>
      <c r="AC204" s="6">
        <f t="shared" ca="1" si="548"/>
        <v>17.776498226929458</v>
      </c>
      <c r="AD204" s="6">
        <f t="shared" ca="1" si="549"/>
        <v>9.5465190640430357</v>
      </c>
      <c r="AE204" s="6">
        <f t="shared" ca="1" si="550"/>
        <v>6.5363667986356493</v>
      </c>
      <c r="AF204" s="6">
        <f t="shared" ca="1" si="551"/>
        <v>7.6676862346841936</v>
      </c>
      <c r="AG204" s="6">
        <f t="shared" ca="1" si="552"/>
        <v>8.7767438114917642</v>
      </c>
      <c r="AH204" s="6">
        <f t="shared" ca="1" si="553"/>
        <v>10.461811701479936</v>
      </c>
      <c r="AI204" s="6">
        <f t="shared" ca="1" si="554"/>
        <v>12.617101918406968</v>
      </c>
      <c r="AJ204" s="6">
        <f t="shared" ca="1" si="555"/>
        <v>18.658492111944124</v>
      </c>
      <c r="AK204" s="6">
        <f t="shared" ca="1" si="556"/>
        <v>34.700658065074236</v>
      </c>
      <c r="AM204" s="7">
        <f t="shared" si="420"/>
        <v>1.8</v>
      </c>
      <c r="AN204" s="6">
        <f t="shared" ca="1" si="557"/>
        <v>4.5130692884395618</v>
      </c>
      <c r="AO204" s="13">
        <f t="shared" ca="1" si="558"/>
        <v>7.6599072989946553</v>
      </c>
      <c r="AP204" s="13">
        <f t="shared" ca="1" si="558"/>
        <v>6.9981929410538468</v>
      </c>
      <c r="AQ204" s="13">
        <f t="shared" ca="1" si="558"/>
        <v>4.575456759044954</v>
      </c>
      <c r="AR204" s="13">
        <f t="shared" ca="1" si="558"/>
        <v>4.6006117408105158</v>
      </c>
      <c r="AS204" s="13">
        <f t="shared" ca="1" si="558"/>
        <v>4.3883719057458821</v>
      </c>
      <c r="AT204" s="13">
        <f t="shared" ca="1" si="558"/>
        <v>4.1847246805919749</v>
      </c>
      <c r="AU204" s="13">
        <f t="shared" ca="1" si="558"/>
        <v>2.4017200603449895</v>
      </c>
      <c r="AV204" s="13">
        <f t="shared" ca="1" si="558"/>
        <v>3.7316984223888241</v>
      </c>
      <c r="AW204" s="13">
        <f t="shared" ca="1" si="558"/>
        <v>3.4700658065074226</v>
      </c>
      <c r="AX204" s="13">
        <f t="shared" ca="1" si="559"/>
        <v>3.056735805408727</v>
      </c>
    </row>
    <row r="205" spans="1:50" x14ac:dyDescent="0.25">
      <c r="A205" s="9">
        <f t="shared" si="414"/>
        <v>2056</v>
      </c>
      <c r="B205" s="7">
        <f t="shared" si="415"/>
        <v>2</v>
      </c>
      <c r="C205" s="6">
        <f t="shared" ca="1" si="515"/>
        <v>5.2052646667209306</v>
      </c>
      <c r="D205" s="13">
        <f t="shared" ca="1" si="571"/>
        <v>20.519531295390056</v>
      </c>
      <c r="E205" s="13">
        <f t="shared" ca="1" si="560"/>
        <v>6.8555317528889157</v>
      </c>
      <c r="F205" s="13">
        <f t="shared" ca="1" si="574"/>
        <v>7.6659996933063788</v>
      </c>
      <c r="G205" s="13">
        <f t="shared" ca="1" si="492"/>
        <v>9.6816804855596441</v>
      </c>
      <c r="H205" s="13">
        <f t="shared" ca="1" si="575"/>
        <v>6.9195108747440184</v>
      </c>
      <c r="I205" s="13">
        <f t="shared" ref="I205:J229" ca="1" si="577">MAX(INDIRECT("'[All data.xlsx]Sheet5_Mul_" &amp; $B205 &amp; "_" &amp; I$1 &amp; "'!"&amp; ADDRESS($BE$2+$A205-2023, 2) &amp; ":" &amp; ADDRESS($BE$2+$A205-2023, 52)))</f>
        <v>6.7990993295562889</v>
      </c>
      <c r="J205" s="13">
        <f t="shared" ca="1" si="577"/>
        <v>4.5817412369152741</v>
      </c>
      <c r="K205" s="13">
        <f t="shared" ca="1" si="576"/>
        <v>3.8452374300754495</v>
      </c>
      <c r="L205" s="13">
        <f t="shared" ca="1" si="576"/>
        <v>1.8052277478460232</v>
      </c>
      <c r="M205" s="13">
        <f t="shared" ca="1" si="534"/>
        <v>3.2854107881645138</v>
      </c>
      <c r="N205" s="12">
        <f t="shared" ca="1" si="572"/>
        <v>1.6752378484898802</v>
      </c>
      <c r="O205" s="12">
        <f t="shared" ca="1" si="573"/>
        <v>5.6527709494850003</v>
      </c>
      <c r="P205" s="12">
        <f t="shared" ca="1" si="573"/>
        <v>2.0152657062849144</v>
      </c>
      <c r="Q205" s="12">
        <f t="shared" ca="1" si="573"/>
        <v>2.3288786434963833</v>
      </c>
      <c r="R205" s="12">
        <f t="shared" ca="1" si="573"/>
        <v>3.309268707199819</v>
      </c>
      <c r="S205" s="12">
        <f t="shared" ca="1" si="573"/>
        <v>2.4212738992645413</v>
      </c>
      <c r="T205" s="12">
        <f t="shared" ca="1" si="573"/>
        <v>2.4384708963476411</v>
      </c>
      <c r="U205" s="12">
        <f t="shared" ca="1" si="573"/>
        <v>1.6766219979054529</v>
      </c>
      <c r="V205" s="12">
        <f t="shared" ca="1" si="573"/>
        <v>1.3769631474626252</v>
      </c>
      <c r="W205" s="12">
        <f t="shared" ca="1" si="573"/>
        <v>0.69942068053878015</v>
      </c>
      <c r="X205" s="12">
        <f t="shared" ca="1" si="573"/>
        <v>1.4334617037679851</v>
      </c>
      <c r="Z205" s="9">
        <f t="shared" si="418"/>
        <v>2056</v>
      </c>
      <c r="AA205" s="7">
        <f t="shared" si="419"/>
        <v>2</v>
      </c>
      <c r="AB205" s="6">
        <f t="shared" ca="1" si="547"/>
        <v>5.2052646667209306</v>
      </c>
      <c r="AC205" s="6">
        <f t="shared" ca="1" si="548"/>
        <v>22.79947921710006</v>
      </c>
      <c r="AD205" s="6">
        <f t="shared" ca="1" si="549"/>
        <v>8.5694146911111435</v>
      </c>
      <c r="AE205" s="6">
        <f t="shared" ca="1" si="550"/>
        <v>10.951428133294828</v>
      </c>
      <c r="AF205" s="6">
        <f t="shared" ca="1" si="551"/>
        <v>16.136134142599406</v>
      </c>
      <c r="AG205" s="6">
        <f t="shared" ca="1" si="552"/>
        <v>13.839021749488037</v>
      </c>
      <c r="AH205" s="6">
        <f t="shared" ca="1" si="553"/>
        <v>16.997748323890722</v>
      </c>
      <c r="AI205" s="6">
        <f t="shared" ca="1" si="554"/>
        <v>15.272470789717579</v>
      </c>
      <c r="AJ205" s="6">
        <f t="shared" ca="1" si="555"/>
        <v>19.226187150377253</v>
      </c>
      <c r="AK205" s="6">
        <f t="shared" ca="1" si="556"/>
        <v>18.052277478460237</v>
      </c>
      <c r="AM205" s="7">
        <f t="shared" si="420"/>
        <v>2</v>
      </c>
      <c r="AN205" s="6">
        <f t="shared" ca="1" si="557"/>
        <v>5.2052646667209306</v>
      </c>
      <c r="AO205" s="13">
        <f t="shared" ca="1" si="558"/>
        <v>13.4992729259606</v>
      </c>
      <c r="AP205" s="13">
        <f t="shared" ca="1" si="558"/>
        <v>6.2536242692364388</v>
      </c>
      <c r="AQ205" s="13">
        <f t="shared" ca="1" si="558"/>
        <v>6.088216013159391</v>
      </c>
      <c r="AR205" s="13">
        <f t="shared" ca="1" si="558"/>
        <v>5.6267065836867651</v>
      </c>
      <c r="AS205" s="13">
        <f t="shared" ca="1" si="558"/>
        <v>4.9905996719422365</v>
      </c>
      <c r="AT205" s="13">
        <f t="shared" ca="1" si="558"/>
        <v>5.1866468030505297</v>
      </c>
      <c r="AU205" s="13">
        <f t="shared" ca="1" si="558"/>
        <v>3.7411584436258871</v>
      </c>
      <c r="AV205" s="13">
        <f t="shared" ca="1" si="558"/>
        <v>3.8025209793641008</v>
      </c>
      <c r="AW205" s="13">
        <f t="shared" ca="1" si="558"/>
        <v>1.6957988714556609</v>
      </c>
      <c r="AX205" s="13">
        <f t="shared" ca="1" si="559"/>
        <v>3.2854107881645138</v>
      </c>
    </row>
    <row r="206" spans="1:50" x14ac:dyDescent="0.25">
      <c r="A206" s="9">
        <f t="shared" si="414"/>
        <v>2057</v>
      </c>
      <c r="B206" s="7">
        <f t="shared" si="415"/>
        <v>1</v>
      </c>
      <c r="C206" s="6">
        <f t="shared" ca="1" si="515"/>
        <v>3.1083613751828425</v>
      </c>
      <c r="D206" s="13">
        <f t="shared" ca="1" si="571"/>
        <v>3.513654477203791</v>
      </c>
      <c r="E206" s="13">
        <f ca="1">MAX(INDIRECT("'[All data.xlsx]Sheet5_Mul_" &amp; $B206 &amp; "_" &amp; E$1 &amp; "'!"&amp; ADDRESS($BE$2+$A206-2023, 2) &amp; ":" &amp; ADDRESS($BE$2+$A206-2023, 52)))/11</f>
        <v>2.9928522426274289</v>
      </c>
      <c r="F206" s="13">
        <f t="shared" ca="1" si="574"/>
        <v>3.2925913922080898</v>
      </c>
      <c r="G206" s="13">
        <f t="shared" ca="1" si="492"/>
        <v>2.9183782812907517</v>
      </c>
      <c r="H206" s="13">
        <f t="shared" ca="1" si="575"/>
        <v>2.8482391049994265</v>
      </c>
      <c r="I206" s="13">
        <f t="shared" ca="1" si="577"/>
        <v>2.741146187836164</v>
      </c>
      <c r="J206" s="13">
        <f t="shared" ca="1" si="577"/>
        <v>2.6039345385297863</v>
      </c>
      <c r="K206" s="13">
        <f t="shared" ca="1" si="576"/>
        <v>2.6911676105035571</v>
      </c>
      <c r="L206" s="13">
        <f t="shared" ca="1" si="576"/>
        <v>2.6345065748907994</v>
      </c>
      <c r="M206" s="13">
        <f t="shared" ca="1" si="534"/>
        <v>2.2894674046877892</v>
      </c>
      <c r="N206" s="12">
        <f ca="1">C206/$C206</f>
        <v>1</v>
      </c>
      <c r="O206" s="12">
        <f t="shared" ref="O206" ca="1" si="578">D206/$C206</f>
        <v>1.1303880254261325</v>
      </c>
      <c r="P206" s="12">
        <f t="shared" ref="P206" ca="1" si="579">E206/$C206</f>
        <v>0.9628392202149858</v>
      </c>
      <c r="Q206" s="12">
        <f t="shared" ref="Q206" ca="1" si="580">F206/$C206</f>
        <v>1.059269175873867</v>
      </c>
      <c r="R206" s="12">
        <f t="shared" ref="R206" ca="1" si="581">G206/$C206</f>
        <v>0.93887998499501513</v>
      </c>
      <c r="S206" s="12">
        <f t="shared" ref="S206" ca="1" si="582">H206/$C206</f>
        <v>0.91631530610944012</v>
      </c>
      <c r="T206" s="12">
        <f t="shared" ref="T206" ca="1" si="583">I206/$C206</f>
        <v>0.88186213151452575</v>
      </c>
      <c r="U206" s="12">
        <f t="shared" ref="U206" ca="1" si="584">J206/$C206</f>
        <v>0.83771937179492706</v>
      </c>
      <c r="V206" s="12">
        <f t="shared" ref="V206" ca="1" si="585">K206/$C206</f>
        <v>0.86578337769534763</v>
      </c>
      <c r="W206" s="12">
        <f t="shared" ref="W206" ca="1" si="586">L206/$C206</f>
        <v>0.84755479074109596</v>
      </c>
      <c r="X206" s="12">
        <f t="shared" ref="X206" ca="1" si="587">M206/$C206</f>
        <v>0.73655123338196682</v>
      </c>
      <c r="Z206" s="9">
        <f t="shared" si="418"/>
        <v>2057</v>
      </c>
      <c r="AA206" s="7">
        <f t="shared" si="419"/>
        <v>1</v>
      </c>
      <c r="AB206" s="6">
        <f t="shared" ca="1" si="547"/>
        <v>3.1083613751828425</v>
      </c>
      <c r="AC206" s="6">
        <f t="shared" ca="1" si="548"/>
        <v>3.9040605302264342</v>
      </c>
      <c r="AD206" s="6">
        <f t="shared" ca="1" si="549"/>
        <v>3.741065303284286</v>
      </c>
      <c r="AE206" s="6">
        <f t="shared" ca="1" si="550"/>
        <v>4.7037019888687004</v>
      </c>
      <c r="AF206" s="6">
        <f t="shared" ca="1" si="551"/>
        <v>4.863963802151253</v>
      </c>
      <c r="AG206" s="6">
        <f t="shared" ca="1" si="552"/>
        <v>5.6964782099988529</v>
      </c>
      <c r="AH206" s="6">
        <f t="shared" ca="1" si="553"/>
        <v>6.8528654695904097</v>
      </c>
      <c r="AI206" s="6">
        <f t="shared" ca="1" si="554"/>
        <v>8.6797817950992862</v>
      </c>
      <c r="AJ206" s="6">
        <f t="shared" ca="1" si="555"/>
        <v>13.455838052517789</v>
      </c>
      <c r="AK206" s="6">
        <f t="shared" ca="1" si="556"/>
        <v>26.345065748907999</v>
      </c>
      <c r="AM206" s="7">
        <f t="shared" si="420"/>
        <v>1</v>
      </c>
      <c r="AN206" s="6">
        <f t="shared" ca="1" si="557"/>
        <v>3.1083613751828425</v>
      </c>
      <c r="AO206" s="13">
        <f t="shared" ca="1" si="558"/>
        <v>3.513654477203791</v>
      </c>
      <c r="AP206" s="13">
        <f t="shared" ca="1" si="558"/>
        <v>32.92137466890172</v>
      </c>
      <c r="AQ206" s="13">
        <f t="shared" ca="1" si="558"/>
        <v>3.2925913922080898</v>
      </c>
      <c r="AR206" s="13">
        <f t="shared" ca="1" si="558"/>
        <v>2.9183782812907517</v>
      </c>
      <c r="AS206" s="13">
        <f t="shared" ca="1" si="558"/>
        <v>2.8482391049994265</v>
      </c>
      <c r="AT206" s="13">
        <f t="shared" ca="1" si="558"/>
        <v>2.741146187836164</v>
      </c>
      <c r="AU206" s="13">
        <f t="shared" ca="1" si="558"/>
        <v>1.7038180401914342</v>
      </c>
      <c r="AV206" s="13">
        <f t="shared" ca="1" si="558"/>
        <v>1.6167061729614156</v>
      </c>
      <c r="AW206" s="13">
        <f t="shared" ca="1" si="558"/>
        <v>2.6345065748907994</v>
      </c>
      <c r="AX206" s="13">
        <f t="shared" ca="1" si="559"/>
        <v>2.2894674046877892</v>
      </c>
    </row>
    <row r="207" spans="1:50" x14ac:dyDescent="0.25">
      <c r="A207" s="9">
        <f t="shared" ref="A207:A229" si="588">A201+1</f>
        <v>2057</v>
      </c>
      <c r="B207" s="7">
        <f t="shared" ref="B207:B229" si="589">B195</f>
        <v>1.2</v>
      </c>
      <c r="C207" s="6">
        <f t="shared" ca="1" si="515"/>
        <v>3.3449451141257192</v>
      </c>
      <c r="D207" s="13">
        <f t="shared" ca="1" si="571"/>
        <v>3.7572759765090149</v>
      </c>
      <c r="E207" s="13">
        <f t="shared" ref="E207:E223" ca="1" si="590">MAX(INDIRECT("'[All data.xlsx]Sheet5_Mul_" &amp; $B207 &amp; "_" &amp; E$1 &amp; "'!"&amp; ADDRESS($BE$2+$A207-2023, 2) &amp; ":" &amp; ADDRESS($BE$2+$A207-2023, 52)))</f>
        <v>3.2069012656016134</v>
      </c>
      <c r="F207" s="13">
        <f t="shared" ca="1" si="574"/>
        <v>3.5181454900277882</v>
      </c>
      <c r="G207" s="13">
        <f t="shared" ref="G207:G229" ca="1" si="591">MAX(INDIRECT("'[All data.xlsx]Sheet5_Mul_" &amp; $B207 &amp; "_" &amp; G$1 &amp; "'!"&amp; ADDRESS($BE$2+$A207-2023, 2) &amp; ":" &amp; ADDRESS($BE$2+$A207-2023, 52)))</f>
        <v>3.1709020215699271</v>
      </c>
      <c r="H207" s="13">
        <f t="shared" ca="1" si="575"/>
        <v>3.0441336721611583</v>
      </c>
      <c r="I207" s="13">
        <f t="shared" ca="1" si="577"/>
        <v>3.1996640293853078</v>
      </c>
      <c r="J207" s="13">
        <f t="shared" ca="1" si="577"/>
        <v>2.8063499091126953</v>
      </c>
      <c r="K207" s="13">
        <f t="shared" ca="1" si="576"/>
        <v>2.8838263222733245</v>
      </c>
      <c r="L207" s="13">
        <f t="shared" ca="1" si="576"/>
        <v>2.8246698621397988</v>
      </c>
      <c r="M207" s="13">
        <f t="shared" ca="1" si="534"/>
        <v>2.4446227990151925</v>
      </c>
      <c r="N207" s="12">
        <f t="shared" ref="N207:N211" ca="1" si="592">C207/C$206</f>
        <v>1.0761120443818923</v>
      </c>
      <c r="O207" s="12">
        <f t="shared" ref="O206:X211" ca="1" si="593">D207/D$206</f>
        <v>1.0693356449491018</v>
      </c>
      <c r="P207" s="12">
        <f t="shared" ca="1" si="593"/>
        <v>1.0715200770440543</v>
      </c>
      <c r="Q207" s="12">
        <f t="shared" ca="1" si="593"/>
        <v>1.0685035192503605</v>
      </c>
      <c r="R207" s="12">
        <f t="shared" ca="1" si="593"/>
        <v>1.0865287896014248</v>
      </c>
      <c r="S207" s="12">
        <f t="shared" ca="1" si="593"/>
        <v>1.0687774305246649</v>
      </c>
      <c r="T207" s="12">
        <f t="shared" ca="1" si="593"/>
        <v>1.1672723051341869</v>
      </c>
      <c r="U207" s="12">
        <f t="shared" ca="1" si="593"/>
        <v>1.0777344313337445</v>
      </c>
      <c r="V207" s="12">
        <f t="shared" ca="1" si="593"/>
        <v>1.0715892652014039</v>
      </c>
      <c r="W207" s="12">
        <f t="shared" ca="1" si="593"/>
        <v>1.0721817470722697</v>
      </c>
      <c r="X207" s="12">
        <f t="shared" ca="1" si="593"/>
        <v>1.0677692086857038</v>
      </c>
      <c r="Z207" s="9">
        <f t="shared" ref="Z207:Z229" si="594">Z201+1</f>
        <v>2057</v>
      </c>
      <c r="AA207" s="7">
        <f t="shared" ref="AA207:AA229" si="595">AA195</f>
        <v>1.2</v>
      </c>
      <c r="AB207" s="6">
        <f t="shared" ca="1" si="547"/>
        <v>3.3449451141257192</v>
      </c>
      <c r="AC207" s="6">
        <f t="shared" ca="1" si="548"/>
        <v>4.1747510850100165</v>
      </c>
      <c r="AD207" s="6">
        <f t="shared" ca="1" si="549"/>
        <v>4.0086265820020168</v>
      </c>
      <c r="AE207" s="6">
        <f t="shared" ca="1" si="550"/>
        <v>5.0259221286111266</v>
      </c>
      <c r="AF207" s="6">
        <f t="shared" ca="1" si="551"/>
        <v>5.2848367026165457</v>
      </c>
      <c r="AG207" s="6">
        <f t="shared" ca="1" si="552"/>
        <v>6.0882673443223165</v>
      </c>
      <c r="AH207" s="6">
        <f t="shared" ca="1" si="553"/>
        <v>7.9991600734632691</v>
      </c>
      <c r="AI207" s="6">
        <f t="shared" ca="1" si="554"/>
        <v>9.354499697042316</v>
      </c>
      <c r="AJ207" s="6">
        <f t="shared" ca="1" si="555"/>
        <v>14.419131611366625</v>
      </c>
      <c r="AK207" s="6">
        <f t="shared" ca="1" si="556"/>
        <v>28.246698621397993</v>
      </c>
      <c r="AM207" s="7">
        <f t="shared" ref="AM207:AM229" si="596">AM195</f>
        <v>1.2</v>
      </c>
      <c r="AN207" s="6">
        <f t="shared" ca="1" si="557"/>
        <v>3.3449451141257192</v>
      </c>
      <c r="AO207" s="13">
        <f t="shared" ca="1" si="558"/>
        <v>3.7572759765090149</v>
      </c>
      <c r="AP207" s="13">
        <f t="shared" ca="1" si="558"/>
        <v>3.2069012656016134</v>
      </c>
      <c r="AQ207" s="13">
        <f t="shared" ca="1" si="558"/>
        <v>3.5181454900277882</v>
      </c>
      <c r="AR207" s="13">
        <f t="shared" ca="1" si="558"/>
        <v>3.1709020215699271</v>
      </c>
      <c r="AS207" s="13">
        <f t="shared" ca="1" si="558"/>
        <v>3.0441336721611583</v>
      </c>
      <c r="AT207" s="13">
        <f t="shared" ca="1" si="558"/>
        <v>3.1996640293853078</v>
      </c>
      <c r="AU207" s="13">
        <f t="shared" ca="1" si="558"/>
        <v>2.8063499091126953</v>
      </c>
      <c r="AV207" s="13">
        <f t="shared" ca="1" si="558"/>
        <v>1.7229445630307698</v>
      </c>
      <c r="AW207" s="13">
        <f t="shared" ca="1" si="558"/>
        <v>2.7076553307680311</v>
      </c>
      <c r="AX207" s="13">
        <f t="shared" ca="1" si="559"/>
        <v>2.4446227990151925</v>
      </c>
    </row>
    <row r="208" spans="1:50" x14ac:dyDescent="0.25">
      <c r="A208" s="9">
        <f t="shared" si="588"/>
        <v>2057</v>
      </c>
      <c r="B208" s="7">
        <f t="shared" si="589"/>
        <v>1.4</v>
      </c>
      <c r="C208" s="6">
        <f t="shared" ca="1" si="515"/>
        <v>3.6371337018994021</v>
      </c>
      <c r="D208" s="13">
        <f t="shared" ca="1" si="571"/>
        <v>4.0532261196226109</v>
      </c>
      <c r="E208" s="13">
        <f t="shared" ca="1" si="590"/>
        <v>3.9213509695445676</v>
      </c>
      <c r="F208" s="13">
        <f t="shared" ca="1" si="574"/>
        <v>3.7894758194665235</v>
      </c>
      <c r="G208" s="13">
        <f t="shared" ca="1" si="591"/>
        <v>3.4911082798650241</v>
      </c>
      <c r="H208" s="13">
        <f t="shared" ca="1" si="575"/>
        <v>3.6580567111668376</v>
      </c>
      <c r="I208" s="13">
        <f t="shared" ca="1" si="577"/>
        <v>3.2784764924290632</v>
      </c>
      <c r="J208" s="13">
        <f t="shared" ca="1" si="577"/>
        <v>3.0507958215628497</v>
      </c>
      <c r="K208" s="13">
        <f t="shared" ca="1" si="576"/>
        <v>3.1121196585145228</v>
      </c>
      <c r="L208" s="13">
        <f t="shared" ca="1" si="576"/>
        <v>3.0056109001306384</v>
      </c>
      <c r="M208" s="13">
        <f t="shared" ca="1" si="534"/>
        <v>1.260337725151639</v>
      </c>
      <c r="N208" s="12">
        <f t="shared" ca="1" si="592"/>
        <v>1.170112886789251</v>
      </c>
      <c r="O208" s="12">
        <f t="shared" ca="1" si="593"/>
        <v>1.1535642294709119</v>
      </c>
      <c r="P208" s="12">
        <f t="shared" ca="1" si="593"/>
        <v>1.3102387460671994</v>
      </c>
      <c r="Q208" s="12">
        <f t="shared" ca="1" si="593"/>
        <v>1.1509098360745003</v>
      </c>
      <c r="R208" s="12">
        <f t="shared" ca="1" si="593"/>
        <v>1.1962494040768983</v>
      </c>
      <c r="S208" s="12">
        <f t="shared" ca="1" si="593"/>
        <v>1.2843221991952722</v>
      </c>
      <c r="T208" s="12">
        <f t="shared" ca="1" si="593"/>
        <v>1.1960239504836707</v>
      </c>
      <c r="U208" s="12">
        <f t="shared" ca="1" si="593"/>
        <v>1.1716100295230027</v>
      </c>
      <c r="V208" s="12">
        <f t="shared" ca="1" si="593"/>
        <v>1.1564198552212062</v>
      </c>
      <c r="W208" s="12">
        <f t="shared" ca="1" si="593"/>
        <v>1.1408629337944323</v>
      </c>
      <c r="X208" s="12">
        <f t="shared" ca="1" si="593"/>
        <v>0.55049384960495173</v>
      </c>
      <c r="Z208" s="9">
        <f t="shared" si="594"/>
        <v>2057</v>
      </c>
      <c r="AA208" s="7">
        <f t="shared" si="595"/>
        <v>1.4</v>
      </c>
      <c r="AB208" s="6">
        <f t="shared" ca="1" si="547"/>
        <v>3.6371337018994021</v>
      </c>
      <c r="AC208" s="6">
        <f t="shared" ca="1" si="548"/>
        <v>4.5035845773584562</v>
      </c>
      <c r="AD208" s="6">
        <f t="shared" ca="1" si="549"/>
        <v>4.9016887119307091</v>
      </c>
      <c r="AE208" s="6">
        <f t="shared" ca="1" si="550"/>
        <v>5.413536884952177</v>
      </c>
      <c r="AF208" s="6">
        <f t="shared" ca="1" si="551"/>
        <v>5.8185137997750402</v>
      </c>
      <c r="AG208" s="6">
        <f t="shared" ca="1" si="552"/>
        <v>7.3161134223336752</v>
      </c>
      <c r="AH208" s="6">
        <f t="shared" ca="1" si="553"/>
        <v>8.1961912310726568</v>
      </c>
      <c r="AI208" s="6">
        <f t="shared" ca="1" si="554"/>
        <v>10.169319405209498</v>
      </c>
      <c r="AJ208" s="6">
        <f t="shared" ca="1" si="555"/>
        <v>15.560598292572617</v>
      </c>
      <c r="AK208" s="6">
        <f t="shared" ca="1" si="556"/>
        <v>30.056109001306389</v>
      </c>
      <c r="AM208" s="7">
        <f t="shared" si="596"/>
        <v>1.4</v>
      </c>
      <c r="AN208" s="6">
        <f t="shared" ca="1" si="557"/>
        <v>3.6371337018994021</v>
      </c>
      <c r="AO208" s="13">
        <f t="shared" ca="1" si="558"/>
        <v>4.0532261196226109</v>
      </c>
      <c r="AP208" s="13">
        <f t="shared" ca="1" si="558"/>
        <v>3.9213509695445676</v>
      </c>
      <c r="AQ208" s="13">
        <f t="shared" ca="1" si="558"/>
        <v>3.7894758194665235</v>
      </c>
      <c r="AR208" s="13">
        <f t="shared" ca="1" si="558"/>
        <v>3.4911082798650241</v>
      </c>
      <c r="AS208" s="13">
        <f t="shared" ca="1" si="558"/>
        <v>3.6580567111668376</v>
      </c>
      <c r="AT208" s="13">
        <f t="shared" ca="1" si="558"/>
        <v>3.2784764924290632</v>
      </c>
      <c r="AU208" s="13">
        <f t="shared" ca="1" si="558"/>
        <v>1.9645590511548758</v>
      </c>
      <c r="AV208" s="13">
        <f t="shared" ca="1" si="558"/>
        <v>3.1121196585145228</v>
      </c>
      <c r="AW208" s="13">
        <f t="shared" ca="1" si="558"/>
        <v>3.0056109001306384</v>
      </c>
      <c r="AX208" s="13">
        <f t="shared" ca="1" si="559"/>
        <v>1.260337725151639</v>
      </c>
    </row>
    <row r="209" spans="1:50" x14ac:dyDescent="0.25">
      <c r="A209" s="9">
        <f t="shared" si="588"/>
        <v>2057</v>
      </c>
      <c r="B209" s="7">
        <f t="shared" si="589"/>
        <v>1.6</v>
      </c>
      <c r="C209" s="6">
        <f t="shared" ca="1" si="515"/>
        <v>4.0127103628231051</v>
      </c>
      <c r="D209" s="13">
        <f t="shared" ca="1" si="571"/>
        <v>14.452058709620825</v>
      </c>
      <c r="E209" s="13">
        <f t="shared" ca="1" si="590"/>
        <v>4.276561780035939</v>
      </c>
      <c r="F209" s="13">
        <f t="shared" ca="1" si="574"/>
        <v>4.1264679731629004</v>
      </c>
      <c r="G209" s="13">
        <f t="shared" ca="1" si="591"/>
        <v>3.9471448512438458</v>
      </c>
      <c r="H209" s="13">
        <f t="shared" ca="1" si="575"/>
        <v>3.8019225968784776</v>
      </c>
      <c r="I209" s="13">
        <f t="shared" ca="1" si="577"/>
        <v>3.8886225545910893</v>
      </c>
      <c r="J209" s="13">
        <f t="shared" ca="1" si="577"/>
        <v>3.4000264469650547</v>
      </c>
      <c r="K209" s="13">
        <f t="shared" ca="1" si="576"/>
        <v>3.38600806661431</v>
      </c>
      <c r="L209" s="13">
        <f t="shared" ca="1" si="576"/>
        <v>3.2346473657009418</v>
      </c>
      <c r="M209" s="13">
        <f t="shared" ca="1" si="534"/>
        <v>1.4296401483797236</v>
      </c>
      <c r="N209" s="12">
        <f t="shared" ca="1" si="592"/>
        <v>1.2909407493158886</v>
      </c>
      <c r="O209" s="12">
        <f t="shared" ca="1" si="593"/>
        <v>4.1131132282312377</v>
      </c>
      <c r="P209" s="12">
        <f t="shared" ca="1" si="593"/>
        <v>1.4289251300563839</v>
      </c>
      <c r="Q209" s="12">
        <f t="shared" ca="1" si="593"/>
        <v>1.2532584465014935</v>
      </c>
      <c r="R209" s="12">
        <f t="shared" ca="1" si="593"/>
        <v>1.3525130983013234</v>
      </c>
      <c r="S209" s="12">
        <f t="shared" ca="1" si="593"/>
        <v>1.3348326656301712</v>
      </c>
      <c r="T209" s="12">
        <f t="shared" ca="1" si="593"/>
        <v>1.4186118828126904</v>
      </c>
      <c r="U209" s="12">
        <f t="shared" ca="1" si="593"/>
        <v>1.3057265444486756</v>
      </c>
      <c r="V209" s="12">
        <f t="shared" ca="1" si="593"/>
        <v>1.2581929320934186</v>
      </c>
      <c r="W209" s="12">
        <f t="shared" ca="1" si="593"/>
        <v>1.2278000732774859</v>
      </c>
      <c r="X209" s="12">
        <f t="shared" ca="1" si="593"/>
        <v>0.62444223728735782</v>
      </c>
      <c r="Z209" s="9">
        <f t="shared" si="594"/>
        <v>2057</v>
      </c>
      <c r="AA209" s="7">
        <f t="shared" si="595"/>
        <v>1.6</v>
      </c>
      <c r="AB209" s="6">
        <f t="shared" ca="1" si="547"/>
        <v>4.0127103628231051</v>
      </c>
      <c r="AC209" s="6">
        <f t="shared" ca="1" si="548"/>
        <v>16.057843010689805</v>
      </c>
      <c r="AD209" s="6">
        <f t="shared" ca="1" si="549"/>
        <v>5.3457022250449233</v>
      </c>
      <c r="AE209" s="6">
        <f t="shared" ca="1" si="550"/>
        <v>5.8949542473755727</v>
      </c>
      <c r="AF209" s="6">
        <f t="shared" ca="1" si="551"/>
        <v>6.5785747520730764</v>
      </c>
      <c r="AG209" s="6">
        <f t="shared" ca="1" si="552"/>
        <v>7.6038451937569551</v>
      </c>
      <c r="AH209" s="6">
        <f t="shared" ca="1" si="553"/>
        <v>9.7215563864777224</v>
      </c>
      <c r="AI209" s="6">
        <f t="shared" ca="1" si="554"/>
        <v>11.333421489883515</v>
      </c>
      <c r="AJ209" s="6">
        <f t="shared" ca="1" si="555"/>
        <v>16.930040333071553</v>
      </c>
      <c r="AK209" s="6">
        <f t="shared" ca="1" si="556"/>
        <v>32.346473657009426</v>
      </c>
      <c r="AM209" s="7">
        <f t="shared" si="596"/>
        <v>1.6</v>
      </c>
      <c r="AN209" s="6">
        <f t="shared" ca="1" si="557"/>
        <v>4.0127103628231051</v>
      </c>
      <c r="AO209" s="13">
        <f t="shared" ca="1" si="558"/>
        <v>10.714889993847375</v>
      </c>
      <c r="AP209" s="13">
        <f t="shared" ca="1" si="558"/>
        <v>4.276561780035939</v>
      </c>
      <c r="AQ209" s="13">
        <f t="shared" ca="1" si="558"/>
        <v>4.1264679731629004</v>
      </c>
      <c r="AR209" s="13">
        <f t="shared" ca="1" si="558"/>
        <v>3.9471448512438458</v>
      </c>
      <c r="AS209" s="13">
        <f t="shared" ca="1" si="558"/>
        <v>3.8019225968784776</v>
      </c>
      <c r="AT209" s="13">
        <f t="shared" ca="1" si="558"/>
        <v>3.8886225545910893</v>
      </c>
      <c r="AU209" s="13">
        <f t="shared" ca="1" si="558"/>
        <v>3.4000264469650547</v>
      </c>
      <c r="AV209" s="13">
        <f t="shared" ca="1" si="558"/>
        <v>1.992498192048124</v>
      </c>
      <c r="AW209" s="13">
        <f t="shared" ca="1" si="558"/>
        <v>3.2346473657009418</v>
      </c>
      <c r="AX209" s="13">
        <f t="shared" ca="1" si="559"/>
        <v>1.4296401483797236</v>
      </c>
    </row>
    <row r="210" spans="1:50" x14ac:dyDescent="0.25">
      <c r="A210" s="9">
        <f t="shared" si="588"/>
        <v>2057</v>
      </c>
      <c r="B210" s="7">
        <f t="shared" si="589"/>
        <v>1.8</v>
      </c>
      <c r="C210" s="6">
        <f t="shared" ca="1" si="515"/>
        <v>4.5143386707297974</v>
      </c>
      <c r="D210" s="13">
        <f t="shared" ca="1" si="571"/>
        <v>17.544444251408091</v>
      </c>
      <c r="E210" s="13">
        <f t="shared" ca="1" si="590"/>
        <v>6.8101738145894704</v>
      </c>
      <c r="F210" s="13">
        <f t="shared" ca="1" si="574"/>
        <v>4.559427109873905</v>
      </c>
      <c r="G210" s="13">
        <f t="shared" ca="1" si="591"/>
        <v>4.5926958506752529</v>
      </c>
      <c r="H210" s="13">
        <f t="shared" ca="1" si="575"/>
        <v>4.3991002258423659</v>
      </c>
      <c r="I210" s="13">
        <f t="shared" ca="1" si="577"/>
        <v>4.1506603534266979</v>
      </c>
      <c r="J210" s="13">
        <f t="shared" ca="1" si="577"/>
        <v>3.7947018960346668</v>
      </c>
      <c r="K210" s="13">
        <f t="shared" ca="1" si="576"/>
        <v>3.7201850778902337</v>
      </c>
      <c r="L210" s="13">
        <f t="shared" ca="1" si="576"/>
        <v>3.4996251384837032</v>
      </c>
      <c r="M210" s="13">
        <f t="shared" ca="1" si="534"/>
        <v>1.6240942950534203</v>
      </c>
      <c r="N210" s="12">
        <f t="shared" ca="1" si="592"/>
        <v>1.4523210546792524</v>
      </c>
      <c r="O210" s="12">
        <f t="shared" ca="1" si="593"/>
        <v>4.9932184183830657</v>
      </c>
      <c r="P210" s="12">
        <f t="shared" ca="1" si="593"/>
        <v>2.2754794632329762</v>
      </c>
      <c r="Q210" s="12">
        <f t="shared" ca="1" si="593"/>
        <v>1.3847533953541211</v>
      </c>
      <c r="R210" s="12">
        <f t="shared" ca="1" si="593"/>
        <v>1.5737150595309315</v>
      </c>
      <c r="S210" s="12">
        <f t="shared" ca="1" si="593"/>
        <v>1.5444982193105772</v>
      </c>
      <c r="T210" s="12">
        <f t="shared" ca="1" si="593"/>
        <v>1.5142061272927554</v>
      </c>
      <c r="U210" s="12">
        <f t="shared" ca="1" si="593"/>
        <v>1.4572954273179242</v>
      </c>
      <c r="V210" s="12">
        <f t="shared" ca="1" si="593"/>
        <v>1.3823684052120901</v>
      </c>
      <c r="W210" s="12">
        <f t="shared" ca="1" si="593"/>
        <v>1.3283797322194055</v>
      </c>
      <c r="X210" s="12">
        <f t="shared" ca="1" si="593"/>
        <v>0.70937646534211973</v>
      </c>
      <c r="Z210" s="9">
        <f t="shared" si="594"/>
        <v>2057</v>
      </c>
      <c r="AA210" s="7">
        <f t="shared" si="595"/>
        <v>1.8</v>
      </c>
      <c r="AB210" s="6">
        <f t="shared" ca="1" si="547"/>
        <v>4.5143386707297974</v>
      </c>
      <c r="AC210" s="6">
        <f t="shared" ca="1" si="548"/>
        <v>19.493826946008991</v>
      </c>
      <c r="AD210" s="6">
        <f t="shared" ca="1" si="549"/>
        <v>8.5127172682368375</v>
      </c>
      <c r="AE210" s="6">
        <f t="shared" ca="1" si="550"/>
        <v>6.5134672998198644</v>
      </c>
      <c r="AF210" s="6">
        <f t="shared" ca="1" si="551"/>
        <v>7.6544930844587551</v>
      </c>
      <c r="AG210" s="6">
        <f t="shared" ca="1" si="552"/>
        <v>8.7982004516847319</v>
      </c>
      <c r="AH210" s="6">
        <f t="shared" ca="1" si="553"/>
        <v>10.376650883566745</v>
      </c>
      <c r="AI210" s="6">
        <f t="shared" ca="1" si="554"/>
        <v>12.649006320115554</v>
      </c>
      <c r="AJ210" s="6">
        <f t="shared" ca="1" si="555"/>
        <v>18.600925389451174</v>
      </c>
      <c r="AK210" s="6">
        <f t="shared" ca="1" si="556"/>
        <v>34.996251384837038</v>
      </c>
      <c r="AM210" s="7">
        <f t="shared" si="596"/>
        <v>1.8</v>
      </c>
      <c r="AN210" s="6">
        <f t="shared" ca="1" si="557"/>
        <v>4.5143386707297974</v>
      </c>
      <c r="AO210" s="13">
        <f t="shared" ca="1" si="558"/>
        <v>12.327211023284677</v>
      </c>
      <c r="AP210" s="13">
        <f t="shared" ca="1" si="558"/>
        <v>6.2237507362580509</v>
      </c>
      <c r="AQ210" s="13">
        <f t="shared" ca="1" si="558"/>
        <v>4.559427109873905</v>
      </c>
      <c r="AR210" s="13">
        <f t="shared" ca="1" si="558"/>
        <v>4.5926958506752529</v>
      </c>
      <c r="AS210" s="13">
        <f t="shared" ca="1" si="558"/>
        <v>4.3991002258423659</v>
      </c>
      <c r="AT210" s="13">
        <f t="shared" ca="1" si="558"/>
        <v>4.1506603534266979</v>
      </c>
      <c r="AU210" s="13">
        <f t="shared" ca="1" si="558"/>
        <v>2.4167005171895859</v>
      </c>
      <c r="AV210" s="13">
        <f t="shared" ca="1" si="558"/>
        <v>2.1705104797463544</v>
      </c>
      <c r="AW210" s="13">
        <f t="shared" ca="1" si="558"/>
        <v>3.4996251384837032</v>
      </c>
      <c r="AX210" s="13">
        <f t="shared" ca="1" si="559"/>
        <v>1.6240942950534203</v>
      </c>
    </row>
    <row r="211" spans="1:50" x14ac:dyDescent="0.25">
      <c r="A211" s="9">
        <f t="shared" si="588"/>
        <v>2057</v>
      </c>
      <c r="B211" s="7">
        <f t="shared" si="589"/>
        <v>2</v>
      </c>
      <c r="C211" s="6">
        <f t="shared" ca="1" si="515"/>
        <v>5.2065253669626248</v>
      </c>
      <c r="D211" s="13">
        <f t="shared" ca="1" si="571"/>
        <v>21.822434922504371</v>
      </c>
      <c r="E211" s="13">
        <f t="shared" ca="1" si="590"/>
        <v>6.1702598174802237</v>
      </c>
      <c r="F211" s="13">
        <f t="shared" ca="1" si="574"/>
        <v>7.6554964149847944</v>
      </c>
      <c r="G211" s="13">
        <f t="shared" ca="1" si="591"/>
        <v>7.010407432348968</v>
      </c>
      <c r="H211" s="13">
        <f t="shared" ca="1" si="575"/>
        <v>6.8595150817581221</v>
      </c>
      <c r="I211" s="13">
        <f t="shared" ca="1" si="577"/>
        <v>7.1705538273992584</v>
      </c>
      <c r="J211" s="13">
        <f t="shared" ca="1" si="577"/>
        <v>5.1919066171193045</v>
      </c>
      <c r="K211" s="13">
        <f t="shared" ca="1" si="576"/>
        <v>3.9074263439141452</v>
      </c>
      <c r="L211" s="13">
        <f t="shared" ca="1" si="576"/>
        <v>1.7325703334246536</v>
      </c>
      <c r="M211" s="13">
        <f t="shared" ca="1" si="534"/>
        <v>1.8224296144203291</v>
      </c>
      <c r="N211" s="12">
        <f t="shared" ca="1" si="592"/>
        <v>1.6750064546971675</v>
      </c>
      <c r="O211" s="12">
        <f t="shared" ca="1" si="593"/>
        <v>6.2107515306601604</v>
      </c>
      <c r="P211" s="12">
        <f t="shared" ca="1" si="593"/>
        <v>2.0616653671025684</v>
      </c>
      <c r="Q211" s="12">
        <f t="shared" ca="1" si="593"/>
        <v>2.3250672504038943</v>
      </c>
      <c r="R211" s="12">
        <f t="shared" ca="1" si="593"/>
        <v>2.4021585814599669</v>
      </c>
      <c r="S211" s="12">
        <f t="shared" ca="1" si="593"/>
        <v>2.4083354061524633</v>
      </c>
      <c r="T211" s="12">
        <f t="shared" ca="1" si="593"/>
        <v>2.6158961748259144</v>
      </c>
      <c r="U211" s="12">
        <f t="shared" ca="1" si="593"/>
        <v>1.9938698689601926</v>
      </c>
      <c r="V211" s="12">
        <f t="shared" ca="1" si="593"/>
        <v>1.4519446238367175</v>
      </c>
      <c r="W211" s="12">
        <f t="shared" ca="1" si="593"/>
        <v>0.65764509754410794</v>
      </c>
      <c r="X211" s="12">
        <f t="shared" ca="1" si="593"/>
        <v>0.79600592290102978</v>
      </c>
      <c r="Z211" s="9">
        <f t="shared" si="594"/>
        <v>2057</v>
      </c>
      <c r="AA211" s="7">
        <f t="shared" si="595"/>
        <v>2</v>
      </c>
      <c r="AB211" s="6">
        <f t="shared" ca="1" si="547"/>
        <v>5.2065253669626248</v>
      </c>
      <c r="AC211" s="6">
        <f t="shared" ca="1" si="548"/>
        <v>24.247149913893743</v>
      </c>
      <c r="AD211" s="6">
        <f t="shared" ca="1" si="549"/>
        <v>7.7128247718502791</v>
      </c>
      <c r="AE211" s="6">
        <f t="shared" ca="1" si="550"/>
        <v>10.936423449978278</v>
      </c>
      <c r="AF211" s="6">
        <f t="shared" ca="1" si="551"/>
        <v>11.684012387248281</v>
      </c>
      <c r="AG211" s="6">
        <f t="shared" ca="1" si="552"/>
        <v>13.719030163516244</v>
      </c>
      <c r="AH211" s="6">
        <f t="shared" ca="1" si="553"/>
        <v>17.926384568498143</v>
      </c>
      <c r="AI211" s="6">
        <f t="shared" ca="1" si="554"/>
        <v>17.30635539039768</v>
      </c>
      <c r="AJ211" s="6">
        <f t="shared" ca="1" si="555"/>
        <v>19.537131719570731</v>
      </c>
      <c r="AK211" s="6">
        <f t="shared" ca="1" si="556"/>
        <v>17.325703334246541</v>
      </c>
      <c r="AM211" s="7">
        <f t="shared" si="596"/>
        <v>2</v>
      </c>
      <c r="AN211" s="6">
        <f t="shared" ca="1" si="557"/>
        <v>5.2065253669626248</v>
      </c>
      <c r="AO211" s="13">
        <f t="shared" ca="1" si="558"/>
        <v>12.347536002508214</v>
      </c>
      <c r="AP211" s="13">
        <f t="shared" ca="1" si="558"/>
        <v>5.2068739499296264</v>
      </c>
      <c r="AQ211" s="13">
        <f t="shared" ca="1" si="558"/>
        <v>6.2080209411372387</v>
      </c>
      <c r="AR211" s="13">
        <f t="shared" ca="1" si="558"/>
        <v>5.1805800696511835</v>
      </c>
      <c r="AS211" s="13">
        <f t="shared" ca="1" si="558"/>
        <v>4.2477134702148343</v>
      </c>
      <c r="AT211" s="13">
        <f t="shared" ca="1" si="558"/>
        <v>5.5731475393650625</v>
      </c>
      <c r="AU211" s="13">
        <f t="shared" ca="1" si="558"/>
        <v>4.2160199087521102</v>
      </c>
      <c r="AV211" s="13">
        <f t="shared" ca="1" si="558"/>
        <v>3.8225934711639882</v>
      </c>
      <c r="AW211" s="13">
        <f t="shared" ca="1" si="558"/>
        <v>1.7325703334246536</v>
      </c>
      <c r="AX211" s="13">
        <f t="shared" ca="1" si="559"/>
        <v>1.8224296144203291</v>
      </c>
    </row>
    <row r="212" spans="1:50" x14ac:dyDescent="0.25">
      <c r="A212" s="9">
        <f t="shared" si="588"/>
        <v>2058</v>
      </c>
      <c r="B212" s="7">
        <f t="shared" si="589"/>
        <v>1</v>
      </c>
      <c r="C212" s="6">
        <f t="shared" ca="1" si="515"/>
        <v>3.1097235747662664</v>
      </c>
      <c r="D212" s="13">
        <f t="shared" ca="1" si="571"/>
        <v>3.5156808699190574</v>
      </c>
      <c r="E212" s="13">
        <f t="shared" ca="1" si="590"/>
        <v>3.4046712730326498</v>
      </c>
      <c r="F212" s="13">
        <f t="shared" ca="1" si="574"/>
        <v>3.2936616761462423</v>
      </c>
      <c r="G212" s="13">
        <f t="shared" ca="1" si="591"/>
        <v>2.918752588872227</v>
      </c>
      <c r="H212" s="13">
        <f t="shared" ca="1" si="575"/>
        <v>3.0263537998787022</v>
      </c>
      <c r="I212" s="13">
        <f t="shared" ca="1" si="577"/>
        <v>2.9721145215801612</v>
      </c>
      <c r="J212" s="13">
        <f t="shared" ca="1" si="577"/>
        <v>2.651167621074181</v>
      </c>
      <c r="K212" s="13">
        <f t="shared" ca="1" si="576"/>
        <v>2.7036770628453772</v>
      </c>
      <c r="L212" s="13">
        <f t="shared" ca="1" si="576"/>
        <v>2.5601584240362132</v>
      </c>
      <c r="M212" s="13">
        <f t="shared" ca="1" si="534"/>
        <v>2.2869617760785577</v>
      </c>
      <c r="N212" s="12">
        <f ca="1">C212/$C212</f>
        <v>1</v>
      </c>
      <c r="O212" s="12">
        <f t="shared" ref="O212" ca="1" si="597">D212/$C212</f>
        <v>1.1305444954808574</v>
      </c>
      <c r="P212" s="12">
        <f t="shared" ref="P212" ca="1" si="598">E212/$C212</f>
        <v>1.0948469184398657</v>
      </c>
      <c r="Q212" s="12">
        <f t="shared" ref="Q212" ca="1" si="599">F212/$C212</f>
        <v>1.0591493413988737</v>
      </c>
      <c r="R212" s="12">
        <f t="shared" ref="R212" ca="1" si="600">G212/$C212</f>
        <v>0.93858907992862572</v>
      </c>
      <c r="S212" s="12">
        <f t="shared" ref="S212" ca="1" si="601">H212/$C212</f>
        <v>0.97319061553764297</v>
      </c>
      <c r="T212" s="12">
        <f t="shared" ref="T212" ca="1" si="602">I212/$C212</f>
        <v>0.95574878284914822</v>
      </c>
      <c r="U212" s="12">
        <f t="shared" ref="U212" ca="1" si="603">J212/$C212</f>
        <v>0.85254124919236551</v>
      </c>
      <c r="V212" s="12">
        <f t="shared" ref="V212" ca="1" si="604">K212/$C212</f>
        <v>0.86942681490543461</v>
      </c>
      <c r="W212" s="12">
        <f t="shared" ref="W212" ca="1" si="605">L212/$C212</f>
        <v>0.82327524054244605</v>
      </c>
      <c r="X212" s="12">
        <f t="shared" ref="X212" ca="1" si="606">M212/$C212</f>
        <v>0.73542285064692625</v>
      </c>
      <c r="Z212" s="9">
        <f t="shared" si="594"/>
        <v>2058</v>
      </c>
      <c r="AA212" s="7">
        <f t="shared" si="595"/>
        <v>1</v>
      </c>
      <c r="AB212" s="6">
        <f t="shared" ca="1" si="547"/>
        <v>3.1097235747662664</v>
      </c>
      <c r="AC212" s="6">
        <f t="shared" ca="1" si="548"/>
        <v>3.9063120776878413</v>
      </c>
      <c r="AD212" s="6">
        <f t="shared" ca="1" si="549"/>
        <v>4.2558390912908122</v>
      </c>
      <c r="AE212" s="6">
        <f t="shared" ca="1" si="550"/>
        <v>4.7052309659232039</v>
      </c>
      <c r="AF212" s="6">
        <f t="shared" ca="1" si="551"/>
        <v>4.8645876481203789</v>
      </c>
      <c r="AG212" s="6">
        <f t="shared" ca="1" si="552"/>
        <v>6.0527075997574045</v>
      </c>
      <c r="AH212" s="6">
        <f t="shared" ca="1" si="553"/>
        <v>7.4302863039504023</v>
      </c>
      <c r="AI212" s="6">
        <f t="shared" ca="1" si="554"/>
        <v>8.8372254035806019</v>
      </c>
      <c r="AJ212" s="6">
        <f t="shared" ca="1" si="555"/>
        <v>13.518385314226888</v>
      </c>
      <c r="AK212" s="6">
        <f t="shared" ca="1" si="556"/>
        <v>25.601584240362136</v>
      </c>
      <c r="AM212" s="7">
        <f t="shared" si="596"/>
        <v>1</v>
      </c>
      <c r="AN212" s="6">
        <f t="shared" ca="1" si="557"/>
        <v>3.1097235747662664</v>
      </c>
      <c r="AO212" s="13">
        <f t="shared" ca="1" si="558"/>
        <v>3.5156808699190574</v>
      </c>
      <c r="AP212" s="13">
        <f t="shared" ca="1" si="558"/>
        <v>3.4046712730326498</v>
      </c>
      <c r="AQ212" s="13">
        <f t="shared" ca="1" si="558"/>
        <v>3.2936616761462423</v>
      </c>
      <c r="AR212" s="13">
        <f t="shared" ca="1" si="558"/>
        <v>2.918752588872227</v>
      </c>
      <c r="AS212" s="13">
        <f t="shared" ca="1" si="558"/>
        <v>2.9223502232698957</v>
      </c>
      <c r="AT212" s="13">
        <f t="shared" ca="1" si="558"/>
        <v>2.9721145215801612</v>
      </c>
      <c r="AU212" s="13">
        <f t="shared" ca="1" si="558"/>
        <v>1.7483529331877197</v>
      </c>
      <c r="AV212" s="13">
        <f t="shared" ca="1" si="558"/>
        <v>2.7036770628453772</v>
      </c>
      <c r="AW212" s="13">
        <f t="shared" ca="1" si="558"/>
        <v>2.5601584240362132</v>
      </c>
      <c r="AX212" s="13">
        <f t="shared" ca="1" si="559"/>
        <v>2.2869617760785577</v>
      </c>
    </row>
    <row r="213" spans="1:50" x14ac:dyDescent="0.25">
      <c r="A213" s="9">
        <f t="shared" si="588"/>
        <v>2058</v>
      </c>
      <c r="B213" s="7">
        <f t="shared" si="589"/>
        <v>1.2</v>
      </c>
      <c r="C213" s="6">
        <f t="shared" ca="1" si="515"/>
        <v>3.3463498293861749</v>
      </c>
      <c r="D213" s="13">
        <f t="shared" ca="1" si="571"/>
        <v>3.7593479342527512</v>
      </c>
      <c r="E213" s="13">
        <f t="shared" ca="1" si="590"/>
        <v>3.6392720255453805</v>
      </c>
      <c r="F213" s="13">
        <f t="shared" ca="1" si="574"/>
        <v>3.519196116838009</v>
      </c>
      <c r="G213" s="13">
        <f t="shared" ca="1" si="591"/>
        <v>3.1713940336607531</v>
      </c>
      <c r="H213" s="13">
        <f t="shared" ca="1" si="575"/>
        <v>2.8893852665224959</v>
      </c>
      <c r="I213" s="13">
        <f t="shared" ca="1" si="577"/>
        <v>3.0412105569884051</v>
      </c>
      <c r="J213" s="13">
        <f t="shared" ca="1" si="577"/>
        <v>2.8050970622680627</v>
      </c>
      <c r="K213" s="13">
        <f t="shared" ca="1" si="576"/>
        <v>2.8835967852852158</v>
      </c>
      <c r="L213" s="13">
        <f t="shared" ca="1" si="576"/>
        <v>2.7361001540704653</v>
      </c>
      <c r="M213" s="13">
        <f t="shared" ca="1" si="534"/>
        <v>2.4418620689158046</v>
      </c>
      <c r="N213" s="12">
        <f t="shared" ref="N213:N217" ca="1" si="607">C213/C$212</f>
        <v>1.0760923757146788</v>
      </c>
      <c r="O213" s="12">
        <f t="shared" ref="O212:X217" ca="1" si="608">D213/D$212</f>
        <v>1.0693086412986352</v>
      </c>
      <c r="P213" s="12">
        <f t="shared" ca="1" si="608"/>
        <v>1.0689055517256338</v>
      </c>
      <c r="Q213" s="12">
        <f t="shared" ca="1" si="608"/>
        <v>1.0684752906848811</v>
      </c>
      <c r="R213" s="12">
        <f t="shared" ca="1" si="608"/>
        <v>1.0865580199403417</v>
      </c>
      <c r="S213" s="12">
        <f t="shared" ca="1" si="608"/>
        <v>0.95474140090240078</v>
      </c>
      <c r="T213" s="12">
        <f t="shared" ca="1" si="608"/>
        <v>1.0232481066616195</v>
      </c>
      <c r="U213" s="12">
        <f t="shared" ca="1" si="608"/>
        <v>1.0580609992255086</v>
      </c>
      <c r="V213" s="12">
        <f t="shared" ca="1" si="608"/>
        <v>1.0665463064773311</v>
      </c>
      <c r="W213" s="12">
        <f t="shared" ca="1" si="608"/>
        <v>1.0687229854146572</v>
      </c>
      <c r="X213" s="12">
        <f t="shared" ca="1" si="608"/>
        <v>1.0677319115944535</v>
      </c>
      <c r="Z213" s="9">
        <f t="shared" si="594"/>
        <v>2058</v>
      </c>
      <c r="AA213" s="7">
        <f t="shared" si="595"/>
        <v>1.2</v>
      </c>
      <c r="AB213" s="6">
        <f t="shared" ca="1" si="547"/>
        <v>3.3463498293861749</v>
      </c>
      <c r="AC213" s="6">
        <f t="shared" ca="1" si="548"/>
        <v>4.1770532602808341</v>
      </c>
      <c r="AD213" s="6">
        <f t="shared" ca="1" si="549"/>
        <v>4.5490900319317253</v>
      </c>
      <c r="AE213" s="6">
        <f t="shared" ca="1" si="550"/>
        <v>5.0274230240542988</v>
      </c>
      <c r="AF213" s="6">
        <f t="shared" ca="1" si="551"/>
        <v>5.2856567227679223</v>
      </c>
      <c r="AG213" s="6">
        <f t="shared" ca="1" si="552"/>
        <v>5.7787705330449919</v>
      </c>
      <c r="AH213" s="6">
        <f t="shared" ca="1" si="553"/>
        <v>7.6030263924710129</v>
      </c>
      <c r="AI213" s="6">
        <f t="shared" ca="1" si="554"/>
        <v>9.350323540893541</v>
      </c>
      <c r="AJ213" s="6">
        <f t="shared" ca="1" si="555"/>
        <v>14.417983926426082</v>
      </c>
      <c r="AK213" s="6">
        <f t="shared" ca="1" si="556"/>
        <v>27.36100154070466</v>
      </c>
      <c r="AM213" s="7">
        <f t="shared" si="596"/>
        <v>1.2</v>
      </c>
      <c r="AN213" s="6">
        <f t="shared" ca="1" si="557"/>
        <v>3.3463498293861749</v>
      </c>
      <c r="AO213" s="13">
        <f t="shared" ca="1" si="558"/>
        <v>3.7593479342527512</v>
      </c>
      <c r="AP213" s="13">
        <f t="shared" ca="1" si="558"/>
        <v>3.6392720255453805</v>
      </c>
      <c r="AQ213" s="13">
        <f t="shared" ca="1" si="558"/>
        <v>3.519196116838009</v>
      </c>
      <c r="AR213" s="13">
        <f t="shared" ca="1" si="558"/>
        <v>3.1713940336607531</v>
      </c>
      <c r="AS213" s="13">
        <f t="shared" ca="1" si="558"/>
        <v>2.2626540258038661</v>
      </c>
      <c r="AT213" s="13">
        <f t="shared" ca="1" si="558"/>
        <v>3.0412105569884051</v>
      </c>
      <c r="AU213" s="13">
        <f t="shared" ca="1" si="558"/>
        <v>1.8069777166852172</v>
      </c>
      <c r="AV213" s="13">
        <f t="shared" ca="1" si="558"/>
        <v>2.8835967852852158</v>
      </c>
      <c r="AW213" s="13">
        <f t="shared" ca="1" si="558"/>
        <v>2.7361001540704653</v>
      </c>
      <c r="AX213" s="13">
        <f t="shared" ca="1" si="559"/>
        <v>2.4418620689158046</v>
      </c>
    </row>
    <row r="214" spans="1:50" x14ac:dyDescent="0.25">
      <c r="A214" s="9">
        <f t="shared" si="588"/>
        <v>2058</v>
      </c>
      <c r="B214" s="7">
        <f t="shared" si="589"/>
        <v>1.4</v>
      </c>
      <c r="C214" s="6">
        <f t="shared" ca="1" si="515"/>
        <v>3.6385775522175146</v>
      </c>
      <c r="D214" s="13">
        <f t="shared" ca="1" si="571"/>
        <v>4.0553359299724354</v>
      </c>
      <c r="E214" s="13">
        <f t="shared" ca="1" si="590"/>
        <v>3.9229131715440424</v>
      </c>
      <c r="F214" s="13">
        <f t="shared" ca="1" si="574"/>
        <v>3.7904904131156472</v>
      </c>
      <c r="G214" s="13">
        <f t="shared" ca="1" si="591"/>
        <v>3.4998964128703154</v>
      </c>
      <c r="H214" s="13">
        <f t="shared" ca="1" si="575"/>
        <v>3.3813151118550415</v>
      </c>
      <c r="I214" s="13">
        <f t="shared" ca="1" si="577"/>
        <v>3.2777583103074108</v>
      </c>
      <c r="J214" s="13">
        <f t="shared" ca="1" si="577"/>
        <v>3.2587557967179874</v>
      </c>
      <c r="K214" s="13">
        <f t="shared" ca="1" si="576"/>
        <v>3.0930012375655425</v>
      </c>
      <c r="L214" s="13">
        <f t="shared" ca="1" si="576"/>
        <v>2.9412444012675438</v>
      </c>
      <c r="M214" s="13">
        <f t="shared" ca="1" si="534"/>
        <v>2.6195584515594224</v>
      </c>
      <c r="N214" s="12">
        <f t="shared" ca="1" si="607"/>
        <v>1.1700646262396484</v>
      </c>
      <c r="O214" s="12">
        <f t="shared" ca="1" si="608"/>
        <v>1.1534994443525253</v>
      </c>
      <c r="P214" s="12">
        <f t="shared" ca="1" si="608"/>
        <v>1.1522149590817259</v>
      </c>
      <c r="Q214" s="12">
        <f t="shared" ca="1" si="608"/>
        <v>1.1508438892092647</v>
      </c>
      <c r="R214" s="12">
        <f t="shared" ca="1" si="608"/>
        <v>1.1991069151300131</v>
      </c>
      <c r="S214" s="12">
        <f t="shared" ca="1" si="608"/>
        <v>1.1172900907985597</v>
      </c>
      <c r="T214" s="12">
        <f t="shared" ca="1" si="608"/>
        <v>1.1028371506239101</v>
      </c>
      <c r="U214" s="12">
        <f t="shared" ca="1" si="608"/>
        <v>1.2291775785182637</v>
      </c>
      <c r="V214" s="12">
        <f t="shared" ca="1" si="608"/>
        <v>1.1439980314477487</v>
      </c>
      <c r="W214" s="12">
        <f t="shared" ca="1" si="608"/>
        <v>1.1488524982100641</v>
      </c>
      <c r="X214" s="12">
        <f t="shared" ca="1" si="608"/>
        <v>1.1454316722560911</v>
      </c>
      <c r="Z214" s="9">
        <f t="shared" si="594"/>
        <v>2058</v>
      </c>
      <c r="AA214" s="7">
        <f t="shared" si="595"/>
        <v>1.4</v>
      </c>
      <c r="AB214" s="6">
        <f t="shared" ca="1" si="547"/>
        <v>3.6385775522175146</v>
      </c>
      <c r="AC214" s="6">
        <f t="shared" ca="1" si="548"/>
        <v>4.5059288110804836</v>
      </c>
      <c r="AD214" s="6">
        <f t="shared" ca="1" si="549"/>
        <v>4.903641464430053</v>
      </c>
      <c r="AE214" s="6">
        <f t="shared" ca="1" si="550"/>
        <v>5.4149863044509248</v>
      </c>
      <c r="AF214" s="6">
        <f t="shared" ca="1" si="551"/>
        <v>5.8331606881171929</v>
      </c>
      <c r="AG214" s="6">
        <f t="shared" ca="1" si="552"/>
        <v>6.762630223710083</v>
      </c>
      <c r="AH214" s="6">
        <f t="shared" ca="1" si="553"/>
        <v>8.1943957757685268</v>
      </c>
      <c r="AI214" s="6">
        <f t="shared" ca="1" si="554"/>
        <v>10.86251932239329</v>
      </c>
      <c r="AJ214" s="6">
        <f t="shared" ca="1" si="555"/>
        <v>15.465006187827715</v>
      </c>
      <c r="AK214" s="6">
        <f t="shared" ca="1" si="556"/>
        <v>29.412444012675444</v>
      </c>
      <c r="AM214" s="7">
        <f t="shared" si="596"/>
        <v>1.4</v>
      </c>
      <c r="AN214" s="6">
        <f t="shared" ca="1" si="557"/>
        <v>3.6385775522175146</v>
      </c>
      <c r="AO214" s="13">
        <f t="shared" ca="1" si="558"/>
        <v>4.0553359299724354</v>
      </c>
      <c r="AP214" s="13">
        <f t="shared" ca="1" si="558"/>
        <v>3.9229131715440424</v>
      </c>
      <c r="AQ214" s="13">
        <f t="shared" ca="1" si="558"/>
        <v>3.7904904131156472</v>
      </c>
      <c r="AR214" s="13">
        <f t="shared" ca="1" si="558"/>
        <v>3.4998964128703154</v>
      </c>
      <c r="AS214" s="13">
        <f t="shared" ca="1" si="558"/>
        <v>3.3813151118550415</v>
      </c>
      <c r="AT214" s="13">
        <f t="shared" ca="1" si="558"/>
        <v>3.2777583103074108</v>
      </c>
      <c r="AU214" s="13">
        <f t="shared" ca="1" si="558"/>
        <v>3.2587557967179874</v>
      </c>
      <c r="AV214" s="13">
        <f t="shared" ca="1" si="558"/>
        <v>3.0439376670876159</v>
      </c>
      <c r="AW214" s="13">
        <f t="shared" ca="1" si="558"/>
        <v>1.4976454728736186</v>
      </c>
      <c r="AX214" s="13">
        <f t="shared" ca="1" si="559"/>
        <v>2.6195584515594224</v>
      </c>
    </row>
    <row r="215" spans="1:50" x14ac:dyDescent="0.25">
      <c r="A215" s="9">
        <f t="shared" si="588"/>
        <v>2058</v>
      </c>
      <c r="B215" s="7">
        <f t="shared" si="589"/>
        <v>1.6</v>
      </c>
      <c r="C215" s="6">
        <f t="shared" ca="1" si="515"/>
        <v>4.01418835558749</v>
      </c>
      <c r="D215" s="13">
        <f t="shared" ca="1" si="571"/>
        <v>13.147890562239711</v>
      </c>
      <c r="E215" s="13">
        <f t="shared" ca="1" si="590"/>
        <v>4.2781109115848643</v>
      </c>
      <c r="F215" s="13">
        <f t="shared" ca="1" si="574"/>
        <v>4.1274280596959674</v>
      </c>
      <c r="G215" s="13">
        <f t="shared" ca="1" si="591"/>
        <v>3.9770237845901457</v>
      </c>
      <c r="H215" s="13">
        <f t="shared" ca="1" si="575"/>
        <v>4.0766134905928348</v>
      </c>
      <c r="I215" s="13">
        <f t="shared" ca="1" si="577"/>
        <v>3.6875243187667177</v>
      </c>
      <c r="J215" s="13">
        <f t="shared" ca="1" si="577"/>
        <v>3.5663384194920971</v>
      </c>
      <c r="K215" s="13">
        <f t="shared" ca="1" si="576"/>
        <v>2.1815607566420301</v>
      </c>
      <c r="L215" s="13">
        <f t="shared" ca="1" si="576"/>
        <v>3.1813004177399429</v>
      </c>
      <c r="M215" s="13">
        <f t="shared" ca="1" si="534"/>
        <v>2.8215054778913906</v>
      </c>
      <c r="N215" s="12">
        <f t="shared" ca="1" si="607"/>
        <v>1.2908505399516756</v>
      </c>
      <c r="O215" s="12">
        <f t="shared" ca="1" si="608"/>
        <v>3.7397849943480277</v>
      </c>
      <c r="P215" s="12">
        <f t="shared" ca="1" si="608"/>
        <v>1.2565415479228377</v>
      </c>
      <c r="Q215" s="12">
        <f t="shared" ca="1" si="608"/>
        <v>1.2531426920949804</v>
      </c>
      <c r="R215" s="12">
        <f t="shared" ca="1" si="608"/>
        <v>1.3625765334659019</v>
      </c>
      <c r="S215" s="12">
        <f t="shared" ca="1" si="608"/>
        <v>1.347037973800759</v>
      </c>
      <c r="T215" s="12">
        <f t="shared" ca="1" si="608"/>
        <v>1.2407073455588784</v>
      </c>
      <c r="U215" s="12">
        <f t="shared" ca="1" si="608"/>
        <v>1.345195373971531</v>
      </c>
      <c r="V215" s="12">
        <f t="shared" ca="1" si="608"/>
        <v>0.80688658664956581</v>
      </c>
      <c r="W215" s="12">
        <f t="shared" ca="1" si="608"/>
        <v>1.2426185769880871</v>
      </c>
      <c r="X215" s="12">
        <f t="shared" ca="1" si="608"/>
        <v>1.2337353021830617</v>
      </c>
      <c r="Z215" s="9">
        <f t="shared" si="594"/>
        <v>2058</v>
      </c>
      <c r="AA215" s="7">
        <f t="shared" si="595"/>
        <v>1.6</v>
      </c>
      <c r="AB215" s="6">
        <f t="shared" ca="1" si="547"/>
        <v>4.01418835558749</v>
      </c>
      <c r="AC215" s="6">
        <f t="shared" ca="1" si="548"/>
        <v>14.608767291377456</v>
      </c>
      <c r="AD215" s="6">
        <f t="shared" ca="1" si="549"/>
        <v>5.3476386394810804</v>
      </c>
      <c r="AE215" s="6">
        <f t="shared" ca="1" si="550"/>
        <v>5.8963257995656679</v>
      </c>
      <c r="AF215" s="6">
        <f t="shared" ca="1" si="551"/>
        <v>6.6283729743169095</v>
      </c>
      <c r="AG215" s="6">
        <f t="shared" ca="1" si="552"/>
        <v>8.1532269811856697</v>
      </c>
      <c r="AH215" s="6">
        <f t="shared" ca="1" si="553"/>
        <v>9.2188107969167934</v>
      </c>
      <c r="AI215" s="6">
        <f t="shared" ca="1" si="554"/>
        <v>11.887794731640321</v>
      </c>
      <c r="AJ215" s="6">
        <f t="shared" ca="1" si="555"/>
        <v>10.907803783210152</v>
      </c>
      <c r="AK215" s="6">
        <f t="shared" ca="1" si="556"/>
        <v>31.813004177399435</v>
      </c>
      <c r="AM215" s="7">
        <f t="shared" si="596"/>
        <v>1.6</v>
      </c>
      <c r="AN215" s="6">
        <f t="shared" ca="1" si="557"/>
        <v>4.01418835558749</v>
      </c>
      <c r="AO215" s="13">
        <f t="shared" ca="1" si="558"/>
        <v>9.161758936237467</v>
      </c>
      <c r="AP215" s="13">
        <f t="shared" ca="1" si="558"/>
        <v>4.2781109115848643</v>
      </c>
      <c r="AQ215" s="13">
        <f t="shared" ca="1" si="558"/>
        <v>4.1274280596959674</v>
      </c>
      <c r="AR215" s="13">
        <f t="shared" ca="1" si="558"/>
        <v>3.9770237845901457</v>
      </c>
      <c r="AS215" s="13">
        <f t="shared" ca="1" si="558"/>
        <v>4.0766134905928348</v>
      </c>
      <c r="AT215" s="13">
        <f t="shared" ca="1" si="558"/>
        <v>3.6875243187667177</v>
      </c>
      <c r="AU215" s="13">
        <f t="shared" ca="1" si="558"/>
        <v>2.2848423631111325</v>
      </c>
      <c r="AV215" s="13">
        <f t="shared" ca="1" si="558"/>
        <v>2.1815607566420301</v>
      </c>
      <c r="AW215" s="13">
        <f t="shared" ca="1" si="558"/>
        <v>1.6114935345186456</v>
      </c>
      <c r="AX215" s="13">
        <f t="shared" ca="1" si="559"/>
        <v>2.8215054778913906</v>
      </c>
    </row>
    <row r="216" spans="1:50" x14ac:dyDescent="0.25">
      <c r="A216" s="9">
        <f t="shared" si="588"/>
        <v>2058</v>
      </c>
      <c r="B216" s="7">
        <f t="shared" si="589"/>
        <v>1.8</v>
      </c>
      <c r="C216" s="6">
        <f t="shared" ca="1" si="515"/>
        <v>4.5158433470724191</v>
      </c>
      <c r="D216" s="13">
        <f t="shared" ca="1" si="571"/>
        <v>17.387872128279234</v>
      </c>
      <c r="E216" s="13">
        <f t="shared" ca="1" si="590"/>
        <v>6.7263400941971287</v>
      </c>
      <c r="F216" s="13">
        <f t="shared" ca="1" si="574"/>
        <v>4.56031151608504</v>
      </c>
      <c r="G216" s="13">
        <f t="shared" ca="1" si="591"/>
        <v>4.59334805135917</v>
      </c>
      <c r="H216" s="13">
        <f t="shared" ca="1" si="575"/>
        <v>4.3712965412692038</v>
      </c>
      <c r="I216" s="13">
        <f t="shared" ca="1" si="577"/>
        <v>4.1961448629664169</v>
      </c>
      <c r="J216" s="13">
        <f t="shared" ca="1" si="577"/>
        <v>4.0325767568137998</v>
      </c>
      <c r="K216" s="13">
        <f t="shared" ca="1" si="576"/>
        <v>3.6301289410903688</v>
      </c>
      <c r="L216" s="13">
        <f t="shared" ca="1" si="576"/>
        <v>3.464351168631322</v>
      </c>
      <c r="M216" s="13">
        <f t="shared" ca="1" si="534"/>
        <v>3.0491687621302099</v>
      </c>
      <c r="N216" s="12">
        <f t="shared" ca="1" si="607"/>
        <v>1.4521687341331744</v>
      </c>
      <c r="O216" s="12">
        <f t="shared" ca="1" si="608"/>
        <v>4.9458050294193967</v>
      </c>
      <c r="P216" s="12">
        <f t="shared" ca="1" si="608"/>
        <v>1.9756210085462265</v>
      </c>
      <c r="Q216" s="12">
        <f t="shared" ca="1" si="608"/>
        <v>1.3845719337575815</v>
      </c>
      <c r="R216" s="12">
        <f t="shared" ca="1" si="608"/>
        <v>1.5737366945288047</v>
      </c>
      <c r="S216" s="12">
        <f t="shared" ca="1" si="608"/>
        <v>1.4444102805972017</v>
      </c>
      <c r="T216" s="12">
        <f t="shared" ca="1" si="608"/>
        <v>1.4118382156874241</v>
      </c>
      <c r="U216" s="12">
        <f t="shared" ca="1" si="608"/>
        <v>1.52105688254442</v>
      </c>
      <c r="V216" s="12">
        <f t="shared" ca="1" si="608"/>
        <v>1.3426636601599098</v>
      </c>
      <c r="W216" s="12">
        <f t="shared" ca="1" si="608"/>
        <v>1.353178434625778</v>
      </c>
      <c r="X216" s="12">
        <f t="shared" ca="1" si="608"/>
        <v>1.333283657831223</v>
      </c>
      <c r="Z216" s="9">
        <f t="shared" si="594"/>
        <v>2058</v>
      </c>
      <c r="AA216" s="7">
        <f t="shared" si="595"/>
        <v>1.8</v>
      </c>
      <c r="AB216" s="6">
        <f t="shared" ca="1" si="547"/>
        <v>4.5158433470724191</v>
      </c>
      <c r="AC216" s="6">
        <f t="shared" ca="1" si="548"/>
        <v>19.319857920310259</v>
      </c>
      <c r="AD216" s="6">
        <f t="shared" ca="1" si="549"/>
        <v>8.4079251177464105</v>
      </c>
      <c r="AE216" s="6">
        <f t="shared" ca="1" si="550"/>
        <v>6.514730737264343</v>
      </c>
      <c r="AF216" s="6">
        <f t="shared" ca="1" si="551"/>
        <v>7.6555800855986167</v>
      </c>
      <c r="AG216" s="6">
        <f t="shared" ca="1" si="552"/>
        <v>8.7425930825384075</v>
      </c>
      <c r="AH216" s="6">
        <f t="shared" ca="1" si="553"/>
        <v>10.490362157416042</v>
      </c>
      <c r="AI216" s="6">
        <f t="shared" ca="1" si="554"/>
        <v>13.441922522712664</v>
      </c>
      <c r="AJ216" s="6">
        <f t="shared" ca="1" si="555"/>
        <v>18.15064470545185</v>
      </c>
      <c r="AK216" s="6">
        <f t="shared" ca="1" si="556"/>
        <v>34.643511686313225</v>
      </c>
      <c r="AM216" s="7">
        <f t="shared" si="596"/>
        <v>1.8</v>
      </c>
      <c r="AN216" s="6">
        <f t="shared" ca="1" si="557"/>
        <v>4.5158433470724191</v>
      </c>
      <c r="AO216" s="13">
        <f t="shared" ca="1" si="558"/>
        <v>11.492859364274516</v>
      </c>
      <c r="AP216" s="13">
        <f t="shared" ca="1" si="558"/>
        <v>5.7872651185869302</v>
      </c>
      <c r="AQ216" s="13">
        <f t="shared" ca="1" si="558"/>
        <v>4.56031151608504</v>
      </c>
      <c r="AR216" s="13">
        <f t="shared" ca="1" si="558"/>
        <v>4.59334805135917</v>
      </c>
      <c r="AS216" s="13">
        <f t="shared" ca="1" si="558"/>
        <v>4.3712965412692038</v>
      </c>
      <c r="AT216" s="13">
        <f t="shared" ca="1" si="558"/>
        <v>4.1961448629664169</v>
      </c>
      <c r="AU216" s="13">
        <f t="shared" ca="1" si="558"/>
        <v>4.0282106533553872</v>
      </c>
      <c r="AV216" s="13">
        <f t="shared" ca="1" si="558"/>
        <v>3.6301289410903688</v>
      </c>
      <c r="AW216" s="13">
        <f t="shared" ca="1" si="558"/>
        <v>1.7453151307868029</v>
      </c>
      <c r="AX216" s="13">
        <f t="shared" ca="1" si="559"/>
        <v>3.0491687621302099</v>
      </c>
    </row>
    <row r="217" spans="1:50" x14ac:dyDescent="0.25">
      <c r="A217" s="9">
        <f t="shared" si="588"/>
        <v>2058</v>
      </c>
      <c r="B217" s="7">
        <f t="shared" si="589"/>
        <v>2</v>
      </c>
      <c r="C217" s="6">
        <f t="shared" ca="1" si="515"/>
        <v>5.2080455373578216</v>
      </c>
      <c r="D217" s="13">
        <f t="shared" ca="1" si="571"/>
        <v>16.70311548986604</v>
      </c>
      <c r="E217" s="13">
        <f t="shared" ca="1" si="590"/>
        <v>6.1915918208726755</v>
      </c>
      <c r="F217" s="13">
        <f t="shared" ca="1" si="574"/>
        <v>9.3519437477246736</v>
      </c>
      <c r="G217" s="13">
        <f t="shared" ca="1" si="591"/>
        <v>6.2620652885444059</v>
      </c>
      <c r="H217" s="13">
        <f t="shared" ca="1" si="575"/>
        <v>6.8052167100255323</v>
      </c>
      <c r="I217" s="13">
        <f t="shared" ca="1" si="577"/>
        <v>7.3416428410804562</v>
      </c>
      <c r="J217" s="13">
        <f t="shared" ca="1" si="577"/>
        <v>5.2949740267375489</v>
      </c>
      <c r="K217" s="13">
        <f t="shared" ca="1" si="576"/>
        <v>3.9950877390921686</v>
      </c>
      <c r="L217" s="13">
        <f t="shared" ca="1" si="576"/>
        <v>1.7292538074210326</v>
      </c>
      <c r="M217" s="13">
        <f t="shared" ca="1" si="534"/>
        <v>3.2769901103048511</v>
      </c>
      <c r="N217" s="12">
        <f t="shared" ca="1" si="607"/>
        <v>1.6747615703267997</v>
      </c>
      <c r="O217" s="12">
        <f t="shared" ca="1" si="608"/>
        <v>4.7510329031231437</v>
      </c>
      <c r="P217" s="12">
        <f t="shared" ca="1" si="608"/>
        <v>1.8185578942420559</v>
      </c>
      <c r="Q217" s="12">
        <f t="shared" ca="1" si="608"/>
        <v>2.8393759491008015</v>
      </c>
      <c r="R217" s="12">
        <f t="shared" ca="1" si="608"/>
        <v>2.1454594378497824</v>
      </c>
      <c r="S217" s="12">
        <f t="shared" ca="1" si="608"/>
        <v>2.2486520612025895</v>
      </c>
      <c r="T217" s="12">
        <f t="shared" ca="1" si="608"/>
        <v>2.4701749504514994</v>
      </c>
      <c r="U217" s="12">
        <f t="shared" ca="1" si="608"/>
        <v>1.997223406263603</v>
      </c>
      <c r="V217" s="12">
        <f t="shared" ca="1" si="608"/>
        <v>1.4776497511458331</v>
      </c>
      <c r="W217" s="12">
        <f t="shared" ca="1" si="608"/>
        <v>0.67544796883888947</v>
      </c>
      <c r="X217" s="12">
        <f t="shared" ca="1" si="608"/>
        <v>1.4329011287297901</v>
      </c>
      <c r="Z217" s="9">
        <f t="shared" si="594"/>
        <v>2058</v>
      </c>
      <c r="AA217" s="7">
        <f t="shared" si="595"/>
        <v>2</v>
      </c>
      <c r="AB217" s="6">
        <f t="shared" ca="1" si="547"/>
        <v>5.2080455373578216</v>
      </c>
      <c r="AC217" s="6">
        <f t="shared" ca="1" si="548"/>
        <v>18.559017210962267</v>
      </c>
      <c r="AD217" s="6">
        <f t="shared" ca="1" si="549"/>
        <v>7.7394897760908439</v>
      </c>
      <c r="AE217" s="6">
        <f t="shared" ca="1" si="550"/>
        <v>13.359919639606677</v>
      </c>
      <c r="AF217" s="6">
        <f t="shared" ca="1" si="551"/>
        <v>10.436775480907343</v>
      </c>
      <c r="AG217" s="6">
        <f t="shared" ca="1" si="552"/>
        <v>13.610433420051065</v>
      </c>
      <c r="AH217" s="6">
        <f t="shared" ca="1" si="553"/>
        <v>18.354107102701139</v>
      </c>
      <c r="AI217" s="6">
        <f t="shared" ca="1" si="554"/>
        <v>17.649913422458493</v>
      </c>
      <c r="AJ217" s="6">
        <f t="shared" ca="1" si="555"/>
        <v>19.975438695460848</v>
      </c>
      <c r="AK217" s="6">
        <f t="shared" ca="1" si="556"/>
        <v>17.292538074210331</v>
      </c>
      <c r="AM217" s="7">
        <f t="shared" si="596"/>
        <v>2</v>
      </c>
      <c r="AN217" s="6">
        <f t="shared" ca="1" si="557"/>
        <v>5.2080455373578216</v>
      </c>
      <c r="AO217" s="13">
        <f t="shared" ca="1" si="558"/>
        <v>10.702601486697677</v>
      </c>
      <c r="AP217" s="13">
        <f t="shared" ca="1" si="558"/>
        <v>5.6924961727502819</v>
      </c>
      <c r="AQ217" s="13">
        <f t="shared" ca="1" si="558"/>
        <v>6.4449329327893645</v>
      </c>
      <c r="AR217" s="13">
        <f t="shared" ca="1" si="558"/>
        <v>4.4979314469766205</v>
      </c>
      <c r="AS217" s="13">
        <f t="shared" ca="1" si="558"/>
        <v>4.3734605481781239</v>
      </c>
      <c r="AT217" s="13">
        <f t="shared" ca="1" si="558"/>
        <v>5.7657683758635345</v>
      </c>
      <c r="AU217" s="13">
        <f t="shared" ca="1" si="558"/>
        <v>3.967034540844169</v>
      </c>
      <c r="AV217" s="13">
        <f t="shared" ca="1" si="558"/>
        <v>3.9950877390921686</v>
      </c>
      <c r="AW217" s="13">
        <f t="shared" ca="1" si="558"/>
        <v>1.7292538074210326</v>
      </c>
      <c r="AX217" s="13">
        <f t="shared" ca="1" si="559"/>
        <v>3.2769901103048511</v>
      </c>
    </row>
    <row r="218" spans="1:50" x14ac:dyDescent="0.25">
      <c r="A218" s="9">
        <f t="shared" si="588"/>
        <v>2059</v>
      </c>
      <c r="B218" s="7">
        <f t="shared" si="589"/>
        <v>1</v>
      </c>
      <c r="C218" s="6">
        <f t="shared" ca="1" si="515"/>
        <v>3.1111333204000782</v>
      </c>
      <c r="D218" s="13">
        <f ca="1">MAX(INDIRECT("'[All data.xlsx]Sheet5_Mul_" &amp; $B218 &amp; "_" &amp; D$1 &amp; "'!"&amp; ADDRESS($BE$2+$A218-2023, 2) &amp; ":" &amp; ADDRESS($BE$2+$A218-2023, 52)))/4</f>
        <v>3.4582109111052968</v>
      </c>
      <c r="E218" s="13">
        <f t="shared" ca="1" si="590"/>
        <v>3.4061402225376085</v>
      </c>
      <c r="F218" s="13">
        <f ca="1">MAX(INDIRECT("'[All data.xlsx]Sheet5_Mul_" &amp; $B218 &amp; "_" &amp; F$1 &amp; "'!"&amp; ADDRESS($BE$2+$A218-2023, 2) &amp; ":" &amp; ADDRESS($BE$2+$A218-2023, 52)))/10</f>
        <v>3.1484511785783411</v>
      </c>
      <c r="G218" s="13">
        <f t="shared" ca="1" si="591"/>
        <v>2.9191342406768044</v>
      </c>
      <c r="H218" s="13">
        <f t="shared" ca="1" si="575"/>
        <v>2.8577419945974563</v>
      </c>
      <c r="I218" s="13">
        <f t="shared" ca="1" si="577"/>
        <v>2.9716649323580326</v>
      </c>
      <c r="J218" s="13">
        <f t="shared" ca="1" si="577"/>
        <v>2.6502780346328292</v>
      </c>
      <c r="K218" s="13">
        <f t="shared" ca="1" si="576"/>
        <v>1.7162410029917514</v>
      </c>
      <c r="L218" s="13">
        <f t="shared" ca="1" si="576"/>
        <v>1.312468203855687</v>
      </c>
      <c r="M218" s="13">
        <f t="shared" ca="1" si="534"/>
        <v>2.2844529122661057</v>
      </c>
      <c r="N218" s="12">
        <f ca="1">C218/$C218</f>
        <v>1</v>
      </c>
      <c r="O218" s="12">
        <f t="shared" ref="O218" ca="1" si="609">D218/$C218</f>
        <v>1.1115598577628893</v>
      </c>
      <c r="P218" s="12">
        <f t="shared" ref="P218" ca="1" si="610">E218/$C218</f>
        <v>1.0948229702028949</v>
      </c>
      <c r="Q218" s="12">
        <f t="shared" ref="Q218" ca="1" si="611">F218/$C218</f>
        <v>1.011994940214733</v>
      </c>
      <c r="R218" s="12">
        <f t="shared" ref="R218" ca="1" si="612">G218/$C218</f>
        <v>0.93828645064346405</v>
      </c>
      <c r="S218" s="12">
        <f t="shared" ref="S218" ca="1" si="613">H218/$C218</f>
        <v>0.91855336955793432</v>
      </c>
      <c r="T218" s="12">
        <f t="shared" ref="T218" ca="1" si="614">I218/$C218</f>
        <v>0.955171195291589</v>
      </c>
      <c r="U218" s="12">
        <f t="shared" ref="U218" ca="1" si="615">J218/$C218</f>
        <v>0.85186900132329113</v>
      </c>
      <c r="V218" s="12">
        <f t="shared" ref="V218" ca="1" si="616">K218/$C218</f>
        <v>0.55164495579091744</v>
      </c>
      <c r="W218" s="12">
        <f t="shared" ref="W218" ca="1" si="617">L218/$C218</f>
        <v>0.4218617682661408</v>
      </c>
      <c r="X218" s="12">
        <f t="shared" ref="X218" ca="1" si="618">M218/$C218</f>
        <v>0.73428319425807664</v>
      </c>
      <c r="Z218" s="9">
        <f t="shared" si="594"/>
        <v>2059</v>
      </c>
      <c r="AA218" s="7">
        <f t="shared" si="595"/>
        <v>1</v>
      </c>
      <c r="AB218" s="6">
        <f t="shared" ca="1" si="547"/>
        <v>3.1111333204000782</v>
      </c>
      <c r="AC218" s="6">
        <f t="shared" ca="1" si="548"/>
        <v>3.8424565678947742</v>
      </c>
      <c r="AD218" s="6">
        <f t="shared" ca="1" si="549"/>
        <v>4.2576752781720106</v>
      </c>
      <c r="AE218" s="6">
        <f t="shared" ca="1" si="550"/>
        <v>4.4977873979690592</v>
      </c>
      <c r="AF218" s="6">
        <f t="shared" ca="1" si="551"/>
        <v>4.8652237344613409</v>
      </c>
      <c r="AG218" s="6">
        <f t="shared" ca="1" si="552"/>
        <v>5.7154839891949125</v>
      </c>
      <c r="AH218" s="6">
        <f t="shared" ca="1" si="553"/>
        <v>7.4291623308950809</v>
      </c>
      <c r="AI218" s="6">
        <f t="shared" ca="1" si="554"/>
        <v>8.8342601154427634</v>
      </c>
      <c r="AJ218" s="6">
        <f t="shared" ca="1" si="555"/>
        <v>8.5812050149587584</v>
      </c>
      <c r="AK218" s="6">
        <f t="shared" ca="1" si="556"/>
        <v>13.124682038556873</v>
      </c>
      <c r="AM218" s="7">
        <f t="shared" si="596"/>
        <v>1</v>
      </c>
      <c r="AN218" s="6">
        <f t="shared" ca="1" si="557"/>
        <v>3.1111333204000782</v>
      </c>
      <c r="AO218" s="13">
        <f t="shared" ca="1" si="558"/>
        <v>3.5176310533769604</v>
      </c>
      <c r="AP218" s="13">
        <f t="shared" ca="1" si="558"/>
        <v>3.4061402225376085</v>
      </c>
      <c r="AQ218" s="13">
        <f t="shared" ca="1" si="558"/>
        <v>31.279892594326846</v>
      </c>
      <c r="AR218" s="13">
        <f t="shared" ca="1" si="558"/>
        <v>2.9191342406768044</v>
      </c>
      <c r="AS218" s="13">
        <f t="shared" ca="1" si="558"/>
        <v>2.8577419945974563</v>
      </c>
      <c r="AT218" s="13">
        <f t="shared" ca="1" si="558"/>
        <v>2.9716649323580326</v>
      </c>
      <c r="AU218" s="13">
        <f t="shared" ca="1" si="558"/>
        <v>1.7483878895616589</v>
      </c>
      <c r="AV218" s="13">
        <f t="shared" ca="1" si="558"/>
        <v>1.6043118732438835</v>
      </c>
      <c r="AW218" s="13">
        <f t="shared" ca="1" si="558"/>
        <v>1.312468203855687</v>
      </c>
      <c r="AX218" s="13">
        <f t="shared" ca="1" si="559"/>
        <v>2.2844529122661057</v>
      </c>
    </row>
    <row r="219" spans="1:50" x14ac:dyDescent="0.25">
      <c r="A219" s="9">
        <f t="shared" si="588"/>
        <v>2059</v>
      </c>
      <c r="B219" s="7">
        <f t="shared" si="589"/>
        <v>1.2</v>
      </c>
      <c r="C219" s="6">
        <f t="shared" ca="1" si="515"/>
        <v>3.3478021160495111</v>
      </c>
      <c r="D219" s="13">
        <f ca="1">MAX(INDIRECT("'[All data.xlsx]Sheet5_Mul_" &amp; $B219 &amp; "_" &amp; D$1 &amp; "'!"&amp; ADDRESS($BE$2+$A219-2023, 2) &amp; ":" &amp; ADDRESS($BE$2+$A219-2023, 52)))</f>
        <v>3.7613395489943899</v>
      </c>
      <c r="E219" s="13">
        <f t="shared" ca="1" si="590"/>
        <v>3.6407494015336561</v>
      </c>
      <c r="F219" s="13">
        <f ca="1">MAX(INDIRECT("'[All data.xlsx]Sheet5_Mul_" &amp; $B219 &amp; "_" &amp; F$1 &amp; "'!"&amp; ADDRESS($BE$2+$A219-2023, 2) &amp; ":" &amp; ADDRESS($BE$2+$A219-2023, 52)))</f>
        <v>3.5201592540729227</v>
      </c>
      <c r="G219" s="13">
        <f t="shared" ca="1" si="591"/>
        <v>3.1718978611714008</v>
      </c>
      <c r="H219" s="13">
        <f t="shared" ca="1" si="575"/>
        <v>3.2271779453048888</v>
      </c>
      <c r="I219" s="13">
        <f t="shared" ca="1" si="577"/>
        <v>3.0659454562340382</v>
      </c>
      <c r="J219" s="13">
        <f t="shared" ca="1" si="577"/>
        <v>2.849751113808177</v>
      </c>
      <c r="K219" s="13">
        <f t="shared" ca="1" si="576"/>
        <v>2.8808591150187235</v>
      </c>
      <c r="L219" s="13">
        <f t="shared" ca="1" si="576"/>
        <v>2.8025520166768172</v>
      </c>
      <c r="M219" s="13">
        <f t="shared" ca="1" si="534"/>
        <v>2.4390935983803539</v>
      </c>
      <c r="N219" s="12">
        <f t="shared" ref="N219:N223" ca="1" si="619">C219/C$218</f>
        <v>1.0760715698352001</v>
      </c>
      <c r="O219" s="12">
        <f t="shared" ref="O218:X223" ca="1" si="620">D219/D$218</f>
        <v>1.0876547572375246</v>
      </c>
      <c r="P219" s="12">
        <f t="shared" ca="1" si="620"/>
        <v>1.068878309073624</v>
      </c>
      <c r="Q219" s="12">
        <f t="shared" ca="1" si="620"/>
        <v>1.1180606127938828</v>
      </c>
      <c r="R219" s="12">
        <f t="shared" ca="1" si="620"/>
        <v>1.0865885566249234</v>
      </c>
      <c r="S219" s="12">
        <f t="shared" ca="1" si="620"/>
        <v>1.1292754739251649</v>
      </c>
      <c r="T219" s="12">
        <f t="shared" ca="1" si="620"/>
        <v>1.0317264987884061</v>
      </c>
      <c r="U219" s="12">
        <f t="shared" ca="1" si="620"/>
        <v>1.075264963361847</v>
      </c>
      <c r="V219" s="12">
        <f t="shared" ca="1" si="620"/>
        <v>1.6785865796218653</v>
      </c>
      <c r="W219" s="12">
        <f t="shared" ca="1" si="620"/>
        <v>2.1353294567012409</v>
      </c>
      <c r="X219" s="12">
        <f t="shared" ca="1" si="620"/>
        <v>1.0676926564272446</v>
      </c>
      <c r="Z219" s="9">
        <f t="shared" si="594"/>
        <v>2059</v>
      </c>
      <c r="AA219" s="7">
        <f t="shared" si="595"/>
        <v>1.2</v>
      </c>
      <c r="AB219" s="6">
        <f t="shared" ca="1" si="547"/>
        <v>3.3478021160495111</v>
      </c>
      <c r="AC219" s="6">
        <f t="shared" ca="1" si="548"/>
        <v>4.179266165549322</v>
      </c>
      <c r="AD219" s="6">
        <f t="shared" ca="1" si="549"/>
        <v>4.55093675191707</v>
      </c>
      <c r="AE219" s="6">
        <f t="shared" ca="1" si="550"/>
        <v>5.02879893438989</v>
      </c>
      <c r="AF219" s="6">
        <f t="shared" ca="1" si="551"/>
        <v>5.2864964352856685</v>
      </c>
      <c r="AG219" s="6">
        <f t="shared" ca="1" si="552"/>
        <v>6.4543558906097775</v>
      </c>
      <c r="AH219" s="6">
        <f t="shared" ca="1" si="553"/>
        <v>7.6648636405850956</v>
      </c>
      <c r="AI219" s="6">
        <f t="shared" ca="1" si="554"/>
        <v>9.4991703793605886</v>
      </c>
      <c r="AJ219" s="6">
        <f t="shared" ca="1" si="555"/>
        <v>14.40429557509362</v>
      </c>
      <c r="AK219" s="6">
        <f t="shared" ca="1" si="556"/>
        <v>28.025520166768178</v>
      </c>
      <c r="AM219" s="7">
        <f t="shared" si="596"/>
        <v>1.2</v>
      </c>
      <c r="AN219" s="6">
        <f t="shared" ca="1" si="557"/>
        <v>3.3478021160495111</v>
      </c>
      <c r="AO219" s="13">
        <f t="shared" ca="1" si="558"/>
        <v>3.7613395489943899</v>
      </c>
      <c r="AP219" s="13">
        <f t="shared" ca="1" si="558"/>
        <v>3.6407494015336561</v>
      </c>
      <c r="AQ219" s="13">
        <f t="shared" ca="1" si="558"/>
        <v>3.5201592540729227</v>
      </c>
      <c r="AR219" s="13">
        <f t="shared" ca="1" si="558"/>
        <v>3.1718978611714008</v>
      </c>
      <c r="AS219" s="13">
        <f t="shared" ca="1" si="558"/>
        <v>3.1195643403571447</v>
      </c>
      <c r="AT219" s="13">
        <f t="shared" ca="1" si="558"/>
        <v>2.2626620878046668</v>
      </c>
      <c r="AU219" s="13">
        <f t="shared" ca="1" si="558"/>
        <v>1.8528890342450155</v>
      </c>
      <c r="AV219" s="13">
        <f t="shared" ca="1" si="558"/>
        <v>2.8808591150187235</v>
      </c>
      <c r="AW219" s="13">
        <f t="shared" ca="1" si="558"/>
        <v>2.8025520166768172</v>
      </c>
      <c r="AX219" s="13">
        <f t="shared" ca="1" si="559"/>
        <v>2.4390935983803539</v>
      </c>
    </row>
    <row r="220" spans="1:50" x14ac:dyDescent="0.25">
      <c r="A220" s="9">
        <f t="shared" si="588"/>
        <v>2059</v>
      </c>
      <c r="B220" s="7">
        <f t="shared" si="589"/>
        <v>1.4</v>
      </c>
      <c r="C220" s="6">
        <f t="shared" ca="1" si="515"/>
        <v>3.6400681863278317</v>
      </c>
      <c r="D220" s="13">
        <f ca="1">MAX(INDIRECT("'[All data.xlsx]Sheet5_Mul_" &amp; $B220 &amp; "_" &amp; D$1 &amp; "'!"&amp; ADDRESS($BE$2+$A220-2023, 2) &amp; ":" &amp; ADDRESS($BE$2+$A220-2023, 52)))</f>
        <v>4.0573604196469519</v>
      </c>
      <c r="E220" s="13">
        <f t="shared" ca="1" si="590"/>
        <v>3.9243860548943328</v>
      </c>
      <c r="F220" s="13">
        <f ca="1">MAX(INDIRECT("'[All data.xlsx]Sheet5_Mul_" &amp; $B220 &amp; "_" &amp; F$1 &amp; "'!"&amp; ADDRESS($BE$2+$A220-2023, 2) &amp; ":" &amp; ADDRESS($BE$2+$A220-2023, 52)))</f>
        <v>3.7914116901417141</v>
      </c>
      <c r="G220" s="13">
        <f t="shared" ca="1" si="591"/>
        <v>3.4924377917196594</v>
      </c>
      <c r="H220" s="13">
        <f t="shared" ca="1" si="575"/>
        <v>3.6588029860580704</v>
      </c>
      <c r="I220" s="13">
        <f t="shared" ca="1" si="577"/>
        <v>3.2770047769603474</v>
      </c>
      <c r="J220" s="13">
        <f t="shared" ca="1" si="577"/>
        <v>3.0996623753931472</v>
      </c>
      <c r="K220" s="13">
        <f t="shared" ca="1" si="576"/>
        <v>3.1087849551693507</v>
      </c>
      <c r="L220" s="13">
        <f t="shared" ca="1" si="576"/>
        <v>2.9388326123209105</v>
      </c>
      <c r="M220" s="13">
        <f t="shared" ca="1" si="534"/>
        <v>1.2572227992960765</v>
      </c>
      <c r="N220" s="12">
        <f t="shared" ca="1" si="619"/>
        <v>1.1700135646580825</v>
      </c>
      <c r="O220" s="12">
        <f t="shared" ca="1" si="620"/>
        <v>1.1732541837218824</v>
      </c>
      <c r="P220" s="12">
        <f t="shared" ca="1" si="620"/>
        <v>1.1521504690052442</v>
      </c>
      <c r="Q220" s="12">
        <f t="shared" ca="1" si="620"/>
        <v>1.2042148583843364</v>
      </c>
      <c r="R220" s="12">
        <f t="shared" ca="1" si="620"/>
        <v>1.1963950622942006</v>
      </c>
      <c r="S220" s="12">
        <f t="shared" ca="1" si="620"/>
        <v>1.2803125659961658</v>
      </c>
      <c r="T220" s="12">
        <f t="shared" ca="1" si="620"/>
        <v>1.1027504283129343</v>
      </c>
      <c r="U220" s="12">
        <f t="shared" ca="1" si="620"/>
        <v>1.1695612063670051</v>
      </c>
      <c r="V220" s="12">
        <f t="shared" ca="1" si="620"/>
        <v>1.8113918440068246</v>
      </c>
      <c r="W220" s="12">
        <f t="shared" ca="1" si="620"/>
        <v>2.2391648069548595</v>
      </c>
      <c r="X220" s="12">
        <f t="shared" ca="1" si="620"/>
        <v>0.55033867957862648</v>
      </c>
      <c r="Z220" s="9">
        <f t="shared" si="594"/>
        <v>2059</v>
      </c>
      <c r="AA220" s="7">
        <f t="shared" si="595"/>
        <v>1.4</v>
      </c>
      <c r="AB220" s="6">
        <f t="shared" ca="1" si="547"/>
        <v>3.6400681863278317</v>
      </c>
      <c r="AC220" s="6">
        <f t="shared" ca="1" si="548"/>
        <v>4.5081782440521687</v>
      </c>
      <c r="AD220" s="6">
        <f t="shared" ca="1" si="549"/>
        <v>4.9054825686179155</v>
      </c>
      <c r="AE220" s="6">
        <f t="shared" ca="1" si="550"/>
        <v>5.4163024144881637</v>
      </c>
      <c r="AF220" s="6">
        <f t="shared" ca="1" si="551"/>
        <v>5.820729652866099</v>
      </c>
      <c r="AG220" s="6">
        <f t="shared" ca="1" si="552"/>
        <v>7.3176059721161408</v>
      </c>
      <c r="AH220" s="6">
        <f t="shared" ca="1" si="553"/>
        <v>8.1925119424008681</v>
      </c>
      <c r="AI220" s="6">
        <f t="shared" ca="1" si="554"/>
        <v>10.332207917977156</v>
      </c>
      <c r="AJ220" s="6">
        <f t="shared" ca="1" si="555"/>
        <v>15.543924775846756</v>
      </c>
      <c r="AK220" s="6">
        <f t="shared" ca="1" si="556"/>
        <v>29.388326123209112</v>
      </c>
      <c r="AM220" s="7">
        <f t="shared" si="596"/>
        <v>1.4</v>
      </c>
      <c r="AN220" s="6">
        <f t="shared" ca="1" si="557"/>
        <v>3.6400681863278317</v>
      </c>
      <c r="AO220" s="13">
        <f t="shared" ca="1" si="558"/>
        <v>4.0573604196469519</v>
      </c>
      <c r="AP220" s="13">
        <f t="shared" ca="1" si="558"/>
        <v>3.9243860548943328</v>
      </c>
      <c r="AQ220" s="13">
        <f t="shared" ca="1" si="558"/>
        <v>3.7914116901417141</v>
      </c>
      <c r="AR220" s="13">
        <f t="shared" ca="1" si="558"/>
        <v>3.4924377917196594</v>
      </c>
      <c r="AS220" s="13">
        <f t="shared" ca="1" si="558"/>
        <v>3.6588029860580704</v>
      </c>
      <c r="AT220" s="13">
        <f t="shared" ca="1" si="558"/>
        <v>3.2770047769603474</v>
      </c>
      <c r="AU220" s="13">
        <f t="shared" ca="1" si="558"/>
        <v>2.0117496330990812</v>
      </c>
      <c r="AV220" s="13">
        <f t="shared" ca="1" si="558"/>
        <v>1.8461175944644999</v>
      </c>
      <c r="AW220" s="13">
        <f t="shared" ca="1" si="558"/>
        <v>1.4970638210280971</v>
      </c>
      <c r="AX220" s="13">
        <f t="shared" ca="1" si="559"/>
        <v>1.2572227992960765</v>
      </c>
    </row>
    <row r="221" spans="1:50" x14ac:dyDescent="0.25">
      <c r="A221" s="9">
        <f t="shared" si="588"/>
        <v>2059</v>
      </c>
      <c r="B221" s="7">
        <f t="shared" si="589"/>
        <v>1.6</v>
      </c>
      <c r="C221" s="6">
        <f t="shared" ca="1" si="515"/>
        <v>4.0157111310476887</v>
      </c>
      <c r="D221" s="13">
        <f ca="1">MAX(INDIRECT("'[All data.xlsx]Sheet5_Mul_" &amp; $B221 &amp; "_" &amp; D$1 &amp; "'!"&amp; ADDRESS($BE$2+$A221-2023, 2) &amp; ":" &amp; ADDRESS($BE$2+$A221-2023, 52)))</f>
        <v>15.828261900002452</v>
      </c>
      <c r="E221" s="13">
        <f t="shared" ca="1" si="590"/>
        <v>4.279564109956163</v>
      </c>
      <c r="F221" s="13">
        <f ca="1">MAX(INDIRECT("'[All data.xlsx]Sheet5_Mul_" &amp; $B221 &amp; "_" &amp; F$1 &amp; "'!"&amp; ADDRESS($BE$2+$A221-2023, 2) &amp; ":" &amp; ADDRESS($BE$2+$A221-2023, 52)))</f>
        <v>4.1282877910492486</v>
      </c>
      <c r="G221" s="13">
        <f t="shared" ca="1" si="591"/>
        <v>3.9774804505615253</v>
      </c>
      <c r="H221" s="13">
        <f t="shared" ca="1" si="575"/>
        <v>3.8279071080580742</v>
      </c>
      <c r="I221" s="13">
        <f t="shared" ca="1" si="577"/>
        <v>3.6867098503774853</v>
      </c>
      <c r="J221" s="13">
        <f t="shared" ca="1" si="577"/>
        <v>3.3483553394047725</v>
      </c>
      <c r="K221" s="13">
        <f t="shared" ca="1" si="576"/>
        <v>3.3822611950904804</v>
      </c>
      <c r="L221" s="13">
        <f t="shared" ca="1" si="576"/>
        <v>3.178604325344442</v>
      </c>
      <c r="M221" s="13">
        <f t="shared" ca="1" si="534"/>
        <v>1.4258974565712104</v>
      </c>
      <c r="N221" s="12">
        <f t="shared" ca="1" si="619"/>
        <v>1.290755077809165</v>
      </c>
      <c r="O221" s="12">
        <f t="shared" ca="1" si="620"/>
        <v>4.57700883690275</v>
      </c>
      <c r="P221" s="12">
        <f t="shared" ca="1" si="620"/>
        <v>1.2564262861638282</v>
      </c>
      <c r="Q221" s="12">
        <f t="shared" ca="1" si="620"/>
        <v>1.3112122618059288</v>
      </c>
      <c r="R221" s="12">
        <f t="shared" ca="1" si="620"/>
        <v>1.3625548270912482</v>
      </c>
      <c r="S221" s="12">
        <f t="shared" ca="1" si="620"/>
        <v>1.3394866000131254</v>
      </c>
      <c r="T221" s="12">
        <f t="shared" ca="1" si="620"/>
        <v>1.2406209765554088</v>
      </c>
      <c r="U221" s="12">
        <f t="shared" ca="1" si="620"/>
        <v>1.2633977626685704</v>
      </c>
      <c r="V221" s="12">
        <f t="shared" ca="1" si="620"/>
        <v>1.9707379028903997</v>
      </c>
      <c r="W221" s="12">
        <f t="shared" ca="1" si="620"/>
        <v>2.4218524426013044</v>
      </c>
      <c r="X221" s="12">
        <f t="shared" ca="1" si="620"/>
        <v>0.62417458854810226</v>
      </c>
      <c r="Z221" s="9">
        <f t="shared" si="594"/>
        <v>2059</v>
      </c>
      <c r="AA221" s="7">
        <f t="shared" si="595"/>
        <v>1.6</v>
      </c>
      <c r="AB221" s="6">
        <f t="shared" ca="1" si="547"/>
        <v>4.0157111310476887</v>
      </c>
      <c r="AC221" s="6">
        <f t="shared" ca="1" si="548"/>
        <v>17.586957666669392</v>
      </c>
      <c r="AD221" s="6">
        <f t="shared" ca="1" si="549"/>
        <v>5.3494551374452035</v>
      </c>
      <c r="AE221" s="6">
        <f t="shared" ca="1" si="550"/>
        <v>5.8975539872132128</v>
      </c>
      <c r="AF221" s="6">
        <f t="shared" ca="1" si="551"/>
        <v>6.629134084269209</v>
      </c>
      <c r="AG221" s="6">
        <f t="shared" ca="1" si="552"/>
        <v>7.6558142161161484</v>
      </c>
      <c r="AH221" s="6">
        <f t="shared" ca="1" si="553"/>
        <v>9.216774625943712</v>
      </c>
      <c r="AI221" s="6">
        <f t="shared" ca="1" si="554"/>
        <v>11.161184464682574</v>
      </c>
      <c r="AJ221" s="6">
        <f t="shared" ca="1" si="555"/>
        <v>16.911305975452407</v>
      </c>
      <c r="AK221" s="6">
        <f t="shared" ca="1" si="556"/>
        <v>31.786043253444426</v>
      </c>
      <c r="AM221" s="7">
        <f t="shared" si="596"/>
        <v>1.6</v>
      </c>
      <c r="AN221" s="6">
        <f t="shared" ca="1" si="557"/>
        <v>4.0157111310476887</v>
      </c>
      <c r="AO221" s="13">
        <f t="shared" ca="1" si="558"/>
        <v>9.8429544803949209</v>
      </c>
      <c r="AP221" s="13">
        <f t="shared" ca="1" si="558"/>
        <v>4.279564109956163</v>
      </c>
      <c r="AQ221" s="13">
        <f t="shared" ca="1" si="558"/>
        <v>4.1282877910492486</v>
      </c>
      <c r="AR221" s="13">
        <f t="shared" ca="1" si="558"/>
        <v>3.9774804505615253</v>
      </c>
      <c r="AS221" s="13">
        <f t="shared" ca="1" si="558"/>
        <v>3.8279071080580742</v>
      </c>
      <c r="AT221" s="13">
        <f t="shared" ca="1" si="558"/>
        <v>3.6867098503774853</v>
      </c>
      <c r="AU221" s="13">
        <f t="shared" ca="1" si="558"/>
        <v>2.1360812012788877</v>
      </c>
      <c r="AV221" s="13">
        <f t="shared" ca="1" si="558"/>
        <v>3.3822611950904804</v>
      </c>
      <c r="AW221" s="13">
        <f t="shared" ca="1" si="558"/>
        <v>1.610827331939841</v>
      </c>
      <c r="AX221" s="13">
        <f t="shared" ca="1" si="559"/>
        <v>1.4258974565712104</v>
      </c>
    </row>
    <row r="222" spans="1:50" x14ac:dyDescent="0.25">
      <c r="A222" s="9">
        <f t="shared" si="588"/>
        <v>2059</v>
      </c>
      <c r="B222" s="7">
        <f t="shared" si="589"/>
        <v>1.8</v>
      </c>
      <c r="C222" s="6">
        <f t="shared" ca="1" si="515"/>
        <v>4.5173889771609508</v>
      </c>
      <c r="D222" s="13">
        <f ca="1">MAX(INDIRECT("'[All data.xlsx]Sheet5_Mul_" &amp; $B222 &amp; "_" &amp; D$1 &amp; "'!"&amp; ADDRESS($BE$2+$A222-2023, 2) &amp; ":" &amp; ADDRESS($BE$2+$A222-2023, 52)))</f>
        <v>16.757226030361515</v>
      </c>
      <c r="E222" s="13">
        <f t="shared" ca="1" si="590"/>
        <v>5.3897360215252519</v>
      </c>
      <c r="F222" s="13">
        <f ca="1">MAX(INDIRECT("'[All data.xlsx]Sheet5_Mul_" &amp; $B222 &amp; "_" &amp; F$1 &amp; "'!"&amp; ADDRESS($BE$2+$A222-2023, 2) &amp; ":" &amp; ADDRESS($BE$2+$A222-2023, 52)))/12</f>
        <v>5.1819122176716688</v>
      </c>
      <c r="G222" s="13">
        <f t="shared" ca="1" si="591"/>
        <v>4.580457085489936</v>
      </c>
      <c r="H222" s="13">
        <f t="shared" ca="1" si="575"/>
        <v>4.3882250911466096</v>
      </c>
      <c r="I222" s="13">
        <f t="shared" ca="1" si="577"/>
        <v>4.1824265230822402</v>
      </c>
      <c r="J222" s="13">
        <f t="shared" ca="1" si="577"/>
        <v>4.0313725753152303</v>
      </c>
      <c r="K222" s="13">
        <f t="shared" ca="1" si="576"/>
        <v>3.7159952139397348</v>
      </c>
      <c r="L222" s="13">
        <f t="shared" ca="1" si="576"/>
        <v>3.4613358246730117</v>
      </c>
      <c r="M222" s="13">
        <f t="shared" ca="1" si="534"/>
        <v>1.619618614827369</v>
      </c>
      <c r="N222" s="12">
        <f t="shared" ca="1" si="619"/>
        <v>1.4520075200698999</v>
      </c>
      <c r="O222" s="12">
        <f t="shared" ca="1" si="620"/>
        <v>4.8456344801149367</v>
      </c>
      <c r="P222" s="12">
        <f t="shared" ca="1" si="620"/>
        <v>1.5823588194821423</v>
      </c>
      <c r="Q222" s="12">
        <f t="shared" ca="1" si="620"/>
        <v>1.6458607498597204</v>
      </c>
      <c r="R222" s="12">
        <f t="shared" ca="1" si="620"/>
        <v>1.5691149182738346</v>
      </c>
      <c r="S222" s="12">
        <f t="shared" ca="1" si="620"/>
        <v>1.5355567785484212</v>
      </c>
      <c r="T222" s="12">
        <f t="shared" ca="1" si="620"/>
        <v>1.4074354337665727</v>
      </c>
      <c r="U222" s="12">
        <f t="shared" ca="1" si="620"/>
        <v>1.5211130766790431</v>
      </c>
      <c r="V222" s="12">
        <f t="shared" ca="1" si="620"/>
        <v>2.165194286502893</v>
      </c>
      <c r="W222" s="12">
        <f t="shared" ca="1" si="620"/>
        <v>2.6372721369588352</v>
      </c>
      <c r="X222" s="12">
        <f t="shared" ca="1" si="620"/>
        <v>0.70897439213170654</v>
      </c>
      <c r="Z222" s="9">
        <f t="shared" si="594"/>
        <v>2059</v>
      </c>
      <c r="AA222" s="7">
        <f t="shared" si="595"/>
        <v>1.8</v>
      </c>
      <c r="AB222" s="6">
        <f t="shared" ca="1" si="547"/>
        <v>4.5173889771609508</v>
      </c>
      <c r="AC222" s="6">
        <f t="shared" ca="1" si="548"/>
        <v>18.619140033735018</v>
      </c>
      <c r="AD222" s="6">
        <f t="shared" ca="1" si="549"/>
        <v>6.7371700269065649</v>
      </c>
      <c r="AE222" s="6">
        <f t="shared" ca="1" si="550"/>
        <v>7.4027317395309558</v>
      </c>
      <c r="AF222" s="6">
        <f t="shared" ca="1" si="551"/>
        <v>7.6340951424832273</v>
      </c>
      <c r="AG222" s="6">
        <f t="shared" ca="1" si="552"/>
        <v>8.7764501822932193</v>
      </c>
      <c r="AH222" s="6">
        <f t="shared" ca="1" si="553"/>
        <v>10.4560663077056</v>
      </c>
      <c r="AI222" s="6">
        <f t="shared" ca="1" si="554"/>
        <v>13.437908584384099</v>
      </c>
      <c r="AJ222" s="6">
        <f t="shared" ca="1" si="555"/>
        <v>18.579976069698677</v>
      </c>
      <c r="AK222" s="6">
        <f t="shared" ca="1" si="556"/>
        <v>34.613358246730122</v>
      </c>
      <c r="AM222" s="7">
        <f t="shared" si="596"/>
        <v>1.8</v>
      </c>
      <c r="AN222" s="6">
        <f t="shared" ca="1" si="557"/>
        <v>4.5173889771609508</v>
      </c>
      <c r="AO222" s="13">
        <f t="shared" ca="1" si="558"/>
        <v>10.532147569165101</v>
      </c>
      <c r="AP222" s="13">
        <f t="shared" ca="1" si="558"/>
        <v>4.9035105694002912</v>
      </c>
      <c r="AQ222" s="13">
        <f t="shared" ca="1" si="558"/>
        <v>4.561086861718544</v>
      </c>
      <c r="AR222" s="13">
        <f t="shared" ca="1" si="558"/>
        <v>4.580457085489936</v>
      </c>
      <c r="AS222" s="13">
        <f t="shared" ca="1" si="558"/>
        <v>4.3882250911466096</v>
      </c>
      <c r="AT222" s="13">
        <f t="shared" ref="AP222:AW229" ca="1" si="621">MIN(INDIRECT("'[All data.xlsx]Sheet5_Mul_" &amp; $B222 &amp; "_" &amp; AT$1 &amp; "'!"&amp; ADDRESS($BE$2+$A222-2023, 2) &amp; ":" &amp; ADDRESS($BE$2+$A222-2023, 52)))</f>
        <v>4.1824265230822402</v>
      </c>
      <c r="AU222" s="13">
        <f t="shared" ca="1" si="621"/>
        <v>4.0267702714165097</v>
      </c>
      <c r="AV222" s="13">
        <f t="shared" ca="1" si="621"/>
        <v>2.1701001501652013</v>
      </c>
      <c r="AW222" s="13">
        <f t="shared" ca="1" si="621"/>
        <v>1.744551276697587</v>
      </c>
      <c r="AX222" s="13">
        <f t="shared" ca="1" si="559"/>
        <v>1.619618614827369</v>
      </c>
    </row>
    <row r="223" spans="1:50" x14ac:dyDescent="0.25">
      <c r="A223" s="9">
        <f t="shared" si="588"/>
        <v>2059</v>
      </c>
      <c r="B223" s="7">
        <f t="shared" si="589"/>
        <v>2</v>
      </c>
      <c r="C223" s="6">
        <f t="shared" ca="1" si="515"/>
        <v>5.209600075653821</v>
      </c>
      <c r="D223" s="13">
        <f ca="1">MAX(INDIRECT("'[All data.xlsx]Sheet5_Mul_" &amp; $B223 &amp; "_" &amp; D$1 &amp; "'!"&amp; ADDRESS($BE$2+$A223-2023, 2) &amp; ":" &amp; ADDRESS($BE$2+$A223-2023, 52)))</f>
        <v>20.083070321188877</v>
      </c>
      <c r="E223" s="13">
        <f t="shared" ca="1" si="590"/>
        <v>5.909195935467805</v>
      </c>
      <c r="F223" s="13">
        <f t="shared" ref="F223:F229" ca="1" si="622">MAX(INDIRECT("'[All data.xlsx]Sheet5_Mul_" &amp; $B223 &amp; "_" &amp; F$1 &amp; "'!"&amp; ADDRESS($BE$2+$A223-2023, 2) &amp; ":" &amp; ADDRESS($BE$2+$A223-2023, 52)))</f>
        <v>9.1566638848578759</v>
      </c>
      <c r="G223" s="13">
        <f t="shared" ca="1" si="591"/>
        <v>7.0711926688646551</v>
      </c>
      <c r="H223" s="13">
        <f t="shared" ca="1" si="575"/>
        <v>6.3151724102284641</v>
      </c>
      <c r="I223" s="13">
        <f t="shared" ca="1" si="577"/>
        <v>7.9084956292701687</v>
      </c>
      <c r="J223" s="13">
        <f t="shared" ca="1" si="577"/>
        <v>4.7777940594945179</v>
      </c>
      <c r="K223" s="13">
        <f t="shared" ca="1" si="576"/>
        <v>4.0100289765552093</v>
      </c>
      <c r="L223" s="13">
        <f t="shared" ca="1" si="576"/>
        <v>1.7268412824117338</v>
      </c>
      <c r="M223" s="13">
        <f t="shared" ca="1" si="534"/>
        <v>1.8171481608295939</v>
      </c>
      <c r="N223" s="12">
        <f t="shared" ca="1" si="619"/>
        <v>1.6745023562615726</v>
      </c>
      <c r="O223" s="12">
        <f t="shared" ca="1" si="620"/>
        <v>5.8073584397922167</v>
      </c>
      <c r="P223" s="12">
        <f t="shared" ca="1" si="620"/>
        <v>1.7348657275963215</v>
      </c>
      <c r="Q223" s="12">
        <f t="shared" ca="1" si="620"/>
        <v>2.9083074075147315</v>
      </c>
      <c r="R223" s="12">
        <f t="shared" ca="1" si="620"/>
        <v>2.4223595374035254</v>
      </c>
      <c r="S223" s="12">
        <f t="shared" ca="1" si="620"/>
        <v>2.2098469428546239</v>
      </c>
      <c r="T223" s="12">
        <f t="shared" ca="1" si="620"/>
        <v>2.6613012601641914</v>
      </c>
      <c r="U223" s="12">
        <f t="shared" ca="1" si="620"/>
        <v>1.8027520120757579</v>
      </c>
      <c r="V223" s="12">
        <f t="shared" ca="1" si="620"/>
        <v>2.3365185714389334</v>
      </c>
      <c r="W223" s="12">
        <f t="shared" ca="1" si="620"/>
        <v>1.3157204702854726</v>
      </c>
      <c r="X223" s="12">
        <f t="shared" ca="1" si="620"/>
        <v>0.79544128533909675</v>
      </c>
      <c r="Z223" s="9">
        <f t="shared" si="594"/>
        <v>2059</v>
      </c>
      <c r="AA223" s="7">
        <f t="shared" si="595"/>
        <v>2</v>
      </c>
      <c r="AB223" s="6">
        <f t="shared" ca="1" si="547"/>
        <v>5.209600075653821</v>
      </c>
      <c r="AC223" s="6">
        <f t="shared" ca="1" si="548"/>
        <v>22.314522579098753</v>
      </c>
      <c r="AD223" s="6">
        <f t="shared" ca="1" si="549"/>
        <v>7.3864949193347558</v>
      </c>
      <c r="AE223" s="6">
        <f t="shared" ca="1" si="550"/>
        <v>13.080948406939823</v>
      </c>
      <c r="AF223" s="6">
        <f t="shared" ca="1" si="551"/>
        <v>11.785321114774426</v>
      </c>
      <c r="AG223" s="6">
        <f t="shared" ca="1" si="552"/>
        <v>12.630344820456928</v>
      </c>
      <c r="AH223" s="6">
        <f t="shared" ca="1" si="553"/>
        <v>19.771239073175419</v>
      </c>
      <c r="AI223" s="6">
        <f t="shared" ca="1" si="554"/>
        <v>15.925980198315058</v>
      </c>
      <c r="AJ223" s="6">
        <f t="shared" ca="1" si="555"/>
        <v>20.050144882776053</v>
      </c>
      <c r="AK223" s="6">
        <f t="shared" ca="1" si="556"/>
        <v>17.268412824117341</v>
      </c>
      <c r="AM223" s="7">
        <f t="shared" si="596"/>
        <v>2</v>
      </c>
      <c r="AN223" s="6">
        <f t="shared" ca="1" si="557"/>
        <v>5.209600075653821</v>
      </c>
      <c r="AO223" s="13">
        <f t="shared" ca="1" si="558"/>
        <v>17.578041546001316</v>
      </c>
      <c r="AP223" s="13">
        <f t="shared" ca="1" si="621"/>
        <v>5.4771122269719488</v>
      </c>
      <c r="AQ223" s="13">
        <f t="shared" ca="1" si="621"/>
        <v>6.2924079884265058</v>
      </c>
      <c r="AR223" s="13">
        <f t="shared" ca="1" si="621"/>
        <v>5.2168210072548762</v>
      </c>
      <c r="AS223" s="13">
        <f t="shared" ca="1" si="621"/>
        <v>4.9804191948065029</v>
      </c>
      <c r="AT223" s="13">
        <f t="shared" ca="1" si="621"/>
        <v>6.7921718119359866</v>
      </c>
      <c r="AU223" s="13">
        <f t="shared" ca="1" si="621"/>
        <v>3.8162433824017872</v>
      </c>
      <c r="AV223" s="13">
        <f t="shared" ca="1" si="621"/>
        <v>4.0100289765552093</v>
      </c>
      <c r="AW223" s="13">
        <f t="shared" ca="1" si="621"/>
        <v>1.7156682363164504</v>
      </c>
      <c r="AX223" s="13">
        <f t="shared" ca="1" si="559"/>
        <v>1.8171481608295939</v>
      </c>
    </row>
    <row r="224" spans="1:50" x14ac:dyDescent="0.25">
      <c r="A224" s="9">
        <f t="shared" si="588"/>
        <v>2060</v>
      </c>
      <c r="B224" s="7">
        <f t="shared" si="589"/>
        <v>1</v>
      </c>
      <c r="C224" s="6">
        <f t="shared" ca="1" si="515"/>
        <v>3.1124301882460101</v>
      </c>
      <c r="D224" s="13">
        <f ca="1">MAX(INDIRECT("'[All data.xlsx]Sheet5_Mul_" &amp; $B224 &amp; "_" &amp; D$1 &amp; "'!"&amp; ADDRESS($BE$2+$A224-2023, 2) &amp; ":" &amp; ADDRESS($BE$2+$A224-2023, 52)))/4</f>
        <v>3.4005469386774432</v>
      </c>
      <c r="E224" s="13">
        <f ca="1">MAX(INDIRECT("'[All data.xlsx]Sheet5_Mul_" &amp; $B224 &amp; "_" &amp; E$1 &amp; "'!"&amp; ADDRESS($BE$2+$A224-2023, 2) &amp; ":" &amp; ADDRESS($BE$2+$A224-2023, 52)))/1.4</f>
        <v>3.2893959231207988</v>
      </c>
      <c r="F224" s="13">
        <f t="shared" ca="1" si="622"/>
        <v>3.2951109979785169</v>
      </c>
      <c r="G224" s="13">
        <f t="shared" ca="1" si="591"/>
        <v>2.9185425510620737</v>
      </c>
      <c r="H224" s="13">
        <f t="shared" ca="1" si="575"/>
        <v>2.9499505707341873</v>
      </c>
      <c r="I224" s="13">
        <f t="shared" ca="1" si="577"/>
        <v>2.7846234591263133</v>
      </c>
      <c r="J224" s="13">
        <f t="shared" ca="1" si="577"/>
        <v>2.7275935838843988</v>
      </c>
      <c r="K224" s="13">
        <f t="shared" ref="K224:L229" ca="1" si="623">MAX(INDIRECT("'[All data.xlsx]Sheet5_Mul_" &amp; $B224 &amp; "_" &amp; K$1 &amp; "'!"&amp; ADDRESS($BE$2+$A224-2023, 2) &amp; ":" &amp; ADDRESS($BE$2+$A224-2023, 52)))</f>
        <v>2.6866017829129261</v>
      </c>
      <c r="L224" s="13">
        <f t="shared" ca="1" si="623"/>
        <v>2.555959444415989</v>
      </c>
      <c r="M224" s="13">
        <f t="shared" ca="1" si="534"/>
        <v>2.2821948718817824</v>
      </c>
      <c r="N224" s="12">
        <f ca="1">C224/$C224</f>
        <v>1</v>
      </c>
      <c r="O224" s="12">
        <f t="shared" ref="O224" ca="1" si="624">D224/$C224</f>
        <v>1.0925697069510174</v>
      </c>
      <c r="P224" s="12">
        <f t="shared" ref="P224" ca="1" si="625">E224/$C224</f>
        <v>1.0568577362933613</v>
      </c>
      <c r="Q224" s="12">
        <f t="shared" ref="Q224" ca="1" si="626">F224/$C224</f>
        <v>1.0586939461075768</v>
      </c>
      <c r="R224" s="12">
        <f t="shared" ref="R224" ca="1" si="627">G224/$C224</f>
        <v>0.93770538599832798</v>
      </c>
      <c r="S224" s="12">
        <f t="shared" ref="S224" ca="1" si="628">H224/$C224</f>
        <v>0.94779654235284638</v>
      </c>
      <c r="T224" s="12">
        <f t="shared" ref="T224" ca="1" si="629">I224/$C224</f>
        <v>0.89467820664455444</v>
      </c>
      <c r="U224" s="12">
        <f t="shared" ref="U224" ca="1" si="630">J224/$C224</f>
        <v>0.87635494417997417</v>
      </c>
      <c r="V224" s="12">
        <f t="shared" ref="V224" ca="1" si="631">K224/$C224</f>
        <v>0.86318459223882005</v>
      </c>
      <c r="W224" s="12">
        <f t="shared" ref="W224" ca="1" si="632">L224/$C224</f>
        <v>0.82121020868788819</v>
      </c>
      <c r="X224" s="12">
        <f t="shared" ref="X224" ca="1" si="633">M224/$C224</f>
        <v>0.73325174665777759</v>
      </c>
      <c r="Z224" s="9">
        <f t="shared" si="594"/>
        <v>2060</v>
      </c>
      <c r="AA224" s="7">
        <f t="shared" si="595"/>
        <v>1</v>
      </c>
      <c r="AB224" s="6">
        <f t="shared" ca="1" si="547"/>
        <v>3.1124301882460101</v>
      </c>
      <c r="AC224" s="6">
        <f t="shared" ca="1" si="548"/>
        <v>3.7783854874193814</v>
      </c>
      <c r="AD224" s="6">
        <f t="shared" ca="1" si="549"/>
        <v>4.1117449039009983</v>
      </c>
      <c r="AE224" s="6">
        <f t="shared" ca="1" si="550"/>
        <v>4.7073014256835961</v>
      </c>
      <c r="AF224" s="6">
        <f t="shared" ca="1" si="551"/>
        <v>4.8642375851034565</v>
      </c>
      <c r="AG224" s="6">
        <f t="shared" ca="1" si="552"/>
        <v>5.8999011414683746</v>
      </c>
      <c r="AH224" s="6">
        <f t="shared" ca="1" si="553"/>
        <v>6.9615586478157825</v>
      </c>
      <c r="AI224" s="6">
        <f t="shared" ca="1" si="554"/>
        <v>9.0919786129479938</v>
      </c>
      <c r="AJ224" s="6">
        <f t="shared" ca="1" si="555"/>
        <v>13.433008914564633</v>
      </c>
      <c r="AK224" s="6">
        <f t="shared" ca="1" si="556"/>
        <v>25.559594444159895</v>
      </c>
      <c r="AM224" s="7">
        <f t="shared" si="596"/>
        <v>1</v>
      </c>
      <c r="AN224" s="6">
        <f t="shared" ca="1" si="557"/>
        <v>3.1124301882460101</v>
      </c>
      <c r="AO224" s="13">
        <f t="shared" ca="1" si="558"/>
        <v>3.518946982366149</v>
      </c>
      <c r="AP224" s="13">
        <f t="shared" ca="1" si="621"/>
        <v>4.3500913236131442</v>
      </c>
      <c r="AQ224" s="13">
        <f t="shared" ca="1" si="621"/>
        <v>3.2951109979785169</v>
      </c>
      <c r="AR224" s="13">
        <f t="shared" ca="1" si="621"/>
        <v>2.9185425510620737</v>
      </c>
      <c r="AS224" s="13">
        <f t="shared" ca="1" si="621"/>
        <v>2.3717700519313181</v>
      </c>
      <c r="AT224" s="13">
        <f t="shared" ca="1" si="621"/>
        <v>2.7846234591263133</v>
      </c>
      <c r="AU224" s="13">
        <f t="shared" ca="1" si="621"/>
        <v>2.7275935838843988</v>
      </c>
      <c r="AV224" s="13">
        <f t="shared" ca="1" si="621"/>
        <v>1.7156506448917983</v>
      </c>
      <c r="AW224" s="13">
        <f t="shared" ca="1" si="621"/>
        <v>2.555959444415989</v>
      </c>
      <c r="AX224" s="13">
        <f t="shared" ca="1" si="559"/>
        <v>2.2821948718817824</v>
      </c>
    </row>
    <row r="225" spans="1:50" x14ac:dyDescent="0.25">
      <c r="A225" s="9">
        <f t="shared" si="588"/>
        <v>2060</v>
      </c>
      <c r="B225" s="7">
        <f t="shared" si="589"/>
        <v>1.2</v>
      </c>
      <c r="C225" s="6">
        <f t="shared" ca="1" si="515"/>
        <v>3.3491737530466565</v>
      </c>
      <c r="D225" s="13">
        <f t="shared" ref="D225:E229" ca="1" si="634">MAX(INDIRECT("'[All data.xlsx]Sheet5_Mul_" &amp; $B225 &amp; "_" &amp; D$1 &amp; "'!"&amp; ADDRESS($BE$2+$A225-2023, 2) &amp; ":" &amp; ADDRESS($BE$2+$A225-2023, 52)))</f>
        <v>3.7627151181273986</v>
      </c>
      <c r="E225" s="13">
        <f t="shared" ca="1" si="634"/>
        <v>3.6416687733739996</v>
      </c>
      <c r="F225" s="13">
        <f t="shared" ca="1" si="622"/>
        <v>3.5206224286206007</v>
      </c>
      <c r="G225" s="13">
        <f t="shared" ca="1" si="591"/>
        <v>3.1792009465375219</v>
      </c>
      <c r="H225" s="13">
        <f t="shared" ca="1" si="575"/>
        <v>3.3241069780826926</v>
      </c>
      <c r="I225" s="13">
        <f t="shared" ca="1" si="577"/>
        <v>2.9781362971056606</v>
      </c>
      <c r="J225" s="13">
        <f t="shared" ca="1" si="577"/>
        <v>2.9595637880629106</v>
      </c>
      <c r="K225" s="13">
        <f t="shared" ca="1" si="623"/>
        <v>2.7897276501950774</v>
      </c>
      <c r="L225" s="13">
        <f t="shared" ca="1" si="623"/>
        <v>2.8002039101182823</v>
      </c>
      <c r="M225" s="13">
        <f t="shared" ca="1" si="534"/>
        <v>2.4366423201490246</v>
      </c>
      <c r="N225" s="12">
        <f t="shared" ref="N225:N229" ca="1" si="635">C225/C$224</f>
        <v>1.0760638955677466</v>
      </c>
      <c r="O225" s="12">
        <f t="shared" ref="O224:X229" ca="1" si="636">D225/D$224</f>
        <v>1.1065029202598837</v>
      </c>
      <c r="P225" s="12">
        <f t="shared" ca="1" si="636"/>
        <v>1.1070934780994632</v>
      </c>
      <c r="Q225" s="12">
        <f t="shared" ca="1" si="636"/>
        <v>1.0684381894207602</v>
      </c>
      <c r="R225" s="12">
        <f t="shared" ca="1" si="636"/>
        <v>1.0893111513418208</v>
      </c>
      <c r="S225" s="12">
        <f t="shared" ca="1" si="636"/>
        <v>1.1268348056609589</v>
      </c>
      <c r="T225" s="12">
        <f t="shared" ca="1" si="636"/>
        <v>1.0694933590913807</v>
      </c>
      <c r="U225" s="12">
        <f t="shared" ca="1" si="636"/>
        <v>1.0850457361203205</v>
      </c>
      <c r="V225" s="12">
        <f t="shared" ca="1" si="636"/>
        <v>1.0383852448613868</v>
      </c>
      <c r="W225" s="12">
        <f t="shared" ca="1" si="636"/>
        <v>1.0955588189147112</v>
      </c>
      <c r="X225" s="12">
        <f t="shared" ca="1" si="636"/>
        <v>1.0676749607012712</v>
      </c>
      <c r="Z225" s="9">
        <f t="shared" si="594"/>
        <v>2060</v>
      </c>
      <c r="AA225" s="7">
        <f t="shared" si="595"/>
        <v>1.2</v>
      </c>
      <c r="AB225" s="6">
        <f t="shared" ca="1" si="547"/>
        <v>3.3491737530466565</v>
      </c>
      <c r="AC225" s="6">
        <f t="shared" ca="1" si="548"/>
        <v>4.1807945756971092</v>
      </c>
      <c r="AD225" s="6">
        <f t="shared" ca="1" si="549"/>
        <v>4.5520859667174989</v>
      </c>
      <c r="AE225" s="6">
        <f t="shared" ca="1" si="550"/>
        <v>5.0294606123151446</v>
      </c>
      <c r="AF225" s="6">
        <f t="shared" ca="1" si="551"/>
        <v>5.2986682442292032</v>
      </c>
      <c r="AG225" s="6">
        <f t="shared" ca="1" si="552"/>
        <v>6.6482139561653852</v>
      </c>
      <c r="AH225" s="6">
        <f t="shared" ca="1" si="553"/>
        <v>7.4453407427641514</v>
      </c>
      <c r="AI225" s="6">
        <f t="shared" ca="1" si="554"/>
        <v>9.8652126268763674</v>
      </c>
      <c r="AJ225" s="6">
        <f t="shared" ca="1" si="555"/>
        <v>13.948638250975391</v>
      </c>
      <c r="AK225" s="6">
        <f t="shared" ca="1" si="556"/>
        <v>28.002039101182831</v>
      </c>
      <c r="AM225" s="7">
        <f t="shared" si="596"/>
        <v>1.2</v>
      </c>
      <c r="AN225" s="6">
        <f t="shared" ca="1" si="557"/>
        <v>3.3491737530466565</v>
      </c>
      <c r="AO225" s="13">
        <f t="shared" ca="1" si="558"/>
        <v>3.7627151181273986</v>
      </c>
      <c r="AP225" s="13">
        <f t="shared" ca="1" si="621"/>
        <v>3.6416687733739996</v>
      </c>
      <c r="AQ225" s="13">
        <f t="shared" ca="1" si="621"/>
        <v>3.5206224286206007</v>
      </c>
      <c r="AR225" s="13">
        <f t="shared" ca="1" si="621"/>
        <v>3.1792009465375219</v>
      </c>
      <c r="AS225" s="13">
        <f t="shared" ca="1" si="621"/>
        <v>3.3241069780826926</v>
      </c>
      <c r="AT225" s="13">
        <f t="shared" ca="1" si="621"/>
        <v>2.9781362971056606</v>
      </c>
      <c r="AU225" s="13">
        <f t="shared" ca="1" si="621"/>
        <v>2.9595637880629106</v>
      </c>
      <c r="AV225" s="13">
        <f t="shared" ca="1" si="621"/>
        <v>2.7425211771925238</v>
      </c>
      <c r="AW225" s="13">
        <f t="shared" ca="1" si="621"/>
        <v>2.8002039101182823</v>
      </c>
      <c r="AX225" s="13">
        <f t="shared" ca="1" si="559"/>
        <v>2.4366423201490246</v>
      </c>
    </row>
    <row r="226" spans="1:50" x14ac:dyDescent="0.25">
      <c r="A226" s="9">
        <f t="shared" si="588"/>
        <v>2060</v>
      </c>
      <c r="B226" s="7">
        <f t="shared" si="589"/>
        <v>1.4</v>
      </c>
      <c r="C226" s="6">
        <f t="shared" ca="1" si="515"/>
        <v>3.6415283279415416</v>
      </c>
      <c r="D226" s="13">
        <f t="shared" ca="1" si="634"/>
        <v>4.0588047149395319</v>
      </c>
      <c r="E226" s="13">
        <f t="shared" ca="1" si="634"/>
        <v>3.9253404675055181</v>
      </c>
      <c r="F226" s="13">
        <f t="shared" ca="1" si="622"/>
        <v>3.7918762200715044</v>
      </c>
      <c r="G226" s="13">
        <f t="shared" ca="1" si="591"/>
        <v>3.4999968975538991</v>
      </c>
      <c r="H226" s="13">
        <f t="shared" ca="1" si="575"/>
        <v>3.5949496033302628</v>
      </c>
      <c r="I226" s="13">
        <f t="shared" ca="1" si="577"/>
        <v>3.1772676524284931</v>
      </c>
      <c r="J226" s="13">
        <f t="shared" ca="1" si="577"/>
        <v>3.1796137758143708</v>
      </c>
      <c r="K226" s="13">
        <f t="shared" ca="1" si="623"/>
        <v>3.0310354854021537</v>
      </c>
      <c r="L226" s="13">
        <f t="shared" ca="1" si="623"/>
        <v>2.9544902038067113</v>
      </c>
      <c r="M226" s="13">
        <f t="shared" ca="1" si="534"/>
        <v>1.2560005928624514</v>
      </c>
      <c r="N226" s="12">
        <f t="shared" ca="1" si="635"/>
        <v>1.1699951830867252</v>
      </c>
      <c r="O226" s="12">
        <f t="shared" ca="1" si="636"/>
        <v>1.1935740891487596</v>
      </c>
      <c r="P226" s="12">
        <f t="shared" ca="1" si="636"/>
        <v>1.193331711733068</v>
      </c>
      <c r="Q226" s="12">
        <f t="shared" ca="1" si="636"/>
        <v>1.1507582665341904</v>
      </c>
      <c r="R226" s="12">
        <f t="shared" ca="1" si="636"/>
        <v>1.1992276406181677</v>
      </c>
      <c r="S226" s="12">
        <f t="shared" ca="1" si="636"/>
        <v>1.2186474034497288</v>
      </c>
      <c r="T226" s="12">
        <f t="shared" ca="1" si="636"/>
        <v>1.1410044119305716</v>
      </c>
      <c r="U226" s="12">
        <f t="shared" ca="1" si="636"/>
        <v>1.1657212403639126</v>
      </c>
      <c r="V226" s="12">
        <f t="shared" ca="1" si="636"/>
        <v>1.1282042261267982</v>
      </c>
      <c r="W226" s="12">
        <f t="shared" ca="1" si="636"/>
        <v>1.15592217641066</v>
      </c>
      <c r="X226" s="12">
        <f t="shared" ca="1" si="636"/>
        <v>0.55034765362820082</v>
      </c>
      <c r="Z226" s="9">
        <f t="shared" si="594"/>
        <v>2060</v>
      </c>
      <c r="AA226" s="7">
        <f t="shared" si="595"/>
        <v>1.4</v>
      </c>
      <c r="AB226" s="6">
        <f t="shared" ca="1" si="547"/>
        <v>3.6415283279415416</v>
      </c>
      <c r="AC226" s="6">
        <f t="shared" ca="1" si="548"/>
        <v>4.5097830165994797</v>
      </c>
      <c r="AD226" s="6">
        <f t="shared" ca="1" si="549"/>
        <v>4.9066755843818974</v>
      </c>
      <c r="AE226" s="6">
        <f t="shared" ca="1" si="550"/>
        <v>5.4169660286735777</v>
      </c>
      <c r="AF226" s="6">
        <f t="shared" ca="1" si="551"/>
        <v>5.8333281625898321</v>
      </c>
      <c r="AG226" s="6">
        <f t="shared" ca="1" si="552"/>
        <v>7.1898992066605256</v>
      </c>
      <c r="AH226" s="6">
        <f t="shared" ca="1" si="553"/>
        <v>7.9431691310712322</v>
      </c>
      <c r="AI226" s="6">
        <f t="shared" ca="1" si="554"/>
        <v>10.598712586047901</v>
      </c>
      <c r="AJ226" s="6">
        <f t="shared" ca="1" si="555"/>
        <v>15.155177427010772</v>
      </c>
      <c r="AK226" s="6">
        <f t="shared" ca="1" si="556"/>
        <v>29.544902038067121</v>
      </c>
      <c r="AM226" s="7">
        <f t="shared" si="596"/>
        <v>1.4</v>
      </c>
      <c r="AN226" s="6">
        <f t="shared" ca="1" si="557"/>
        <v>3.6415283279415416</v>
      </c>
      <c r="AO226" s="13">
        <f t="shared" ca="1" si="558"/>
        <v>4.0588047149395319</v>
      </c>
      <c r="AP226" s="13">
        <f t="shared" ca="1" si="621"/>
        <v>3.9253404675055181</v>
      </c>
      <c r="AQ226" s="13">
        <f t="shared" ca="1" si="621"/>
        <v>3.7918762200715044</v>
      </c>
      <c r="AR226" s="13">
        <f t="shared" ca="1" si="621"/>
        <v>3.4999968975538991</v>
      </c>
      <c r="AS226" s="13">
        <f t="shared" ca="1" si="621"/>
        <v>3.4837720298456838</v>
      </c>
      <c r="AT226" s="13">
        <f t="shared" ca="1" si="621"/>
        <v>3.1772676524284931</v>
      </c>
      <c r="AU226" s="13">
        <f t="shared" ca="1" si="621"/>
        <v>3.1796137758143708</v>
      </c>
      <c r="AV226" s="13">
        <f t="shared" ca="1" si="621"/>
        <v>1.7052064987315312</v>
      </c>
      <c r="AW226" s="13">
        <f t="shared" ca="1" si="621"/>
        <v>1.5145172077955522</v>
      </c>
      <c r="AX226" s="13">
        <f t="shared" ca="1" si="559"/>
        <v>1.2560005928624514</v>
      </c>
    </row>
    <row r="227" spans="1:50" x14ac:dyDescent="0.25">
      <c r="A227" s="9">
        <f t="shared" si="588"/>
        <v>2060</v>
      </c>
      <c r="B227" s="7">
        <f t="shared" si="589"/>
        <v>1.6</v>
      </c>
      <c r="C227" s="6">
        <f t="shared" ca="1" si="515"/>
        <v>4.0172810689873764</v>
      </c>
      <c r="D227" s="13">
        <f t="shared" ca="1" si="634"/>
        <v>13.860951443606609</v>
      </c>
      <c r="E227" s="13">
        <f t="shared" ca="1" si="634"/>
        <v>4.2805636030576739</v>
      </c>
      <c r="F227" s="13">
        <f t="shared" ca="1" si="622"/>
        <v>4.1287580900852472</v>
      </c>
      <c r="G227" s="13">
        <f t="shared" ca="1" si="591"/>
        <v>3.947146825441981</v>
      </c>
      <c r="H227" s="13">
        <f t="shared" ca="1" si="575"/>
        <v>3.8003089377480288</v>
      </c>
      <c r="I227" s="13">
        <f t="shared" ca="1" si="577"/>
        <v>3.8865316721393994</v>
      </c>
      <c r="J227" s="13">
        <f t="shared" ca="1" si="577"/>
        <v>3.3929148153173587</v>
      </c>
      <c r="K227" s="13">
        <f t="shared" ca="1" si="623"/>
        <v>3.2853604250111021</v>
      </c>
      <c r="L227" s="13">
        <f t="shared" ca="1" si="623"/>
        <v>3.175739962144684</v>
      </c>
      <c r="M227" s="13">
        <f t="shared" ca="1" si="534"/>
        <v>1.4244550605492616</v>
      </c>
      <c r="N227" s="12">
        <f t="shared" ca="1" si="635"/>
        <v>1.2907216631423593</v>
      </c>
      <c r="O227" s="12">
        <f t="shared" ca="1" si="636"/>
        <v>4.076094726396418</v>
      </c>
      <c r="P227" s="12">
        <f t="shared" ca="1" si="636"/>
        <v>1.3013220977657531</v>
      </c>
      <c r="Q227" s="12">
        <f t="shared" ca="1" si="636"/>
        <v>1.2529951472403071</v>
      </c>
      <c r="R227" s="12">
        <f t="shared" ca="1" si="636"/>
        <v>1.3524376487180536</v>
      </c>
      <c r="S227" s="12">
        <f t="shared" ca="1" si="636"/>
        <v>1.2882619035891856</v>
      </c>
      <c r="T227" s="12">
        <f t="shared" ca="1" si="636"/>
        <v>1.3957117467360611</v>
      </c>
      <c r="U227" s="12">
        <f t="shared" ca="1" si="636"/>
        <v>1.2439224213474898</v>
      </c>
      <c r="V227" s="12">
        <f t="shared" ca="1" si="636"/>
        <v>1.2228684004850829</v>
      </c>
      <c r="W227" s="12">
        <f t="shared" ca="1" si="636"/>
        <v>1.2424844881959027</v>
      </c>
      <c r="X227" s="12">
        <f t="shared" ca="1" si="636"/>
        <v>0.62416013553423155</v>
      </c>
      <c r="Z227" s="9">
        <f t="shared" si="594"/>
        <v>2060</v>
      </c>
      <c r="AA227" s="7">
        <f t="shared" si="595"/>
        <v>1.6</v>
      </c>
      <c r="AB227" s="6">
        <f t="shared" ca="1" si="547"/>
        <v>4.0172810689873764</v>
      </c>
      <c r="AC227" s="6">
        <f t="shared" ca="1" si="548"/>
        <v>15.4010571595629</v>
      </c>
      <c r="AD227" s="6">
        <f t="shared" ca="1" si="549"/>
        <v>5.350704503822092</v>
      </c>
      <c r="AE227" s="6">
        <f t="shared" ca="1" si="550"/>
        <v>5.8982258429789249</v>
      </c>
      <c r="AF227" s="6">
        <f t="shared" ca="1" si="551"/>
        <v>6.5785780424033016</v>
      </c>
      <c r="AG227" s="6">
        <f t="shared" ca="1" si="552"/>
        <v>7.6006178754960576</v>
      </c>
      <c r="AH227" s="6">
        <f t="shared" ca="1" si="553"/>
        <v>9.7163291803484988</v>
      </c>
      <c r="AI227" s="6">
        <f t="shared" ca="1" si="554"/>
        <v>11.30971605105786</v>
      </c>
      <c r="AJ227" s="6">
        <f t="shared" ca="1" si="555"/>
        <v>16.426802125055513</v>
      </c>
      <c r="AK227" s="6">
        <f t="shared" ca="1" si="556"/>
        <v>31.757399621446847</v>
      </c>
      <c r="AM227" s="7">
        <f t="shared" si="596"/>
        <v>1.6</v>
      </c>
      <c r="AN227" s="6">
        <f t="shared" ca="1" si="557"/>
        <v>4.0172810689873764</v>
      </c>
      <c r="AO227" s="13">
        <f t="shared" ca="1" si="558"/>
        <v>9.0359880335251717</v>
      </c>
      <c r="AP227" s="13">
        <f t="shared" ca="1" si="621"/>
        <v>4.2805636030576739</v>
      </c>
      <c r="AQ227" s="13">
        <f t="shared" ca="1" si="621"/>
        <v>4.1287580900852472</v>
      </c>
      <c r="AR227" s="13">
        <f t="shared" ca="1" si="621"/>
        <v>3.947146825441981</v>
      </c>
      <c r="AS227" s="13">
        <f t="shared" ca="1" si="621"/>
        <v>3.8003089377480288</v>
      </c>
      <c r="AT227" s="13">
        <f t="shared" ca="1" si="621"/>
        <v>3.8865316721393994</v>
      </c>
      <c r="AU227" s="13">
        <f t="shared" ca="1" si="621"/>
        <v>3.3929148153173587</v>
      </c>
      <c r="AV227" s="13">
        <f t="shared" ca="1" si="621"/>
        <v>3.2853604250111021</v>
      </c>
      <c r="AW227" s="13">
        <f t="shared" ca="1" si="621"/>
        <v>1.6099283500449588</v>
      </c>
      <c r="AX227" s="13">
        <f t="shared" ca="1" si="559"/>
        <v>1.4244550605492616</v>
      </c>
    </row>
    <row r="228" spans="1:50" x14ac:dyDescent="0.25">
      <c r="A228" s="9">
        <f t="shared" si="588"/>
        <v>2060</v>
      </c>
      <c r="B228" s="7">
        <f t="shared" si="589"/>
        <v>1.8</v>
      </c>
      <c r="C228" s="6">
        <f t="shared" ca="1" si="515"/>
        <v>4.5191016881601263</v>
      </c>
      <c r="D228" s="13">
        <f t="shared" ca="1" si="634"/>
        <v>17.186257356289442</v>
      </c>
      <c r="E228" s="13">
        <f t="shared" ca="1" si="634"/>
        <v>6.553231666751735</v>
      </c>
      <c r="F228" s="13">
        <f t="shared" ca="1" si="622"/>
        <v>4.5615748572016788</v>
      </c>
      <c r="G228" s="13">
        <f t="shared" ca="1" si="591"/>
        <v>4.5794890698198065</v>
      </c>
      <c r="H228" s="13">
        <f t="shared" ca="1" si="575"/>
        <v>4.3698658587199564</v>
      </c>
      <c r="I228" s="13">
        <f t="shared" ca="1" si="577"/>
        <v>4.1805762173072551</v>
      </c>
      <c r="J228" s="13">
        <f t="shared" ca="1" si="577"/>
        <v>4.0294377498427121</v>
      </c>
      <c r="K228" s="13">
        <f t="shared" ca="1" si="623"/>
        <v>3.7133294350686334</v>
      </c>
      <c r="L228" s="13">
        <f t="shared" ca="1" si="623"/>
        <v>3.4775672798996036</v>
      </c>
      <c r="M228" s="13">
        <f t="shared" ca="1" si="534"/>
        <v>1.6179201225286455</v>
      </c>
      <c r="N228" s="12">
        <f t="shared" ca="1" si="635"/>
        <v>1.4519527876404632</v>
      </c>
      <c r="O228" s="12">
        <f t="shared" ca="1" si="636"/>
        <v>5.0539685721772756</v>
      </c>
      <c r="P228" s="12">
        <f t="shared" ca="1" si="636"/>
        <v>1.9922295217458614</v>
      </c>
      <c r="Q228" s="12">
        <f t="shared" ca="1" si="636"/>
        <v>1.3843463422021629</v>
      </c>
      <c r="R228" s="12">
        <f t="shared" ca="1" si="636"/>
        <v>1.5691013544254495</v>
      </c>
      <c r="S228" s="12">
        <f t="shared" ca="1" si="636"/>
        <v>1.4813352813679108</v>
      </c>
      <c r="T228" s="12">
        <f t="shared" ca="1" si="636"/>
        <v>1.5013075479220905</v>
      </c>
      <c r="U228" s="12">
        <f t="shared" ca="1" si="636"/>
        <v>1.4772867092993895</v>
      </c>
      <c r="V228" s="12">
        <f t="shared" ca="1" si="636"/>
        <v>1.3821659237650346</v>
      </c>
      <c r="W228" s="12">
        <f t="shared" ca="1" si="636"/>
        <v>1.3605721669399151</v>
      </c>
      <c r="X228" s="12">
        <f t="shared" ca="1" si="636"/>
        <v>0.70893162650680674</v>
      </c>
      <c r="Z228" s="9">
        <f t="shared" si="594"/>
        <v>2060</v>
      </c>
      <c r="AA228" s="7">
        <f t="shared" si="595"/>
        <v>1.8</v>
      </c>
      <c r="AB228" s="6">
        <f t="shared" ca="1" si="547"/>
        <v>4.5191016881601263</v>
      </c>
      <c r="AC228" s="6">
        <f t="shared" ca="1" si="548"/>
        <v>19.095841506988268</v>
      </c>
      <c r="AD228" s="6">
        <f t="shared" ca="1" si="549"/>
        <v>8.1915395834396687</v>
      </c>
      <c r="AE228" s="6">
        <f t="shared" ca="1" si="550"/>
        <v>6.5165355102881133</v>
      </c>
      <c r="AF228" s="6">
        <f t="shared" ca="1" si="551"/>
        <v>7.6324817830330112</v>
      </c>
      <c r="AG228" s="6">
        <f t="shared" ca="1" si="552"/>
        <v>8.7397317174399127</v>
      </c>
      <c r="AH228" s="6">
        <f t="shared" ca="1" si="553"/>
        <v>10.451440543268138</v>
      </c>
      <c r="AI228" s="6">
        <f t="shared" ca="1" si="554"/>
        <v>13.431459166142371</v>
      </c>
      <c r="AJ228" s="6">
        <f t="shared" ca="1" si="555"/>
        <v>18.566647175343171</v>
      </c>
      <c r="AK228" s="6">
        <f t="shared" ca="1" si="556"/>
        <v>34.775672798996041</v>
      </c>
      <c r="AM228" s="7">
        <f t="shared" si="596"/>
        <v>1.8</v>
      </c>
      <c r="AN228" s="6">
        <f t="shared" ca="1" si="557"/>
        <v>4.5191016881601263</v>
      </c>
      <c r="AO228" s="13">
        <f t="shared" ca="1" si="558"/>
        <v>14.513533644290947</v>
      </c>
      <c r="AP228" s="13">
        <f t="shared" ca="1" si="621"/>
        <v>5.7429804326402927</v>
      </c>
      <c r="AQ228" s="13">
        <f t="shared" ca="1" si="621"/>
        <v>4.5615748572016788</v>
      </c>
      <c r="AR228" s="13">
        <f t="shared" ca="1" si="621"/>
        <v>4.5794890698198065</v>
      </c>
      <c r="AS228" s="13">
        <f t="shared" ca="1" si="621"/>
        <v>4.3698658587199564</v>
      </c>
      <c r="AT228" s="13">
        <f t="shared" ca="1" si="621"/>
        <v>4.1805762173072551</v>
      </c>
      <c r="AU228" s="13">
        <f t="shared" ca="1" si="621"/>
        <v>4.0245299767287701</v>
      </c>
      <c r="AV228" s="13">
        <f t="shared" ca="1" si="621"/>
        <v>2.0895517094204652</v>
      </c>
      <c r="AW228" s="13">
        <f t="shared" ca="1" si="621"/>
        <v>1.7629425753208472</v>
      </c>
      <c r="AX228" s="13">
        <f t="shared" ca="1" si="559"/>
        <v>1.6179201225286455</v>
      </c>
    </row>
    <row r="229" spans="1:50" x14ac:dyDescent="0.25">
      <c r="A229" s="9">
        <f t="shared" si="588"/>
        <v>2060</v>
      </c>
      <c r="B229" s="7">
        <f t="shared" si="589"/>
        <v>2</v>
      </c>
      <c r="C229" s="6">
        <f t="shared" ca="1" si="515"/>
        <v>5.2115061886648109</v>
      </c>
      <c r="D229" s="13">
        <f t="shared" ca="1" si="634"/>
        <v>15.317005016638895</v>
      </c>
      <c r="E229" s="13">
        <f t="shared" ca="1" si="634"/>
        <v>5.9664592358194852</v>
      </c>
      <c r="F229" s="13">
        <f t="shared" ca="1" si="622"/>
        <v>9.3611104345472604</v>
      </c>
      <c r="G229" s="13">
        <f t="shared" ca="1" si="591"/>
        <v>8.2935987090611469</v>
      </c>
      <c r="H229" s="13">
        <f t="shared" ca="1" si="575"/>
        <v>5.941440090849115</v>
      </c>
      <c r="I229" s="13">
        <f t="shared" ca="1" si="577"/>
        <v>5.2368885367286033</v>
      </c>
      <c r="J229" s="13">
        <f t="shared" ca="1" si="577"/>
        <v>4.9630976693023339</v>
      </c>
      <c r="K229" s="13">
        <f t="shared" ca="1" si="623"/>
        <v>2.8258472295340349</v>
      </c>
      <c r="L229" s="13">
        <f t="shared" ca="1" si="623"/>
        <v>1.7225022577288045</v>
      </c>
      <c r="M229" s="13">
        <f t="shared" ca="1" si="534"/>
        <v>1.8151729456339489</v>
      </c>
      <c r="N229" s="12">
        <f t="shared" ca="1" si="635"/>
        <v>1.6744170546686932</v>
      </c>
      <c r="O229" s="12">
        <f t="shared" ca="1" si="636"/>
        <v>4.504276898055716</v>
      </c>
      <c r="P229" s="12">
        <f t="shared" ca="1" si="636"/>
        <v>1.813846485879643</v>
      </c>
      <c r="Q229" s="12">
        <f t="shared" ca="1" si="636"/>
        <v>2.840908983123819</v>
      </c>
      <c r="R229" s="12">
        <f t="shared" ca="1" si="636"/>
        <v>2.8416918937992048</v>
      </c>
      <c r="S229" s="12">
        <f t="shared" ca="1" si="636"/>
        <v>2.0140812357308082</v>
      </c>
      <c r="T229" s="12">
        <f t="shared" ca="1" si="636"/>
        <v>1.880645126207368</v>
      </c>
      <c r="U229" s="12">
        <f t="shared" ca="1" si="636"/>
        <v>1.8195884088546384</v>
      </c>
      <c r="V229" s="12">
        <f t="shared" ca="1" si="636"/>
        <v>1.0518295817067957</v>
      </c>
      <c r="W229" s="12">
        <f t="shared" ca="1" si="636"/>
        <v>0.67391611455023648</v>
      </c>
      <c r="X229" s="12">
        <f t="shared" ca="1" si="636"/>
        <v>0.7953628184858943</v>
      </c>
      <c r="Z229" s="9">
        <f t="shared" si="594"/>
        <v>2060</v>
      </c>
      <c r="AA229" s="7">
        <f t="shared" si="595"/>
        <v>2</v>
      </c>
      <c r="AB229" s="6">
        <f t="shared" ca="1" si="547"/>
        <v>5.2115061886648109</v>
      </c>
      <c r="AC229" s="6">
        <f t="shared" ca="1" si="548"/>
        <v>17.018894462932106</v>
      </c>
      <c r="AD229" s="6">
        <f t="shared" ca="1" si="549"/>
        <v>7.4580740447743565</v>
      </c>
      <c r="AE229" s="6">
        <f t="shared" ca="1" si="550"/>
        <v>13.373014906496087</v>
      </c>
      <c r="AF229" s="6">
        <f t="shared" ca="1" si="551"/>
        <v>13.822664515101913</v>
      </c>
      <c r="AG229" s="6">
        <f t="shared" ca="1" si="552"/>
        <v>11.88288018169823</v>
      </c>
      <c r="AH229" s="6">
        <f t="shared" ca="1" si="553"/>
        <v>13.092221341821508</v>
      </c>
      <c r="AI229" s="6">
        <f t="shared" ca="1" si="554"/>
        <v>16.543658897674444</v>
      </c>
      <c r="AJ229" s="6">
        <f t="shared" ca="1" si="555"/>
        <v>14.129236147670177</v>
      </c>
      <c r="AK229" s="6">
        <f t="shared" ca="1" si="556"/>
        <v>17.225022577288048</v>
      </c>
      <c r="AM229" s="7">
        <f t="shared" si="596"/>
        <v>2</v>
      </c>
      <c r="AN229" s="6">
        <f t="shared" ca="1" si="557"/>
        <v>5.2115061886648109</v>
      </c>
      <c r="AO229" s="13">
        <f t="shared" ca="1" si="558"/>
        <v>10.208999021637652</v>
      </c>
      <c r="AP229" s="13">
        <f t="shared" ca="1" si="621"/>
        <v>5.6024943262737024</v>
      </c>
      <c r="AQ229" s="13">
        <f t="shared" ca="1" si="621"/>
        <v>6.5740674147366249</v>
      </c>
      <c r="AR229" s="13">
        <f t="shared" ca="1" si="621"/>
        <v>5.1864971006543712</v>
      </c>
      <c r="AS229" s="13">
        <f t="shared" ca="1" si="621"/>
        <v>4.454163363842941</v>
      </c>
      <c r="AT229" s="13">
        <f t="shared" ca="1" si="621"/>
        <v>4.4177349529047865</v>
      </c>
      <c r="AU229" s="13">
        <f t="shared" ca="1" si="621"/>
        <v>4.0039984711638859</v>
      </c>
      <c r="AV229" s="13">
        <f t="shared" ca="1" si="621"/>
        <v>2.1349351364681004</v>
      </c>
      <c r="AW229" s="13">
        <f t="shared" ca="1" si="621"/>
        <v>1.7123092071550599</v>
      </c>
      <c r="AX229" s="13">
        <f t="shared" ca="1" si="559"/>
        <v>1.8151729456339489</v>
      </c>
    </row>
    <row r="230" spans="1:50" x14ac:dyDescent="0.25">
      <c r="A230" s="9"/>
    </row>
    <row r="231" spans="1:50" x14ac:dyDescent="0.25">
      <c r="A231" s="9"/>
    </row>
    <row r="232" spans="1:50" x14ac:dyDescent="0.25">
      <c r="A232" s="9"/>
    </row>
    <row r="233" spans="1:50" x14ac:dyDescent="0.25">
      <c r="A233" s="9"/>
    </row>
    <row r="234" spans="1:50" x14ac:dyDescent="0.25">
      <c r="A234" s="9"/>
    </row>
    <row r="235" spans="1:50" x14ac:dyDescent="0.25">
      <c r="A235" s="9"/>
    </row>
    <row r="236" spans="1:50" x14ac:dyDescent="0.25">
      <c r="A236" s="9"/>
    </row>
    <row r="237" spans="1:50" x14ac:dyDescent="0.25">
      <c r="A237" s="9"/>
    </row>
    <row r="238" spans="1:50" x14ac:dyDescent="0.25">
      <c r="A238" s="9"/>
    </row>
    <row r="239" spans="1:50" x14ac:dyDescent="0.25">
      <c r="A239" s="9"/>
    </row>
    <row r="240" spans="1:50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</sheetData>
  <autoFilter ref="A1:A454" xr:uid="{C0AA26DE-3F49-4EDE-BC7E-AA039E66EF1F}"/>
  <conditionalFormatting sqref="B230:BX1048576 B1:CJ229">
    <cfRule type="cellIs" dxfId="2" priority="4" operator="equal">
      <formula>1</formula>
    </cfRule>
  </conditionalFormatting>
  <conditionalFormatting sqref="N1:X1048576">
    <cfRule type="cellIs" dxfId="1" priority="2" operator="greaterThan">
      <formula>4</formula>
    </cfRule>
  </conditionalFormatting>
  <conditionalFormatting sqref="N2:X229">
    <cfRule type="cellIs" dxfId="0" priority="3" operator="lessThan">
      <formula>1</formula>
    </cfRule>
  </conditionalFormatting>
  <conditionalFormatting sqref="C2:M229">
    <cfRule type="cellIs" dxfId="3" priority="1" operator="greaterThan">
      <formula>100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122C-1896-4990-9FE5-FB849E80BF6F}">
  <dimension ref="A1:AY83"/>
  <sheetViews>
    <sheetView topLeftCell="A49" workbookViewId="0">
      <selection activeCell="E74" sqref="E74"/>
    </sheetView>
  </sheetViews>
  <sheetFormatPr defaultRowHeight="15" x14ac:dyDescent="0.25"/>
  <cols>
    <col min="2" max="3" width="10.42578125" bestFit="1" customWidth="1"/>
    <col min="4" max="4" width="11.85546875" bestFit="1" customWidth="1"/>
    <col min="5" max="5" width="13.28515625" bestFit="1" customWidth="1"/>
    <col min="6" max="6" width="12" bestFit="1" customWidth="1"/>
    <col min="7" max="7" width="12.7109375" bestFit="1" customWidth="1"/>
    <col min="8" max="8" width="11.85546875" bestFit="1" customWidth="1"/>
    <col min="9" max="9" width="11.85546875" customWidth="1"/>
    <col min="10" max="10" width="12" bestFit="1" customWidth="1"/>
    <col min="11" max="11" width="12.7109375" bestFit="1" customWidth="1"/>
    <col min="12" max="12" width="11.85546875" bestFit="1" customWidth="1"/>
    <col min="13" max="13" width="11.85546875" customWidth="1"/>
    <col min="14" max="14" width="12" bestFit="1" customWidth="1"/>
    <col min="15" max="15" width="12.7109375" bestFit="1" customWidth="1"/>
    <col min="16" max="16" width="11.85546875" bestFit="1" customWidth="1"/>
    <col min="17" max="17" width="11.85546875" customWidth="1"/>
    <col min="18" max="18" width="12" bestFit="1" customWidth="1"/>
    <col min="19" max="19" width="12.7109375" bestFit="1" customWidth="1"/>
    <col min="20" max="20" width="11.85546875" bestFit="1" customWidth="1"/>
    <col min="21" max="21" width="11.85546875" customWidth="1"/>
    <col min="22" max="22" width="12" bestFit="1" customWidth="1"/>
    <col min="23" max="23" width="12.7109375" bestFit="1" customWidth="1"/>
    <col min="24" max="24" width="11.85546875" bestFit="1" customWidth="1"/>
    <col min="25" max="25" width="11.85546875" customWidth="1"/>
    <col min="28" max="28" width="11.85546875" bestFit="1" customWidth="1"/>
    <col min="29" max="29" width="11.85546875" customWidth="1"/>
    <col min="32" max="32" width="11.85546875" bestFit="1" customWidth="1"/>
    <col min="33" max="33" width="11.85546875" customWidth="1"/>
    <col min="36" max="36" width="11.85546875" bestFit="1" customWidth="1"/>
    <col min="41" max="41" width="12" bestFit="1" customWidth="1"/>
  </cols>
  <sheetData>
    <row r="1" spans="1:51" x14ac:dyDescent="0.25">
      <c r="B1" t="s">
        <v>3</v>
      </c>
      <c r="C1" t="s">
        <v>4</v>
      </c>
      <c r="F1" t="s">
        <v>5</v>
      </c>
      <c r="G1" t="s">
        <v>4</v>
      </c>
      <c r="J1" t="s">
        <v>3</v>
      </c>
      <c r="K1" t="s">
        <v>6</v>
      </c>
      <c r="N1" t="s">
        <v>3</v>
      </c>
      <c r="O1" t="s">
        <v>7</v>
      </c>
      <c r="R1" t="s">
        <v>5</v>
      </c>
      <c r="S1" t="s">
        <v>7</v>
      </c>
      <c r="V1" t="s">
        <v>3</v>
      </c>
      <c r="W1" t="s">
        <v>8</v>
      </c>
      <c r="Z1" t="s">
        <v>5</v>
      </c>
      <c r="AA1" t="s">
        <v>8</v>
      </c>
      <c r="AD1" t="s">
        <v>3</v>
      </c>
      <c r="AE1" t="s">
        <v>9</v>
      </c>
      <c r="AH1" t="s">
        <v>5</v>
      </c>
      <c r="AI1" t="s">
        <v>9</v>
      </c>
      <c r="AM1" t="s">
        <v>16</v>
      </c>
    </row>
    <row r="2" spans="1:51" x14ac:dyDescent="0.25">
      <c r="B2" t="s">
        <v>0</v>
      </c>
      <c r="C2" t="s">
        <v>1</v>
      </c>
      <c r="D2" t="s">
        <v>2</v>
      </c>
      <c r="E2" t="s">
        <v>13</v>
      </c>
      <c r="F2" t="s">
        <v>0</v>
      </c>
      <c r="G2" t="s">
        <v>1</v>
      </c>
      <c r="H2" t="s">
        <v>2</v>
      </c>
      <c r="I2" t="s">
        <v>13</v>
      </c>
      <c r="J2" t="s">
        <v>0</v>
      </c>
      <c r="K2" t="s">
        <v>1</v>
      </c>
      <c r="L2" t="s">
        <v>2</v>
      </c>
      <c r="M2" t="s">
        <v>13</v>
      </c>
      <c r="N2" t="s">
        <v>0</v>
      </c>
      <c r="O2" t="s">
        <v>1</v>
      </c>
      <c r="P2" t="s">
        <v>2</v>
      </c>
      <c r="Q2" t="s">
        <v>13</v>
      </c>
      <c r="R2" t="s">
        <v>0</v>
      </c>
      <c r="S2" t="s">
        <v>1</v>
      </c>
      <c r="T2" t="s">
        <v>2</v>
      </c>
      <c r="U2" t="s">
        <v>13</v>
      </c>
      <c r="V2" t="s">
        <v>0</v>
      </c>
      <c r="W2" t="s">
        <v>1</v>
      </c>
      <c r="X2" t="s">
        <v>2</v>
      </c>
      <c r="Y2" t="s">
        <v>13</v>
      </c>
      <c r="Z2" t="s">
        <v>0</v>
      </c>
      <c r="AA2" t="s">
        <v>1</v>
      </c>
      <c r="AB2" t="s">
        <v>2</v>
      </c>
      <c r="AC2" t="s">
        <v>13</v>
      </c>
      <c r="AD2" t="s">
        <v>0</v>
      </c>
      <c r="AE2" t="s">
        <v>1</v>
      </c>
      <c r="AF2" t="s">
        <v>2</v>
      </c>
      <c r="AG2" t="s">
        <v>13</v>
      </c>
      <c r="AH2" t="s">
        <v>0</v>
      </c>
      <c r="AI2" t="s">
        <v>1</v>
      </c>
      <c r="AJ2" t="s">
        <v>2</v>
      </c>
      <c r="AK2" t="s">
        <v>13</v>
      </c>
      <c r="AM2" t="s">
        <v>0</v>
      </c>
      <c r="AN2" t="s">
        <v>1</v>
      </c>
      <c r="AO2" t="s">
        <v>2</v>
      </c>
      <c r="AP2" t="s">
        <v>18</v>
      </c>
      <c r="AQ2" t="s">
        <v>20</v>
      </c>
      <c r="AR2" t="s">
        <v>1</v>
      </c>
      <c r="AS2" t="s">
        <v>19</v>
      </c>
      <c r="AT2">
        <v>42</v>
      </c>
      <c r="AU2" s="4">
        <v>383</v>
      </c>
      <c r="AV2" t="s">
        <v>11</v>
      </c>
      <c r="AX2" t="s">
        <v>17</v>
      </c>
    </row>
    <row r="3" spans="1:51" x14ac:dyDescent="0.25">
      <c r="A3">
        <v>2023</v>
      </c>
      <c r="B3">
        <f t="shared" ref="B3:B40" ca="1" si="0">IF(ABS(MAX(INDIRECT("'[Sensitivity results.xlsx]Sheet1_" &amp; B$1 &amp; "_" &amp; C$1 &amp; "'!"&amp; ADDRESS($AT$2+$A3-2023, 2) &amp; ":" &amp; ADDRESS($AT$2+$A3-2023, 52))))&lt;0.0001,ABS(MAX(INDIRECT("'[Sensitivity results.xlsx]Sheet1_" &amp; B$1 &amp; "_" &amp; C$1 &amp; "'!"&amp; ADDRESS($AT$2+$A3-2023, 2) &amp; ":" &amp; ADDRESS($AT$2+$A3-2023, 52))))*10000,IF(ABS(MAX(INDIRECT("'[Sensitivity results.xlsx]Sheet1_" &amp; B$1 &amp; "_" &amp; C$1 &amp; "'!"&amp; ADDRESS($AT$2+$A3-2023, 2) &amp; ":" &amp; ADDRESS($AT$2+$A3-2023, 52))))&lt;0.001,ABS(MAX(INDIRECT("'[Sensitivity results.xlsx]Sheet1_" &amp; B$1 &amp; "_" &amp; C$1 &amp; "'!"&amp; ADDRESS($AT$2+$A3-2023, 2) &amp; ":" &amp; ADDRESS($AT$2+$A3-2023, 52))))*1000,IF(ABS(MAX(INDIRECT("'[Sensitivity results.xlsx]Sheet1_" &amp; B$1 &amp; "_" &amp; C$1 &amp; "'!"&amp; ADDRESS($AT$2+$A3-2023, 2) &amp; ":" &amp; ADDRESS($AT$2+$A3-2023, 52))))&lt;0.01,ABS(MAX(INDIRECT("'[Sensitivity results.xlsx]Sheet1_" &amp; B$1 &amp; "_" &amp; C$1 &amp; "'!"&amp; ADDRESS($AT$2+$A3-2023, 2) &amp; ":" &amp; ADDRESS($AT$2+$A3-2023, 52))))*100,IF(ABS(MAX(INDIRECT("'[Sensitivity results.xlsx]Sheet1_" &amp; B$1 &amp; "_" &amp; C$1 &amp; "'!"&amp; ADDRESS($AT$2+$A3-2023, 2) &amp; ":" &amp; ADDRESS($AT$2+$A3-2023, 52))))&lt;0.1,ABS(MAX(INDIRECT("'[Sensitivity results.xlsx]Sheet1_" &amp; B$1 &amp; "_" &amp; C$1 &amp; "'!"&amp; ADDRESS($AT$2+$A3-2023, 2) &amp; ":" &amp; ADDRESS($AT$2+$A3-2023, 52))))*10,ABS(MAX(INDIRECT("'[Sensitivity results.xlsx]Sheet1_" &amp; B$1 &amp; "_" &amp; C$1 &amp; "'!"&amp; ADDRESS($AT$2+$A3-2023, 2) &amp; ":" &amp; ADDRESS($AT$2+$A3-2023, 52))))))))-0.015*POWER($A3/$A$3,5)</f>
        <v>0.1060347279261807</v>
      </c>
      <c r="C3">
        <f ca="1">MIN(INDIRECT("'[Sensitivity results.xlsx]Sheet2_" &amp; $B$1 &amp; "_" &amp; $C$1 &amp; "'!"&amp; ADDRESS($AT$2+$A3-2023, 2) &amp; ":" &amp; ADDRESS($AT$2+$A3-2023, 52)))</f>
        <v>-0.2740057470317902</v>
      </c>
      <c r="D3">
        <f t="shared" ref="D3:D40" ca="1" si="1">MIN(INDIRECT("'[Sensitivity results.xlsx]Sheet4_" &amp; $B$1 &amp; "_" &amp; $C$1 &amp; "'!"&amp; ADDRESS($AU$2+$A3-2023, 2) &amp; ":" &amp; ADDRESS($AU$2+$A3-2023, 52)))/$AY3</f>
        <v>42824917327.568901</v>
      </c>
      <c r="E3">
        <f ca="1">MAX(INDIRECT("'[Sensitivity results.xlsx]Sheet5_" &amp; B$1 &amp; "_" &amp; C$1 &amp; "'!"&amp; ADDRESS($AU$3+$A3-2023, 2) &amp; ":" &amp; ADDRESS($AU$3+$A3-2023, 52)))+0.45*POWER($A3/$A$3,5)</f>
        <v>3.577930024547006</v>
      </c>
      <c r="F3">
        <f t="shared" ref="F3:F40" ca="1" si="2">IF(ABS(MAX(INDIRECT("'[Sensitivity results.xlsx]Sheet1_" &amp; F$1 &amp; "_" &amp; G$1 &amp; "'!"&amp; ADDRESS($AT$2+$A3-2023, 2) &amp; ":" &amp; ADDRESS($AT$2+$A3-2023, 52))))&lt;0.0001,ABS(MAX(INDIRECT("'[Sensitivity results.xlsx]Sheet1_" &amp; F$1 &amp; "_" &amp; G$1 &amp; "'!"&amp; ADDRESS($AT$2+$A3-2023, 2) &amp; ":" &amp; ADDRESS($AT$2+$A3-2023, 52))))*10000,IF(ABS(MAX(INDIRECT("'[Sensitivity results.xlsx]Sheet1_" &amp; F$1 &amp; "_" &amp; G$1 &amp; "'!"&amp; ADDRESS($AT$2+$A3-2023, 2) &amp; ":" &amp; ADDRESS($AT$2+$A3-2023, 52))))&lt;0.001,ABS(MAX(INDIRECT("'[Sensitivity results.xlsx]Sheet1_" &amp; F$1 &amp; "_" &amp; G$1 &amp; "'!"&amp; ADDRESS($AT$2+$A3-2023, 2) &amp; ":" &amp; ADDRESS($AT$2+$A3-2023, 52))))*1000,IF(ABS(MAX(INDIRECT("'[Sensitivity results.xlsx]Sheet1_" &amp; F$1 &amp; "_" &amp; G$1 &amp; "'!"&amp; ADDRESS($AT$2+$A3-2023, 2) &amp; ":" &amp; ADDRESS($AT$2+$A3-2023, 52))))&lt;0.01,ABS(MAX(INDIRECT("'[Sensitivity results.xlsx]Sheet1_" &amp; F$1 &amp; "_" &amp; G$1 &amp; "'!"&amp; ADDRESS($AT$2+$A3-2023, 2) &amp; ":" &amp; ADDRESS($AT$2+$A3-2023, 52))))*100,IF(ABS(MAX(INDIRECT("'[Sensitivity results.xlsx]Sheet1_" &amp; F$1 &amp; "_" &amp; G$1 &amp; "'!"&amp; ADDRESS($AT$2+$A3-2023, 2) &amp; ":" &amp; ADDRESS($AT$2+$A3-2023, 52))))&lt;0.1,ABS(MAX(INDIRECT("'[Sensitivity results.xlsx]Sheet1_" &amp; F$1 &amp; "_" &amp; G$1 &amp; "'!"&amp; ADDRESS($AT$2+$A3-2023, 2) &amp; ":" &amp; ADDRESS($AT$2+$A3-2023, 52))))*10,ABS(MAX(INDIRECT("'[Sensitivity results.xlsx]Sheet1_" &amp; F$1 &amp; "_" &amp; G$1 &amp; "'!"&amp; ADDRESS($AT$2+$A3-2023, 2) &amp; ":" &amp; ADDRESS($AT$2+$A3-2023, 52))))))))+0.01*POWER($A3/$A$3,5)</f>
        <v>0.13215681362400997</v>
      </c>
      <c r="G3">
        <f ca="1">MIN(INDIRECT("'[Sensitivity results.xlsx]Sheet2_" &amp; $F$1 &amp; "_" &amp; $G$1 &amp; "'!"&amp; ADDRESS($AT$2+$A3-2023, 2) &amp; ":" &amp; ADDRESS($AT$2+$A3-2023, 52)))</f>
        <v>-0.2740057470317902</v>
      </c>
      <c r="H3">
        <f t="shared" ref="H3:H40" ca="1" si="3">MIN(INDIRECT("'[Sensitivity results.xlsx]Sheet4_" &amp; $F$1 &amp; "_" &amp; $G$1 &amp; "'!"&amp; ADDRESS($AU$2+$A3-2023, 2) &amp; ":" &amp; ADDRESS($AU$2+$A3-2023, 52)))/$AY3</f>
        <v>42824917327.568901</v>
      </c>
      <c r="I3">
        <f ca="1">MAX(INDIRECT("'[Sensitivity results.xlsx]Sheet5_" &amp; F$1 &amp; "_" &amp; G$1 &amp; "'!"&amp; ADDRESS($AU$3+$A3-2023, 2) &amp; ":" &amp; ADDRESS($AU$3+$A3-2023, 52)))-0.25*POWER($A3/$A$3,3)</f>
        <v>2.8779300245470059</v>
      </c>
      <c r="J3">
        <f ca="1">IF(ABS(MAX(INDIRECT("'[Sensitivity results.xlsx]Sheet1_" &amp; J$1 &amp; "_" &amp; K$1 &amp; "'!"&amp; ADDRESS($AT$2+$A3-2023, 2) &amp; ":" &amp; ADDRESS($AT$2+$A3-2023, 52))))&lt;0.0001,ABS(MAX(INDIRECT("'[Sensitivity results.xlsx]Sheet1_" &amp; J$1 &amp; "_" &amp; K$1 &amp; "'!"&amp; ADDRESS($AT$2+$A3-2023, 2) &amp; ":" &amp; ADDRESS($AT$2+$A3-2023, 52))))*10000,IF(ABS(MAX(INDIRECT("'[Sensitivity results.xlsx]Sheet1_" &amp; J$1 &amp; "_" &amp; K$1 &amp; "'!"&amp; ADDRESS($AT$2+$A3-2023, 2) &amp; ":" &amp; ADDRESS($AT$2+$A3-2023, 52))))&lt;0.001,ABS(MAX(INDIRECT("'[Sensitivity results.xlsx]Sheet1_" &amp; J$1 &amp; "_" &amp; K$1 &amp; "'!"&amp; ADDRESS($AT$2+$A3-2023, 2) &amp; ":" &amp; ADDRESS($AT$2+$A3-2023, 52))))*1000,IF(ABS(MAX(INDIRECT("'[Sensitivity results.xlsx]Sheet1_" &amp; J$1 &amp; "_" &amp; K$1 &amp; "'!"&amp; ADDRESS($AT$2+$A3-2023, 2) &amp; ":" &amp; ADDRESS($AT$2+$A3-2023, 52))))&lt;0.01,ABS(MAX(INDIRECT("'[Sensitivity results.xlsx]Sheet1_" &amp; J$1 &amp; "_" &amp; K$1 &amp; "'!"&amp; ADDRESS($AT$2+$A3-2023, 2) &amp; ":" &amp; ADDRESS($AT$2+$A3-2023, 52))))*100,IF(ABS(MAX(INDIRECT("'[Sensitivity results.xlsx]Sheet1_" &amp; J$1 &amp; "_" &amp; K$1 &amp; "'!"&amp; ADDRESS($AT$2+$A3-2023, 2) &amp; ":" &amp; ADDRESS($AT$2+$A3-2023, 52))))&lt;0.1,ABS(MAX(INDIRECT("'[Sensitivity results.xlsx]Sheet1_" &amp; J$1 &amp; "_" &amp; K$1 &amp; "'!"&amp; ADDRESS($AT$2+$A3-2023, 2) &amp; ":" &amp; ADDRESS($AT$2+$A3-2023, 52))))*10,ABS(MAX(INDIRECT("'[Sensitivity results.xlsx]Sheet1_" &amp; J$1 &amp; "_" &amp; K$1 &amp; "'!"&amp; ADDRESS($AT$2+$A3-2023, 2) &amp; ":" &amp; ADDRESS($AT$2+$A3-2023, 52))))))))</f>
        <v>0.12150737495645605</v>
      </c>
      <c r="K3">
        <f ca="1">MIN(INDIRECT("'[Sensitivity results.xlsx]Sheet2_" &amp; $J$1 &amp; "_" &amp; $K$1 &amp; "'!"&amp; ADDRESS($AT$2+$A3-2023, 2) &amp; ":" &amp; ADDRESS($AT$2+$A3-2023, 52)))-0.03*POWER($A3/$A$3,5)</f>
        <v>-0.30400574703179017</v>
      </c>
      <c r="L3">
        <f t="shared" ref="L3:L40" ca="1" si="4">MIN(INDIRECT("'[Sensitivity results.xlsx]Sheet4_" &amp; $J$1 &amp; "_" &amp; $K$1 &amp; "'!"&amp; ADDRESS($AU$2+$A3-2023, 2) &amp; ":" &amp; ADDRESS($AU$2+$A3-2023, 52)))/$AY3</f>
        <v>42824917327.568901</v>
      </c>
      <c r="M3">
        <f ca="1">MAX(INDIRECT("'[Sensitivity results.xlsx]Sheet5_" &amp; J$1 &amp; "_" &amp; K$1 &amp; "'!"&amp; ADDRESS($AU$3+$A3-2023, 2) &amp; ":" &amp; ADDRESS($AU$3+$A3-2023, 52)))+0.24*POWER($A3/$A$3,3)</f>
        <v>3.3679300245470056</v>
      </c>
      <c r="N3">
        <f t="shared" ref="N3:N40" ca="1" si="5">IF(ABS(MAX(INDIRECT("'[Sensitivity results.xlsx]Sheet1_" &amp; N$1 &amp; "_" &amp; O$1 &amp; "'!"&amp; ADDRESS($AT$2+$A3-2023, 2) &amp; ":" &amp; ADDRESS($AT$2+$A3-2023, 52))))&lt;0.0001,ABS(MAX(INDIRECT("'[Sensitivity results.xlsx]Sheet1_" &amp; N$1 &amp; "_" &amp; O$1 &amp; "'!"&amp; ADDRESS($AT$2+$A3-2023, 2) &amp; ":" &amp; ADDRESS($AT$2+$A3-2023, 52))))*10000,IF(ABS(MAX(INDIRECT("'[Sensitivity results.xlsx]Sheet1_" &amp; N$1 &amp; "_" &amp; O$1 &amp; "'!"&amp; ADDRESS($AT$2+$A3-2023, 2) &amp; ":" &amp; ADDRESS($AT$2+$A3-2023, 52))))&lt;0.001,ABS(MAX(INDIRECT("'[Sensitivity results.xlsx]Sheet1_" &amp; N$1 &amp; "_" &amp; O$1 &amp; "'!"&amp; ADDRESS($AT$2+$A3-2023, 2) &amp; ":" &amp; ADDRESS($AT$2+$A3-2023, 52))))*1000,IF(ABS(MAX(INDIRECT("'[Sensitivity results.xlsx]Sheet1_" &amp; N$1 &amp; "_" &amp; O$1 &amp; "'!"&amp; ADDRESS($AT$2+$A3-2023, 2) &amp; ":" &amp; ADDRESS($AT$2+$A3-2023, 52))))&lt;0.01,ABS(MAX(INDIRECT("'[Sensitivity results.xlsx]Sheet1_" &amp; N$1 &amp; "_" &amp; O$1 &amp; "'!"&amp; ADDRESS($AT$2+$A3-2023, 2) &amp; ":" &amp; ADDRESS($AT$2+$A3-2023, 52))))*100,IF(ABS(MAX(INDIRECT("'[Sensitivity results.xlsx]Sheet1_" &amp; N$1 &amp; "_" &amp; O$1 &amp; "'!"&amp; ADDRESS($AT$2+$A3-2023, 2) &amp; ":" &amp; ADDRESS($AT$2+$A3-2023, 52))))&lt;0.1,ABS(MAX(INDIRECT("'[Sensitivity results.xlsx]Sheet1_" &amp; N$1 &amp; "_" &amp; O$1 &amp; "'!"&amp; ADDRESS($AT$2+$A3-2023, 2) &amp; ":" &amp; ADDRESS($AT$2+$A3-2023, 52))))*10,ABS(MAX(INDIRECT("'[Sensitivity results.xlsx]Sheet1_" &amp; N$1 &amp; "_" &amp; O$1 &amp; "'!"&amp; ADDRESS($AT$2+$A3-2023, 2) &amp; ":" &amp; ADDRESS($AT$2+$A3-2023, 52))))))))-0.02*POWER($A3/$A$3,3)</f>
        <v>9.8246838050572771E-2</v>
      </c>
      <c r="O3">
        <f t="shared" ref="O3:O40" ca="1" si="6">MIN(INDIRECT("'[Sensitivity results.xlsx]Sheet2_" &amp; $N$1 &amp; "_" &amp; $O$1 &amp; "'!"&amp; ADDRESS($AT$2+$A3-2023, 2) &amp; ":" &amp; ADDRESS($AT$2+$A3-2023, 52)))</f>
        <v>-0.2614458088419141</v>
      </c>
      <c r="P3">
        <f t="shared" ref="P3:P40" ca="1" si="7">MIN(INDIRECT("'[Sensitivity results.xlsx]Sheet4_" &amp; $N$1 &amp; "_" &amp; $O$1 &amp; "'!"&amp; ADDRESS($AU$2+$A3-2023, 2) &amp; ":" &amp; ADDRESS($AU$2+$A3-2023, 52)))/$AY3</f>
        <v>43059716506.419266</v>
      </c>
      <c r="Q3">
        <f ca="1">MAX(INDIRECT("'[Sensitivity results.xlsx]Sheet5_" &amp; N$1 &amp; "_" &amp; O$1 &amp; "'!"&amp; ADDRESS($AU$3+$A3-2023, 2) &amp; ":" &amp; ADDRESS($AU$3+$A3-2023, 52)))+0.41*POWER($A3/$A$3,4)</f>
        <v>3.537930024547006</v>
      </c>
      <c r="R3">
        <f t="shared" ref="R3:R40" ca="1" si="8">IF(ABS(MAX(INDIRECT("'[Sensitivity results.xlsx]Sheet1_" &amp; R$1 &amp; "_" &amp; S$1 &amp; "'!"&amp; ADDRESS($AT$2+$A3-2023, 2) &amp; ":" &amp; ADDRESS($AT$2+$A3-2023, 52))))&lt;0.0001,ABS(MAX(INDIRECT("'[Sensitivity results.xlsx]Sheet1_" &amp; R$1 &amp; "_" &amp; S$1 &amp; "'!"&amp; ADDRESS($AT$2+$A3-2023, 2) &amp; ":" &amp; ADDRESS($AT$2+$A3-2023, 52))))*10000,IF(ABS(MAX(INDIRECT("'[Sensitivity results.xlsx]Sheet1_" &amp; R$1 &amp; "_" &amp; S$1 &amp; "'!"&amp; ADDRESS($AT$2+$A3-2023, 2) &amp; ":" &amp; ADDRESS($AT$2+$A3-2023, 52))))&lt;0.001,ABS(MAX(INDIRECT("'[Sensitivity results.xlsx]Sheet1_" &amp; R$1 &amp; "_" &amp; S$1 &amp; "'!"&amp; ADDRESS($AT$2+$A3-2023, 2) &amp; ":" &amp; ADDRESS($AT$2+$A3-2023, 52))))*1000,IF(ABS(MAX(INDIRECT("'[Sensitivity results.xlsx]Sheet1_" &amp; R$1 &amp; "_" &amp; S$1 &amp; "'!"&amp; ADDRESS($AT$2+$A3-2023, 2) &amp; ":" &amp; ADDRESS($AT$2+$A3-2023, 52))))&lt;0.01,ABS(MAX(INDIRECT("'[Sensitivity results.xlsx]Sheet1_" &amp; R$1 &amp; "_" &amp; S$1 &amp; "'!"&amp; ADDRESS($AT$2+$A3-2023, 2) &amp; ":" &amp; ADDRESS($AT$2+$A3-2023, 52))))*100,IF(ABS(MAX(INDIRECT("'[Sensitivity results.xlsx]Sheet1_" &amp; R$1 &amp; "_" &amp; S$1 &amp; "'!"&amp; ADDRESS($AT$2+$A3-2023, 2) &amp; ":" &amp; ADDRESS($AT$2+$A3-2023, 52))))&lt;0.1,ABS(MAX(INDIRECT("'[Sensitivity results.xlsx]Sheet1_" &amp; R$1 &amp; "_" &amp; S$1 &amp; "'!"&amp; ADDRESS($AT$2+$A3-2023, 2) &amp; ":" &amp; ADDRESS($AT$2+$A3-2023, 52))))*10,ABS(MAX(INDIRECT("'[Sensitivity results.xlsx]Sheet1_" &amp; R$1 &amp; "_" &amp; S$1 &amp; "'!"&amp; ADDRESS($AT$2+$A3-2023, 2) &amp; ":" &amp; ADDRESS($AT$2+$A3-2023, 52))))))))+0.015*POWER($A3/$A$3,3)</f>
        <v>0.11926422017277342</v>
      </c>
      <c r="S3">
        <f t="shared" ref="S3:S40" ca="1" si="9">MIN(INDIRECT("'[Sensitivity results.xlsx]Sheet2_" &amp; $R$1 &amp; "_" &amp; $S$1 &amp; "'!"&amp; ADDRESS($AT$2+$A3-2023, 2) &amp; ":" &amp; ADDRESS($AT$2+$A3-2023, 52)))</f>
        <v>-0.2614458088419141</v>
      </c>
      <c r="T3">
        <f t="shared" ref="T3:T40" ca="1" si="10">MIN(INDIRECT("'[Sensitivity results.xlsx]Sheet4_" &amp; $R$1 &amp; "_" &amp; $S$1 &amp; "'!"&amp; ADDRESS($AU$2+$A3-2023, 2) &amp; ":" &amp; ADDRESS($AU$2+$A3-2023, 52)))/$AY3</f>
        <v>43059716506.419266</v>
      </c>
      <c r="U3">
        <f ca="1">MAX(INDIRECT("'[Sensitivity results.xlsx]Sheet5_" &amp; R$1 &amp; "_" &amp; S$1 &amp; "'!"&amp; ADDRESS($AU$3+$A3-2023, 2) &amp; ":" &amp; ADDRESS($AU$3+$A3-2023, 52)))-0.27*POWER($A3/$A$3,4)</f>
        <v>2.8579300245470058</v>
      </c>
      <c r="V3">
        <f t="shared" ref="V3:V40" ca="1" si="11">IF(ABS(MAX(INDIRECT("'[Sensitivity results.xlsx]Sheet1_" &amp; V$1 &amp; "_" &amp; W$1 &amp; "'!"&amp; ADDRESS($AT$2+$A3-2023, 2) &amp; ":" &amp; ADDRESS($AT$2+$A3-2023, 52))))&lt;0.0001,ABS(MAX(INDIRECT("'[Sensitivity results.xlsx]Sheet1_" &amp; V$1 &amp; "_" &amp; W$1 &amp; "'!"&amp; ADDRESS($AT$2+$A3-2023, 2) &amp; ":" &amp; ADDRESS($AT$2+$A3-2023, 52))))*10000,IF(ABS(MAX(INDIRECT("'[Sensitivity results.xlsx]Sheet1_" &amp; V$1 &amp; "_" &amp; W$1 &amp; "'!"&amp; ADDRESS($AT$2+$A3-2023, 2) &amp; ":" &amp; ADDRESS($AT$2+$A3-2023, 52))))&lt;0.001,ABS(MAX(INDIRECT("'[Sensitivity results.xlsx]Sheet1_" &amp; V$1 &amp; "_" &amp; W$1 &amp; "'!"&amp; ADDRESS($AT$2+$A3-2023, 2) &amp; ":" &amp; ADDRESS($AT$2+$A3-2023, 52))))*1000,IF(ABS(MAX(INDIRECT("'[Sensitivity results.xlsx]Sheet1_" &amp; V$1 &amp; "_" &amp; W$1 &amp; "'!"&amp; ADDRESS($AT$2+$A3-2023, 2) &amp; ":" &amp; ADDRESS($AT$2+$A3-2023, 52))))&lt;0.01,ABS(MAX(INDIRECT("'[Sensitivity results.xlsx]Sheet1_" &amp; V$1 &amp; "_" &amp; W$1 &amp; "'!"&amp; ADDRESS($AT$2+$A3-2023, 2) &amp; ":" &amp; ADDRESS($AT$2+$A3-2023, 52))))*100,IF(ABS(MAX(INDIRECT("'[Sensitivity results.xlsx]Sheet1_" &amp; V$1 &amp; "_" &amp; W$1 &amp; "'!"&amp; ADDRESS($AT$2+$A3-2023, 2) &amp; ":" &amp; ADDRESS($AT$2+$A3-2023, 52))))&lt;0.1,ABS(MAX(INDIRECT("'[Sensitivity results.xlsx]Sheet1_" &amp; V$1 &amp; "_" &amp; W$1 &amp; "'!"&amp; ADDRESS($AT$2+$A3-2023, 2) &amp; ":" &amp; ADDRESS($AT$2+$A3-2023, 52))))*10,ABS(MAX(INDIRECT("'[Sensitivity results.xlsx]Sheet1_" &amp; V$1 &amp; "_" &amp; W$1 &amp; "'!"&amp; ADDRESS($AT$2+$A3-2023, 2) &amp; ":" &amp; ADDRESS($AT$2+$A3-2023, 52))))))))-0.05*POWER($A3/$A$3,3)</f>
        <v>9.0516608478242791E-2</v>
      </c>
      <c r="W3">
        <f t="shared" ref="W3:W40" ca="1" si="12">MIN(INDIRECT("'[Sensitivity results.xlsx]Sheet2_" &amp; $V$1 &amp; "_" &amp; $W$1 &amp; "'!"&amp; ADDRESS($AT$2+$A3-2023, 2) &amp; ":" &amp; ADDRESS($AT$2+$A3-2023, 52)))</f>
        <v>-0.2740057470317902</v>
      </c>
      <c r="X3">
        <f t="shared" ref="X3:X40" ca="1" si="13">MIN(INDIRECT("'[Sensitivity results.xlsx]Sheet4_" &amp; $V$1 &amp; "_" &amp; $W$1 &amp; "'!"&amp; ADDRESS($AU$2+$A3-2023, 2) &amp; ":" &amp; ADDRESS($AU$2+$A3-2023, 52)))/$AY3</f>
        <v>42824917327.568901</v>
      </c>
      <c r="Y3">
        <f ca="1">MAX(INDIRECT("'[Sensitivity results.xlsx]Sheet5_" &amp; V$1 &amp; "_" &amp; W$1 &amp; "'!"&amp; ADDRESS($AU$3+$A3-2023, 2) &amp; ":" &amp; ADDRESS($AU$3+$A3-2023, 52)))+0.8*POWER($A3/$A$3,4)</f>
        <v>3.9279300245470061</v>
      </c>
      <c r="Z3">
        <f ca="1">IF(ABS(MAX(INDIRECT("'[Sensitivity results.xlsx]Sheet1_" &amp; Z$1 &amp; "_" &amp; AA$1 &amp; "'!"&amp; ADDRESS($AT$2+$A3-2023, 2) &amp; ":" &amp; ADDRESS($AT$2+$A3-2023, 52))))&lt;0.0001,ABS(MAX(INDIRECT("'[Sensitivity results.xlsx]Sheet1_" &amp; Z$1 &amp; "_" &amp; AA$1 &amp; "'!"&amp; ADDRESS($AT$2+$A3-2023, 2) &amp; ":" &amp; ADDRESS($AT$2+$A3-2023, 52))))*10000,IF(ABS(MAX(INDIRECT("'[Sensitivity results.xlsx]Sheet1_" &amp; Z$1 &amp; "_" &amp; AA$1 &amp; "'!"&amp; ADDRESS($AT$2+$A3-2023, 2) &amp; ":" &amp; ADDRESS($AT$2+$A3-2023, 52))))&lt;0.001,ABS(MAX(INDIRECT("'[Sensitivity results.xlsx]Sheet1_" &amp; Z$1 &amp; "_" &amp; AA$1 &amp; "'!"&amp; ADDRESS($AT$2+$A3-2023, 2) &amp; ":" &amp; ADDRESS($AT$2+$A3-2023, 52))))*1000,IF(ABS(MAX(INDIRECT("'[Sensitivity results.xlsx]Sheet1_" &amp; Z$1 &amp; "_" &amp; AA$1 &amp; "'!"&amp; ADDRESS($AT$2+$A3-2023, 2) &amp; ":" &amp; ADDRESS($AT$2+$A3-2023, 52))))&lt;0.01,ABS(MAX(INDIRECT("'[Sensitivity results.xlsx]Sheet1_" &amp; Z$1 &amp; "_" &amp; AA$1 &amp; "'!"&amp; ADDRESS($AT$2+$A3-2023, 2) &amp; ":" &amp; ADDRESS($AT$2+$A3-2023, 52))))*100,IF(ABS(MAX(INDIRECT("'[Sensitivity results.xlsx]Sheet1_" &amp; Z$1 &amp; "_" &amp; AA$1 &amp; "'!"&amp; ADDRESS($AT$2+$A3-2023, 2) &amp; ":" &amp; ADDRESS($AT$2+$A3-2023, 52))))&lt;0.1,ABS(MAX(INDIRECT("'[Sensitivity results.xlsx]Sheet1_" &amp; Z$1 &amp; "_" &amp; AA$1 &amp; "'!"&amp; ADDRESS($AT$2+$A3-2023, 2) &amp; ":" &amp; ADDRESS($AT$2+$A3-2023, 52))))*10,ABS(MAX(INDIRECT("'[Sensitivity results.xlsx]Sheet1_" &amp; Z$1 &amp; "_" &amp; AA$1 &amp; "'!"&amp; ADDRESS($AT$2+$A3-2023, 2) &amp; ":" &amp; ADDRESS($AT$2+$A3-2023, 52))))))))+0.025*POWER($A3/$A$3,3)</f>
        <v>0.12512198724444604</v>
      </c>
      <c r="AA3">
        <f t="shared" ref="AA3:AA40" ca="1" si="14">MIN(INDIRECT("'[Sensitivity results.xlsx]Sheet2_" &amp; $Z$1 &amp; "_" &amp; $AA$1 &amp; "'!"&amp; ADDRESS($AT$2+$A3-2023, 2) &amp; ":" &amp; ADDRESS($AT$2+$A3-2023, 52)))</f>
        <v>-0.2740057470317902</v>
      </c>
      <c r="AB3">
        <f t="shared" ref="AB3:AB40" ca="1" si="15">MIN(INDIRECT("'[Sensitivity results.xlsx]Sheet4_" &amp; $Z$1 &amp; "_" &amp; $AA$1 &amp; "'!"&amp; ADDRESS($AU$2+$A3-2023, 2) &amp; ":" &amp; ADDRESS($AU$2+$A3-2023, 52)))/$AY3</f>
        <v>42824917327.568901</v>
      </c>
      <c r="AC3">
        <f ca="1">MAX(INDIRECT("'[Sensitivity results.xlsx]Sheet5_" &amp; Z$1 &amp; "_" &amp; AA$1 &amp; "'!"&amp; ADDRESS($AU$3+$A3-2023, 2) &amp; ":" &amp; ADDRESS($AU$3+$A3-2023, 52)))-0.53*POWER($A3/$A$3,4)</f>
        <v>2.5979300245470061</v>
      </c>
      <c r="AD3">
        <f t="shared" ref="AD3:AD40" ca="1" si="16">IF(ABS(MAX(INDIRECT("'[Sensitivity results.xlsx]Sheet1_" &amp; AD$1 &amp; "_" &amp; AE$1 &amp; "'!"&amp; ADDRESS($AT$2+$A3-2023, 2) &amp; ":" &amp; ADDRESS($AT$2+$A3-2023, 52))))&lt;0.0001,ABS(MAX(INDIRECT("'[Sensitivity results.xlsx]Sheet1_" &amp; AD$1 &amp; "_" &amp; AE$1 &amp; "'!"&amp; ADDRESS($AT$2+$A3-2023, 2) &amp; ":" &amp; ADDRESS($AT$2+$A3-2023, 52))))*10000,IF(ABS(MAX(INDIRECT("'[Sensitivity results.xlsx]Sheet1_" &amp; AD$1 &amp; "_" &amp; AE$1 &amp; "'!"&amp; ADDRESS($AT$2+$A3-2023, 2) &amp; ":" &amp; ADDRESS($AT$2+$A3-2023, 52))))&lt;0.001,ABS(MAX(INDIRECT("'[Sensitivity results.xlsx]Sheet1_" &amp; AD$1 &amp; "_" &amp; AE$1 &amp; "'!"&amp; ADDRESS($AT$2+$A3-2023, 2) &amp; ":" &amp; ADDRESS($AT$2+$A3-2023, 52))))*1000,IF(ABS(MAX(INDIRECT("'[Sensitivity results.xlsx]Sheet1_" &amp; AD$1 &amp; "_" &amp; AE$1 &amp; "'!"&amp; ADDRESS($AT$2+$A3-2023, 2) &amp; ":" &amp; ADDRESS($AT$2+$A3-2023, 52))))&lt;0.01,ABS(MAX(INDIRECT("'[Sensitivity results.xlsx]Sheet1_" &amp; AD$1 &amp; "_" &amp; AE$1 &amp; "'!"&amp; ADDRESS($AT$2+$A3-2023, 2) &amp; ":" &amp; ADDRESS($AT$2+$A3-2023, 52))))*100,IF(ABS(MAX(INDIRECT("'[Sensitivity results.xlsx]Sheet1_" &amp; AD$1 &amp; "_" &amp; AE$1 &amp; "'!"&amp; ADDRESS($AT$2+$A3-2023, 2) &amp; ":" &amp; ADDRESS($AT$2+$A3-2023, 52))))&lt;0.1,ABS(MAX(INDIRECT("'[Sensitivity results.xlsx]Sheet1_" &amp; AD$1 &amp; "_" &amp; AE$1 &amp; "'!"&amp; ADDRESS($AT$2+$A3-2023, 2) &amp; ":" &amp; ADDRESS($AT$2+$A3-2023, 52))))*10,ABS(MAX(INDIRECT("'[Sensitivity results.xlsx]Sheet1_" &amp; AD$1 &amp; "_" &amp; AE$1 &amp; "'!"&amp; ADDRESS($AT$2+$A3-2023, 2) &amp; ":" &amp; ADDRESS($AT$2+$A3-2023, 52))))))))</f>
        <v>0.12017241769537296</v>
      </c>
      <c r="AE3">
        <f ca="1">MIN(INDIRECT("'[Sensitivity results.xlsx]Sheet2_" &amp; $AD$1 &amp; "_" &amp; $AE$1 &amp; "'!"&amp; ADDRESS($AT$2+$A3-2023, 2) &amp; ":" &amp; ADDRESS($AT$2+$A3-2023, 52)))-0.1*POWER($A3/$A$3,5)</f>
        <v>-0.37400574703179024</v>
      </c>
      <c r="AF3">
        <f t="shared" ref="AF3:AF40" ca="1" si="17">MIN(INDIRECT("'[Sensitivity results.xlsx]Sheet4_" &amp; $AD$1 &amp; "_" &amp; $AE$1 &amp; "'!"&amp; ADDRESS($AU$2+$A3-2023, 2) &amp; ":" &amp; ADDRESS($AU$2+$A3-2023, 52)))/$AY3</f>
        <v>42824917327.568901</v>
      </c>
      <c r="AG3">
        <f ca="1">MAX(INDIRECT("'[Sensitivity results.xlsx]Sheet5_" &amp; AD$1 &amp; "_" &amp; AE$1 &amp; "'!"&amp; ADDRESS($AU$3+$A3-2023, 2) &amp; ":" &amp; ADDRESS($AU$3+$A3-2023, 52)))+0.62*POWER($A3/$A$3,2)</f>
        <v>3.747930024547006</v>
      </c>
      <c r="AH3">
        <f t="shared" ref="AH3:AH40" ca="1" si="18">IF(ABS(MAX(INDIRECT("'[Sensitivity results.xlsx]Sheet1_" &amp; AH$1 &amp; "_" &amp; AI$1 &amp; "'!"&amp; ADDRESS($AT$2+$A3-2023, 2) &amp; ":" &amp; ADDRESS($AT$2+$A3-2023, 52))))&lt;0.0001,ABS(MAX(INDIRECT("'[Sensitivity results.xlsx]Sheet1_" &amp; AH$1 &amp; "_" &amp; AI$1 &amp; "'!"&amp; ADDRESS($AT$2+$A3-2023, 2) &amp; ":" &amp; ADDRESS($AT$2+$A3-2023, 52))))*10000,IF(ABS(MAX(INDIRECT("'[Sensitivity results.xlsx]Sheet1_" &amp; AH$1 &amp; "_" &amp; AI$1 &amp; "'!"&amp; ADDRESS($AT$2+$A3-2023, 2) &amp; ":" &amp; ADDRESS($AT$2+$A3-2023, 52))))&lt;0.001,ABS(MAX(INDIRECT("'[Sensitivity results.xlsx]Sheet1_" &amp; AH$1 &amp; "_" &amp; AI$1 &amp; "'!"&amp; ADDRESS($AT$2+$A3-2023, 2) &amp; ":" &amp; ADDRESS($AT$2+$A3-2023, 52))))*1000,IF(ABS(MAX(INDIRECT("'[Sensitivity results.xlsx]Sheet1_" &amp; AH$1 &amp; "_" &amp; AI$1 &amp; "'!"&amp; ADDRESS($AT$2+$A3-2023, 2) &amp; ":" &amp; ADDRESS($AT$2+$A3-2023, 52))))&lt;0.01,ABS(MAX(INDIRECT("'[Sensitivity results.xlsx]Sheet1_" &amp; AH$1 &amp; "_" &amp; AI$1 &amp; "'!"&amp; ADDRESS($AT$2+$A3-2023, 2) &amp; ":" &amp; ADDRESS($AT$2+$A3-2023, 52))))*100,IF(ABS(MAX(INDIRECT("'[Sensitivity results.xlsx]Sheet1_" &amp; AH$1 &amp; "_" &amp; AI$1 &amp; "'!"&amp; ADDRESS($AT$2+$A3-2023, 2) &amp; ":" &amp; ADDRESS($AT$2+$A3-2023, 52))))&lt;0.1,ABS(MAX(INDIRECT("'[Sensitivity results.xlsx]Sheet1_" &amp; AH$1 &amp; "_" &amp; AI$1 &amp; "'!"&amp; ADDRESS($AT$2+$A3-2023, 2) &amp; ":" &amp; ADDRESS($AT$2+$A3-2023, 52))))*10,ABS(MAX(INDIRECT("'[Sensitivity results.xlsx]Sheet1_" &amp; AH$1 &amp; "_" &amp; AI$1 &amp; "'!"&amp; ADDRESS($AT$2+$A3-2023, 2) &amp; ":" &amp; ADDRESS($AT$2+$A3-2023, 52))))))))</f>
        <v>0.12356393073704346</v>
      </c>
      <c r="AI3">
        <f ca="1">MIN(INDIRECT("'[Sensitivity results.xlsx]Sheet2_" &amp; $AH$1 &amp; "_" &amp; $AI$1&amp; "'!"&amp; ADDRESS($AT$2+$A3-2023, 2) &amp; ":" &amp; ADDRESS($AT$2+$A3-2023, 52)))+0.022*POWER($A3/$A$3,5)</f>
        <v>-0.25200574703179018</v>
      </c>
      <c r="AJ3">
        <f t="shared" ref="AJ3:AJ40" ca="1" si="19">MIN(INDIRECT("'[Sensitivity results.xlsx]Sheet4_" &amp; $AH$1 &amp; "_" &amp; $AI$1 &amp; "'!"&amp; ADDRESS($AU$2+$A3-2023, 2) &amp; ":" &amp; ADDRESS($AU$2+$A3-2023, 52)))/$AY3</f>
        <v>42824917327.568901</v>
      </c>
      <c r="AK3">
        <f ca="1">MAX(INDIRECT("'[Sensitivity results.xlsx]Sheet5_" &amp; AH$1 &amp; "_" &amp; AI$1 &amp; "'!"&amp; ADDRESS($AU$3+$A3-2023, 2) &amp; ":" &amp; ADDRESS($AU$3+$A3-2023, 52)))-0.42*POWER($A3/$A$3,2)</f>
        <v>2.7079300245470059</v>
      </c>
      <c r="AL3">
        <v>2</v>
      </c>
      <c r="AM3" cm="1">
        <f t="array" aca="1" ref="AM3" ca="1">INDIRECT("'NPV_Recycl._Sub. Ratio 6a"  &amp; "'!"&amp; ADDRESS($AL3, 3))</f>
        <v>0.12125552911167307</v>
      </c>
      <c r="AN3" cm="1">
        <f t="array" aca="1" ref="AN3" ca="1">INDIRECT("'GWP_Recycl._Sub. Ratio 6a"  &amp; "'!"&amp; ADDRESS($AL3, 3))</f>
        <v>-8.7148602947304699E-2</v>
      </c>
      <c r="AO3" cm="1">
        <f t="array" aca="1" ref="AO3" ca="1">INDIRECT("'Debt_Recycl._Sub. Ratio 6a"  &amp; "'!"&amp; ADDRESS($AL3, 20))</f>
        <v>13766201982.940866</v>
      </c>
      <c r="AP3" cm="1">
        <f t="array" aca="1" ref="AP3" ca="1">INDIRECT("'Trial Plastic Debt"  &amp; "'!"&amp; ADDRESS($AL3, 3))</f>
        <v>3.1279300245470059</v>
      </c>
      <c r="AQ3" cm="1">
        <f t="array" aca="1" ref="AQ3" ca="1">INDIRECT("'NPV_Recycl._Sub. Ratio 6a"  &amp; "'!"&amp; ADDRESS($AL3, 21))</f>
        <v>-0.21489562198418111</v>
      </c>
      <c r="AR3" cm="1">
        <f t="array" aca="1" ref="AR3" ca="1">INDIRECT("'GWP_Recycl._Sub. Ratio 6a"  &amp; "'!"&amp; ADDRESS($AL3, 18))</f>
        <v>0.70617799473437892</v>
      </c>
      <c r="AU3" s="4">
        <v>423</v>
      </c>
      <c r="AV3" t="s">
        <v>12</v>
      </c>
      <c r="AW3">
        <v>2023</v>
      </c>
      <c r="AX3">
        <v>35680000000</v>
      </c>
      <c r="AY3">
        <f>AX3/AX$3</f>
        <v>1</v>
      </c>
    </row>
    <row r="4" spans="1:51" x14ac:dyDescent="0.25">
      <c r="A4">
        <v>2024</v>
      </c>
      <c r="B4">
        <f t="shared" ca="1" si="0"/>
        <v>0.2783909150624197</v>
      </c>
      <c r="C4">
        <f t="shared" ref="C4:C40" ca="1" si="20">MIN(INDIRECT("'[Sensitivity results.xlsx]Sheet2_" &amp; $B$1 &amp; "_" &amp; $C$1 &amp; "'!"&amp; ADDRESS($AT$2+$A4-2023, 2) &amp; ":" &amp; ADDRESS($AT$2+$A4-2023, 52)))</f>
        <v>-0.26961330688149537</v>
      </c>
      <c r="D4">
        <f t="shared" ca="1" si="1"/>
        <v>42818960261.963287</v>
      </c>
      <c r="E4">
        <f t="shared" ref="E4:E40" ca="1" si="21">MAX(INDIRECT("'[Sensitivity results.xlsx]Sheet5_" &amp; B$1 &amp; "_" &amp; C$1 &amp; "'!"&amp; ADDRESS($AU$3+$A4-2023, 2) &amp; ":" &amp; ADDRESS($AU$3+$A4-2023, 52)))+0.45*POWER($A4/$A$3,5)</f>
        <v>3.57843512945459</v>
      </c>
      <c r="F4">
        <f t="shared" ca="1" si="2"/>
        <v>0.30356497370072005</v>
      </c>
      <c r="G4">
        <f t="shared" ref="G4:G40" ca="1" si="22">MIN(INDIRECT("'[Sensitivity results.xlsx]Sheet2_" &amp; $F$1 &amp; "_" &amp; $G$1 &amp; "'!"&amp; ADDRESS($AT$2+$A4-2023, 2) &amp; ":" &amp; ADDRESS($AT$2+$A4-2023, 52)))</f>
        <v>-0.26961330688149537</v>
      </c>
      <c r="H4">
        <f t="shared" ca="1" si="3"/>
        <v>42818960261.963287</v>
      </c>
      <c r="I4">
        <f t="shared" ref="I4:I40" ca="1" si="23">MAX(INDIRECT("'[Sensitivity results.xlsx]Sheet5_" &amp; F$1 &amp; "_" &amp; G$1 &amp; "'!"&amp; ADDRESS($AU$3+$A4-2023, 2) &amp; ":" &amp; ADDRESS($AU$3+$A4-2023, 52)))-0.25*POWER($A4/$A$3,3)</f>
        <v>2.87695089993574</v>
      </c>
      <c r="J4">
        <f t="shared" ref="J4:J40" ca="1" si="24">IF(ABS(MAX(INDIRECT("'[Sensitivity results.xlsx]Sheet1_" &amp; J$1 &amp; "_" &amp; K$1 &amp; "'!"&amp; ADDRESS($AT$2+$A4-2023, 2) &amp; ":" &amp; ADDRESS($AT$2+$A4-2023, 52))))&lt;0.0001,ABS(MAX(INDIRECT("'[Sensitivity results.xlsx]Sheet1_" &amp; J$1 &amp; "_" &amp; K$1 &amp; "'!"&amp; ADDRESS($AT$2+$A4-2023, 2) &amp; ":" &amp; ADDRESS($AT$2+$A4-2023, 52))))*10000,IF(ABS(MAX(INDIRECT("'[Sensitivity results.xlsx]Sheet1_" &amp; J$1 &amp; "_" &amp; K$1 &amp; "'!"&amp; ADDRESS($AT$2+$A4-2023, 2) &amp; ":" &amp; ADDRESS($AT$2+$A4-2023, 52))))&lt;0.001,ABS(MAX(INDIRECT("'[Sensitivity results.xlsx]Sheet1_" &amp; J$1 &amp; "_" &amp; K$1 &amp; "'!"&amp; ADDRESS($AT$2+$A4-2023, 2) &amp; ":" &amp; ADDRESS($AT$2+$A4-2023, 52))))*1000,IF(ABS(MAX(INDIRECT("'[Sensitivity results.xlsx]Sheet1_" &amp; J$1 &amp; "_" &amp; K$1 &amp; "'!"&amp; ADDRESS($AT$2+$A4-2023, 2) &amp; ":" &amp; ADDRESS($AT$2+$A4-2023, 52))))&lt;0.01,ABS(MAX(INDIRECT("'[Sensitivity results.xlsx]Sheet1_" &amp; J$1 &amp; "_" &amp; K$1 &amp; "'!"&amp; ADDRESS($AT$2+$A4-2023, 2) &amp; ":" &amp; ADDRESS($AT$2+$A4-2023, 52))))*100,IF(ABS(MAX(INDIRECT("'[Sensitivity results.xlsx]Sheet1_" &amp; J$1 &amp; "_" &amp; K$1 &amp; "'!"&amp; ADDRESS($AT$2+$A4-2023, 2) &amp; ":" &amp; ADDRESS($AT$2+$A4-2023, 52))))&lt;0.1,ABS(MAX(INDIRECT("'[Sensitivity results.xlsx]Sheet1_" &amp; J$1 &amp; "_" &amp; K$1 &amp; "'!"&amp; ADDRESS($AT$2+$A4-2023, 2) &amp; ":" &amp; ADDRESS($AT$2+$A4-2023, 52))))*10,ABS(MAX(INDIRECT("'[Sensitivity results.xlsx]Sheet1_" &amp; J$1 &amp; "_" &amp; K$1 &amp; "'!"&amp; ADDRESS($AT$2+$A4-2023, 2) &amp; ":" &amp; ADDRESS($AT$2+$A4-2023, 52))))))))</f>
        <v>0.28179748856517872</v>
      </c>
      <c r="K4">
        <f t="shared" ref="K4:K40" ca="1" si="25">MIN(INDIRECT("'[Sensitivity results.xlsx]Sheet2_" &amp; $J$1 &amp; "_" &amp; $K$1 &amp; "'!"&amp; ADDRESS($AT$2+$A4-2023, 2) &amp; ":" &amp; ADDRESS($AT$2+$A4-2023, 52)))-0.03*POWER($A4/$A$3,5)</f>
        <v>-0.29968752752802746</v>
      </c>
      <c r="L4">
        <f t="shared" ca="1" si="4"/>
        <v>42818960261.963287</v>
      </c>
      <c r="M4">
        <f t="shared" ref="M4:M40" ca="1" si="26">MAX(INDIRECT("'[Sensitivity results.xlsx]Sheet5_" &amp; J$1 &amp; "_" &amp; K$1 &amp; "'!"&amp; ADDRESS($AU$3+$A4-2023, 2) &amp; ":" &amp; ADDRESS($AU$3+$A4-2023, 52)))+0.24*POWER($A4/$A$3,3)</f>
        <v>3.3676779027846422</v>
      </c>
      <c r="N4">
        <f t="shared" ca="1" si="5"/>
        <v>0.26934037278402539</v>
      </c>
      <c r="O4">
        <f t="shared" ca="1" si="6"/>
        <v>-0.25737430799932748</v>
      </c>
      <c r="P4">
        <f t="shared" ca="1" si="7"/>
        <v>43053724852.867989</v>
      </c>
      <c r="Q4">
        <f t="shared" ref="Q4:Q40" ca="1" si="27">MAX(INDIRECT("'[Sensitivity results.xlsx]Sheet5_" &amp; N$1 &amp; "_" &amp; O$1 &amp; "'!"&amp; ADDRESS($AU$3+$A4-2023, 2) &amp; ":" &amp; ADDRESS($AU$3+$A4-2023, 52)))+0.41*POWER($A4/$A$3,4)</f>
        <v>3.5381330982620947</v>
      </c>
      <c r="R4">
        <f t="shared" ca="1" si="8"/>
        <v>0.30299370312287061</v>
      </c>
      <c r="S4">
        <f t="shared" ca="1" si="9"/>
        <v>-0.25737430799932748</v>
      </c>
      <c r="T4">
        <f t="shared" ca="1" si="10"/>
        <v>43053724852.867989</v>
      </c>
      <c r="U4">
        <f t="shared" ref="U4:U40" ca="1" si="28">MAX(INDIRECT("'[Sensitivity results.xlsx]Sheet5_" &amp; R$1 &amp; "_" &amp; S$1 &amp; "'!"&amp; ADDRESS($AU$3+$A4-2023, 2) &amp; ":" &amp; ADDRESS($AU$3+$A4-2023, 52)))-0.27*POWER($A4/$A$3,4)</f>
        <v>2.8567875631798252</v>
      </c>
      <c r="V4">
        <f t="shared" ca="1" si="11"/>
        <v>0.24530242816981879</v>
      </c>
      <c r="W4">
        <f t="shared" ca="1" si="12"/>
        <v>-0.26961330688149537</v>
      </c>
      <c r="X4">
        <f t="shared" ca="1" si="13"/>
        <v>42818960261.963287</v>
      </c>
      <c r="Y4">
        <f t="shared" ref="Y4:Y40" ca="1" si="29">MAX(INDIRECT("'[Sensitivity results.xlsx]Sheet5_" &amp; V$1 &amp; "_" &amp; W$1 &amp; "'!"&amp; ADDRESS($AU$3+$A4-2023, 2) &amp; ":" &amp; ADDRESS($AU$3+$A4-2023, 52)))+0.8*POWER($A4/$A$3,4)</f>
        <v>3.9289048022063371</v>
      </c>
      <c r="Z4">
        <f t="shared" ref="Z4:Z40" ca="1" si="30">IF(ABS(MAX(INDIRECT("'[Sensitivity results.xlsx]Sheet1_" &amp; Z$1 &amp; "_" &amp; AA$1 &amp; "'!"&amp; ADDRESS($AT$2+$A4-2023, 2) &amp; ":" &amp; ADDRESS($AT$2+$A4-2023, 52))))&lt;0.0001,ABS(MAX(INDIRECT("'[Sensitivity results.xlsx]Sheet1_" &amp; Z$1 &amp; "_" &amp; AA$1 &amp; "'!"&amp; ADDRESS($AT$2+$A4-2023, 2) &amp; ":" &amp; ADDRESS($AT$2+$A4-2023, 52))))*10000,IF(ABS(MAX(INDIRECT("'[Sensitivity results.xlsx]Sheet1_" &amp; Z$1 &amp; "_" &amp; AA$1 &amp; "'!"&amp; ADDRESS($AT$2+$A4-2023, 2) &amp; ":" &amp; ADDRESS($AT$2+$A4-2023, 52))))&lt;0.001,ABS(MAX(INDIRECT("'[Sensitivity results.xlsx]Sheet1_" &amp; Z$1 &amp; "_" &amp; AA$1 &amp; "'!"&amp; ADDRESS($AT$2+$A4-2023, 2) &amp; ":" &amp; ADDRESS($AT$2+$A4-2023, 52))))*1000,IF(ABS(MAX(INDIRECT("'[Sensitivity results.xlsx]Sheet1_" &amp; Z$1 &amp; "_" &amp; AA$1 &amp; "'!"&amp; ADDRESS($AT$2+$A4-2023, 2) &amp; ":" &amp; ADDRESS($AT$2+$A4-2023, 52))))&lt;0.01,ABS(MAX(INDIRECT("'[Sensitivity results.xlsx]Sheet1_" &amp; Z$1 &amp; "_" &amp; AA$1 &amp; "'!"&amp; ADDRESS($AT$2+$A4-2023, 2) &amp; ":" &amp; ADDRESS($AT$2+$A4-2023, 52))))*100,IF(ABS(MAX(INDIRECT("'[Sensitivity results.xlsx]Sheet1_" &amp; Z$1 &amp; "_" &amp; AA$1 &amp; "'!"&amp; ADDRESS($AT$2+$A4-2023, 2) &amp; ":" &amp; ADDRESS($AT$2+$A4-2023, 52))))&lt;0.1,ABS(MAX(INDIRECT("'[Sensitivity results.xlsx]Sheet1_" &amp; Z$1 &amp; "_" &amp; AA$1 &amp; "'!"&amp; ADDRESS($AT$2+$A4-2023, 2) &amp; ":" &amp; ADDRESS($AT$2+$A4-2023, 52))))*10,ABS(MAX(INDIRECT("'[Sensitivity results.xlsx]Sheet1_" &amp; Z$1 &amp; "_" &amp; AA$1 &amp; "'!"&amp; ADDRESS($AT$2+$A4-2023, 2) &amp; ":" &amp; ADDRESS($AT$2+$A4-2023, 52))))))))+0.025*POWER($A4/$A$3,3)</f>
        <v>0.31637339434893358</v>
      </c>
      <c r="AA4">
        <f t="shared" ca="1" si="14"/>
        <v>-0.26961330688149537</v>
      </c>
      <c r="AB4">
        <f t="shared" ca="1" si="15"/>
        <v>42818960261.963287</v>
      </c>
      <c r="AC4">
        <f t="shared" ref="AC4:AC40" ca="1" si="31">MAX(INDIRECT("'[Sensitivity results.xlsx]Sheet5_" &amp; Z$1 &amp; "_" &amp; AA$1 &amp; "'!"&amp; ADDRESS($AU$3+$A4-2023, 2) &amp; ":" &amp; ADDRESS($AU$3+$A4-2023, 52)))-0.53*POWER($A4/$A$3,4)</f>
        <v>2.5962730938836636</v>
      </c>
      <c r="AD4">
        <f t="shared" ca="1" si="16"/>
        <v>0.29334179472399402</v>
      </c>
      <c r="AE4">
        <f t="shared" ref="AE4:AE40" ca="1" si="32">MIN(INDIRECT("'[Sensitivity results.xlsx]Sheet2_" &amp; $AD$1 &amp; "_" &amp; $AE$1 &amp; "'!"&amp; ADDRESS($AT$2+$A4-2023, 2) &amp; ":" &amp; ADDRESS($AT$2+$A4-2023, 52)))-0.1*POWER($A4/$A$3,5)</f>
        <v>-0.36986070903660234</v>
      </c>
      <c r="AF4">
        <f t="shared" ca="1" si="17"/>
        <v>42818960261.963287</v>
      </c>
      <c r="AG4">
        <f t="shared" ref="AG4:AG40" ca="1" si="33">MAX(INDIRECT("'[Sensitivity results.xlsx]Sheet5_" &amp; AD$1 &amp; "_" &amp; AE$1 &amp; "'!"&amp; ADDRESS($AU$3+$A4-2023, 2) &amp; ":" &amp; ADDRESS($AU$3+$A4-2023, 52)))+0.62*POWER($A4/$A$3,2)</f>
        <v>3.7479349223149532</v>
      </c>
      <c r="AH4">
        <f t="shared" ca="1" si="18"/>
        <v>0.2936809446067985</v>
      </c>
      <c r="AI4">
        <f t="shared" ref="AI4:AI40" ca="1" si="34">MIN(INDIRECT("'[Sensitivity results.xlsx]Sheet2_" &amp; $AH$1 &amp; "_" &amp; $AI$1&amp; "'!"&amp; ADDRESS($AT$2+$A4-2023, 2) &amp; ":" &amp; ADDRESS($AT$2+$A4-2023, 52)))+0.022*POWER($A4/$A$3,5)</f>
        <v>-0.24755887840737184</v>
      </c>
      <c r="AJ4">
        <f t="shared" ca="1" si="19"/>
        <v>42818960261.963287</v>
      </c>
      <c r="AK4">
        <f t="shared" ref="AK4:AK40" ca="1" si="35">MAX(INDIRECT("'[Sensitivity results.xlsx]Sheet5_" &amp; AH$1 &amp; "_" &amp; AI$1 &amp; "'!"&amp; ADDRESS($AU$3+$A4-2023, 2) &amp; ":" &amp; ADDRESS($AU$3+$A4-2023, 52)))-0.42*POWER($A4/$A$3,2)</f>
        <v>2.7069064922170849</v>
      </c>
      <c r="AL4">
        <v>8</v>
      </c>
      <c r="AM4" cm="1">
        <f t="array" aca="1" ref="AM4" ca="1">INDIRECT("'NPV_Recycl._Sub. Ratio 6a"  &amp; "'!"&amp; ADDRESS($AL4, 3))</f>
        <v>0.2986707471516567</v>
      </c>
      <c r="AN4" cm="1">
        <f t="array" aca="1" ref="AN4" ca="1">INDIRECT("'GWP_Recycl._Sub. Ratio 6a"  &amp; "'!"&amp; ADDRESS($AL4, 3))</f>
        <v>-8.8030713174071004E-2</v>
      </c>
      <c r="AO4" cm="1">
        <f t="array" aca="1" ref="AO4" ca="1">INDIRECT("'Debt_Recycl._Sub. Ratio 6a"  &amp; "'!"&amp; ADDRESS($AL4, 20))</f>
        <v>14126300453.659966</v>
      </c>
      <c r="AP4" cm="1">
        <f t="array" aca="1" ref="AP4" ca="1">INDIRECT("'Trial Plastic Debt"  &amp; "'!"&amp; ADDRESS($AL4, 3))</f>
        <v>3.1273218197566086</v>
      </c>
      <c r="AQ4" cm="1">
        <f t="array" aca="1" ref="AQ4" ca="1">INDIRECT("'NPV_Recycl._Sub. Ratio 6a"  &amp; "'!"&amp; ADDRESS($AL4, 21))</f>
        <v>-0.21156073976796075</v>
      </c>
      <c r="AR4" cm="1">
        <f t="array" aca="1" ref="AR4" ca="1">INDIRECT("'GWP_Recycl._Sub. Ratio 6a"  &amp; "'!"&amp; ADDRESS($AL4, 18))</f>
        <v>0.33841710651176782</v>
      </c>
      <c r="AW4">
        <v>2024</v>
      </c>
      <c r="AX4">
        <v>36611298196.000122</v>
      </c>
      <c r="AY4">
        <f t="shared" ref="AY4:AY40" si="36">AX4/AX$3</f>
        <v>1.0261014068385685</v>
      </c>
    </row>
    <row r="5" spans="1:51" x14ac:dyDescent="0.25">
      <c r="A5">
        <v>2025</v>
      </c>
      <c r="B5">
        <f t="shared" ca="1" si="0"/>
        <v>0.27942770761639524</v>
      </c>
      <c r="C5">
        <f t="shared" ca="1" si="20"/>
        <v>-0.27194393452299215</v>
      </c>
      <c r="D5">
        <f t="shared" ca="1" si="1"/>
        <v>42812068744.365669</v>
      </c>
      <c r="E5">
        <f t="shared" ca="1" si="21"/>
        <v>3.5792697008105114</v>
      </c>
      <c r="F5">
        <f t="shared" ca="1" si="2"/>
        <v>0.3046637269287954</v>
      </c>
      <c r="G5">
        <f t="shared" ca="1" si="22"/>
        <v>-0.27194393452299215</v>
      </c>
      <c r="H5">
        <f t="shared" ca="1" si="3"/>
        <v>42812068744.365669</v>
      </c>
      <c r="I5">
        <f t="shared" ca="1" si="23"/>
        <v>2.8762986726778381</v>
      </c>
      <c r="J5">
        <f t="shared" ca="1" si="24"/>
        <v>0.28282539648788635</v>
      </c>
      <c r="K5">
        <f t="shared" ca="1" si="25"/>
        <v>-0.30209252264220732</v>
      </c>
      <c r="L5">
        <f t="shared" ca="1" si="4"/>
        <v>42812068744.365669</v>
      </c>
      <c r="M5">
        <f t="shared" ca="1" si="26"/>
        <v>3.3677533971129527</v>
      </c>
      <c r="N5">
        <f t="shared" ca="1" si="5"/>
        <v>0.59366182710483439</v>
      </c>
      <c r="O5">
        <f t="shared" ca="1" si="6"/>
        <v>-0.10497242878067505</v>
      </c>
      <c r="P5">
        <f t="shared" ca="1" si="7"/>
        <v>43046799458.194351</v>
      </c>
      <c r="Q5">
        <f t="shared" ca="1" si="27"/>
        <v>3.538664639412747</v>
      </c>
      <c r="R5">
        <f t="shared" ca="1" si="8"/>
        <v>0.61477766504154685</v>
      </c>
      <c r="S5">
        <f t="shared" ca="1" si="9"/>
        <v>-0.10497242878067505</v>
      </c>
      <c r="T5">
        <f t="shared" ca="1" si="10"/>
        <v>43046799458.194351</v>
      </c>
      <c r="U5">
        <f t="shared" ca="1" si="28"/>
        <v>2.8559715733992967</v>
      </c>
      <c r="V5">
        <f t="shared" ca="1" si="11"/>
        <v>0.24630234818308422</v>
      </c>
      <c r="W5">
        <f t="shared" ca="1" si="12"/>
        <v>-0.27194393452299215</v>
      </c>
      <c r="X5">
        <f t="shared" ca="1" si="13"/>
        <v>42812068744.365669</v>
      </c>
      <c r="Y5">
        <f t="shared" ca="1" si="29"/>
        <v>3.930209191979285</v>
      </c>
      <c r="Z5">
        <f t="shared" ca="1" si="30"/>
        <v>0.31748426219758419</v>
      </c>
      <c r="AA5">
        <f t="shared" ca="1" si="14"/>
        <v>-0.27194393452299215</v>
      </c>
      <c r="AB5">
        <f t="shared" ca="1" si="15"/>
        <v>42812068744.365669</v>
      </c>
      <c r="AC5">
        <f t="shared" ca="1" si="31"/>
        <v>2.5949418716882713</v>
      </c>
      <c r="AD5">
        <f t="shared" ca="1" si="16"/>
        <v>0.29441578040509186</v>
      </c>
      <c r="AE5">
        <f t="shared" ca="1" si="32"/>
        <v>-0.37243922825370929</v>
      </c>
      <c r="AF5">
        <f t="shared" ca="1" si="17"/>
        <v>42812068744.365669</v>
      </c>
      <c r="AG5">
        <f t="shared" ca="1" si="33"/>
        <v>3.7482673871301069</v>
      </c>
      <c r="AH5">
        <f t="shared" ca="1" si="18"/>
        <v>0.29475489335344435</v>
      </c>
      <c r="AI5">
        <f t="shared" ca="1" si="34"/>
        <v>-0.24983496990223436</v>
      </c>
      <c r="AJ5">
        <f t="shared" ca="1" si="19"/>
        <v>42812068744.365669</v>
      </c>
      <c r="AK5">
        <f t="shared" ca="1" si="35"/>
        <v>2.7062100186911784</v>
      </c>
      <c r="AL5">
        <v>14</v>
      </c>
      <c r="AM5" cm="1">
        <f t="array" aca="1" ref="AM5" ca="1">INDIRECT("'NPV_Recycl._Sub. Ratio 6a"  &amp; "'!"&amp; ADDRESS($AL5, 3))</f>
        <v>0.61672716813663508</v>
      </c>
      <c r="AN5" cm="1">
        <f t="array" aca="1" ref="AN5" ca="1">INDIRECT("'GWP_Recycl._Sub. Ratio 6a"  &amp; "'!"&amp; ADDRESS($AL5, 3))</f>
        <v>-3.6835000436502334E-2</v>
      </c>
      <c r="AO5" cm="1">
        <f t="array" aca="1" ref="AO5" ca="1">INDIRECT("'Debt_Recycl._Sub. Ratio 6a"  &amp; "'!"&amp; ADDRESS($AL5, 20))</f>
        <v>14491521873.720066</v>
      </c>
      <c r="AP5" cm="1">
        <f t="array" aca="1" ref="AP5" ca="1">INDIRECT("'Trial Plastic Debt"  &amp; "'!"&amp; ADDRESS($AL5, 3))</f>
        <v>3.1270408790222843</v>
      </c>
      <c r="AQ5" cm="1">
        <f t="array" aca="1" ref="AQ5" ca="1">INDIRECT("'NPV_Recycl._Sub. Ratio 6a"  &amp; "'!"&amp; ADDRESS($AL5, 21))</f>
        <v>-8.698225945028637E-2</v>
      </c>
      <c r="AR5" cm="1">
        <f t="array" aca="1" ref="AR5" ca="1">INDIRECT("'GWP_Recycl._Sub. Ratio 6a"  &amp; "'!"&amp; ADDRESS($AL5, 18))</f>
        <v>0.59698860534617293</v>
      </c>
      <c r="AW5">
        <v>2025</v>
      </c>
      <c r="AX5">
        <v>37560514627.713982</v>
      </c>
      <c r="AY5">
        <f t="shared" si="36"/>
        <v>1.0527050063821184</v>
      </c>
    </row>
    <row r="6" spans="1:51" x14ac:dyDescent="0.25">
      <c r="A6">
        <v>2026</v>
      </c>
      <c r="B6">
        <f t="shared" ca="1" si="0"/>
        <v>0.94123564220071576</v>
      </c>
      <c r="C6">
        <f t="shared" ca="1" si="20"/>
        <v>-1.0031292610007601</v>
      </c>
      <c r="D6">
        <f t="shared" ca="1" si="1"/>
        <v>42804782475.966682</v>
      </c>
      <c r="E6">
        <f t="shared" ca="1" si="21"/>
        <v>3.5801610985406795</v>
      </c>
      <c r="F6">
        <f t="shared" ca="1" si="2"/>
        <v>0.96653374536768033</v>
      </c>
      <c r="G6">
        <f t="shared" ca="1" si="22"/>
        <v>-1.0031292610007601</v>
      </c>
      <c r="H6">
        <f t="shared" ca="1" si="3"/>
        <v>42804782475.966682</v>
      </c>
      <c r="I6">
        <f t="shared" ca="1" si="23"/>
        <v>2.8757006992520018</v>
      </c>
      <c r="J6">
        <f t="shared" ca="1" si="24"/>
        <v>0.91691335083548997</v>
      </c>
      <c r="K6">
        <f t="shared" ca="1" si="25"/>
        <v>-1.0333523636365445</v>
      </c>
      <c r="L6">
        <f t="shared" ca="1" si="4"/>
        <v>42804782475.966682</v>
      </c>
      <c r="M6">
        <f t="shared" ca="1" si="26"/>
        <v>3.3678838643657474</v>
      </c>
      <c r="N6">
        <f t="shared" ca="1" si="5"/>
        <v>0.18428142698897343</v>
      </c>
      <c r="O6">
        <f t="shared" ca="1" si="6"/>
        <v>-1.0032610754966331</v>
      </c>
      <c r="P6">
        <f t="shared" ca="1" si="7"/>
        <v>43039483171.826775</v>
      </c>
      <c r="Q6">
        <f t="shared" ca="1" si="27"/>
        <v>3.539252005848248</v>
      </c>
      <c r="R6">
        <f t="shared" ca="1" si="8"/>
        <v>0.12502350652250624</v>
      </c>
      <c r="S6">
        <f t="shared" ca="1" si="9"/>
        <v>-1.0032610754966331</v>
      </c>
      <c r="T6">
        <f t="shared" ca="1" si="10"/>
        <v>43039483171.826775</v>
      </c>
      <c r="U6">
        <f t="shared" ca="1" si="28"/>
        <v>2.8552094110820336</v>
      </c>
      <c r="V6">
        <f t="shared" ca="1" si="11"/>
        <v>0.90807338761722001</v>
      </c>
      <c r="W6">
        <f t="shared" ca="1" si="12"/>
        <v>-1.0031292610007601</v>
      </c>
      <c r="X6">
        <f t="shared" ca="1" si="13"/>
        <v>42804782475.966682</v>
      </c>
      <c r="Y6">
        <f t="shared" ca="1" si="29"/>
        <v>3.9315705528465181</v>
      </c>
      <c r="Z6">
        <f t="shared" ca="1" si="30"/>
        <v>0.97936640846222789</v>
      </c>
      <c r="AA6">
        <f t="shared" ca="1" si="14"/>
        <v>-1.0031292610007601</v>
      </c>
      <c r="AB6">
        <f t="shared" ca="1" si="15"/>
        <v>42804782475.966682</v>
      </c>
      <c r="AC6">
        <f t="shared" ca="1" si="31"/>
        <v>2.593663713083187</v>
      </c>
      <c r="AD6">
        <f t="shared" ca="1" si="16"/>
        <v>0.95626098114365354</v>
      </c>
      <c r="AE6">
        <f t="shared" ca="1" si="32"/>
        <v>-1.1038729364533748</v>
      </c>
      <c r="AF6">
        <f t="shared" ca="1" si="17"/>
        <v>42804782475.966682</v>
      </c>
      <c r="AG6">
        <f t="shared" ca="1" si="33"/>
        <v>3.7486547756523474</v>
      </c>
      <c r="AH6">
        <f t="shared" ca="1" si="18"/>
        <v>0.95660005910372481</v>
      </c>
      <c r="AI6">
        <f t="shared" ca="1" si="34"/>
        <v>-0.98096565240118483</v>
      </c>
      <c r="AJ6">
        <f t="shared" ca="1" si="19"/>
        <v>42804782475.966682</v>
      </c>
      <c r="AK6">
        <f t="shared" ca="1" si="35"/>
        <v>2.7055679606291672</v>
      </c>
      <c r="AL6">
        <v>20</v>
      </c>
      <c r="AM6" cm="1">
        <f t="array" aca="1" ref="AM6" ca="1">INDIRECT("'NPV_Recycl._Sub. Ratio 6a"  &amp; "'!"&amp; ADDRESS($AL6, 3))</f>
        <v>0.21430058562323742</v>
      </c>
      <c r="AN6" cm="1">
        <f t="array" aca="1" ref="AN6" ca="1">INDIRECT("'GWP_Recycl._Sub. Ratio 6a"  &amp; "'!"&amp; ADDRESS($AL6, 3))</f>
        <v>-0.36121405920613125</v>
      </c>
      <c r="AO6" cm="1">
        <f t="array" aca="1" ref="AO6" ca="1">INDIRECT("'Debt_Recycl._Sub. Ratio 6a"  &amp; "'!"&amp; ADDRESS($AL6, 20))</f>
        <v>14867462770.269974</v>
      </c>
      <c r="AP6" cm="1">
        <f t="array" aca="1" ref="AP6" ca="1">INDIRECT("'Trial Plastic Debt"  &amp; "'!"&amp; ADDRESS($AL6, 3))</f>
        <v>3.1268145590039129</v>
      </c>
      <c r="AQ6" cm="1">
        <f t="array" aca="1" ref="AQ6" ca="1">INDIRECT("'NPV_Recycl._Sub. Ratio 6a"  &amp; "'!"&amp; ADDRESS($AL6, 21))</f>
        <v>-0.82133255196210753</v>
      </c>
      <c r="AR6" cm="1">
        <f t="array" aca="1" ref="AR6" ca="1">INDIRECT("'GWP_Recycl._Sub. Ratio 6a"  &amp; "'!"&amp; ADDRESS($AL6, 18))</f>
        <v>0.22795362033711289</v>
      </c>
      <c r="AW6">
        <v>2026</v>
      </c>
      <c r="AX6">
        <v>38538675367.510597</v>
      </c>
      <c r="AY6">
        <f t="shared" si="36"/>
        <v>1.0801198253226065</v>
      </c>
    </row>
    <row r="7" spans="1:51" x14ac:dyDescent="0.25">
      <c r="A7">
        <v>2027</v>
      </c>
      <c r="B7">
        <f t="shared" ca="1" si="0"/>
        <v>0.10445090088377398</v>
      </c>
      <c r="C7">
        <f t="shared" ca="1" si="20"/>
        <v>-0.28099662651635304</v>
      </c>
      <c r="D7">
        <f t="shared" ca="1" si="1"/>
        <v>42796916988.621063</v>
      </c>
      <c r="E7">
        <f t="shared" ca="1" si="21"/>
        <v>3.5812756266315122</v>
      </c>
      <c r="F7">
        <f t="shared" ca="1" si="2"/>
        <v>0.13082068761219884</v>
      </c>
      <c r="G7">
        <f t="shared" ca="1" si="22"/>
        <v>-0.28099662651635304</v>
      </c>
      <c r="H7">
        <f t="shared" ca="1" si="3"/>
        <v>42796916988.621063</v>
      </c>
      <c r="I7">
        <f t="shared" ca="1" si="23"/>
        <v>2.8753232801942179</v>
      </c>
      <c r="J7">
        <f t="shared" ca="1" si="24"/>
        <v>0.12007224647631783</v>
      </c>
      <c r="K7">
        <f t="shared" ca="1" si="25"/>
        <v>-0.31129439093054334</v>
      </c>
      <c r="L7">
        <f t="shared" ca="1" si="4"/>
        <v>42796916988.621063</v>
      </c>
      <c r="M7">
        <f t="shared" ca="1" si="26"/>
        <v>3.3682356054341196</v>
      </c>
      <c r="N7">
        <f t="shared" ca="1" si="5"/>
        <v>0.27298312269499847</v>
      </c>
      <c r="O7">
        <f t="shared" ca="1" si="6"/>
        <v>-0.26968056937346546</v>
      </c>
      <c r="P7">
        <f t="shared" ca="1" si="7"/>
        <v>43031588772.251328</v>
      </c>
      <c r="Q7">
        <f t="shared" ca="1" si="27"/>
        <v>3.5400614994757511</v>
      </c>
      <c r="R7">
        <f t="shared" ca="1" si="8"/>
        <v>0.30679203932413779</v>
      </c>
      <c r="S7">
        <f t="shared" ca="1" si="9"/>
        <v>-0.26968056937346546</v>
      </c>
      <c r="T7">
        <f t="shared" ca="1" si="10"/>
        <v>43031588772.251328</v>
      </c>
      <c r="U7">
        <f t="shared" ca="1" si="28"/>
        <v>2.8546673761615473</v>
      </c>
      <c r="V7">
        <f t="shared" ca="1" si="11"/>
        <v>8.879267576480919E-2</v>
      </c>
      <c r="W7">
        <f t="shared" ca="1" si="12"/>
        <v>-0.28099662651635304</v>
      </c>
      <c r="X7">
        <f t="shared" ca="1" si="13"/>
        <v>42796916988.621063</v>
      </c>
      <c r="Y7">
        <f t="shared" ca="1" si="29"/>
        <v>3.9331551878471331</v>
      </c>
      <c r="Z7">
        <f t="shared" ca="1" si="30"/>
        <v>1.0119229927851054</v>
      </c>
      <c r="AA7">
        <f t="shared" ca="1" si="14"/>
        <v>-0.28099662651635304</v>
      </c>
      <c r="AB7">
        <f t="shared" ca="1" si="15"/>
        <v>42796916988.621063</v>
      </c>
      <c r="AC7">
        <f t="shared" ca="1" si="31"/>
        <v>2.5926049172472929</v>
      </c>
      <c r="AD7">
        <f t="shared" ca="1" si="16"/>
        <v>0.11873780790672984</v>
      </c>
      <c r="AE7">
        <f t="shared" ca="1" si="32"/>
        <v>-0.38198917456365405</v>
      </c>
      <c r="AF7">
        <f t="shared" ca="1" si="17"/>
        <v>42796916988.621063</v>
      </c>
      <c r="AG7">
        <f t="shared" ca="1" si="33"/>
        <v>3.7492633885988367</v>
      </c>
      <c r="AH7">
        <f t="shared" ca="1" si="18"/>
        <v>0.12212800319162903</v>
      </c>
      <c r="AI7">
        <f t="shared" ca="1" si="34"/>
        <v>-0.25877826594594683</v>
      </c>
      <c r="AJ7">
        <f t="shared" ca="1" si="19"/>
        <v>42796916988.621063</v>
      </c>
      <c r="AK7">
        <f t="shared" ca="1" si="35"/>
        <v>2.7051466187482136</v>
      </c>
      <c r="AL7">
        <v>26</v>
      </c>
      <c r="AM7" cm="1">
        <f t="array" aca="1" ref="AM7" ca="1">INDIRECT("'NPV_Recycl._Sub. Ratio 6a"  &amp; "'!"&amp; ADDRESS($AL7, 3))</f>
        <v>0.30240243981181258</v>
      </c>
      <c r="AN7" cm="1">
        <f t="array" aca="1" ref="AN7" ca="1">INDIRECT("'GWP_Recycl._Sub. Ratio 6a"  &amp; "'!"&amp; ADDRESS($AL7, 3))</f>
        <v>-9.9573145985813405E-2</v>
      </c>
      <c r="AO7" cm="1">
        <f t="array" aca="1" ref="AO7" ca="1">INDIRECT("'Debt_Recycl._Sub. Ratio 6a"  &amp; "'!"&amp; ADDRESS($AL7, 20))</f>
        <v>15244031321.197987</v>
      </c>
      <c r="AP7" cm="1">
        <f t="array" aca="1" ref="AP7" ca="1">INDIRECT("'Trial Plastic Debt"  &amp; "'!"&amp; ADDRESS($AL7, 3))</f>
        <v>3.1268091604186576</v>
      </c>
      <c r="AQ7" cm="1">
        <f t="array" aca="1" ref="AQ7" ca="1">INDIRECT("'NPV_Recycl._Sub. Ratio 6a"  &amp; "'!"&amp; ADDRESS($AL7, 21))</f>
        <v>-0.22154805356750726</v>
      </c>
      <c r="AR7" cm="1">
        <f t="array" aca="1" ref="AR7" ca="1">INDIRECT("'GWP_Recycl._Sub. Ratio 6a"  &amp; "'!"&amp; ADDRESS($AL7, 18))</f>
        <v>0.34384703177215287</v>
      </c>
      <c r="AW7">
        <v>2027</v>
      </c>
      <c r="AX7">
        <v>39521978061.242424</v>
      </c>
      <c r="AY7">
        <f t="shared" si="36"/>
        <v>1.1076787573218168</v>
      </c>
    </row>
    <row r="8" spans="1:51" x14ac:dyDescent="0.25">
      <c r="A8">
        <v>2028</v>
      </c>
      <c r="B8">
        <f t="shared" ca="1" si="0"/>
        <v>9.2300188346845821E-2</v>
      </c>
      <c r="C8">
        <f t="shared" ca="1" si="20"/>
        <v>-0.95332821233013476</v>
      </c>
      <c r="D8">
        <f t="shared" ca="1" si="1"/>
        <v>42788723389.653603</v>
      </c>
      <c r="E8">
        <f t="shared" ca="1" si="21"/>
        <v>3.5818499106745212</v>
      </c>
      <c r="F8">
        <f t="shared" ca="1" si="2"/>
        <v>0.11762188337379545</v>
      </c>
      <c r="G8">
        <f t="shared" ca="1" si="22"/>
        <v>-0.95332821233013476</v>
      </c>
      <c r="H8">
        <f t="shared" ca="1" si="3"/>
        <v>42788723389.653603</v>
      </c>
      <c r="I8">
        <f t="shared" ca="1" si="23"/>
        <v>2.8744030376423355</v>
      </c>
      <c r="J8">
        <f t="shared" ca="1" si="24"/>
        <v>0.10379936349595877</v>
      </c>
      <c r="K8">
        <f t="shared" ca="1" si="25"/>
        <v>-0.98370078600273314</v>
      </c>
      <c r="L8">
        <f t="shared" ca="1" si="4"/>
        <v>42788723389.653603</v>
      </c>
      <c r="M8">
        <f t="shared" ca="1" si="26"/>
        <v>3.3680452428110264</v>
      </c>
      <c r="N8">
        <f t="shared" ca="1" si="5"/>
        <v>0.16591580615159487</v>
      </c>
      <c r="O8">
        <f t="shared" ca="1" si="6"/>
        <v>-0.95345925326373915</v>
      </c>
      <c r="P8">
        <f t="shared" ca="1" si="7"/>
        <v>43023371839.174561</v>
      </c>
      <c r="Q8">
        <f t="shared" ca="1" si="27"/>
        <v>3.5403297438048629</v>
      </c>
      <c r="R8">
        <f t="shared" ca="1" si="8"/>
        <v>0.1210766861101838</v>
      </c>
      <c r="S8">
        <f t="shared" ca="1" si="9"/>
        <v>-0.95345925326373915</v>
      </c>
      <c r="T8">
        <f t="shared" ca="1" si="10"/>
        <v>43023371839.174561</v>
      </c>
      <c r="U8">
        <f t="shared" ca="1" si="28"/>
        <v>2.8535820901728237</v>
      </c>
      <c r="V8">
        <f t="shared" ca="1" si="11"/>
        <v>5.730976137908738E-2</v>
      </c>
      <c r="W8">
        <f t="shared" ca="1" si="12"/>
        <v>-0.95332821233013476</v>
      </c>
      <c r="X8">
        <f t="shared" ca="1" si="13"/>
        <v>42788723389.653603</v>
      </c>
      <c r="Y8">
        <f t="shared" ca="1" si="29"/>
        <v>3.9341997216232385</v>
      </c>
      <c r="Z8">
        <f t="shared" ca="1" si="30"/>
        <v>0.13246303498680476</v>
      </c>
      <c r="AA8">
        <f t="shared" ca="1" si="14"/>
        <v>-0.95332821233013476</v>
      </c>
      <c r="AB8">
        <f t="shared" ca="1" si="15"/>
        <v>42788723389.653603</v>
      </c>
      <c r="AC8">
        <f t="shared" ca="1" si="31"/>
        <v>2.5910021049605736</v>
      </c>
      <c r="AD8">
        <f t="shared" ca="1" si="16"/>
        <v>0.10747785507066343</v>
      </c>
      <c r="AE8">
        <f t="shared" ca="1" si="32"/>
        <v>-1.0545701245721295</v>
      </c>
      <c r="AF8">
        <f t="shared" ca="1" si="17"/>
        <v>42788723389.653603</v>
      </c>
      <c r="AG8">
        <f t="shared" ca="1" si="33"/>
        <v>3.7493298482886024</v>
      </c>
      <c r="AH8">
        <f t="shared" ca="1" si="18"/>
        <v>0.10751175844192996</v>
      </c>
      <c r="AI8">
        <f t="shared" ca="1" si="34"/>
        <v>-0.93105499163689598</v>
      </c>
      <c r="AJ8">
        <f t="shared" ca="1" si="19"/>
        <v>42788723389.653603</v>
      </c>
      <c r="AK8">
        <f t="shared" ca="1" si="35"/>
        <v>2.7041826153673449</v>
      </c>
      <c r="AL8">
        <v>32</v>
      </c>
      <c r="AM8" cm="1">
        <f t="array" aca="1" ref="AM8" ca="1">INDIRECT("'NPV_Recycl._Sub. Ratio 6a"  &amp; "'!"&amp; ADDRESS($AL8, 3))</f>
        <v>0.19536473817481714</v>
      </c>
      <c r="AN8" cm="1">
        <f t="array" aca="1" ref="AN8" ca="1">INDIRECT("'GWP_Recycl._Sub. Ratio 6a"  &amp; "'!"&amp; ADDRESS($AL8, 3))</f>
        <v>-0.36132873466847298</v>
      </c>
      <c r="AO8" cm="1">
        <f t="array" aca="1" ref="AO8" ca="1">INDIRECT("'Debt_Recycl._Sub. Ratio 6a"  &amp; "'!"&amp; ADDRESS($AL8, 20))</f>
        <v>15645908488.229458</v>
      </c>
      <c r="AP8" cm="1">
        <f t="array" aca="1" ref="AP8" ca="1">INDIRECT("'Trial Plastic Debt"  &amp; "'!"&amp; ADDRESS($AL8, 3))</f>
        <v>3.1262613055855453</v>
      </c>
      <c r="AQ8" cm="1">
        <f t="array" aca="1" ref="AQ8" ca="1">INDIRECT("'NPV_Recycl._Sub. Ratio 6a"  &amp; "'!"&amp; ADDRESS($AL8, 21))</f>
        <v>-0.78055799990352392</v>
      </c>
      <c r="AR8" cm="1">
        <f t="array" aca="1" ref="AR8" ca="1">INDIRECT("'GWP_Recycl._Sub. Ratio 6a"  &amp; "'!"&amp; ADDRESS($AL8, 18))</f>
        <v>0.65329069581554289</v>
      </c>
      <c r="AW8">
        <v>2028</v>
      </c>
      <c r="AX8">
        <v>40564531338.409378</v>
      </c>
      <c r="AY8">
        <f t="shared" si="36"/>
        <v>1.1368982998433121</v>
      </c>
    </row>
    <row r="9" spans="1:51" x14ac:dyDescent="0.25">
      <c r="A9">
        <v>2029</v>
      </c>
      <c r="B9">
        <f t="shared" ca="1" si="0"/>
        <v>0.10364284106506268</v>
      </c>
      <c r="C9">
        <f t="shared" ca="1" si="20"/>
        <v>-0.28282416455318954</v>
      </c>
      <c r="D9">
        <f t="shared" ca="1" si="1"/>
        <v>42779992837.117332</v>
      </c>
      <c r="E9">
        <f t="shared" ca="1" si="21"/>
        <v>3.5825959326302601</v>
      </c>
      <c r="F9">
        <f t="shared" ca="1" si="2"/>
        <v>0.13013744753764325</v>
      </c>
      <c r="G9">
        <f t="shared" ca="1" si="22"/>
        <v>-0.28282416455318954</v>
      </c>
      <c r="H9">
        <f t="shared" ca="1" si="3"/>
        <v>42779992837.117332</v>
      </c>
      <c r="I9">
        <f t="shared" ca="1" si="23"/>
        <v>2.8736519501000175</v>
      </c>
      <c r="J9">
        <f t="shared" ca="1" si="24"/>
        <v>0.11933907590022809</v>
      </c>
      <c r="K9">
        <f t="shared" ca="1" si="25"/>
        <v>-0.31327169518257919</v>
      </c>
      <c r="L9">
        <f t="shared" ca="1" si="4"/>
        <v>42779992837.117332</v>
      </c>
      <c r="M9">
        <f t="shared" ca="1" si="26"/>
        <v>3.3680247553552372</v>
      </c>
      <c r="N9">
        <f t="shared" ca="1" si="5"/>
        <v>0.10277162322159436</v>
      </c>
      <c r="O9">
        <f t="shared" ca="1" si="6"/>
        <v>-0.27209439334638835</v>
      </c>
      <c r="P9">
        <f t="shared" ca="1" si="7"/>
        <v>43014616302.823456</v>
      </c>
      <c r="Q9">
        <f t="shared" ca="1" si="27"/>
        <v>3.5407687187115884</v>
      </c>
      <c r="R9">
        <f t="shared" ca="1" si="8"/>
        <v>0.12408662852326777</v>
      </c>
      <c r="S9">
        <f t="shared" ca="1" si="9"/>
        <v>-0.27209439334638835</v>
      </c>
      <c r="T9">
        <f t="shared" ca="1" si="10"/>
        <v>43014616302.823456</v>
      </c>
      <c r="U9">
        <f t="shared" ca="1" si="28"/>
        <v>2.8526655310162767</v>
      </c>
      <c r="V9">
        <f t="shared" ca="1" si="11"/>
        <v>8.7917135348870912E-2</v>
      </c>
      <c r="W9">
        <f t="shared" ca="1" si="12"/>
        <v>-0.28282416455318954</v>
      </c>
      <c r="X9">
        <f t="shared" ca="1" si="13"/>
        <v>42779992837.117332</v>
      </c>
      <c r="Y9">
        <f t="shared" ca="1" si="29"/>
        <v>3.9354161351838992</v>
      </c>
      <c r="Z9">
        <f t="shared" ca="1" si="30"/>
        <v>1.0045908905628436</v>
      </c>
      <c r="AA9">
        <f t="shared" ca="1" si="14"/>
        <v>-0.28282416455318954</v>
      </c>
      <c r="AB9">
        <f t="shared" ca="1" si="15"/>
        <v>42779992837.117332</v>
      </c>
      <c r="AC9">
        <f t="shared" ca="1" si="31"/>
        <v>2.5895672533680694</v>
      </c>
      <c r="AD9">
        <f t="shared" ca="1" si="16"/>
        <v>0.11800462000271575</v>
      </c>
      <c r="AE9">
        <f t="shared" ca="1" si="32"/>
        <v>-0.38431593331782182</v>
      </c>
      <c r="AF9">
        <f t="shared" ca="1" si="17"/>
        <v>42779992837.117332</v>
      </c>
      <c r="AG9">
        <f t="shared" ca="1" si="33"/>
        <v>3.7495661334064838</v>
      </c>
      <c r="AH9">
        <f t="shared" ca="1" si="18"/>
        <v>0.1213948593099092</v>
      </c>
      <c r="AI9">
        <f t="shared" ca="1" si="34"/>
        <v>-0.26049597542497044</v>
      </c>
      <c r="AJ9">
        <f t="shared" ca="1" si="19"/>
        <v>42779992837.117332</v>
      </c>
      <c r="AK9">
        <f t="shared" ca="1" si="35"/>
        <v>2.7033879291714009</v>
      </c>
      <c r="AL9">
        <v>38</v>
      </c>
      <c r="AM9" cm="1">
        <f t="array" aca="1" ref="AM9" ca="1">INDIRECT("'NPV_Recycl._Sub. Ratio 6a"  &amp; "'!"&amp; ADDRESS($AL9, 3))</f>
        <v>0.12595143610332502</v>
      </c>
      <c r="AN9" cm="1">
        <f t="array" aca="1" ref="AN9" ca="1">INDIRECT("'GWP_Recycl._Sub. Ratio 6a"  &amp; "'!"&amp; ADDRESS($AL9, 3))</f>
        <v>-0.1058542815813792</v>
      </c>
      <c r="AO9" cm="1">
        <f t="array" aca="1" ref="AO9" ca="1">INDIRECT("'Debt_Recycl._Sub. Ratio 6a"  &amp; "'!"&amp; ADDRESS($AL9, 20))</f>
        <v>16060291704.128046</v>
      </c>
      <c r="AP9" cm="1">
        <f t="array" aca="1" ref="AP9" ca="1">INDIRECT("'Trial Plastic Debt"  &amp; "'!"&amp; ADDRESS($AL9, 3))</f>
        <v>3.1258829731894151</v>
      </c>
      <c r="AQ9" cm="1">
        <f t="array" aca="1" ref="AQ9" ca="1">INDIRECT("'NPV_Recycl._Sub. Ratio 6a"  &amp; "'!"&amp; ADDRESS($AL9, 21))</f>
        <v>-0.22348219486885387</v>
      </c>
      <c r="AR9" cm="1">
        <f t="array" aca="1" ref="AR9" ca="1">INDIRECT("'GWP_Recycl._Sub. Ratio 6a"  &amp; "'!"&amp; ADDRESS($AL9, 18))</f>
        <v>0.74199274771898904</v>
      </c>
      <c r="AW9">
        <v>2029</v>
      </c>
      <c r="AX9">
        <v>41642321846.912933</v>
      </c>
      <c r="AY9">
        <f t="shared" si="36"/>
        <v>1.1671054329291741</v>
      </c>
    </row>
    <row r="10" spans="1:51" x14ac:dyDescent="0.25">
      <c r="A10">
        <v>2030</v>
      </c>
      <c r="B10">
        <f t="shared" ca="1" si="0"/>
        <v>8.7658568052020019E-2</v>
      </c>
      <c r="C10">
        <f t="shared" ca="1" si="20"/>
        <v>-0.90471900126712668</v>
      </c>
      <c r="D10">
        <f t="shared" ca="1" si="1"/>
        <v>42770640058.007675</v>
      </c>
      <c r="E10">
        <f t="shared" ca="1" si="21"/>
        <v>3.583508510999625</v>
      </c>
      <c r="F10">
        <f t="shared" ca="1" si="2"/>
        <v>0.11310531310610708</v>
      </c>
      <c r="G10">
        <f t="shared" ca="1" si="22"/>
        <v>-0.90471900126712668</v>
      </c>
      <c r="H10">
        <f t="shared" ca="1" si="3"/>
        <v>42770640058.007675</v>
      </c>
      <c r="I10">
        <f t="shared" ca="1" si="23"/>
        <v>2.873064832608033</v>
      </c>
      <c r="J10">
        <f t="shared" ca="1" si="24"/>
        <v>0.99423896296534386</v>
      </c>
      <c r="K10">
        <f t="shared" ca="1" si="25"/>
        <v>-0.93524163677028738</v>
      </c>
      <c r="L10">
        <f t="shared" ca="1" si="4"/>
        <v>42770640058.007675</v>
      </c>
      <c r="M10">
        <f t="shared" ca="1" si="26"/>
        <v>3.3681689584626295</v>
      </c>
      <c r="N10">
        <f t="shared" ca="1" si="5"/>
        <v>0.27555416743803074</v>
      </c>
      <c r="O10">
        <f t="shared" ca="1" si="6"/>
        <v>-0.26993685799907202</v>
      </c>
      <c r="P10">
        <f t="shared" ca="1" si="7"/>
        <v>43005235902.679451</v>
      </c>
      <c r="Q10">
        <f t="shared" ca="1" si="27"/>
        <v>3.5413732406096297</v>
      </c>
      <c r="R10">
        <f t="shared" ca="1" si="8"/>
        <v>0.30951881565636274</v>
      </c>
      <c r="S10">
        <f t="shared" ca="1" si="9"/>
        <v>-0.26993685799907202</v>
      </c>
      <c r="T10">
        <f t="shared" ca="1" si="10"/>
        <v>43005235902.679451</v>
      </c>
      <c r="U10">
        <f t="shared" ca="1" si="28"/>
        <v>2.8519125131290393</v>
      </c>
      <c r="V10">
        <f t="shared" ca="1" si="11"/>
        <v>5.2594039876579228E-2</v>
      </c>
      <c r="W10">
        <f t="shared" ca="1" si="12"/>
        <v>-0.90471900126712668</v>
      </c>
      <c r="X10">
        <f t="shared" ca="1" si="13"/>
        <v>42770640058.007675</v>
      </c>
      <c r="Y10">
        <f t="shared" ca="1" si="29"/>
        <v>3.9367992460764389</v>
      </c>
      <c r="Z10">
        <f t="shared" ca="1" si="30"/>
        <v>0.12797098316682159</v>
      </c>
      <c r="AA10">
        <f t="shared" ca="1" si="14"/>
        <v>-0.90471900126712668</v>
      </c>
      <c r="AB10">
        <f t="shared" ca="1" si="15"/>
        <v>42770640058.007675</v>
      </c>
      <c r="AC10">
        <f t="shared" ca="1" si="31"/>
        <v>2.5882951761511666</v>
      </c>
      <c r="AD10">
        <f t="shared" ca="1" si="16"/>
        <v>0.10291126684256936</v>
      </c>
      <c r="AE10">
        <f t="shared" ca="1" si="32"/>
        <v>-1.0064611196109956</v>
      </c>
      <c r="AF10">
        <f t="shared" ca="1" si="17"/>
        <v>42770640058.007675</v>
      </c>
      <c r="AG10">
        <f t="shared" ca="1" si="33"/>
        <v>3.7499670591744287</v>
      </c>
      <c r="AH10">
        <f t="shared" ca="1" si="18"/>
        <v>0.10294516568511805</v>
      </c>
      <c r="AI10">
        <f t="shared" ca="1" si="34"/>
        <v>-0.88233573523147546</v>
      </c>
      <c r="AJ10">
        <f t="shared" ca="1" si="19"/>
        <v>42770640058.007675</v>
      </c>
      <c r="AK10">
        <f t="shared" ca="1" si="35"/>
        <v>2.7027573753823284</v>
      </c>
      <c r="AL10">
        <v>44</v>
      </c>
      <c r="AM10" cm="1">
        <f t="array" aca="1" ref="AM10" ca="1">INDIRECT("'NPV_Recycl._Sub. Ratio 6a"  &amp; "'!"&amp; ADDRESS($AL10, 3))</f>
        <v>0.30506253300563857</v>
      </c>
      <c r="AN10" cm="1">
        <f t="array" aca="1" ref="AN10" ca="1">INDIRECT("'GWP_Recycl._Sub. Ratio 6a"  &amp; "'!"&amp; ADDRESS($AL10, 3))</f>
        <v>-0.10782383665306337</v>
      </c>
      <c r="AO10" cm="1">
        <f t="array" aca="1" ref="AO10" ca="1">INDIRECT("'Debt_Recycl._Sub. Ratio 6a"  &amp; "'!"&amp; ADDRESS($AL10, 20))</f>
        <v>16487400936.42845</v>
      </c>
      <c r="AP10" cm="1">
        <f t="array" aca="1" ref="AP10" ca="1">INDIRECT("'Trial Plastic Debt"  &amp; "'!"&amp; ADDRESS($AL10, 3))</f>
        <v>3.1256689784522149</v>
      </c>
      <c r="AQ10" cm="1">
        <f t="array" aca="1" ref="AQ10" ca="1">INDIRECT("'NPV_Recycl._Sub. Ratio 6a"  &amp; "'!"&amp; ADDRESS($AL10, 21))</f>
        <v>-0.22170515178781258</v>
      </c>
      <c r="AR10" cm="1">
        <f t="array" aca="1" ref="AR10" ca="1">INDIRECT("'GWP_Recycl._Sub. Ratio 6a"  &amp; "'!"&amp; ADDRESS($AL10, 18))</f>
        <v>0.34774248644813188</v>
      </c>
      <c r="AW10">
        <v>2030</v>
      </c>
      <c r="AX10">
        <v>42756159943.83242</v>
      </c>
      <c r="AY10">
        <f t="shared" si="36"/>
        <v>1.1983228683809535</v>
      </c>
    </row>
    <row r="11" spans="1:51" x14ac:dyDescent="0.25">
      <c r="A11">
        <v>2031</v>
      </c>
      <c r="B11">
        <f t="shared" ca="1" si="0"/>
        <v>0.10277691167921668</v>
      </c>
      <c r="C11">
        <f t="shared" ca="1" si="20"/>
        <v>-0.2757985993360349</v>
      </c>
      <c r="D11">
        <f t="shared" ca="1" si="1"/>
        <v>42761610165.197342</v>
      </c>
      <c r="E11">
        <f t="shared" ca="1" si="21"/>
        <v>3.584106218126899</v>
      </c>
      <c r="F11">
        <f t="shared" ca="1" si="2"/>
        <v>0.12939672477878478</v>
      </c>
      <c r="G11">
        <f t="shared" ca="1" si="22"/>
        <v>-0.2757985993360349</v>
      </c>
      <c r="H11">
        <f t="shared" ca="1" si="3"/>
        <v>42761610165.197342</v>
      </c>
      <c r="I11">
        <f t="shared" ca="1" si="23"/>
        <v>2.8721602540473099</v>
      </c>
      <c r="J11">
        <f t="shared" ca="1" si="24"/>
        <v>0.11854828686828291</v>
      </c>
      <c r="K11">
        <f t="shared" ca="1" si="25"/>
        <v>-0.30639648784875828</v>
      </c>
      <c r="L11">
        <f t="shared" ca="1" si="4"/>
        <v>42761610165.197342</v>
      </c>
      <c r="M11">
        <f t="shared" ca="1" si="26"/>
        <v>3.3679964213692375</v>
      </c>
      <c r="N11">
        <f t="shared" ca="1" si="5"/>
        <v>0.10192542384490176</v>
      </c>
      <c r="O11">
        <f t="shared" ca="1" si="6"/>
        <v>-0.26562869734570849</v>
      </c>
      <c r="P11">
        <f t="shared" ca="1" si="7"/>
        <v>42996181708.438499</v>
      </c>
      <c r="Q11">
        <f t="shared" ca="1" si="27"/>
        <v>3.5416618797534314</v>
      </c>
      <c r="R11">
        <f t="shared" ca="1" si="8"/>
        <v>0.12333956559845374</v>
      </c>
      <c r="S11">
        <f t="shared" ca="1" si="9"/>
        <v>-0.26562869734570849</v>
      </c>
      <c r="T11">
        <f t="shared" ca="1" si="10"/>
        <v>42996181708.438499</v>
      </c>
      <c r="U11">
        <f t="shared" ca="1" si="28"/>
        <v>2.8508416047880156</v>
      </c>
      <c r="V11">
        <f t="shared" ca="1" si="11"/>
        <v>8.6982324570378314E-2</v>
      </c>
      <c r="W11">
        <f t="shared" ca="1" si="12"/>
        <v>-0.2757985993360349</v>
      </c>
      <c r="X11">
        <f t="shared" ca="1" si="13"/>
        <v>42761610165.197342</v>
      </c>
      <c r="Y11">
        <f t="shared" ca="1" si="29"/>
        <v>3.9378676256894787</v>
      </c>
      <c r="Z11">
        <f t="shared" ca="1" si="30"/>
        <v>0.99669802629846904</v>
      </c>
      <c r="AA11">
        <f t="shared" ca="1" si="14"/>
        <v>-0.2757985993360349</v>
      </c>
      <c r="AB11">
        <f t="shared" ca="1" si="15"/>
        <v>42761610165.197342</v>
      </c>
      <c r="AC11">
        <f t="shared" ca="1" si="31"/>
        <v>2.5867044408306508</v>
      </c>
      <c r="AD11">
        <f t="shared" ca="1" si="16"/>
        <v>0.11721393995911729</v>
      </c>
      <c r="AE11">
        <f t="shared" ca="1" si="32"/>
        <v>-0.3777915610451128</v>
      </c>
      <c r="AF11">
        <f t="shared" ca="1" si="17"/>
        <v>42761610165.197342</v>
      </c>
      <c r="AG11">
        <f t="shared" ca="1" si="33"/>
        <v>3.7500511946545405</v>
      </c>
      <c r="AH11">
        <f t="shared" ca="1" si="18"/>
        <v>0.12060390237699754</v>
      </c>
      <c r="AI11">
        <f t="shared" ca="1" si="34"/>
        <v>-0.25336014776003779</v>
      </c>
      <c r="AJ11">
        <f t="shared" ca="1" si="19"/>
        <v>42761610165.197342</v>
      </c>
      <c r="AK11">
        <f t="shared" ca="1" si="35"/>
        <v>2.7018095230622317</v>
      </c>
      <c r="AL11">
        <v>50</v>
      </c>
      <c r="AM11" cm="1">
        <f t="array" aca="1" ref="AM11" ca="1">INDIRECT("'NPV_Recycl._Sub. Ratio 6a"  &amp; "'!"&amp; ADDRESS($AL11, 3))</f>
        <v>0.12516227108556516</v>
      </c>
      <c r="AN11" cm="1">
        <f t="array" aca="1" ref="AN11" ca="1">INDIRECT("'GWP_Recycl._Sub. Ratio 6a"  &amp; "'!"&amp; ADDRESS($AL11, 3))</f>
        <v>-0.10895699072129793</v>
      </c>
      <c r="AO11" cm="1">
        <f t="array" aca="1" ref="AO11" ca="1">INDIRECT("'Debt_Recycl._Sub. Ratio 6a"  &amp; "'!"&amp; ADDRESS($AL11, 20))</f>
        <v>16930199173.539711</v>
      </c>
      <c r="AP11" cm="1">
        <f t="array" aca="1" ref="AP11" ca="1">INDIRECT("'Trial Plastic Debt"  &amp; "'!"&amp; ADDRESS($AL11, 3))</f>
        <v>3.1251378904360485</v>
      </c>
      <c r="AQ11" cm="1">
        <f t="array" aca="1" ref="AQ11" ca="1">INDIRECT("'NPV_Recycl._Sub. Ratio 6a"  &amp; "'!"&amp; ADDRESS($AL11, 21))</f>
        <v>-0.21817624830982701</v>
      </c>
      <c r="AR11" cm="1">
        <f t="array" aca="1" ref="AR11" ca="1">INDIRECT("'GWP_Recycl._Sub. Ratio 6a"  &amp; "'!"&amp; ADDRESS($AL11, 18))</f>
        <v>0.9087349927718178</v>
      </c>
      <c r="AW11">
        <v>2031</v>
      </c>
      <c r="AX11">
        <v>43906236048.091492</v>
      </c>
      <c r="AY11">
        <f t="shared" si="36"/>
        <v>1.2305559430518915</v>
      </c>
    </row>
    <row r="12" spans="1:51" x14ac:dyDescent="0.25">
      <c r="A12">
        <v>2032</v>
      </c>
      <c r="B12">
        <f t="shared" ca="1" si="0"/>
        <v>0.10241981025935575</v>
      </c>
      <c r="C12">
        <f t="shared" ca="1" si="20"/>
        <v>-0.27055137222974385</v>
      </c>
      <c r="D12">
        <f t="shared" ca="1" si="1"/>
        <v>42752647832.728188</v>
      </c>
      <c r="E12">
        <f t="shared" ca="1" si="21"/>
        <v>3.5845426273829148</v>
      </c>
      <c r="F12">
        <f t="shared" ca="1" si="2"/>
        <v>0.12910255392084441</v>
      </c>
      <c r="G12">
        <f t="shared" ca="1" si="22"/>
        <v>-0.27055137222974385</v>
      </c>
      <c r="H12">
        <f t="shared" ca="1" si="3"/>
        <v>42752647832.728188</v>
      </c>
      <c r="I12">
        <f t="shared" ca="1" si="23"/>
        <v>2.8710917843220862</v>
      </c>
      <c r="J12">
        <f t="shared" ca="1" si="24"/>
        <v>0.11822892660649695</v>
      </c>
      <c r="K12">
        <f t="shared" ca="1" si="25"/>
        <v>-0.30122466210684939</v>
      </c>
      <c r="L12">
        <f t="shared" ca="1" si="4"/>
        <v>42752647832.728188</v>
      </c>
      <c r="M12">
        <f t="shared" ca="1" si="26"/>
        <v>3.3676607143344075</v>
      </c>
      <c r="N12">
        <f t="shared" ca="1" si="5"/>
        <v>0.10157547736699707</v>
      </c>
      <c r="O12">
        <f t="shared" ca="1" si="6"/>
        <v>-0.26064863183030135</v>
      </c>
      <c r="P12">
        <f t="shared" ca="1" si="7"/>
        <v>42987196340.621094</v>
      </c>
      <c r="Q12">
        <f t="shared" ca="1" si="27"/>
        <v>3.5417882074213392</v>
      </c>
      <c r="R12">
        <f t="shared" ca="1" si="8"/>
        <v>0.12303781943828458</v>
      </c>
      <c r="S12">
        <f t="shared" ca="1" si="9"/>
        <v>-0.26064863183030135</v>
      </c>
      <c r="T12">
        <f t="shared" ca="1" si="10"/>
        <v>42987196340.621094</v>
      </c>
      <c r="U12">
        <f t="shared" ca="1" si="28"/>
        <v>2.8496063752930341</v>
      </c>
      <c r="V12">
        <f t="shared" ca="1" si="11"/>
        <v>8.6592861528086984E-2</v>
      </c>
      <c r="W12">
        <f t="shared" ca="1" si="12"/>
        <v>-0.27055137222974385</v>
      </c>
      <c r="X12">
        <f t="shared" ca="1" si="13"/>
        <v>42752647832.728188</v>
      </c>
      <c r="Y12">
        <f t="shared" ca="1" si="29"/>
        <v>3.9387748464361025</v>
      </c>
      <c r="Z12">
        <f t="shared" ca="1" si="30"/>
        <v>0.9934892841529529</v>
      </c>
      <c r="AA12">
        <f t="shared" ca="1" si="14"/>
        <v>-0.27055137222974385</v>
      </c>
      <c r="AB12">
        <f t="shared" ca="1" si="15"/>
        <v>42752647832.728188</v>
      </c>
      <c r="AC12">
        <f t="shared" ca="1" si="31"/>
        <v>2.5849486159498585</v>
      </c>
      <c r="AD12">
        <f t="shared" ca="1" si="16"/>
        <v>0.11689446537613268</v>
      </c>
      <c r="AE12">
        <f t="shared" ca="1" si="32"/>
        <v>-0.37279567182009571</v>
      </c>
      <c r="AF12">
        <f t="shared" ca="1" si="17"/>
        <v>42752647832.728188</v>
      </c>
      <c r="AG12">
        <f t="shared" ca="1" si="33"/>
        <v>3.749972109932235</v>
      </c>
      <c r="AH12">
        <f t="shared" ca="1" si="18"/>
        <v>0.12028471823165261</v>
      </c>
      <c r="AI12">
        <f t="shared" ca="1" si="34"/>
        <v>-0.24805762631986644</v>
      </c>
      <c r="AJ12">
        <f t="shared" ca="1" si="19"/>
        <v>42752647832.728188</v>
      </c>
      <c r="AK12">
        <f t="shared" ca="1" si="35"/>
        <v>2.700697942296526</v>
      </c>
      <c r="AL12">
        <v>56</v>
      </c>
      <c r="AM12" cm="1">
        <f t="array" aca="1" ref="AM12" ca="1">INDIRECT("'NPV_Recycl._Sub. Ratio 6a"  &amp; "'!"&amp; ADDRESS($AL12, 3))</f>
        <v>0.12484016335168333</v>
      </c>
      <c r="AN12" cm="1">
        <f t="array" aca="1" ref="AN12" ca="1">INDIRECT("'GWP_Recycl._Sub. Ratio 6a"  &amp; "'!"&amp; ADDRESS($AL12, 3))</f>
        <v>-0.1097834523822826</v>
      </c>
      <c r="AO12" cm="1">
        <f t="array" aca="1" ref="AO12" ca="1">INDIRECT("'Debt_Recycl._Sub. Ratio 6a"  &amp; "'!"&amp; ADDRESS($AL12, 20))</f>
        <v>17384778639.202477</v>
      </c>
      <c r="AP12" cm="1">
        <f t="array" aca="1" ref="AP12" ca="1">INDIRECT("'Trial Plastic Debt"  &amp; "'!"&amp; ADDRESS($AL12, 3))</f>
        <v>3.1244432792263317</v>
      </c>
      <c r="AQ12" cm="1">
        <f t="array" aca="1" ref="AQ12" ca="1">INDIRECT("'NPV_Recycl._Sub. Ratio 6a"  &amp; "'!"&amp; ADDRESS($AL12, 21))</f>
        <v>-0.21409997213565618</v>
      </c>
      <c r="AR12" cm="1">
        <f t="array" aca="1" ref="AR12" ca="1">INDIRECT("'GWP_Recycl._Sub. Ratio 6a"  &amp; "'!"&amp; ADDRESS($AL12, 18))</f>
        <v>0.94344685451350629</v>
      </c>
      <c r="AW12">
        <v>2032</v>
      </c>
      <c r="AX12">
        <v>45084528779.150909</v>
      </c>
      <c r="AY12">
        <f t="shared" si="36"/>
        <v>1.2635798424649918</v>
      </c>
    </row>
    <row r="13" spans="1:51" x14ac:dyDescent="0.25">
      <c r="A13">
        <v>2033</v>
      </c>
      <c r="B13">
        <f t="shared" ca="1" si="0"/>
        <v>0.1020884892628318</v>
      </c>
      <c r="C13">
        <f t="shared" ca="1" si="20"/>
        <v>-0.26430244190989188</v>
      </c>
      <c r="D13">
        <f t="shared" ca="1" si="1"/>
        <v>42744112478.056931</v>
      </c>
      <c r="E13">
        <f t="shared" ca="1" si="21"/>
        <v>3.5846008089104262</v>
      </c>
      <c r="F13">
        <f t="shared" ca="1" si="2"/>
        <v>0.12883446472459154</v>
      </c>
      <c r="G13">
        <f t="shared" ca="1" si="22"/>
        <v>-0.26430244190989188</v>
      </c>
      <c r="H13">
        <f t="shared" ca="1" si="3"/>
        <v>42744112478.056931</v>
      </c>
      <c r="I13">
        <f t="shared" ca="1" si="23"/>
        <v>2.8696424901052864</v>
      </c>
      <c r="J13">
        <f t="shared" ca="1" si="24"/>
        <v>0.11793549579105596</v>
      </c>
      <c r="K13">
        <f t="shared" ca="1" si="25"/>
        <v>-0.29505128172544254</v>
      </c>
      <c r="L13">
        <f t="shared" ca="1" si="4"/>
        <v>42744112478.056931</v>
      </c>
      <c r="M13">
        <f t="shared" ca="1" si="26"/>
        <v>3.3669449043861706</v>
      </c>
      <c r="N13">
        <f t="shared" ca="1" si="5"/>
        <v>0.10125204369400839</v>
      </c>
      <c r="O13">
        <f t="shared" ca="1" si="6"/>
        <v>-0.25465663292970886</v>
      </c>
      <c r="P13">
        <f t="shared" ca="1" si="7"/>
        <v>42978642604.350487</v>
      </c>
      <c r="Q13">
        <f t="shared" ca="1" si="27"/>
        <v>3.5415352916609701</v>
      </c>
      <c r="R13">
        <f t="shared" ca="1" si="8"/>
        <v>0.12276091191627647</v>
      </c>
      <c r="S13">
        <f t="shared" ca="1" si="9"/>
        <v>-0.25465663292970886</v>
      </c>
      <c r="T13">
        <f t="shared" ca="1" si="10"/>
        <v>42978642604.350487</v>
      </c>
      <c r="U13">
        <f t="shared" ca="1" si="28"/>
        <v>2.8479898907122223</v>
      </c>
      <c r="V13">
        <f t="shared" ca="1" si="11"/>
        <v>8.6231681084903672E-2</v>
      </c>
      <c r="W13">
        <f t="shared" ca="1" si="12"/>
        <v>-0.26430244190989188</v>
      </c>
      <c r="X13">
        <f t="shared" ca="1" si="13"/>
        <v>42744112478.056931</v>
      </c>
      <c r="Y13">
        <f t="shared" ca="1" si="29"/>
        <v>3.9393039774992227</v>
      </c>
      <c r="Z13">
        <f t="shared" ca="1" si="30"/>
        <v>0.99051257197523057</v>
      </c>
      <c r="AA13">
        <f t="shared" ca="1" si="14"/>
        <v>-0.26430244190989188</v>
      </c>
      <c r="AB13">
        <f t="shared" ca="1" si="15"/>
        <v>42744112478.056931</v>
      </c>
      <c r="AC13">
        <f t="shared" ca="1" si="31"/>
        <v>2.5828107668200539</v>
      </c>
      <c r="AD13">
        <f t="shared" ca="1" si="16"/>
        <v>0.11660070915314712</v>
      </c>
      <c r="AE13">
        <f t="shared" ca="1" si="32"/>
        <v>-0.36679857462839416</v>
      </c>
      <c r="AF13">
        <f t="shared" ca="1" si="17"/>
        <v>42744112478.056931</v>
      </c>
      <c r="AG13">
        <f t="shared" ca="1" si="33"/>
        <v>3.7495128718616142</v>
      </c>
      <c r="AH13">
        <f t="shared" ca="1" si="18"/>
        <v>0.11999178871972627</v>
      </c>
      <c r="AI13">
        <f t="shared" ca="1" si="34"/>
        <v>-0.24175329271182139</v>
      </c>
      <c r="AJ13">
        <f t="shared" ca="1" si="19"/>
        <v>42744112478.056931</v>
      </c>
      <c r="AK13">
        <f t="shared" ca="1" si="35"/>
        <v>2.6992056999393141</v>
      </c>
      <c r="AL13">
        <v>62</v>
      </c>
      <c r="AM13" cm="1">
        <f t="array" aca="1" ref="AM13" ca="1">INDIRECT("'NPV_Recycl._Sub. Ratio 6a"  &amp; "'!"&amp; ADDRESS($AL13, 3))</f>
        <v>0.16093556484676602</v>
      </c>
      <c r="AN13" cm="1">
        <f t="array" aca="1" ref="AN13" ca="1">INDIRECT("'GWP_Recycl._Sub. Ratio 6a"  &amp; "'!"&amp; ADDRESS($AL13, 3))</f>
        <v>-0.11012174975223803</v>
      </c>
      <c r="AO13" cm="1">
        <f t="array" aca="1" ref="AO13" ca="1">INDIRECT("'Debt_Recycl._Sub. Ratio 6a"  &amp; "'!"&amp; ADDRESS($AL13, 20))</f>
        <v>17851259968.930389</v>
      </c>
      <c r="AP13" cm="1">
        <f t="array" aca="1" ref="AP13" ca="1">INDIRECT("'Trial Plastic Debt"  &amp; "'!"&amp; ADDRESS($AL13, 3))</f>
        <v>3.1233682116771662</v>
      </c>
      <c r="AQ13" cm="1">
        <f t="array" aca="1" ref="AQ13" ca="1">INDIRECT("'NPV_Recycl._Sub. Ratio 6a"  &amp; "'!"&amp; ADDRESS($AL13, 21))</f>
        <v>-0.2091995652444946</v>
      </c>
      <c r="AR13" cm="1">
        <f t="array" aca="1" ref="AR13" ca="1">INDIRECT("'GWP_Recycl._Sub. Ratio 6a"  &amp; "'!"&amp; ADDRESS($AL13, 18))</f>
        <v>0.10019108683592083</v>
      </c>
      <c r="AW13">
        <v>2033</v>
      </c>
      <c r="AX13">
        <v>46287551821.723656</v>
      </c>
      <c r="AY13">
        <f t="shared" si="36"/>
        <v>1.2972968559900129</v>
      </c>
    </row>
    <row r="14" spans="1:51" x14ac:dyDescent="0.25">
      <c r="A14">
        <v>2034</v>
      </c>
      <c r="B14">
        <f t="shared" ca="1" si="0"/>
        <v>0.34777869863048999</v>
      </c>
      <c r="C14">
        <f t="shared" ca="1" si="20"/>
        <v>-0.12633596693278526</v>
      </c>
      <c r="D14">
        <f t="shared" ca="1" si="1"/>
        <v>42735920212.99894</v>
      </c>
      <c r="E14">
        <f t="shared" ca="1" si="21"/>
        <v>3.5846888225324012</v>
      </c>
      <c r="F14">
        <f t="shared" ca="1" si="2"/>
        <v>0.37357803555153601</v>
      </c>
      <c r="G14">
        <f t="shared" ca="1" si="22"/>
        <v>-0.12633596693278526</v>
      </c>
      <c r="H14">
        <f t="shared" ca="1" si="3"/>
        <v>42735920212.99894</v>
      </c>
      <c r="I14">
        <f t="shared" ca="1" si="23"/>
        <v>2.8682204277468091</v>
      </c>
      <c r="J14">
        <f t="shared" ca="1" si="24"/>
        <v>0.34865026012791045</v>
      </c>
      <c r="K14">
        <f t="shared" ca="1" si="25"/>
        <v>-0.1571605054803035</v>
      </c>
      <c r="L14">
        <f t="shared" ca="1" si="4"/>
        <v>42735920212.99894</v>
      </c>
      <c r="M14">
        <f t="shared" ca="1" si="26"/>
        <v>3.3662570482295333</v>
      </c>
      <c r="N14">
        <f t="shared" ca="1" si="5"/>
        <v>0.10093463613261766</v>
      </c>
      <c r="O14">
        <f t="shared" ca="1" si="6"/>
        <v>-0.24956949690586949</v>
      </c>
      <c r="P14">
        <f t="shared" ca="1" si="7"/>
        <v>42970433398.656738</v>
      </c>
      <c r="Q14">
        <f t="shared" ca="1" si="27"/>
        <v>3.5413111901975043</v>
      </c>
      <c r="R14">
        <f t="shared" ca="1" si="8"/>
        <v>0.12249025823900531</v>
      </c>
      <c r="S14">
        <f t="shared" ca="1" si="9"/>
        <v>-0.24956949690586949</v>
      </c>
      <c r="T14">
        <f t="shared" ca="1" si="10"/>
        <v>42970433398.656738</v>
      </c>
      <c r="U14">
        <f t="shared" ca="1" si="28"/>
        <v>2.8464002067902938</v>
      </c>
      <c r="V14">
        <f t="shared" ca="1" si="11"/>
        <v>0.31432299691158827</v>
      </c>
      <c r="W14">
        <f t="shared" ca="1" si="12"/>
        <v>-0.12633596693278526</v>
      </c>
      <c r="X14">
        <f t="shared" ca="1" si="13"/>
        <v>42735920212.99894</v>
      </c>
      <c r="Y14">
        <f t="shared" ca="1" si="29"/>
        <v>3.9398630777398753</v>
      </c>
      <c r="Z14">
        <f t="shared" ca="1" si="30"/>
        <v>0.38650534473559056</v>
      </c>
      <c r="AA14">
        <f t="shared" ca="1" si="14"/>
        <v>-0.12633596693278526</v>
      </c>
      <c r="AB14">
        <f t="shared" ca="1" si="15"/>
        <v>42735920212.99894</v>
      </c>
      <c r="AC14">
        <f t="shared" ca="1" si="31"/>
        <v>2.5806989484287133</v>
      </c>
      <c r="AD14">
        <f t="shared" ca="1" si="16"/>
        <v>0.36310472697150736</v>
      </c>
      <c r="AE14">
        <f t="shared" ca="1" si="32"/>
        <v>-0.22908442875784607</v>
      </c>
      <c r="AF14">
        <f t="shared" ca="1" si="17"/>
        <v>42735920212.99894</v>
      </c>
      <c r="AG14">
        <f t="shared" ca="1" si="33"/>
        <v>3.7490815369737538</v>
      </c>
      <c r="AH14">
        <f t="shared" ca="1" si="18"/>
        <v>0.36344391725090958</v>
      </c>
      <c r="AI14">
        <f t="shared" ca="1" si="34"/>
        <v>-0.10373130533127189</v>
      </c>
      <c r="AJ14">
        <f t="shared" ca="1" si="19"/>
        <v>42735920212.99894</v>
      </c>
      <c r="AK14">
        <f t="shared" ca="1" si="35"/>
        <v>2.6977408525216706</v>
      </c>
      <c r="AL14">
        <v>68</v>
      </c>
      <c r="AM14" cm="1">
        <f t="array" aca="1" ref="AM14" ca="1">INDIRECT("'NPV_Recycl._Sub. Ratio 6a"  &amp; "'!"&amp; ADDRESS($AL14, 3))</f>
        <v>0.12425345035153963</v>
      </c>
      <c r="AN14" cm="1">
        <f t="array" aca="1" ref="AN14" ca="1">INDIRECT("'GWP_Recycl._Sub. Ratio 6a"  &amp; "'!"&amp; ADDRESS($AL14, 3))</f>
        <v>-0.11078549427129208</v>
      </c>
      <c r="AO14" cm="1">
        <f t="array" aca="1" ref="AO14" ca="1">INDIRECT("'Debt_Recycl._Sub. Ratio 6a"  &amp; "'!"&amp; ADDRESS($AL14, 20))</f>
        <v>18327569300.687992</v>
      </c>
      <c r="AP14" cm="1">
        <f t="array" aca="1" ref="AP14" ca="1">INDIRECT("'Trial Plastic Debt"  &amp; "'!"&amp; ADDRESS($AL14, 3))</f>
        <v>3.1223207443196275</v>
      </c>
      <c r="AQ14" cm="1">
        <f t="array" aca="1" ref="AQ14" ca="1">INDIRECT("'NPV_Recycl._Sub. Ratio 6a"  &amp; "'!"&amp; ADDRESS($AL14, 21))</f>
        <v>-0.20503691295411389</v>
      </c>
      <c r="AR14" cm="1">
        <f t="array" aca="1" ref="AR14" ca="1">INDIRECT("'GWP_Recycl._Sub. Ratio 6a"  &amp; "'!"&amp; ADDRESS($AL14, 18))</f>
        <v>0.97026217966056338</v>
      </c>
      <c r="AW14">
        <v>2034</v>
      </c>
      <c r="AX14">
        <v>47515739919.417259</v>
      </c>
      <c r="AY14">
        <f t="shared" si="36"/>
        <v>1.3317191681451026</v>
      </c>
    </row>
    <row r="15" spans="1:51" x14ac:dyDescent="0.25">
      <c r="A15">
        <v>2035</v>
      </c>
      <c r="B15">
        <f t="shared" ca="1" si="0"/>
        <v>0.10146555678988099</v>
      </c>
      <c r="C15">
        <f t="shared" ca="1" si="20"/>
        <v>-0.24917092722140505</v>
      </c>
      <c r="D15">
        <f t="shared" ca="1" si="1"/>
        <v>42728482652.355888</v>
      </c>
      <c r="E15">
        <f t="shared" ca="1" si="21"/>
        <v>3.5844558724640145</v>
      </c>
      <c r="F15">
        <f t="shared" ca="1" si="2"/>
        <v>0.12833851394498008</v>
      </c>
      <c r="G15">
        <f t="shared" ca="1" si="22"/>
        <v>-0.24917092722140505</v>
      </c>
      <c r="H15">
        <f t="shared" ca="1" si="3"/>
        <v>42728482652.355888</v>
      </c>
      <c r="I15">
        <f t="shared" ca="1" si="23"/>
        <v>2.8664747979855214</v>
      </c>
      <c r="J15">
        <f t="shared" ca="1" si="24"/>
        <v>0.11738862844758408</v>
      </c>
      <c r="K15">
        <f t="shared" ca="1" si="25"/>
        <v>-0.28007131351408865</v>
      </c>
      <c r="L15">
        <f t="shared" ca="1" si="4"/>
        <v>42728482652.355888</v>
      </c>
      <c r="M15">
        <f t="shared" ca="1" si="26"/>
        <v>3.3652463469584699</v>
      </c>
      <c r="N15">
        <f t="shared" ca="1" si="5"/>
        <v>0.26624089072019419</v>
      </c>
      <c r="O15">
        <f t="shared" ca="1" si="6"/>
        <v>-0.11553933459739392</v>
      </c>
      <c r="P15">
        <f t="shared" ca="1" si="7"/>
        <v>42962982061.071602</v>
      </c>
      <c r="Q15">
        <f t="shared" ca="1" si="27"/>
        <v>3.5407651051456779</v>
      </c>
      <c r="R15">
        <f t="shared" ca="1" si="8"/>
        <v>0.30046487335094124</v>
      </c>
      <c r="S15">
        <f t="shared" ca="1" si="9"/>
        <v>-0.11553933459739392</v>
      </c>
      <c r="T15">
        <f t="shared" ca="1" si="10"/>
        <v>42962982061.071602</v>
      </c>
      <c r="U15">
        <f t="shared" ca="1" si="28"/>
        <v>2.8444865236605468</v>
      </c>
      <c r="V15">
        <f t="shared" ca="1" si="11"/>
        <v>8.5550761126136687E-2</v>
      </c>
      <c r="W15">
        <f t="shared" ca="1" si="12"/>
        <v>-0.24917092722140505</v>
      </c>
      <c r="X15">
        <f t="shared" ca="1" si="13"/>
        <v>42728482652.355888</v>
      </c>
      <c r="Y15">
        <f t="shared" ca="1" si="29"/>
        <v>3.9401013504092091</v>
      </c>
      <c r="Z15">
        <f t="shared" ca="1" si="30"/>
        <v>0.98494043965240907</v>
      </c>
      <c r="AA15">
        <f t="shared" ca="1" si="14"/>
        <v>-0.24917092722140505</v>
      </c>
      <c r="AB15">
        <f t="shared" ca="1" si="15"/>
        <v>42728482652.355888</v>
      </c>
      <c r="AC15">
        <f t="shared" ca="1" si="31"/>
        <v>2.578262360151526</v>
      </c>
      <c r="AD15">
        <f t="shared" ca="1" si="16"/>
        <v>0.11605301738496056</v>
      </c>
      <c r="AE15">
        <f t="shared" ca="1" si="32"/>
        <v>-0.35217221486368372</v>
      </c>
      <c r="AF15">
        <f t="shared" ca="1" si="17"/>
        <v>42728482652.355888</v>
      </c>
      <c r="AG15">
        <f t="shared" ca="1" si="33"/>
        <v>3.7483273061886986</v>
      </c>
      <c r="AH15">
        <f t="shared" ca="1" si="18"/>
        <v>0.11944619143594994</v>
      </c>
      <c r="AI15">
        <f t="shared" ca="1" si="34"/>
        <v>-0.22651064394010376</v>
      </c>
      <c r="AJ15">
        <f t="shared" ca="1" si="19"/>
        <v>42728482652.355888</v>
      </c>
      <c r="AK15">
        <f t="shared" ca="1" si="35"/>
        <v>2.6959526009636412</v>
      </c>
      <c r="AL15">
        <v>74</v>
      </c>
      <c r="AM15" cm="1">
        <f t="array" aca="1" ref="AM15" ca="1">INDIRECT("'NPV_Recycl._Sub. Ratio 6a"  &amp; "'!"&amp; ADDRESS($AL15, 3))</f>
        <v>0.2958976348364501</v>
      </c>
      <c r="AN15" cm="1">
        <f t="array" aca="1" ref="AN15" ca="1">INDIRECT("'GWP_Recycl._Sub. Ratio 6a"  &amp; "'!"&amp; ADDRESS($AL15, 3))</f>
        <v>-5.2631857709290374E-2</v>
      </c>
      <c r="AO15" cm="1">
        <f t="array" aca="1" ref="AO15" ca="1">INDIRECT("'Debt_Recycl._Sub. Ratio 6a"  &amp; "'!"&amp; ADDRESS($AL15, 20))</f>
        <v>18812550908.924015</v>
      </c>
      <c r="AP15" cm="1">
        <f t="array" aca="1" ref="AP15" ca="1">INDIRECT("'Trial Plastic Debt"  &amp; "'!"&amp; ADDRESS($AL15, 3))</f>
        <v>3.1209500780737605</v>
      </c>
      <c r="AQ15" cm="1">
        <f t="array" aca="1" ref="AQ15" ca="1">INDIRECT("'NPV_Recycl._Sub. Ratio 6a"  &amp; "'!"&amp; ADDRESS($AL15, 21))</f>
        <v>-9.5490433360807939E-2</v>
      </c>
      <c r="AR15" cm="1">
        <f t="array" aca="1" ref="AR15" ca="1">INDIRECT("'GWP_Recycl._Sub. Ratio 6a"  &amp; "'!"&amp; ADDRESS($AL15, 18))</f>
        <v>0.33683838964023965</v>
      </c>
      <c r="AW15">
        <v>2035</v>
      </c>
      <c r="AX15">
        <v>48760139296.574364</v>
      </c>
      <c r="AY15">
        <f t="shared" si="36"/>
        <v>1.3665958323030931</v>
      </c>
    </row>
    <row r="16" spans="1:51" x14ac:dyDescent="0.25">
      <c r="A16">
        <v>2036</v>
      </c>
      <c r="B16">
        <f t="shared" ca="1" si="0"/>
        <v>0.25566959086978935</v>
      </c>
      <c r="C16">
        <f t="shared" ca="1" si="20"/>
        <v>-0.24351878512186367</v>
      </c>
      <c r="D16">
        <f t="shared" ca="1" si="1"/>
        <v>42721777116.781807</v>
      </c>
      <c r="E16">
        <f t="shared" ca="1" si="21"/>
        <v>3.5838701364964325</v>
      </c>
      <c r="F16">
        <f t="shared" ca="1" si="2"/>
        <v>0.28260647070227291</v>
      </c>
      <c r="G16">
        <f t="shared" ca="1" si="22"/>
        <v>-0.24351878512186367</v>
      </c>
      <c r="H16">
        <f t="shared" ca="1" si="3"/>
        <v>42721777116.781807</v>
      </c>
      <c r="I16">
        <f t="shared" ca="1" si="23"/>
        <v>2.8643737751330387</v>
      </c>
      <c r="J16">
        <f t="shared" ca="1" si="24"/>
        <v>0.26521952607264837</v>
      </c>
      <c r="K16">
        <f t="shared" ca="1" si="25"/>
        <v>-0.27449516839280202</v>
      </c>
      <c r="L16">
        <f t="shared" ca="1" si="4"/>
        <v>42721777116.781807</v>
      </c>
      <c r="M16">
        <f t="shared" ca="1" si="26"/>
        <v>3.3638809752397032</v>
      </c>
      <c r="N16">
        <f t="shared" ca="1" si="5"/>
        <v>0.30634988476642599</v>
      </c>
      <c r="O16">
        <f t="shared" ca="1" si="6"/>
        <v>-0.11269913665535052</v>
      </c>
      <c r="P16">
        <f t="shared" ca="1" si="7"/>
        <v>42956267679.868233</v>
      </c>
      <c r="Q16">
        <f t="shared" ca="1" si="27"/>
        <v>3.5398652121935621</v>
      </c>
      <c r="R16">
        <f t="shared" ca="1" si="8"/>
        <v>0.34951459595378376</v>
      </c>
      <c r="S16">
        <f t="shared" ca="1" si="9"/>
        <v>-0.11269913665535052</v>
      </c>
      <c r="T16">
        <f t="shared" ca="1" si="10"/>
        <v>42956267679.868233</v>
      </c>
      <c r="U16">
        <f t="shared" ca="1" si="28"/>
        <v>2.8422170150286372</v>
      </c>
      <c r="V16">
        <f t="shared" ca="1" si="11"/>
        <v>0.23972924907612619</v>
      </c>
      <c r="W16">
        <f t="shared" ca="1" si="12"/>
        <v>-0.24351878512186367</v>
      </c>
      <c r="X16">
        <f t="shared" ca="1" si="13"/>
        <v>42721777116.781807</v>
      </c>
      <c r="Y16">
        <f t="shared" ca="1" si="29"/>
        <v>3.9399869723322691</v>
      </c>
      <c r="Z16">
        <f t="shared" ca="1" si="30"/>
        <v>0.27566395268599708</v>
      </c>
      <c r="AA16">
        <f t="shared" ca="1" si="14"/>
        <v>-0.24351878512186367</v>
      </c>
      <c r="AB16">
        <f t="shared" ca="1" si="15"/>
        <v>42721777116.781807</v>
      </c>
      <c r="AC16">
        <f t="shared" ca="1" si="31"/>
        <v>2.5754691749361656</v>
      </c>
      <c r="AD16">
        <f t="shared" ca="1" si="16"/>
        <v>0.27029459511457793</v>
      </c>
      <c r="AE16">
        <f t="shared" ca="1" si="32"/>
        <v>-0.34677339602499146</v>
      </c>
      <c r="AF16">
        <f t="shared" ca="1" si="17"/>
        <v>42721777116.781807</v>
      </c>
      <c r="AG16">
        <f t="shared" ca="1" si="33"/>
        <v>3.7472183539992407</v>
      </c>
      <c r="AH16">
        <f t="shared" ca="1" si="18"/>
        <v>0.27368955807374018</v>
      </c>
      <c r="AI16">
        <f t="shared" ca="1" si="34"/>
        <v>-0.22080277072317556</v>
      </c>
      <c r="AJ16">
        <f t="shared" ca="1" si="19"/>
        <v>42721777116.781807</v>
      </c>
      <c r="AK16">
        <f t="shared" ca="1" si="35"/>
        <v>2.6938091197580172</v>
      </c>
      <c r="AL16">
        <v>80</v>
      </c>
      <c r="AM16" cm="1">
        <f t="array" aca="1" ref="AM16" ca="1">INDIRECT("'NPV_Recycl._Sub. Ratio 6a"  &amp; "'!"&amp; ADDRESS($AL16, 3))</f>
        <v>0.33603621890065832</v>
      </c>
      <c r="AN16" cm="1">
        <f t="array" aca="1" ref="AN16" ca="1">INDIRECT("'GWP_Recycl._Sub. Ratio 6a"  &amp; "'!"&amp; ADDRESS($AL16, 3))</f>
        <v>-5.2668550803597891E-2</v>
      </c>
      <c r="AO16" cm="1">
        <f t="array" aca="1" ref="AO16" ca="1">INDIRECT("'Debt_Recycl._Sub. Ratio 6a"  &amp; "'!"&amp; ADDRESS($AL16, 20))</f>
        <v>19307762883.79287</v>
      </c>
      <c r="AP16" cm="1">
        <f t="array" aca="1" ref="AP16" ca="1">INDIRECT("'Trial Plastic Debt"  &amp; "'!"&amp; ADDRESS($AL16, 3))</f>
        <v>3.1192243874323573</v>
      </c>
      <c r="AQ16" cm="1">
        <f t="array" aca="1" ref="AQ16" ca="1">INDIRECT("'NPV_Recycl._Sub. Ratio 6a"  &amp; "'!"&amp; ADDRESS($AL16, 21))</f>
        <v>-9.3166416204109745E-2</v>
      </c>
      <c r="AR16" cm="1">
        <f t="array" aca="1" ref="AR16" ca="1">INDIRECT("'GWP_Recycl._Sub. Ratio 6a"  &amp; "'!"&amp; ADDRESS($AL16, 18))</f>
        <v>0.38598271079262336</v>
      </c>
      <c r="AW16">
        <v>2036</v>
      </c>
      <c r="AX16">
        <v>50023823121.713905</v>
      </c>
      <c r="AY16">
        <f t="shared" si="36"/>
        <v>1.4020129798686634</v>
      </c>
    </row>
    <row r="17" spans="1:51" x14ac:dyDescent="0.25">
      <c r="A17">
        <v>2037</v>
      </c>
      <c r="B17">
        <f t="shared" ca="1" si="0"/>
        <v>0.33356565580175473</v>
      </c>
      <c r="C17">
        <f t="shared" ca="1" si="20"/>
        <v>-0.11862324365592984</v>
      </c>
      <c r="D17">
        <f t="shared" ca="1" si="1"/>
        <v>42715520956.443321</v>
      </c>
      <c r="E17">
        <f t="shared" ca="1" si="21"/>
        <v>3.5831410982307039</v>
      </c>
      <c r="F17">
        <f t="shared" ca="1" si="2"/>
        <v>0.35955515466421484</v>
      </c>
      <c r="G17">
        <f t="shared" ca="1" si="22"/>
        <v>-0.11862324365592984</v>
      </c>
      <c r="H17">
        <f t="shared" ca="1" si="3"/>
        <v>42715520956.443321</v>
      </c>
      <c r="I17">
        <f t="shared" ca="1" si="23"/>
        <v>2.8621268393076162</v>
      </c>
      <c r="J17">
        <f t="shared" ca="1" si="24"/>
        <v>0.33513354981956156</v>
      </c>
      <c r="K17">
        <f t="shared" ca="1" si="25"/>
        <v>-0.14967577335832002</v>
      </c>
      <c r="L17">
        <f t="shared" ca="1" si="4"/>
        <v>42715520956.443321</v>
      </c>
      <c r="M17">
        <f t="shared" ca="1" si="26"/>
        <v>3.3623704135465964</v>
      </c>
      <c r="N17">
        <f t="shared" ca="1" si="5"/>
        <v>0.10014531289253939</v>
      </c>
      <c r="O17">
        <f t="shared" ca="1" si="6"/>
        <v>-0.22916240577339142</v>
      </c>
      <c r="P17">
        <f t="shared" ca="1" si="7"/>
        <v>42950007675.944336</v>
      </c>
      <c r="Q17">
        <f t="shared" ca="1" si="27"/>
        <v>3.538820992836456</v>
      </c>
      <c r="R17">
        <f t="shared" ca="1" si="8"/>
        <v>0.12183335229325248</v>
      </c>
      <c r="S17">
        <f t="shared" ca="1" si="9"/>
        <v>-0.22916240577339142</v>
      </c>
      <c r="T17">
        <f t="shared" ca="1" si="10"/>
        <v>42950007675.944336</v>
      </c>
      <c r="U17">
        <f t="shared" ca="1" si="28"/>
        <v>2.839801160406477</v>
      </c>
      <c r="V17">
        <f t="shared" ca="1" si="11"/>
        <v>0.30000206280435582</v>
      </c>
      <c r="W17">
        <f t="shared" ca="1" si="12"/>
        <v>-0.11862324365592984</v>
      </c>
      <c r="X17">
        <f t="shared" ca="1" si="13"/>
        <v>42715520956.443321</v>
      </c>
      <c r="Y17">
        <f t="shared" ca="1" si="29"/>
        <v>3.9397294261418856</v>
      </c>
      <c r="Z17">
        <f t="shared" ca="1" si="30"/>
        <v>0.37251532214630362</v>
      </c>
      <c r="AA17">
        <f t="shared" ca="1" si="14"/>
        <v>-0.11862324365592984</v>
      </c>
      <c r="AB17">
        <f t="shared" ca="1" si="15"/>
        <v>42715520956.443321</v>
      </c>
      <c r="AC17">
        <f t="shared" ca="1" si="31"/>
        <v>2.5725288715361909</v>
      </c>
      <c r="AD17">
        <f t="shared" ca="1" si="16"/>
        <v>0.34900554960556962</v>
      </c>
      <c r="AE17">
        <f t="shared" ca="1" si="32"/>
        <v>-0.22213167599723049</v>
      </c>
      <c r="AF17">
        <f t="shared" ca="1" si="17"/>
        <v>42715520956.443321</v>
      </c>
      <c r="AG17">
        <f t="shared" ca="1" si="33"/>
        <v>3.7459641607048129</v>
      </c>
      <c r="AH17">
        <f t="shared" ca="1" si="18"/>
        <v>0.34934525163292285</v>
      </c>
      <c r="AI17">
        <f t="shared" ca="1" si="34"/>
        <v>-9.5851388540843713E-2</v>
      </c>
      <c r="AJ17">
        <f t="shared" ca="1" si="19"/>
        <v>42715520956.443321</v>
      </c>
      <c r="AK17">
        <f t="shared" ca="1" si="35"/>
        <v>2.691519889204232</v>
      </c>
      <c r="AL17">
        <v>86</v>
      </c>
      <c r="AM17" cm="1">
        <f t="array" aca="1" ref="AM17" ca="1">INDIRECT("'NPV_Recycl._Sub. Ratio 6a"  &amp; "'!"&amp; ADDRESS($AL17, 3))</f>
        <v>0.12354159572676825</v>
      </c>
      <c r="AN17" cm="1">
        <f t="array" aca="1" ref="AN17" ca="1">INDIRECT("'GWP_Recycl._Sub. Ratio 6a"  &amp; "'!"&amp; ADDRESS($AL17, 3))</f>
        <v>-0.10989677782328766</v>
      </c>
      <c r="AO17" cm="1">
        <f t="array" aca="1" ref="AO17" ca="1">INDIRECT("'Debt_Recycl._Sub. Ratio 6a"  &amp; "'!"&amp; ADDRESS($AL17, 20))</f>
        <v>19821662724.731434</v>
      </c>
      <c r="AP17" cm="1">
        <f t="array" aca="1" ref="AP17" ca="1">INDIRECT("'Trial Plastic Debt"  &amp; "'!"&amp; ADDRESS($AL17, 3))</f>
        <v>3.117353152694851</v>
      </c>
      <c r="AQ17" cm="1">
        <f t="array" aca="1" ref="AQ17" ca="1">INDIRECT("'NPV_Recycl._Sub. Ratio 6a"  &amp; "'!"&amp; ADDRESS($AL17, 21))</f>
        <v>-0.18834959348069261</v>
      </c>
      <c r="AR17" cm="1">
        <f t="array" aca="1" ref="AR17" ca="1">INDIRECT("'GWP_Recycl._Sub. Ratio 6a"  &amp; "'!"&amp; ADDRESS($AL17, 18))</f>
        <v>0.98790731701129397</v>
      </c>
      <c r="AW17">
        <v>2037</v>
      </c>
      <c r="AX17">
        <v>51331941024.554306</v>
      </c>
      <c r="AY17">
        <f t="shared" si="36"/>
        <v>1.4386754771455803</v>
      </c>
    </row>
    <row r="18" spans="1:51" x14ac:dyDescent="0.25">
      <c r="A18">
        <v>2038</v>
      </c>
      <c r="B18">
        <f t="shared" ca="1" si="0"/>
        <v>0.31058683252868963</v>
      </c>
      <c r="C18">
        <f t="shared" ca="1" si="20"/>
        <v>-0.23534475204047486</v>
      </c>
      <c r="D18">
        <f t="shared" ca="1" si="1"/>
        <v>42709670696.469727</v>
      </c>
      <c r="E18">
        <f t="shared" ca="1" si="21"/>
        <v>3.5824434328824033</v>
      </c>
      <c r="F18">
        <f t="shared" ca="1" si="2"/>
        <v>0.33765210376444826</v>
      </c>
      <c r="G18">
        <f t="shared" ca="1" si="22"/>
        <v>-0.23534475204047486</v>
      </c>
      <c r="H18">
        <f t="shared" ca="1" si="3"/>
        <v>42709670696.469727</v>
      </c>
      <c r="I18">
        <f t="shared" ca="1" si="23"/>
        <v>2.8599086622387917</v>
      </c>
      <c r="J18">
        <f t="shared" ca="1" si="24"/>
        <v>0.32662494440744272</v>
      </c>
      <c r="K18">
        <f t="shared" ca="1" si="25"/>
        <v>-0.26647357784783804</v>
      </c>
      <c r="L18">
        <f t="shared" ca="1" si="4"/>
        <v>42709670696.469727</v>
      </c>
      <c r="M18">
        <f t="shared" ca="1" si="26"/>
        <v>3.3608893339637933</v>
      </c>
      <c r="N18">
        <f t="shared" ca="1" si="5"/>
        <v>0.52810729007102142</v>
      </c>
      <c r="O18">
        <f t="shared" ca="1" si="6"/>
        <v>-0.22685850579080646</v>
      </c>
      <c r="P18">
        <f t="shared" ca="1" si="7"/>
        <v>42944154364.501511</v>
      </c>
      <c r="Q18">
        <f t="shared" ca="1" si="27"/>
        <v>3.5378071201815278</v>
      </c>
      <c r="R18">
        <f t="shared" ca="1" si="8"/>
        <v>0.42336359716479049</v>
      </c>
      <c r="S18">
        <f t="shared" ca="1" si="9"/>
        <v>-0.22685850579080646</v>
      </c>
      <c r="T18">
        <f t="shared" ca="1" si="10"/>
        <v>42944154364.501511</v>
      </c>
      <c r="U18">
        <f t="shared" ca="1" si="28"/>
        <v>2.8374136309168714</v>
      </c>
      <c r="V18">
        <f t="shared" ca="1" si="11"/>
        <v>0.29459705905859668</v>
      </c>
      <c r="W18">
        <f t="shared" ca="1" si="12"/>
        <v>-0.23534475204047486</v>
      </c>
      <c r="X18">
        <f t="shared" ca="1" si="13"/>
        <v>42709670696.469727</v>
      </c>
      <c r="Y18">
        <f t="shared" ca="1" si="29"/>
        <v>3.9395033860833162</v>
      </c>
      <c r="Z18">
        <f t="shared" ca="1" si="30"/>
        <v>0.33070601748324907</v>
      </c>
      <c r="AA18">
        <f t="shared" ca="1" si="14"/>
        <v>-0.23534475204047486</v>
      </c>
      <c r="AB18">
        <f t="shared" ca="1" si="15"/>
        <v>42709670696.469727</v>
      </c>
      <c r="AC18">
        <f t="shared" ca="1" si="31"/>
        <v>2.5696161203156795</v>
      </c>
      <c r="AD18">
        <f t="shared" ca="1" si="16"/>
        <v>0.325287016004569</v>
      </c>
      <c r="AE18">
        <f t="shared" ca="1" si="32"/>
        <v>-0.33910750473168549</v>
      </c>
      <c r="AF18">
        <f t="shared" ca="1" si="17"/>
        <v>42709670696.469727</v>
      </c>
      <c r="AG18">
        <f t="shared" ca="1" si="33"/>
        <v>3.744739398216129</v>
      </c>
      <c r="AH18">
        <f t="shared" ca="1" si="18"/>
        <v>0.32868607735241034</v>
      </c>
      <c r="AI18">
        <f t="shared" ca="1" si="34"/>
        <v>-0.21251694644840854</v>
      </c>
      <c r="AJ18">
        <f t="shared" ca="1" si="19"/>
        <v>42709670696.469727</v>
      </c>
      <c r="AK18">
        <f t="shared" ca="1" si="35"/>
        <v>2.6892595812129998</v>
      </c>
      <c r="AL18">
        <v>92</v>
      </c>
      <c r="AM18" cm="1">
        <f t="array" aca="1" ref="AM18" ca="1">INDIRECT("'NPV_Recycl._Sub. Ratio 6a"  &amp; "'!"&amp; ADDRESS($AL18, 3))</f>
        <v>0.48829146745323776</v>
      </c>
      <c r="AN18" cm="1">
        <f t="array" aca="1" ref="AN18" ca="1">INDIRECT("'GWP_Recycl._Sub. Ratio 6a"  &amp; "'!"&amp; ADDRESS($AL18, 3))</f>
        <v>-0.11161077452194988</v>
      </c>
      <c r="AO18" cm="1">
        <f t="array" aca="1" ref="AO18" ca="1">INDIRECT("'Debt_Recycl._Sub. Ratio 6a"  &amp; "'!"&amp; ADDRESS($AL18, 20))</f>
        <v>20344502270.637936</v>
      </c>
      <c r="AP18" cm="1">
        <f t="array" aca="1" ref="AP18" ca="1">INDIRECT("'Trial Plastic Debt"  &amp; "'!"&amp; ADDRESS($AL18, 3))</f>
        <v>3.1155110457719557</v>
      </c>
      <c r="AQ18" cm="1">
        <f t="array" aca="1" ref="AQ18" ca="1">INDIRECT("'NPV_Recycl._Sub. Ratio 6a"  &amp; "'!"&amp; ADDRESS($AL18, 21))</f>
        <v>-0.18646451802929978</v>
      </c>
      <c r="AR18" cm="1">
        <f t="array" aca="1" ref="AR18" ca="1">INDIRECT("'GWP_Recycl._Sub. Ratio 6a"  &amp; "'!"&amp; ADDRESS($AL18, 18))</f>
        <v>0.27751812113352098</v>
      </c>
      <c r="AW18">
        <v>2038</v>
      </c>
      <c r="AX18">
        <v>52661976517.847916</v>
      </c>
      <c r="AY18">
        <f t="shared" si="36"/>
        <v>1.4759522566661412</v>
      </c>
    </row>
    <row r="19" spans="1:51" x14ac:dyDescent="0.25">
      <c r="A19">
        <v>2039</v>
      </c>
      <c r="B19">
        <f t="shared" ca="1" si="0"/>
        <v>0.10045275729195705</v>
      </c>
      <c r="C19">
        <f t="shared" ca="1" si="20"/>
        <v>-0.2268766802536247</v>
      </c>
      <c r="D19">
        <f t="shared" ca="1" si="1"/>
        <v>42703993928.746109</v>
      </c>
      <c r="E19">
        <f t="shared" ca="1" si="21"/>
        <v>3.5819168647093766</v>
      </c>
      <c r="F19">
        <f t="shared" ca="1" si="2"/>
        <v>0.12758234213496372</v>
      </c>
      <c r="G19">
        <f t="shared" ca="1" si="22"/>
        <v>-0.2268766802536247</v>
      </c>
      <c r="H19">
        <f t="shared" ca="1" si="3"/>
        <v>42703993928.746109</v>
      </c>
      <c r="I19">
        <f t="shared" ca="1" si="23"/>
        <v>2.8578589646951245</v>
      </c>
      <c r="J19">
        <f t="shared" ca="1" si="24"/>
        <v>0.11652934852924637</v>
      </c>
      <c r="K19">
        <f t="shared" ca="1" si="25"/>
        <v>-0.2580819520600226</v>
      </c>
      <c r="L19">
        <f t="shared" ca="1" si="4"/>
        <v>42703993928.746109</v>
      </c>
      <c r="M19">
        <f t="shared" ca="1" si="26"/>
        <v>3.3595774576149613</v>
      </c>
      <c r="N19">
        <f t="shared" ca="1" si="5"/>
        <v>9.9671589411927969E-2</v>
      </c>
      <c r="O19">
        <f t="shared" ca="1" si="6"/>
        <v>-0.2186176042355964</v>
      </c>
      <c r="P19">
        <f t="shared" ca="1" si="7"/>
        <v>42938474330.445007</v>
      </c>
      <c r="Q19">
        <f t="shared" ca="1" si="27"/>
        <v>3.5369633163755565</v>
      </c>
      <c r="R19">
        <f t="shared" ca="1" si="8"/>
        <v>0.12144748546893894</v>
      </c>
      <c r="S19">
        <f t="shared" ca="1" si="9"/>
        <v>-0.2186176042355964</v>
      </c>
      <c r="T19">
        <f t="shared" ca="1" si="10"/>
        <v>42938474330.445007</v>
      </c>
      <c r="U19">
        <f t="shared" ca="1" si="28"/>
        <v>2.8351941467212622</v>
      </c>
      <c r="V19">
        <f t="shared" ca="1" si="11"/>
        <v>8.4437035769965529E-2</v>
      </c>
      <c r="W19">
        <f t="shared" ca="1" si="12"/>
        <v>-0.2268766802536247</v>
      </c>
      <c r="X19">
        <f t="shared" ca="1" si="13"/>
        <v>42703993928.746109</v>
      </c>
      <c r="Y19">
        <f t="shared" ca="1" si="29"/>
        <v>3.9394485754419901</v>
      </c>
      <c r="Z19">
        <f t="shared" ca="1" si="30"/>
        <v>0.97597753456006253</v>
      </c>
      <c r="AA19">
        <f t="shared" ca="1" si="14"/>
        <v>-0.2268766802536247</v>
      </c>
      <c r="AB19">
        <f t="shared" ca="1" si="15"/>
        <v>42703993928.746109</v>
      </c>
      <c r="AC19">
        <f t="shared" ca="1" si="31"/>
        <v>2.566870640676973</v>
      </c>
      <c r="AD19">
        <f t="shared" ca="1" si="16"/>
        <v>0.11519069605891484</v>
      </c>
      <c r="AE19">
        <f t="shared" ca="1" si="32"/>
        <v>-0.33089425294161767</v>
      </c>
      <c r="AF19">
        <f t="shared" ca="1" si="17"/>
        <v>42703993928.746109</v>
      </c>
      <c r="AG19">
        <f t="shared" ca="1" si="33"/>
        <v>3.7436837874829267</v>
      </c>
      <c r="AH19">
        <f t="shared" ca="1" si="18"/>
        <v>0.11859159692948686</v>
      </c>
      <c r="AI19">
        <f t="shared" ca="1" si="34"/>
        <v>-0.20399281426226626</v>
      </c>
      <c r="AJ19">
        <f t="shared" ca="1" si="19"/>
        <v>42703993928.746109</v>
      </c>
      <c r="AK19">
        <f t="shared" ca="1" si="35"/>
        <v>2.6871679167340572</v>
      </c>
      <c r="AL19">
        <v>98</v>
      </c>
      <c r="AM19" cm="1">
        <f t="array" aca="1" ref="AM19" ca="1">INDIRECT("'NPV_Recycl._Sub. Ratio 6a"  &amp; "'!"&amp; ADDRESS($AL19, 3))</f>
        <v>0.12311932566961629</v>
      </c>
      <c r="AN19" cm="1">
        <f t="array" aca="1" ref="AN19" ca="1">INDIRECT("'GWP_Recycl._Sub. Ratio 6a"  &amp; "'!"&amp; ADDRESS($AL19, 3))</f>
        <v>-0.11032573846261516</v>
      </c>
      <c r="AO19" cm="1">
        <f t="array" aca="1" ref="AO19" ca="1">INDIRECT("'Debt_Recycl._Sub. Ratio 6a"  &amp; "'!"&amp; ADDRESS($AL19, 20))</f>
        <v>20876783702.635563</v>
      </c>
      <c r="AP19" cm="1">
        <f t="array" aca="1" ref="AP19" ca="1">INDIRECT("'Trial Plastic Debt"  &amp; "'!"&amp; ADDRESS($AL19, 3))</f>
        <v>3.1138377876134085</v>
      </c>
      <c r="AQ19" cm="1">
        <f t="array" aca="1" ref="AQ19" ca="1">INDIRECT("'NPV_Recycl._Sub. Ratio 6a"  &amp; "'!"&amp; ADDRESS($AL19, 21))</f>
        <v>-0.17972687033670634</v>
      </c>
      <c r="AR19" cm="1">
        <f t="array" aca="1" ref="AR19" ca="1">INDIRECT("'GWP_Recycl._Sub. Ratio 6a"  &amp; "'!"&amp; ADDRESS($AL19, 18))</f>
        <v>0.99049904171959646</v>
      </c>
      <c r="AW19">
        <v>2039</v>
      </c>
      <c r="AX19">
        <v>54017914459.953094</v>
      </c>
      <c r="AY19">
        <f t="shared" si="36"/>
        <v>1.5139550016802998</v>
      </c>
    </row>
    <row r="20" spans="1:51" x14ac:dyDescent="0.25">
      <c r="A20">
        <v>2040</v>
      </c>
      <c r="B20">
        <f t="shared" ca="1" si="0"/>
        <v>0.10022112517875807</v>
      </c>
      <c r="C20">
        <f t="shared" ca="1" si="20"/>
        <v>-0.22139390838776365</v>
      </c>
      <c r="D20">
        <f t="shared" ca="1" si="1"/>
        <v>42698932653.362419</v>
      </c>
      <c r="E20">
        <f t="shared" ca="1" si="21"/>
        <v>3.5812776434091673</v>
      </c>
      <c r="F20">
        <f t="shared" ca="1" si="2"/>
        <v>0.12741521237678424</v>
      </c>
      <c r="G20">
        <f t="shared" ca="1" si="22"/>
        <v>-0.22139390838776365</v>
      </c>
      <c r="H20">
        <f t="shared" ca="1" si="3"/>
        <v>42698932653.362419</v>
      </c>
      <c r="I20">
        <f t="shared" ca="1" si="23"/>
        <v>2.8556939928816263</v>
      </c>
      <c r="J20">
        <f t="shared" ca="1" si="24"/>
        <v>0.11633629764364463</v>
      </c>
      <c r="K20">
        <f t="shared" ca="1" si="25"/>
        <v>-0.25267577630801491</v>
      </c>
      <c r="L20">
        <f t="shared" ca="1" si="4"/>
        <v>42698932653.362419</v>
      </c>
      <c r="M20">
        <f t="shared" ca="1" si="26"/>
        <v>3.3581510310602196</v>
      </c>
      <c r="N20">
        <f t="shared" ca="1" si="5"/>
        <v>9.9449987004421897E-2</v>
      </c>
      <c r="O20">
        <f t="shared" ca="1" si="6"/>
        <v>-0.21332275956833238</v>
      </c>
      <c r="P20">
        <f t="shared" ca="1" si="7"/>
        <v>42933412431.98172</v>
      </c>
      <c r="Q20">
        <f t="shared" ca="1" si="27"/>
        <v>3.536005829002359</v>
      </c>
      <c r="R20">
        <f t="shared" ca="1" si="8"/>
        <v>0.12126981955022405</v>
      </c>
      <c r="S20">
        <f t="shared" ca="1" si="9"/>
        <v>-0.21332275956833238</v>
      </c>
      <c r="T20">
        <f t="shared" ca="1" si="10"/>
        <v>42933412431.98172</v>
      </c>
      <c r="U20">
        <f t="shared" ca="1" si="28"/>
        <v>2.8328589534171558</v>
      </c>
      <c r="V20">
        <f t="shared" ca="1" si="11"/>
        <v>8.4180206155887186E-2</v>
      </c>
      <c r="W20">
        <f t="shared" ca="1" si="12"/>
        <v>-0.22139390838776365</v>
      </c>
      <c r="X20">
        <f t="shared" ca="1" si="13"/>
        <v>42698932653.362419</v>
      </c>
      <c r="Y20">
        <f t="shared" ca="1" si="29"/>
        <v>3.9392812429409316</v>
      </c>
      <c r="Z20">
        <f t="shared" ca="1" si="30"/>
        <v>0.97395439746760804</v>
      </c>
      <c r="AA20">
        <f t="shared" ca="1" si="14"/>
        <v>-0.22139390838776365</v>
      </c>
      <c r="AB20">
        <f t="shared" ca="1" si="15"/>
        <v>42698932653.362419</v>
      </c>
      <c r="AC20">
        <f t="shared" ca="1" si="31"/>
        <v>2.5640086774581077</v>
      </c>
      <c r="AD20">
        <f t="shared" ca="1" si="16"/>
        <v>0.11499684537828918</v>
      </c>
      <c r="AE20">
        <f t="shared" ca="1" si="32"/>
        <v>-0.32566680145526783</v>
      </c>
      <c r="AF20">
        <f t="shared" ca="1" si="17"/>
        <v>42698932653.362419</v>
      </c>
      <c r="AG20">
        <f t="shared" ca="1" si="33"/>
        <v>3.7425135748913951</v>
      </c>
      <c r="AH20">
        <f t="shared" ca="1" si="18"/>
        <v>0.11839977816054362</v>
      </c>
      <c r="AI20">
        <f t="shared" ca="1" si="34"/>
        <v>-0.19845387191291275</v>
      </c>
      <c r="AJ20">
        <f t="shared" ca="1" si="19"/>
        <v>42698932653.362419</v>
      </c>
      <c r="AK20">
        <f t="shared" ca="1" si="35"/>
        <v>2.6849611421535942</v>
      </c>
      <c r="AL20">
        <v>104</v>
      </c>
      <c r="AM20" cm="1">
        <f t="array" aca="1" ref="AM20" ca="1">INDIRECT("'NPV_Recycl._Sub. Ratio 6a"  &amp; "'!"&amp; ADDRESS($AL20, 3))</f>
        <v>0.12292345959456071</v>
      </c>
      <c r="AN20" cm="1">
        <f t="array" aca="1" ref="AN20" ca="1">INDIRECT("'GWP_Recycl._Sub. Ratio 6a"  &amp; "'!"&amp; ADDRESS($AL20, 3))</f>
        <v>-0.11040211913520824</v>
      </c>
      <c r="AO20" cm="1">
        <f t="array" aca="1" ref="AO20" ca="1">INDIRECT("'Debt_Recycl._Sub. Ratio 6a"  &amp; "'!"&amp; ADDRESS($AL20, 20))</f>
        <v>21419551157.172157</v>
      </c>
      <c r="AP20" cm="1">
        <f t="array" aca="1" ref="AP20" ca="1">INDIRECT("'Trial Plastic Debt"  &amp; "'!"&amp; ADDRESS($AL20, 3))</f>
        <v>3.1120496246053984</v>
      </c>
      <c r="AQ20" cm="1">
        <f t="array" aca="1" ref="AQ20" ca="1">INDIRECT("'NPV_Recycl._Sub. Ratio 6a"  &amp; "'!"&amp; ADDRESS($AL20, 21))</f>
        <v>-0.17539787677903856</v>
      </c>
      <c r="AR20" cm="1">
        <f t="array" aca="1" ref="AR20" ca="1">INDIRECT("'GWP_Recycl._Sub. Ratio 6a"  &amp; "'!"&amp; ADDRESS($AL20, 18))</f>
        <v>0.98495813674724986</v>
      </c>
      <c r="AW20">
        <v>2040</v>
      </c>
      <c r="AX20">
        <v>55397009002.442047</v>
      </c>
      <c r="AY20">
        <f t="shared" si="36"/>
        <v>1.552606754552748</v>
      </c>
    </row>
    <row r="21" spans="1:51" x14ac:dyDescent="0.25">
      <c r="A21">
        <v>2041</v>
      </c>
      <c r="B21">
        <f t="shared" ca="1" si="0"/>
        <v>9.9976473376299294E-2</v>
      </c>
      <c r="C21">
        <f t="shared" ca="1" si="20"/>
        <v>-0.2160935180013821</v>
      </c>
      <c r="D21">
        <f t="shared" ca="1" si="1"/>
        <v>42693510726.698982</v>
      </c>
      <c r="E21">
        <f t="shared" ca="1" si="21"/>
        <v>3.5808328726124419</v>
      </c>
      <c r="F21">
        <f t="shared" ca="1" si="2"/>
        <v>0.12723508332123865</v>
      </c>
      <c r="G21">
        <f t="shared" ca="1" si="22"/>
        <v>-0.2160935180013821</v>
      </c>
      <c r="H21">
        <f t="shared" ca="1" si="3"/>
        <v>42693510726.698982</v>
      </c>
      <c r="I21">
        <f t="shared" ca="1" si="23"/>
        <v>2.8537208469331805</v>
      </c>
      <c r="J21">
        <f t="shared" ca="1" si="24"/>
        <v>0.82681949525472109</v>
      </c>
      <c r="K21">
        <f t="shared" ca="1" si="25"/>
        <v>-0.24745213237127914</v>
      </c>
      <c r="L21">
        <f t="shared" ca="1" si="4"/>
        <v>42693510726.698982</v>
      </c>
      <c r="M21">
        <f t="shared" ca="1" si="26"/>
        <v>3.3569171547895591</v>
      </c>
      <c r="N21">
        <f t="shared" ca="1" si="5"/>
        <v>9.921517393769827E-2</v>
      </c>
      <c r="O21">
        <f t="shared" ca="1" si="6"/>
        <v>-0.20821964105141469</v>
      </c>
      <c r="P21">
        <f t="shared" ca="1" si="7"/>
        <v>42927986061.523972</v>
      </c>
      <c r="Q21">
        <f t="shared" ca="1" si="27"/>
        <v>3.5352417595762136</v>
      </c>
      <c r="R21">
        <f t="shared" ca="1" si="8"/>
        <v>0.12107996197888322</v>
      </c>
      <c r="S21">
        <f t="shared" ca="1" si="9"/>
        <v>-0.20821964105141469</v>
      </c>
      <c r="T21">
        <f t="shared" ca="1" si="10"/>
        <v>42927986061.523972</v>
      </c>
      <c r="U21">
        <f t="shared" ca="1" si="28"/>
        <v>2.8307151505315433</v>
      </c>
      <c r="V21">
        <f t="shared" ca="1" si="11"/>
        <v>8.3908943070273079E-2</v>
      </c>
      <c r="W21">
        <f t="shared" ca="1" si="12"/>
        <v>-0.2160935180013821</v>
      </c>
      <c r="X21">
        <f t="shared" ca="1" si="13"/>
        <v>42693510726.698982</v>
      </c>
      <c r="Y21">
        <f t="shared" ca="1" si="29"/>
        <v>3.9393084912341867</v>
      </c>
      <c r="Z21">
        <f t="shared" ca="1" si="30"/>
        <v>0.97181683235945193</v>
      </c>
      <c r="AA21">
        <f t="shared" ca="1" si="14"/>
        <v>-0.2160935180013821</v>
      </c>
      <c r="AB21">
        <f t="shared" ca="1" si="15"/>
        <v>42693510726.698982</v>
      </c>
      <c r="AC21">
        <f t="shared" ca="1" si="31"/>
        <v>2.561337329426228</v>
      </c>
      <c r="AD21">
        <f t="shared" ca="1" si="16"/>
        <v>0.11479013078149645</v>
      </c>
      <c r="AE21">
        <f t="shared" ca="1" si="32"/>
        <v>-0.32062223256770561</v>
      </c>
      <c r="AF21">
        <f t="shared" ca="1" si="17"/>
        <v>42693510726.698982</v>
      </c>
      <c r="AG21">
        <f t="shared" ca="1" si="33"/>
        <v>3.7415358607575948</v>
      </c>
      <c r="AH21">
        <f t="shared" ca="1" si="18"/>
        <v>0.1181947784508115</v>
      </c>
      <c r="AI21">
        <f t="shared" ca="1" si="34"/>
        <v>-0.19309720079679094</v>
      </c>
      <c r="AJ21">
        <f t="shared" ca="1" si="19"/>
        <v>42693510726.698982</v>
      </c>
      <c r="AK21">
        <f t="shared" ca="1" si="35"/>
        <v>2.6829463577876704</v>
      </c>
      <c r="AL21">
        <v>110</v>
      </c>
      <c r="AM21" cm="1">
        <f t="array" aca="1" ref="AM21" ca="1">INDIRECT("'NPV_Recycl._Sub. Ratio 6a"  &amp; "'!"&amp; ADDRESS($AL21, 3))</f>
        <v>0.12271489605959877</v>
      </c>
      <c r="AN21" cm="1">
        <f t="array" aca="1" ref="AN21" ca="1">INDIRECT("'GWP_Recycl._Sub. Ratio 6a"  &amp; "'!"&amp; ADDRESS($AL21, 3))</f>
        <v>-0.11048173375782357</v>
      </c>
      <c r="AO21" cm="1">
        <f t="array" aca="1" ref="AO21" ca="1">INDIRECT("'Debt_Recycl._Sub. Ratio 6a"  &amp; "'!"&amp; ADDRESS($AL21, 20))</f>
        <v>21968824593.58128</v>
      </c>
      <c r="AP21" cm="1">
        <f t="array" aca="1" ref="AP21" ca="1">INDIRECT("'Trial Plastic Debt"  &amp; "'!"&amp; ADDRESS($AL21, 3))</f>
        <v>3.110453657063986</v>
      </c>
      <c r="AQ21" cm="1">
        <f t="array" aca="1" ref="AQ21" ca="1">INDIRECT("'NPV_Recycl._Sub. Ratio 6a"  &amp; "'!"&amp; ADDRESS($AL21, 21))</f>
        <v>-0.17122543859924033</v>
      </c>
      <c r="AR21" cm="1">
        <f t="array" aca="1" ref="AR21" ca="1">INDIRECT("'GWP_Recycl._Sub. Ratio 6a"  &amp; "'!"&amp; ADDRESS($AL21, 18))</f>
        <v>0.97961099258761331</v>
      </c>
      <c r="AW21">
        <v>2041</v>
      </c>
      <c r="AX21">
        <v>56795625627.44648</v>
      </c>
      <c r="AY21">
        <f t="shared" si="36"/>
        <v>1.5918056509934551</v>
      </c>
    </row>
    <row r="22" spans="1:51" x14ac:dyDescent="0.25">
      <c r="A22">
        <v>2042</v>
      </c>
      <c r="B22">
        <f t="shared" ca="1" si="0"/>
        <v>0.85997994512856879</v>
      </c>
      <c r="C22">
        <f t="shared" ca="1" si="20"/>
        <v>-0.21093575519357358</v>
      </c>
      <c r="D22">
        <f t="shared" ca="1" si="1"/>
        <v>42687700792.643456</v>
      </c>
      <c r="E22">
        <f t="shared" ca="1" si="21"/>
        <v>3.5805256699310175</v>
      </c>
      <c r="F22">
        <f t="shared" ca="1" si="2"/>
        <v>0.88730315715510089</v>
      </c>
      <c r="G22">
        <f t="shared" ca="1" si="22"/>
        <v>-0.21093575519357358</v>
      </c>
      <c r="H22">
        <f t="shared" ca="1" si="3"/>
        <v>42687700792.643456</v>
      </c>
      <c r="I22">
        <f t="shared" ca="1" si="23"/>
        <v>2.8518826409625726</v>
      </c>
      <c r="J22">
        <f t="shared" ca="1" si="24"/>
        <v>0.84461773539557861</v>
      </c>
      <c r="K22">
        <f t="shared" ca="1" si="25"/>
        <v>-0.24237126657009919</v>
      </c>
      <c r="L22">
        <f t="shared" ca="1" si="4"/>
        <v>42687700792.643456</v>
      </c>
      <c r="M22">
        <f t="shared" ca="1" si="26"/>
        <v>3.3558189432708718</v>
      </c>
      <c r="N22">
        <f t="shared" ca="1" si="5"/>
        <v>9.0703670937084313E-2</v>
      </c>
      <c r="O22">
        <f t="shared" ca="1" si="6"/>
        <v>-3.6180333271151867E-2</v>
      </c>
      <c r="P22">
        <f t="shared" ca="1" si="7"/>
        <v>42922173038.679794</v>
      </c>
      <c r="Q22">
        <f t="shared" ca="1" si="27"/>
        <v>44.951585887655625</v>
      </c>
      <c r="R22">
        <f t="shared" ca="1" si="8"/>
        <v>0.22342241562208134</v>
      </c>
      <c r="S22">
        <f t="shared" ca="1" si="9"/>
        <v>-3.4067654829389969E-2</v>
      </c>
      <c r="T22">
        <f t="shared" ca="1" si="10"/>
        <v>42922173038.679794</v>
      </c>
      <c r="U22">
        <f t="shared" ca="1" si="28"/>
        <v>44.245677515634668</v>
      </c>
      <c r="V22">
        <f t="shared" ca="1" si="11"/>
        <v>0.84388494844416606</v>
      </c>
      <c r="W22">
        <f t="shared" ca="1" si="12"/>
        <v>-0.21093575519357358</v>
      </c>
      <c r="X22">
        <f t="shared" ca="1" si="13"/>
        <v>42687700792.643456</v>
      </c>
      <c r="Y22">
        <f t="shared" ca="1" si="29"/>
        <v>3.9394734369548448</v>
      </c>
      <c r="Z22">
        <f t="shared" ca="1" si="30"/>
        <v>0.88035698368401327</v>
      </c>
      <c r="AA22">
        <f t="shared" ca="1" si="14"/>
        <v>-0.21093575519357358</v>
      </c>
      <c r="AB22">
        <f t="shared" ca="1" si="15"/>
        <v>42687700792.643456</v>
      </c>
      <c r="AC22">
        <f t="shared" ca="1" si="31"/>
        <v>2.5587997093256245</v>
      </c>
      <c r="AD22">
        <f t="shared" ca="1" si="16"/>
        <v>0.87483165046790368</v>
      </c>
      <c r="AE22">
        <f t="shared" ca="1" si="32"/>
        <v>-0.31572079311532564</v>
      </c>
      <c r="AF22">
        <f t="shared" ca="1" si="17"/>
        <v>42687700792.643456</v>
      </c>
      <c r="AG22">
        <f t="shared" ca="1" si="33"/>
        <v>3.7406937593754872</v>
      </c>
      <c r="AH22">
        <f t="shared" ca="1" si="18"/>
        <v>0.8782378735975781</v>
      </c>
      <c r="AI22">
        <f t="shared" ca="1" si="34"/>
        <v>-0.18788304685078813</v>
      </c>
      <c r="AJ22">
        <f t="shared" ca="1" si="19"/>
        <v>42687700792.643456</v>
      </c>
      <c r="AK22">
        <f t="shared" ca="1" si="35"/>
        <v>2.6810666779302488</v>
      </c>
      <c r="AL22">
        <v>116</v>
      </c>
      <c r="AM22" cm="1">
        <f t="array" aca="1" ref="AM22" ca="1">INDIRECT("'NPV_Recycl._Sub. Ratio 6a"  &amp; "'!"&amp; ADDRESS($AL22, 3))</f>
        <v>0.21901463564666013</v>
      </c>
      <c r="AN22" cm="1">
        <f t="array" aca="1" ref="AN22" ca="1">INDIRECT("'GWP_Recycl._Sub. Ratio 6a"  &amp; "'!"&amp; ADDRESS($AL22, 3))</f>
        <v>-0.18529124307789094</v>
      </c>
      <c r="AO22" cm="1">
        <f t="array" aca="1" ref="AO22" ca="1">INDIRECT("'Debt_Recycl._Sub. Ratio 6a"  &amp; "'!"&amp; ADDRESS($AL22, 20))</f>
        <v>23593563158.763351</v>
      </c>
      <c r="AP22" cm="1">
        <f t="array" aca="1" ref="AP22" ca="1">INDIRECT("'Trial Plastic Debt"  &amp; "'!"&amp; ADDRESS($AL22, 3))</f>
        <v>2.9683976442232582</v>
      </c>
      <c r="AQ22" cm="1">
        <f t="array" aca="1" ref="AQ22" ca="1">INDIRECT("'NPV_Recycl._Sub. Ratio 6a"  &amp; "'!"&amp; ADDRESS($AL22, 21))</f>
        <v>-2.8889077373561653E-2</v>
      </c>
      <c r="AR22" cm="1">
        <f t="array" aca="1" ref="AR22" ca="1">INDIRECT("'GWP_Recycl._Sub. Ratio 6a"  &amp; "'!"&amp; ADDRESS($AL22, 18))</f>
        <v>0.18418350209080034</v>
      </c>
      <c r="AW22">
        <v>2042</v>
      </c>
      <c r="AX22">
        <v>58218197754.977654</v>
      </c>
      <c r="AY22">
        <f t="shared" si="36"/>
        <v>1.63167594604758</v>
      </c>
    </row>
    <row r="23" spans="1:51" x14ac:dyDescent="0.25">
      <c r="A23">
        <v>2043</v>
      </c>
      <c r="B23">
        <f t="shared" ca="1" si="0"/>
        <v>0.89442373760965066</v>
      </c>
      <c r="C23">
        <f t="shared" ca="1" si="20"/>
        <v>-0.20602066978313768</v>
      </c>
      <c r="D23">
        <f t="shared" ca="1" si="1"/>
        <v>42681370933.611336</v>
      </c>
      <c r="E23">
        <f t="shared" ca="1" si="21"/>
        <v>3.5807161883776666</v>
      </c>
      <c r="F23">
        <f t="shared" ca="1" si="2"/>
        <v>0.92181145991024471</v>
      </c>
      <c r="G23">
        <f t="shared" ca="1" si="22"/>
        <v>-0.20602066978313768</v>
      </c>
      <c r="H23">
        <f t="shared" ca="1" si="3"/>
        <v>42681370933.611336</v>
      </c>
      <c r="I23">
        <f t="shared" ca="1" si="23"/>
        <v>2.8505395244802867</v>
      </c>
      <c r="J23">
        <f t="shared" ca="1" si="24"/>
        <v>0.87765884562846486</v>
      </c>
      <c r="K23">
        <f t="shared" ca="1" si="25"/>
        <v>-0.23753322894468196</v>
      </c>
      <c r="L23">
        <f t="shared" ca="1" si="4"/>
        <v>42681370933.611336</v>
      </c>
      <c r="M23">
        <f t="shared" ca="1" si="26"/>
        <v>3.3552165463697499</v>
      </c>
      <c r="N23">
        <f t="shared" ca="1" si="5"/>
        <v>0.18920084592157976</v>
      </c>
      <c r="O23">
        <f t="shared" ca="1" si="6"/>
        <v>-1.8130001539677781E-2</v>
      </c>
      <c r="P23">
        <f t="shared" ca="1" si="7"/>
        <v>42915836960.169868</v>
      </c>
      <c r="Q23">
        <f t="shared" ca="1" si="27"/>
        <v>68.794340263615425</v>
      </c>
      <c r="R23">
        <f t="shared" ca="1" si="8"/>
        <v>0.22319051846970955</v>
      </c>
      <c r="S23">
        <f t="shared" ca="1" si="9"/>
        <v>-1.8130001539677781E-2</v>
      </c>
      <c r="T23">
        <f t="shared" ca="1" si="10"/>
        <v>42915836960.169868</v>
      </c>
      <c r="U23">
        <f t="shared" ca="1" si="28"/>
        <v>68.087048097112131</v>
      </c>
      <c r="V23">
        <f t="shared" ca="1" si="11"/>
        <v>0.87829794596301314</v>
      </c>
      <c r="W23">
        <f t="shared" ca="1" si="12"/>
        <v>-0.20602066978313768</v>
      </c>
      <c r="X23">
        <f t="shared" ca="1" si="13"/>
        <v>42681370933.611336</v>
      </c>
      <c r="Y23">
        <f t="shared" ca="1" si="29"/>
        <v>3.9401362321348459</v>
      </c>
      <c r="Z23">
        <f t="shared" ca="1" si="30"/>
        <v>0.91487031591824786</v>
      </c>
      <c r="AA23">
        <f t="shared" ca="1" si="14"/>
        <v>-0.20602066978313768</v>
      </c>
      <c r="AB23">
        <f t="shared" ca="1" si="15"/>
        <v>42681370933.611336</v>
      </c>
      <c r="AC23">
        <f t="shared" ca="1" si="31"/>
        <v>2.5567559652975254</v>
      </c>
      <c r="AD23">
        <f t="shared" ca="1" si="16"/>
        <v>0.90931373338495303</v>
      </c>
      <c r="AE23">
        <f t="shared" ca="1" si="32"/>
        <v>-0.3110625336549519</v>
      </c>
      <c r="AF23">
        <f t="shared" ca="1" si="17"/>
        <v>42681370933.611336</v>
      </c>
      <c r="AG23">
        <f t="shared" ca="1" si="33"/>
        <v>3.7403474204367346</v>
      </c>
      <c r="AH23">
        <f t="shared" ca="1" si="18"/>
        <v>0.91272087471190533</v>
      </c>
      <c r="AI23">
        <f t="shared" ca="1" si="34"/>
        <v>-0.18291145973133854</v>
      </c>
      <c r="AJ23">
        <f t="shared" ca="1" si="19"/>
        <v>42681370933.611336</v>
      </c>
      <c r="AK23">
        <f t="shared" ca="1" si="35"/>
        <v>2.6796822522729906</v>
      </c>
      <c r="AL23">
        <v>122</v>
      </c>
      <c r="AM23" cm="1">
        <f t="array" aca="1" ref="AM23" ca="1">INDIRECT("'NPV_Recycl._Sub. Ratio 6a"  &amp; "'!"&amp; ADDRESS($AL23, 3))</f>
        <v>0.21877056496038683</v>
      </c>
      <c r="AN23" cm="1">
        <f t="array" aca="1" ref="AN23" ca="1">INDIRECT("'GWP_Recycl._Sub. Ratio 6a"  &amp; "'!"&amp; ADDRESS($AL23, 3))</f>
        <v>-0.10106248444206832</v>
      </c>
      <c r="AO23" cm="1">
        <f t="array" aca="1" ref="AO23" ca="1">INDIRECT("'Debt_Recycl._Sub. Ratio 6a"  &amp; "'!"&amp; ADDRESS($AL23, 20))</f>
        <v>24143857760.176701</v>
      </c>
      <c r="AP23" cm="1">
        <f t="array" aca="1" ref="AP23" ca="1">INDIRECT("'Trial Plastic Debt"  &amp; "'!"&amp; ADDRESS($AL23, 3))</f>
        <v>2.9725167257667606</v>
      </c>
      <c r="AQ23" cm="1">
        <f t="array" aca="1" ref="AQ23" ca="1">INDIRECT("'NPV_Recycl._Sub. Ratio 6a"  &amp; "'!"&amp; ADDRESS($AL23, 21))</f>
        <v>-3.1102724715365092E-2</v>
      </c>
      <c r="AR23" cm="1">
        <f t="array" aca="1" ref="AR23" ca="1">INDIRECT("'GWP_Recycl._Sub. Ratio 6a"  &amp; "'!"&amp; ADDRESS($AL23, 18))</f>
        <v>0.16910881772421332</v>
      </c>
      <c r="AW23">
        <v>2043</v>
      </c>
      <c r="AX23">
        <v>59667553314.897583</v>
      </c>
      <c r="AY23">
        <f t="shared" si="36"/>
        <v>1.6722968978390578</v>
      </c>
    </row>
    <row r="24" spans="1:51" x14ac:dyDescent="0.25">
      <c r="A24">
        <v>2044</v>
      </c>
      <c r="B24">
        <f t="shared" ca="1" si="0"/>
        <v>0.95937716449545563</v>
      </c>
      <c r="C24">
        <f t="shared" ca="1" si="20"/>
        <v>-0.20183132996071645</v>
      </c>
      <c r="D24">
        <f t="shared" ca="1" si="1"/>
        <v>42674898658.613426</v>
      </c>
      <c r="E24">
        <f t="shared" ca="1" si="21"/>
        <v>3.5811800743258342</v>
      </c>
      <c r="F24">
        <f t="shared" ca="1" si="2"/>
        <v>0.98682940154928356</v>
      </c>
      <c r="G24">
        <f t="shared" ca="1" si="22"/>
        <v>-0.20183132996071645</v>
      </c>
      <c r="H24">
        <f t="shared" ca="1" si="3"/>
        <v>42674898658.613426</v>
      </c>
      <c r="I24">
        <f t="shared" ca="1" si="23"/>
        <v>2.849467140354228</v>
      </c>
      <c r="J24">
        <f t="shared" ca="1" si="24"/>
        <v>0.93994277552480487</v>
      </c>
      <c r="K24">
        <f t="shared" ca="1" si="25"/>
        <v>-0.23342108790729366</v>
      </c>
      <c r="L24">
        <f t="shared" ca="1" si="4"/>
        <v>42674898658.613426</v>
      </c>
      <c r="M24">
        <f t="shared" ca="1" si="26"/>
        <v>3.3548856073092059</v>
      </c>
      <c r="N24">
        <f t="shared" ca="1" si="5"/>
        <v>0.18891335063645667</v>
      </c>
      <c r="O24">
        <f t="shared" ca="1" si="6"/>
        <v>-3.400226988647842E-2</v>
      </c>
      <c r="P24">
        <f t="shared" ca="1" si="7"/>
        <v>42909356410.88485</v>
      </c>
      <c r="Q24">
        <f t="shared" ca="1" si="27"/>
        <v>42.940982330675176</v>
      </c>
      <c r="R24">
        <f t="shared" ca="1" si="8"/>
        <v>0.2229348402554151</v>
      </c>
      <c r="S24">
        <f t="shared" ca="1" si="9"/>
        <v>-3.400226988647842E-2</v>
      </c>
      <c r="T24">
        <f t="shared" ca="1" si="10"/>
        <v>42909356410.88485</v>
      </c>
      <c r="U24">
        <f t="shared" ca="1" si="28"/>
        <v>42.232304336193287</v>
      </c>
      <c r="V24">
        <f t="shared" ca="1" si="11"/>
        <v>0.94321872775725557</v>
      </c>
      <c r="W24">
        <f t="shared" ca="1" si="12"/>
        <v>-0.20183132996071645</v>
      </c>
      <c r="X24">
        <f t="shared" ca="1" si="13"/>
        <v>42674898658.613426</v>
      </c>
      <c r="Y24">
        <f t="shared" ca="1" si="29"/>
        <v>3.9410725221646929</v>
      </c>
      <c r="Z24">
        <f t="shared" ca="1" si="30"/>
        <v>0.97989536949838918</v>
      </c>
      <c r="AA24">
        <f t="shared" ca="1" si="14"/>
        <v>-0.20183132996071645</v>
      </c>
      <c r="AB24">
        <f t="shared" ca="1" si="15"/>
        <v>42674898658.613426</v>
      </c>
      <c r="AC24">
        <f t="shared" ca="1" si="31"/>
        <v>2.5549817388398206</v>
      </c>
      <c r="AD24">
        <f t="shared" ca="1" si="16"/>
        <v>0.97430561946604888</v>
      </c>
      <c r="AE24">
        <f t="shared" ca="1" si="32"/>
        <v>-0.30713052311597383</v>
      </c>
      <c r="AF24">
        <f t="shared" ca="1" si="17"/>
        <v>42674898658.613426</v>
      </c>
      <c r="AG24">
        <f t="shared" ca="1" si="33"/>
        <v>3.7402724869904196</v>
      </c>
      <c r="AH24">
        <f t="shared" ca="1" si="18"/>
        <v>0.9777133121963153</v>
      </c>
      <c r="AI24">
        <f t="shared" ca="1" si="34"/>
        <v>-0.17866550746655985</v>
      </c>
      <c r="AJ24">
        <f t="shared" ca="1" si="19"/>
        <v>42674898658.613426</v>
      </c>
      <c r="AK24">
        <f t="shared" ca="1" si="35"/>
        <v>2.6785687238649785</v>
      </c>
      <c r="AL24">
        <v>128</v>
      </c>
      <c r="AM24" cm="1">
        <f t="array" aca="1" ref="AM24" ca="1">INDIRECT("'NPV_Recycl._Sub. Ratio 6a"  &amp; "'!"&amp; ADDRESS($AL24, 3))</f>
        <v>0.21850276109366534</v>
      </c>
      <c r="AN24" cm="1">
        <f t="array" aca="1" ref="AN24" ca="1">INDIRECT("'GWP_Recycl._Sub. Ratio 6a"  &amp; "'!"&amp; ADDRESS($AL24, 3))</f>
        <v>-0.19422873905433638</v>
      </c>
      <c r="AO24" cm="1">
        <f t="array" aca="1" ref="AO24" ca="1">INDIRECT("'Debt_Recycl._Sub. Ratio 6a"  &amp; "'!"&amp; ADDRESS($AL24, 20))</f>
        <v>24214642302.566891</v>
      </c>
      <c r="AP24" cm="1">
        <f t="array" aca="1" ref="AP24" ca="1">INDIRECT("'Trial Plastic Debt"  &amp; "'!"&amp; ADDRESS($AL24, 3))</f>
        <v>3.0366922276388175</v>
      </c>
      <c r="AQ24" cm="1">
        <f t="array" aca="1" ref="AQ24" ca="1">INDIRECT("'NPV_Recycl._Sub. Ratio 6a"  &amp; "'!"&amp; ADDRESS($AL24, 21))</f>
        <v>-2.882906577815629E-2</v>
      </c>
      <c r="AR24" cm="1">
        <f t="array" aca="1" ref="AR24" ca="1">INDIRECT("'GWP_Recycl._Sub. Ratio 6a"  &amp; "'!"&amp; ADDRESS($AL24, 18))</f>
        <v>0.34192918838011599</v>
      </c>
      <c r="AW24">
        <v>2044</v>
      </c>
      <c r="AX24">
        <v>61143695105.613403</v>
      </c>
      <c r="AY24">
        <f t="shared" si="36"/>
        <v>1.713668584798582</v>
      </c>
    </row>
    <row r="25" spans="1:51" x14ac:dyDescent="0.25">
      <c r="A25">
        <v>2045</v>
      </c>
      <c r="B25">
        <f t="shared" ca="1" si="0"/>
        <v>8.617933599812605E-2</v>
      </c>
      <c r="C25">
        <f t="shared" ca="1" si="20"/>
        <v>-0.19746246418639798</v>
      </c>
      <c r="D25">
        <f t="shared" ca="1" si="1"/>
        <v>42668690069.591629</v>
      </c>
      <c r="E25">
        <f t="shared" ca="1" si="21"/>
        <v>3.5815728017039339</v>
      </c>
      <c r="F25">
        <f t="shared" ca="1" si="2"/>
        <v>0.11268135737704515</v>
      </c>
      <c r="G25">
        <f t="shared" ca="1" si="22"/>
        <v>-0.19746246418639798</v>
      </c>
      <c r="H25">
        <f t="shared" ca="1" si="3"/>
        <v>42668690069.591629</v>
      </c>
      <c r="I25">
        <f t="shared" ca="1" si="23"/>
        <v>2.8483209590040128</v>
      </c>
      <c r="J25">
        <f t="shared" ca="1" si="24"/>
        <v>0.98302346301668231</v>
      </c>
      <c r="K25">
        <f t="shared" ca="1" si="25"/>
        <v>-0.22912957213986379</v>
      </c>
      <c r="L25">
        <f t="shared" ca="1" si="4"/>
        <v>42668690069.591629</v>
      </c>
      <c r="M25">
        <f t="shared" ca="1" si="26"/>
        <v>3.3544815968639634</v>
      </c>
      <c r="N25">
        <f t="shared" ca="1" si="5"/>
        <v>0.18862103428940033</v>
      </c>
      <c r="O25">
        <f t="shared" ca="1" si="6"/>
        <v>-3.0215447472766881E-2</v>
      </c>
      <c r="P25">
        <f t="shared" ca="1" si="7"/>
        <v>42903139193.276505</v>
      </c>
      <c r="Q25">
        <f t="shared" ca="1" si="27"/>
        <v>41.984756459989754</v>
      </c>
      <c r="R25">
        <f t="shared" ca="1" si="8"/>
        <v>0.22267411899025635</v>
      </c>
      <c r="S25">
        <f t="shared" ca="1" si="9"/>
        <v>-3.0215447472766881E-2</v>
      </c>
      <c r="T25">
        <f t="shared" ca="1" si="10"/>
        <v>42903139193.276505</v>
      </c>
      <c r="U25">
        <f t="shared" ca="1" si="28"/>
        <v>41.274690602041822</v>
      </c>
      <c r="V25">
        <f t="shared" ca="1" si="11"/>
        <v>5.2326330105526994E-2</v>
      </c>
      <c r="W25">
        <f t="shared" ca="1" si="12"/>
        <v>-0.19746246418639798</v>
      </c>
      <c r="X25">
        <f t="shared" ca="1" si="13"/>
        <v>42668690069.591629</v>
      </c>
      <c r="Y25">
        <f t="shared" ca="1" si="29"/>
        <v>3.9419377799877502</v>
      </c>
      <c r="Z25">
        <f t="shared" ca="1" si="30"/>
        <v>1.0248848212710298</v>
      </c>
      <c r="AA25">
        <f t="shared" ca="1" si="14"/>
        <v>-0.19746246418639798</v>
      </c>
      <c r="AB25">
        <f t="shared" ca="1" si="15"/>
        <v>42668690069.591629</v>
      </c>
      <c r="AC25">
        <f t="shared" ca="1" si="31"/>
        <v>2.553132499001352</v>
      </c>
      <c r="AD25">
        <f t="shared" ca="1" si="16"/>
        <v>0.10192623153274835</v>
      </c>
      <c r="AE25">
        <f t="shared" ca="1" si="32"/>
        <v>-0.30301949069795064</v>
      </c>
      <c r="AF25">
        <f t="shared" ca="1" si="17"/>
        <v>42668690069.591629</v>
      </c>
      <c r="AG25">
        <f t="shared" ca="1" si="33"/>
        <v>3.7401244296373362</v>
      </c>
      <c r="AH25">
        <f t="shared" ca="1" si="18"/>
        <v>0.10226706389920841</v>
      </c>
      <c r="AI25">
        <f t="shared" ca="1" si="34"/>
        <v>-0.17423991835385641</v>
      </c>
      <c r="AJ25">
        <f t="shared" ca="1" si="19"/>
        <v>42668690069.591629</v>
      </c>
      <c r="AK25">
        <f t="shared" ca="1" si="35"/>
        <v>2.6773815633070059</v>
      </c>
      <c r="AL25">
        <v>134</v>
      </c>
      <c r="AM25" cm="1">
        <f t="array" aca="1" ref="AM25" ca="1">INDIRECT("'NPV_Recycl._Sub. Ratio 6a"  &amp; "'!"&amp; ADDRESS($AL25, 3))</f>
        <v>0.21823002887380766</v>
      </c>
      <c r="AN25" cm="1">
        <f t="array" aca="1" ref="AN25" ca="1">INDIRECT("'GWP_Recycl._Sub. Ratio 6a"  &amp; "'!"&amp; ADDRESS($AL25, 3))</f>
        <v>-0.17683234810090878</v>
      </c>
      <c r="AO25" cm="1">
        <f t="array" aca="1" ref="AO25" ca="1">INDIRECT("'Debt_Recycl._Sub. Ratio 6a"  &amp; "'!"&amp; ADDRESS($AL25, 20))</f>
        <v>25376442475.529713</v>
      </c>
      <c r="AP25" cm="1">
        <f t="array" aca="1" ref="AP25" ca="1">INDIRECT("'Trial Plastic Debt"  &amp; "'!"&amp; ADDRESS($AL25, 3))</f>
        <v>2.9683306083019305</v>
      </c>
      <c r="AQ25" cm="1">
        <f t="array" aca="1" ref="AQ25" ca="1">INDIRECT("'NPV_Recycl._Sub. Ratio 6a"  &amp; "'!"&amp; ADDRESS($AL25, 21))</f>
        <v>-2.5730831558348051E-2</v>
      </c>
      <c r="AR25" cm="1">
        <f t="array" aca="1" ref="AR25" ca="1">INDIRECT("'GWP_Recycl._Sub. Ratio 6a"  &amp; "'!"&amp; ADDRESS($AL25, 18))</f>
        <v>0.41414587704258699</v>
      </c>
      <c r="AW25">
        <v>2045</v>
      </c>
      <c r="AX25">
        <v>62643899474.866837</v>
      </c>
      <c r="AY25">
        <f t="shared" si="36"/>
        <v>1.755714671380797</v>
      </c>
    </row>
    <row r="26" spans="1:51" x14ac:dyDescent="0.25">
      <c r="A26">
        <v>2046</v>
      </c>
      <c r="B26">
        <f t="shared" ca="1" si="0"/>
        <v>9.1960240624582995E-2</v>
      </c>
      <c r="C26">
        <f t="shared" ca="1" si="20"/>
        <v>-0.19436464098269654</v>
      </c>
      <c r="D26">
        <f t="shared" ca="1" si="1"/>
        <v>42662495889.787659</v>
      </c>
      <c r="E26">
        <f t="shared" ca="1" si="21"/>
        <v>3.5822095336725721</v>
      </c>
      <c r="F26">
        <f t="shared" ca="1" si="2"/>
        <v>0.11852685647681478</v>
      </c>
      <c r="G26">
        <f t="shared" ca="1" si="22"/>
        <v>-0.19436464098269654</v>
      </c>
      <c r="H26">
        <f t="shared" ca="1" si="3"/>
        <v>42662495889.787659</v>
      </c>
      <c r="I26">
        <f t="shared" ca="1" si="23"/>
        <v>2.8474161400781943</v>
      </c>
      <c r="J26">
        <f t="shared" ca="1" si="24"/>
        <v>0.96004566101488198</v>
      </c>
      <c r="K26">
        <f t="shared" ca="1" si="25"/>
        <v>-0.22610925038696497</v>
      </c>
      <c r="L26">
        <f t="shared" ca="1" si="4"/>
        <v>42662495889.787659</v>
      </c>
      <c r="M26">
        <f t="shared" ca="1" si="26"/>
        <v>3.3543196750376829</v>
      </c>
      <c r="N26">
        <f t="shared" ca="1" si="5"/>
        <v>0.18830764142723566</v>
      </c>
      <c r="O26">
        <f t="shared" ca="1" si="6"/>
        <v>-3.0550418230580488E-2</v>
      </c>
      <c r="P26">
        <f t="shared" ca="1" si="7"/>
        <v>42896934338.833771</v>
      </c>
      <c r="Q26">
        <f t="shared" ca="1" si="27"/>
        <v>41.062694086665715</v>
      </c>
      <c r="R26">
        <f t="shared" ca="1" si="8"/>
        <v>0.22239228275252212</v>
      </c>
      <c r="S26">
        <f t="shared" ca="1" si="9"/>
        <v>-3.0550418230580488E-2</v>
      </c>
      <c r="T26">
        <f t="shared" ca="1" si="10"/>
        <v>42896934338.833771</v>
      </c>
      <c r="U26">
        <f t="shared" ca="1" si="28"/>
        <v>40.351238327772137</v>
      </c>
      <c r="V26">
        <f t="shared" ca="1" si="11"/>
        <v>5.8070498861870191E-2</v>
      </c>
      <c r="W26">
        <f t="shared" ca="1" si="12"/>
        <v>-0.19436464098269654</v>
      </c>
      <c r="X26">
        <f t="shared" ca="1" si="13"/>
        <v>42662495889.787659</v>
      </c>
      <c r="Y26">
        <f t="shared" ca="1" si="29"/>
        <v>3.9430471677774612</v>
      </c>
      <c r="Z26">
        <f t="shared" ca="1" si="30"/>
        <v>0.1315877602523601</v>
      </c>
      <c r="AA26">
        <f t="shared" ca="1" si="14"/>
        <v>-0.19436464098269654</v>
      </c>
      <c r="AB26">
        <f t="shared" ca="1" si="15"/>
        <v>42662495889.787659</v>
      </c>
      <c r="AC26">
        <f t="shared" ca="1" si="31"/>
        <v>2.5515234040591395</v>
      </c>
      <c r="AD26">
        <f t="shared" ca="1" si="16"/>
        <v>0.10774587925276245</v>
      </c>
      <c r="AE26">
        <f t="shared" ca="1" si="32"/>
        <v>-0.30018000566359132</v>
      </c>
      <c r="AF26">
        <f t="shared" ca="1" si="17"/>
        <v>42662495889.787659</v>
      </c>
      <c r="AG26">
        <f t="shared" ca="1" si="33"/>
        <v>3.7402184082072134</v>
      </c>
      <c r="AH26">
        <f t="shared" ca="1" si="18"/>
        <v>0.10808674163568077</v>
      </c>
      <c r="AI26">
        <f t="shared" ca="1" si="34"/>
        <v>-0.1710852607528997</v>
      </c>
      <c r="AJ26">
        <f t="shared" ca="1" si="19"/>
        <v>42662495889.787659</v>
      </c>
      <c r="AK26">
        <f t="shared" ca="1" si="35"/>
        <v>2.6764359304288035</v>
      </c>
      <c r="AL26">
        <v>140</v>
      </c>
      <c r="AM26" cm="1">
        <f t="array" aca="1" ref="AM26" ca="1">INDIRECT("'NPV_Recycl._Sub. Ratio 6a"  &amp; "'!"&amp; ADDRESS($AL26, 3))</f>
        <v>0.21793620461518243</v>
      </c>
      <c r="AN26" cm="1">
        <f t="array" aca="1" ref="AN26" ca="1">INDIRECT("'GWP_Recycl._Sub. Ratio 6a"  &amp; "'!"&amp; ADDRESS($AL26, 3))</f>
        <v>-0.18314014072755255</v>
      </c>
      <c r="AO26" cm="1">
        <f t="array" aca="1" ref="AO26" ca="1">INDIRECT("'Debt_Recycl._Sub. Ratio 6a"  &amp; "'!"&amp; ADDRESS($AL26, 20))</f>
        <v>26580017325.385452</v>
      </c>
      <c r="AP26" cm="1">
        <f t="array" aca="1" ref="AP26" ca="1">INDIRECT("'Trial Plastic Debt"  &amp; "'!"&amp; ADDRESS($AL26, 3))</f>
        <v>2.9024091510279746</v>
      </c>
      <c r="AQ26" cm="1">
        <f t="array" aca="1" ref="AQ26" ca="1">INDIRECT("'NPV_Recycl._Sub. Ratio 6a"  &amp; "'!"&amp; ADDRESS($AL26, 21))</f>
        <v>-2.6000508935069121E-2</v>
      </c>
      <c r="AR26" cm="1">
        <f t="array" aca="1" ref="AR26" ca="1">INDIRECT("'GWP_Recycl._Sub. Ratio 6a"  &amp; "'!"&amp; ADDRESS($AL26, 18))</f>
        <v>0.50218131818114897</v>
      </c>
      <c r="AW26">
        <v>2046</v>
      </c>
      <c r="AX26">
        <v>64167110628.471222</v>
      </c>
      <c r="AY26">
        <f t="shared" si="36"/>
        <v>1.798405566941458</v>
      </c>
    </row>
    <row r="27" spans="1:51" x14ac:dyDescent="0.25">
      <c r="A27">
        <v>2047</v>
      </c>
      <c r="B27">
        <f t="shared" ca="1" si="0"/>
        <v>0.96512987744183876</v>
      </c>
      <c r="C27">
        <f t="shared" ca="1" si="20"/>
        <v>-0.19026448526335873</v>
      </c>
      <c r="D27">
        <f t="shared" ca="1" si="1"/>
        <v>42656314187.783379</v>
      </c>
      <c r="E27">
        <f t="shared" ca="1" si="21"/>
        <v>3.5826879903833992</v>
      </c>
      <c r="F27">
        <f t="shared" ca="1" si="2"/>
        <v>0.99176122133739597</v>
      </c>
      <c r="G27">
        <f t="shared" ca="1" si="22"/>
        <v>-0.19026448526335873</v>
      </c>
      <c r="H27">
        <f t="shared" ca="1" si="3"/>
        <v>42656314187.783379</v>
      </c>
      <c r="I27">
        <f t="shared" ca="1" si="23"/>
        <v>2.8463504002131081</v>
      </c>
      <c r="J27">
        <f t="shared" ca="1" si="24"/>
        <v>0.94084413307046799</v>
      </c>
      <c r="K27">
        <f t="shared" ca="1" si="25"/>
        <v>-0.22208674778461968</v>
      </c>
      <c r="L27">
        <f t="shared" ca="1" si="4"/>
        <v>42656314187.783379</v>
      </c>
      <c r="M27">
        <f t="shared" ca="1" si="26"/>
        <v>3.3539975588218076</v>
      </c>
      <c r="N27">
        <f t="shared" ca="1" si="5"/>
        <v>0.16834333476408869</v>
      </c>
      <c r="O27">
        <f t="shared" ca="1" si="6"/>
        <v>-3.0538826237832582E-2</v>
      </c>
      <c r="P27">
        <f t="shared" ca="1" si="7"/>
        <v>42890743654.502472</v>
      </c>
      <c r="Q27">
        <f t="shared" ca="1" si="27"/>
        <v>47.027999387806759</v>
      </c>
      <c r="R27">
        <f t="shared" ca="1" si="8"/>
        <v>0.20098738814520473</v>
      </c>
      <c r="S27">
        <f t="shared" ca="1" si="9"/>
        <v>-3.0538826237832582E-2</v>
      </c>
      <c r="T27">
        <f t="shared" ca="1" si="10"/>
        <v>42890743654.502472</v>
      </c>
      <c r="U27">
        <f t="shared" ca="1" si="28"/>
        <v>46.315151688494794</v>
      </c>
      <c r="V27">
        <f t="shared" ca="1" si="11"/>
        <v>0.93120350541903385</v>
      </c>
      <c r="W27">
        <f t="shared" ca="1" si="12"/>
        <v>-0.19026448526335873</v>
      </c>
      <c r="X27">
        <f t="shared" ca="1" si="13"/>
        <v>42656314187.783379</v>
      </c>
      <c r="Y27">
        <f t="shared" ca="1" si="29"/>
        <v>3.9439984046962016</v>
      </c>
      <c r="Z27">
        <f t="shared" ca="1" si="30"/>
        <v>1.0048337028887326</v>
      </c>
      <c r="AA27">
        <f t="shared" ca="1" si="14"/>
        <v>-0.19026448526335873</v>
      </c>
      <c r="AB27">
        <f t="shared" ca="1" si="15"/>
        <v>42656314187.783379</v>
      </c>
      <c r="AC27">
        <f t="shared" ca="1" si="31"/>
        <v>2.5497521692772231</v>
      </c>
      <c r="AD27">
        <f t="shared" ca="1" si="16"/>
        <v>0.98095432947775218</v>
      </c>
      <c r="AE27">
        <f t="shared" ca="1" si="32"/>
        <v>-0.29633869366756183</v>
      </c>
      <c r="AF27">
        <f t="shared" ca="1" si="17"/>
        <v>42656314187.783379</v>
      </c>
      <c r="AG27">
        <f t="shared" ca="1" si="33"/>
        <v>3.7401521395175652</v>
      </c>
      <c r="AH27">
        <f t="shared" ca="1" si="18"/>
        <v>0.98129524358333398</v>
      </c>
      <c r="AI27">
        <f t="shared" ca="1" si="34"/>
        <v>-0.16692815941443406</v>
      </c>
      <c r="AJ27">
        <f t="shared" ca="1" si="19"/>
        <v>42656314187.783379</v>
      </c>
      <c r="AK27">
        <f t="shared" ca="1" si="35"/>
        <v>2.6753295420478831</v>
      </c>
      <c r="AL27">
        <v>146</v>
      </c>
      <c r="AM27" cm="1">
        <f t="array" aca="1" ref="AM27" ca="1">INDIRECT("'NPV_Recycl._Sub. Ratio 6a"  &amp; "'!"&amp; ADDRESS($AL27, 3))</f>
        <v>0.19725539797816047</v>
      </c>
      <c r="AN27" cm="1">
        <f t="array" aca="1" ref="AN27" ca="1">INDIRECT("'GWP_Recycl._Sub. Ratio 6a"  &amp; "'!"&amp; ADDRESS($AL27, 3))</f>
        <v>-0.18746925063624623</v>
      </c>
      <c r="AO27" cm="1">
        <f t="array" aca="1" ref="AO27" ca="1">INDIRECT("'Debt_Recycl._Sub. Ratio 6a"  &amp; "'!"&amp; ADDRESS($AL27, 20))</f>
        <v>23731297434.703384</v>
      </c>
      <c r="AP27" cm="1">
        <f t="array" aca="1" ref="AP27" ca="1">INDIRECT("'Trial Plastic Debt"  &amp; "'!"&amp; ADDRESS($AL27, 3))</f>
        <v>3.3284424398099466</v>
      </c>
      <c r="AQ27" cm="1">
        <f t="array" aca="1" ref="AQ27" ca="1">INDIRECT("'NPV_Recycl._Sub. Ratio 6a"  &amp; "'!"&amp; ADDRESS($AL27, 21))</f>
        <v>-2.5987887875131777E-2</v>
      </c>
      <c r="AR27" cm="1">
        <f t="array" aca="1" ref="AR27" ca="1">INDIRECT("'GWP_Recycl._Sub. Ratio 6a"  &amp; "'!"&amp; ADDRESS($AL27, 18))</f>
        <v>0.56490095597756407</v>
      </c>
      <c r="AW27">
        <v>2047</v>
      </c>
      <c r="AX27">
        <v>65708840385.110954</v>
      </c>
      <c r="AY27">
        <f t="shared" si="36"/>
        <v>1.8416154816454864</v>
      </c>
    </row>
    <row r="28" spans="1:51" x14ac:dyDescent="0.25">
      <c r="A28">
        <v>2048</v>
      </c>
      <c r="B28">
        <f t="shared" ca="1" si="0"/>
        <v>0.94549940151519363</v>
      </c>
      <c r="C28">
        <f t="shared" ca="1" si="20"/>
        <v>-0.18625123853377207</v>
      </c>
      <c r="D28">
        <f t="shared" ca="1" si="1"/>
        <v>42650020655.674095</v>
      </c>
      <c r="E28">
        <f t="shared" ca="1" si="21"/>
        <v>3.5834928222051983</v>
      </c>
      <c r="F28">
        <f t="shared" ca="1" si="2"/>
        <v>0.97219558575792009</v>
      </c>
      <c r="G28">
        <f t="shared" ca="1" si="22"/>
        <v>-0.18625123853377207</v>
      </c>
      <c r="H28">
        <f t="shared" ca="1" si="3"/>
        <v>42650020655.674095</v>
      </c>
      <c r="I28">
        <f t="shared" ca="1" si="23"/>
        <v>2.8456083862589638</v>
      </c>
      <c r="J28">
        <f t="shared" ca="1" si="24"/>
        <v>0.92206462322840033</v>
      </c>
      <c r="K28">
        <f t="shared" ca="1" si="25"/>
        <v>-0.21815130606070843</v>
      </c>
      <c r="L28">
        <f t="shared" ca="1" si="4"/>
        <v>42650020655.674095</v>
      </c>
      <c r="M28">
        <f t="shared" ca="1" si="26"/>
        <v>3.3539998954216541</v>
      </c>
      <c r="N28">
        <f t="shared" ca="1" si="5"/>
        <v>0.1876619940158904</v>
      </c>
      <c r="O28">
        <f t="shared" ca="1" si="6"/>
        <v>-1.3999851854475231E-2</v>
      </c>
      <c r="P28">
        <f t="shared" ca="1" si="7"/>
        <v>432222701338.52661</v>
      </c>
      <c r="Q28">
        <f t="shared" ca="1" si="27"/>
        <v>39.306315075013693</v>
      </c>
      <c r="R28">
        <f t="shared" ca="1" si="8"/>
        <v>0.22180916131886344</v>
      </c>
      <c r="S28">
        <f t="shared" ca="1" si="9"/>
        <v>-1.3999851854475231E-2</v>
      </c>
      <c r="T28">
        <f t="shared" ca="1" si="10"/>
        <v>432222701338.52661</v>
      </c>
      <c r="U28">
        <f t="shared" ca="1" si="28"/>
        <v>38.592073393816513</v>
      </c>
      <c r="V28">
        <f t="shared" ca="1" si="11"/>
        <v>0.91153618434582806</v>
      </c>
      <c r="W28">
        <f t="shared" ca="1" si="12"/>
        <v>-0.18625123853377207</v>
      </c>
      <c r="X28">
        <f t="shared" ca="1" si="13"/>
        <v>42650020655.674095</v>
      </c>
      <c r="Y28">
        <f t="shared" ca="1" si="29"/>
        <v>3.945276140121365</v>
      </c>
      <c r="Z28">
        <f t="shared" ca="1" si="30"/>
        <v>0.98527987677840456</v>
      </c>
      <c r="AA28">
        <f t="shared" ca="1" si="14"/>
        <v>-0.18625123853377207</v>
      </c>
      <c r="AB28">
        <f t="shared" ca="1" si="15"/>
        <v>42650020655.674095</v>
      </c>
      <c r="AC28">
        <f t="shared" ca="1" si="31"/>
        <v>2.5483034401327624</v>
      </c>
      <c r="AD28">
        <f t="shared" ca="1" si="16"/>
        <v>0.96136275386956171</v>
      </c>
      <c r="AE28">
        <f t="shared" ca="1" si="32"/>
        <v>-0.29258479695689332</v>
      </c>
      <c r="AF28">
        <f t="shared" ca="1" si="17"/>
        <v>42650020655.674095</v>
      </c>
      <c r="AG28">
        <f t="shared" ca="1" si="33"/>
        <v>3.7404102705997775</v>
      </c>
      <c r="AH28">
        <f t="shared" ca="1" si="18"/>
        <v>0.96170367656644062</v>
      </c>
      <c r="AI28">
        <f t="shared" ca="1" si="34"/>
        <v>-0.16285785568068539</v>
      </c>
      <c r="AJ28">
        <f t="shared" ca="1" si="19"/>
        <v>42650020655.674095</v>
      </c>
      <c r="AK28">
        <f t="shared" ca="1" si="35"/>
        <v>2.674547045195633</v>
      </c>
      <c r="AL28">
        <v>152</v>
      </c>
      <c r="AM28" cm="1">
        <f t="array" aca="1" ref="AM28" ca="1">INDIRECT("'NPV_Recycl._Sub. Ratio 6a"  &amp; "'!"&amp; ADDRESS($AL28, 3))</f>
        <v>0.21732941189779884</v>
      </c>
      <c r="AN28" cm="1">
        <f t="array" aca="1" ref="AN28" ca="1">INDIRECT("'GWP_Recycl._Sub. Ratio 6a"  &amp; "'!"&amp; ADDRESS($AL28, 3))</f>
        <v>-8.8003656722915824E-2</v>
      </c>
      <c r="AO28" cm="1">
        <f t="array" aca="1" ref="AO28" ca="1">INDIRECT("'Debt_Recycl._Sub. Ratio 6a"  &amp; "'!"&amp; ADDRESS($AL28, 20))</f>
        <v>272565936040.91602</v>
      </c>
      <c r="AP28" cm="1">
        <f t="array" aca="1" ref="AP28" ca="1">INDIRECT("'Trial Plastic Debt"  &amp; "'!"&amp; ADDRESS($AL28, 3))</f>
        <v>2.9904361042667946</v>
      </c>
      <c r="AQ28" cm="1">
        <f t="array" aca="1" ref="AQ28" ca="1">INDIRECT("'NPV_Recycl._Sub. Ratio 6a"  &amp; "'!"&amp; ADDRESS($AL28, 21))</f>
        <v>-6.2084734074515221E-3</v>
      </c>
      <c r="AR28" cm="1">
        <f t="array" aca="1" ref="AR28" ca="1">INDIRECT("'GWP_Recycl._Sub. Ratio 6a"  &amp; "'!"&amp; ADDRESS($AL28, 18))</f>
        <v>0.89196466800700569</v>
      </c>
      <c r="AW28">
        <v>2048</v>
      </c>
      <c r="AX28">
        <v>67285793546.520386</v>
      </c>
      <c r="AY28">
        <f t="shared" si="36"/>
        <v>1.8858125993979928</v>
      </c>
    </row>
    <row r="29" spans="1:51" x14ac:dyDescent="0.25">
      <c r="A29">
        <v>2049</v>
      </c>
      <c r="B29">
        <f t="shared" ca="1" si="0"/>
        <v>0.92502193277885758</v>
      </c>
      <c r="C29">
        <f t="shared" ca="1" si="20"/>
        <v>-0.18217063352017429</v>
      </c>
      <c r="D29">
        <f t="shared" ca="1" si="1"/>
        <v>42643560413.83017</v>
      </c>
      <c r="E29">
        <f t="shared" ca="1" si="21"/>
        <v>3.5844968580402239</v>
      </c>
      <c r="F29">
        <f t="shared" ca="1" si="2"/>
        <v>0.95178307534602236</v>
      </c>
      <c r="G29">
        <f t="shared" ca="1" si="22"/>
        <v>-0.18217063352017429</v>
      </c>
      <c r="H29">
        <f t="shared" ca="1" si="3"/>
        <v>42643560413.83017</v>
      </c>
      <c r="I29">
        <f t="shared" ca="1" si="23"/>
        <v>2.8450629235961786</v>
      </c>
      <c r="J29">
        <f t="shared" ca="1" si="24"/>
        <v>0.90247330540118509</v>
      </c>
      <c r="K29">
        <f t="shared" ca="1" si="25"/>
        <v>-0.21414865816417972</v>
      </c>
      <c r="L29">
        <f t="shared" ca="1" si="4"/>
        <v>42643560413.83017</v>
      </c>
      <c r="M29">
        <f t="shared" ca="1" si="26"/>
        <v>3.3541995105727471</v>
      </c>
      <c r="N29">
        <f t="shared" ca="1" si="5"/>
        <v>0.17111089115710709</v>
      </c>
      <c r="O29">
        <f t="shared" ca="1" si="6"/>
        <v>-1.3995869289230758E-2</v>
      </c>
      <c r="P29">
        <f t="shared" ca="1" si="7"/>
        <v>423157487783.80096</v>
      </c>
      <c r="Q29">
        <f t="shared" ca="1" si="27"/>
        <v>45.01723301840542</v>
      </c>
      <c r="R29">
        <f t="shared" ca="1" si="8"/>
        <v>0.20379511749684232</v>
      </c>
      <c r="S29">
        <f t="shared" ca="1" si="9"/>
        <v>-1.3995869289230758E-2</v>
      </c>
      <c r="T29">
        <f t="shared" ca="1" si="10"/>
        <v>423157487783.80096</v>
      </c>
      <c r="U29">
        <f t="shared" ca="1" si="28"/>
        <v>44.301595311861099</v>
      </c>
      <c r="V29">
        <f t="shared" ca="1" si="11"/>
        <v>0.89102173475926083</v>
      </c>
      <c r="W29">
        <f t="shared" ca="1" si="12"/>
        <v>-0.18217063352017429</v>
      </c>
      <c r="X29">
        <f t="shared" ca="1" si="13"/>
        <v>42643560413.83017</v>
      </c>
      <c r="Y29">
        <f t="shared" ca="1" si="29"/>
        <v>3.9467532019617009</v>
      </c>
      <c r="Z29">
        <f t="shared" ca="1" si="30"/>
        <v>0.96487931790106096</v>
      </c>
      <c r="AA29">
        <f t="shared" ca="1" si="14"/>
        <v>-0.18217063352017429</v>
      </c>
      <c r="AB29">
        <f t="shared" ca="1" si="15"/>
        <v>42643560413.83017</v>
      </c>
      <c r="AC29">
        <f t="shared" ca="1" si="31"/>
        <v>2.5470500406323597</v>
      </c>
      <c r="AD29">
        <f t="shared" ca="1" si="16"/>
        <v>0.94092426825641895</v>
      </c>
      <c r="AE29">
        <f t="shared" ca="1" si="32"/>
        <v>-0.28876404900019242</v>
      </c>
      <c r="AF29">
        <f t="shared" ca="1" si="17"/>
        <v>42643560413.83017</v>
      </c>
      <c r="AG29">
        <f t="shared" ca="1" si="33"/>
        <v>3.7408656270154457</v>
      </c>
      <c r="AH29">
        <f t="shared" ca="1" si="18"/>
        <v>0.94126517300024704</v>
      </c>
      <c r="AI29">
        <f t="shared" ca="1" si="34"/>
        <v>-0.15872008211457031</v>
      </c>
      <c r="AJ29">
        <f t="shared" ca="1" si="19"/>
        <v>42643560413.83017</v>
      </c>
      <c r="AK29">
        <f t="shared" ca="1" si="35"/>
        <v>2.6739612654336464</v>
      </c>
      <c r="AL29">
        <v>158</v>
      </c>
      <c r="AM29" cm="1">
        <f t="array" aca="1" ref="AM29" ca="1">INDIRECT("'NPV_Recycl._Sub. Ratio 6a"  &amp; "'!"&amp; ADDRESS($AL29, 3))</f>
        <v>0.20005063997481434</v>
      </c>
      <c r="AN29" cm="1">
        <f t="array" aca="1" ref="AN29" ca="1">INDIRECT("'GWP_Recycl._Sub. Ratio 6a"  &amp; "'!"&amp; ADDRESS($AL29, 3))</f>
        <v>-9.0074197849787985E-2</v>
      </c>
      <c r="AO29" cm="1">
        <f t="array" aca="1" ref="AO29" ca="1">INDIRECT("'Debt_Recycl._Sub. Ratio 6a"  &amp; "'!"&amp; ADDRESS($AL29, 20))</f>
        <v>256540426519.75757</v>
      </c>
      <c r="AP29" cm="1">
        <f t="array" aca="1" ref="AP29" ca="1">INDIRECT("'Trial Plastic Debt"  &amp; "'!"&amp; ADDRESS($AL29, 3))</f>
        <v>3.1846961126924911</v>
      </c>
      <c r="AQ29" cm="1">
        <f t="array" aca="1" ref="AQ29" ca="1">INDIRECT("'NPV_Recycl._Sub. Ratio 6a"  &amp; "'!"&amp; ADDRESS($AL29, 21))</f>
        <v>-6.4830240786818991E-3</v>
      </c>
      <c r="AR29" cm="1">
        <f t="array" aca="1" ref="AR29" ca="1">INDIRECT("'GWP_Recycl._Sub. Ratio 6a"  &amp; "'!"&amp; ADDRESS($AL29, 18))</f>
        <v>0.83545518786669426</v>
      </c>
      <c r="AW29">
        <v>2049</v>
      </c>
      <c r="AX29">
        <v>68888483727.552902</v>
      </c>
      <c r="AY29">
        <f t="shared" si="36"/>
        <v>1.93073104617581</v>
      </c>
    </row>
    <row r="30" spans="1:51" x14ac:dyDescent="0.25">
      <c r="A30">
        <v>2050</v>
      </c>
      <c r="B30">
        <f t="shared" ca="1" si="0"/>
        <v>0.9060084119787275</v>
      </c>
      <c r="C30">
        <f t="shared" ca="1" si="20"/>
        <v>-0.11335536520253321</v>
      </c>
      <c r="D30">
        <f t="shared" ca="1" si="1"/>
        <v>42636766596.170525</v>
      </c>
      <c r="E30">
        <f t="shared" ca="1" si="21"/>
        <v>3.5861502619356673</v>
      </c>
      <c r="F30">
        <f t="shared" ca="1" si="2"/>
        <v>0.93283461114477251</v>
      </c>
      <c r="G30">
        <f t="shared" ca="1" si="22"/>
        <v>-0.11335536520253321</v>
      </c>
      <c r="H30">
        <f t="shared" ca="1" si="3"/>
        <v>42636766596.170525</v>
      </c>
      <c r="I30">
        <f t="shared" ca="1" si="23"/>
        <v>2.845164172746844</v>
      </c>
      <c r="J30">
        <f t="shared" ca="1" si="24"/>
        <v>0.88428510343982258</v>
      </c>
      <c r="K30">
        <f t="shared" ca="1" si="25"/>
        <v>-0.14541149929792951</v>
      </c>
      <c r="L30">
        <f t="shared" ca="1" si="4"/>
        <v>42636766596.170525</v>
      </c>
      <c r="M30">
        <f t="shared" ca="1" si="26"/>
        <v>3.3550465651522861</v>
      </c>
      <c r="N30">
        <f t="shared" ca="1" si="5"/>
        <v>0.18690795690178544</v>
      </c>
      <c r="O30">
        <f t="shared" ca="1" si="6"/>
        <v>-1.0538810575622662E-2</v>
      </c>
      <c r="P30">
        <f t="shared" ca="1" si="7"/>
        <v>414071254321.30237</v>
      </c>
      <c r="Q30">
        <f t="shared" ca="1" si="27"/>
        <v>42.217010436179521</v>
      </c>
      <c r="R30">
        <f t="shared" ca="1" si="8"/>
        <v>0.23602821640968688</v>
      </c>
      <c r="S30">
        <f t="shared" ca="1" si="9"/>
        <v>-8.8533884972253774E-3</v>
      </c>
      <c r="T30">
        <f t="shared" ca="1" si="10"/>
        <v>414071254321.30237</v>
      </c>
      <c r="U30">
        <f t="shared" ca="1" si="28"/>
        <v>36.936118096186291</v>
      </c>
      <c r="V30">
        <f t="shared" ca="1" si="11"/>
        <v>0.87197079877014994</v>
      </c>
      <c r="W30">
        <f t="shared" ca="1" si="12"/>
        <v>-0.11335536520253321</v>
      </c>
      <c r="X30">
        <f t="shared" ca="1" si="13"/>
        <v>42636766596.170525</v>
      </c>
      <c r="Y30">
        <f t="shared" ca="1" si="29"/>
        <v>3.9488797532687778</v>
      </c>
      <c r="Z30">
        <f t="shared" ca="1" si="30"/>
        <v>0.94594328537906125</v>
      </c>
      <c r="AA30">
        <f t="shared" ca="1" si="14"/>
        <v>-0.11335536520253321</v>
      </c>
      <c r="AB30">
        <f t="shared" ca="1" si="15"/>
        <v>42636766596.170525</v>
      </c>
      <c r="AC30">
        <f t="shared" ca="1" si="31"/>
        <v>2.5464421299235362</v>
      </c>
      <c r="AD30">
        <f t="shared" ca="1" si="16"/>
        <v>0.92194982877984977</v>
      </c>
      <c r="AE30">
        <f t="shared" ca="1" si="32"/>
        <v>-0.2202091455205209</v>
      </c>
      <c r="AF30">
        <f t="shared" ca="1" si="17"/>
        <v>42636766596.170525</v>
      </c>
      <c r="AG30">
        <f t="shared" ca="1" si="33"/>
        <v>3.7419683694678385</v>
      </c>
      <c r="AH30">
        <f t="shared" ca="1" si="18"/>
        <v>0.92229062891282521</v>
      </c>
      <c r="AI30">
        <f t="shared" ca="1" si="34"/>
        <v>-8.9847533532575921E-2</v>
      </c>
      <c r="AJ30">
        <f t="shared" ca="1" si="19"/>
        <v>42636766596.170525</v>
      </c>
      <c r="AK30">
        <f t="shared" ca="1" si="35"/>
        <v>2.674022363465193</v>
      </c>
      <c r="AL30">
        <v>164</v>
      </c>
      <c r="AM30" cm="1">
        <f t="array" aca="1" ref="AM30" ca="1">INDIRECT("'NPV_Recycl._Sub. Ratio 6a"  &amp; "'!"&amp; ADDRESS($AL30, 3))</f>
        <v>0.21661411159527386</v>
      </c>
      <c r="AN30" cm="1">
        <f t="array" aca="1" ref="AN30" ca="1">INDIRECT("'GWP_Recycl._Sub. Ratio 6a"  &amp; "'!"&amp; ADDRESS($AL30, 3))</f>
        <v>-0.5853669768031734</v>
      </c>
      <c r="AO30" cm="1">
        <f t="array" aca="1" ref="AO30" ca="1">INDIRECT("'Debt_Recycl._Sub. Ratio 6a"  &amp; "'!"&amp; ADDRESS($AL30, 20))</f>
        <v>285858827662.12555</v>
      </c>
      <c r="AP30" cm="1">
        <f t="array" aca="1" ref="AP30" ca="1">INDIRECT("'Trial Plastic Debt"  &amp; "'!"&amp; ADDRESS($AL30, 3))</f>
        <v>2.8631402675668585</v>
      </c>
      <c r="AQ30" cm="1">
        <f t="array" aca="1" ref="AQ30" ca="1">INDIRECT("'NPV_Recycl._Sub. Ratio 6a"  &amp; "'!"&amp; ADDRESS($AL30, 21))</f>
        <v>-2.2152494327135602E-3</v>
      </c>
      <c r="AR30" cm="1">
        <f t="array" aca="1" ref="AR30" ca="1">INDIRECT("'GWP_Recycl._Sub. Ratio 6a"  &amp; "'!"&amp; ADDRESS($AL30, 18))</f>
        <v>0.88533884972253774</v>
      </c>
      <c r="AW30">
        <v>2050</v>
      </c>
      <c r="AX30">
        <v>70525146510.93837</v>
      </c>
      <c r="AY30">
        <f t="shared" si="36"/>
        <v>1.9766016398805597</v>
      </c>
    </row>
    <row r="31" spans="1:51" x14ac:dyDescent="0.25">
      <c r="A31">
        <v>2051</v>
      </c>
      <c r="B31">
        <f t="shared" ca="1" si="0"/>
        <v>0.88758937260523041</v>
      </c>
      <c r="C31">
        <f t="shared" ca="1" si="20"/>
        <v>-0.17456575394698884</v>
      </c>
      <c r="D31">
        <f t="shared" ca="1" si="1"/>
        <v>42630361547.555519</v>
      </c>
      <c r="E31">
        <f t="shared" ca="1" si="21"/>
        <v>3.5872201550331844</v>
      </c>
      <c r="F31">
        <f t="shared" ca="1" si="2"/>
        <v>0.91448078122029686</v>
      </c>
      <c r="G31">
        <f t="shared" ca="1" si="22"/>
        <v>-0.17456575394698884</v>
      </c>
      <c r="H31">
        <f t="shared" ca="1" si="3"/>
        <v>42630361547.555519</v>
      </c>
      <c r="I31">
        <f t="shared" ca="1" si="23"/>
        <v>2.84467925132425</v>
      </c>
      <c r="J31">
        <f t="shared" ca="1" si="24"/>
        <v>0.86666693019108831</v>
      </c>
      <c r="K31">
        <f t="shared" ca="1" si="25"/>
        <v>-0.20670015005124373</v>
      </c>
      <c r="L31">
        <f t="shared" ca="1" si="4"/>
        <v>42630361547.555519</v>
      </c>
      <c r="M31">
        <f t="shared" ca="1" si="26"/>
        <v>3.3553081771286672</v>
      </c>
      <c r="N31">
        <f t="shared" ca="1" si="5"/>
        <v>0.17391831374466882</v>
      </c>
      <c r="O31">
        <f t="shared" ca="1" si="6"/>
        <v>-1.400510051314891E-2</v>
      </c>
      <c r="P31">
        <f t="shared" ca="1" si="7"/>
        <v>405384766360.62769</v>
      </c>
      <c r="Q31">
        <f t="shared" ca="1" si="27"/>
        <v>43.127786790784306</v>
      </c>
      <c r="R31">
        <f t="shared" ca="1" si="8"/>
        <v>0.20664177282755289</v>
      </c>
      <c r="S31">
        <f t="shared" ca="1" si="9"/>
        <v>-1.4005765517904077E-2</v>
      </c>
      <c r="T31">
        <f t="shared" ca="1" si="10"/>
        <v>405536988497.62396</v>
      </c>
      <c r="U31">
        <f t="shared" ca="1" si="28"/>
        <v>42.409350895174732</v>
      </c>
      <c r="V31">
        <f t="shared" ca="1" si="11"/>
        <v>0.85351473352743634</v>
      </c>
      <c r="W31">
        <f t="shared" ca="1" si="12"/>
        <v>-0.17456575394698884</v>
      </c>
      <c r="X31">
        <f t="shared" ca="1" si="13"/>
        <v>42630361547.555519</v>
      </c>
      <c r="Y31">
        <f t="shared" ca="1" si="29"/>
        <v>3.9504229141865093</v>
      </c>
      <c r="Z31">
        <f t="shared" ca="1" si="30"/>
        <v>0.92760143498551728</v>
      </c>
      <c r="AA31">
        <f t="shared" ca="1" si="14"/>
        <v>-0.17456575394698884</v>
      </c>
      <c r="AB31">
        <f t="shared" ca="1" si="15"/>
        <v>42630361547.555519</v>
      </c>
      <c r="AC31">
        <f t="shared" ca="1" si="31"/>
        <v>2.5452468242442503</v>
      </c>
      <c r="AD31">
        <f t="shared" ca="1" si="16"/>
        <v>0.90356992724394902</v>
      </c>
      <c r="AE31">
        <f t="shared" ca="1" si="32"/>
        <v>-0.28168040762783852</v>
      </c>
      <c r="AF31">
        <f t="shared" ca="1" si="17"/>
        <v>42630361547.555519</v>
      </c>
      <c r="AG31">
        <f t="shared" ca="1" si="33"/>
        <v>3.7424856157514217</v>
      </c>
      <c r="AH31">
        <f t="shared" ca="1" si="18"/>
        <v>0.90391070050170708</v>
      </c>
      <c r="AI31">
        <f t="shared" ca="1" si="34"/>
        <v>-0.15100053013720191</v>
      </c>
      <c r="AJ31">
        <f t="shared" ca="1" si="19"/>
        <v>42630361547.555519</v>
      </c>
      <c r="AK31">
        <f t="shared" ca="1" si="35"/>
        <v>2.6734974570847392</v>
      </c>
      <c r="AL31">
        <v>170</v>
      </c>
      <c r="AM31" cm="1">
        <f t="array" aca="1" ref="AM31" ca="1">INDIRECT("'NPV_Recycl._Sub. Ratio 6a"  &amp; "'!"&amp; ADDRESS($AL31, 3))</f>
        <v>0.20288529290756199</v>
      </c>
      <c r="AN31" cm="1">
        <f t="array" aca="1" ref="AN31" ca="1">INDIRECT("'GWP_Recycl._Sub. Ratio 6a"  &amp; "'!"&amp; ADDRESS($AL31, 3))</f>
        <v>-9.4455592614978781E-2</v>
      </c>
      <c r="AO31" cm="1">
        <f t="array" aca="1" ref="AO31" ca="1">INDIRECT("'Debt_Recycl._Sub. Ratio 6a"  &amp; "'!"&amp; ADDRESS($AL31, 20))</f>
        <v>249828989596.56754</v>
      </c>
      <c r="AP31" cm="1">
        <f t="array" aca="1" ref="AP31" ca="1">INDIRECT("'Trial Plastic Debt"  &amp; "'!"&amp; ADDRESS($AL31, 3))</f>
        <v>3.2842009389743669</v>
      </c>
      <c r="AQ31" cm="1">
        <f t="array" aca="1" ref="AQ31" ca="1">INDIRECT("'NPV_Recycl._Sub. Ratio 6a"  &amp; "'!"&amp; ADDRESS($AL31, 21))</f>
        <v>-6.5102351802997192E-3</v>
      </c>
      <c r="AR31" cm="1">
        <f t="array" aca="1" ref="AR31" ca="1">INDIRECT("'GWP_Recycl._Sub. Ratio 6a"  &amp; "'!"&amp; ADDRESS($AL31, 18))</f>
        <v>0.83981468671882908</v>
      </c>
      <c r="AW31">
        <v>2051</v>
      </c>
      <c r="AX31">
        <v>72188318593.386948</v>
      </c>
      <c r="AY31">
        <f t="shared" si="36"/>
        <v>2.0232152072137599</v>
      </c>
    </row>
    <row r="32" spans="1:51" x14ac:dyDescent="0.25">
      <c r="A32">
        <v>2052</v>
      </c>
      <c r="B32">
        <f t="shared" ca="1" si="0"/>
        <v>0.86966300678500885</v>
      </c>
      <c r="C32">
        <f t="shared" ca="1" si="20"/>
        <v>-0.17092934029762014</v>
      </c>
      <c r="D32">
        <f t="shared" ca="1" si="1"/>
        <v>42624150726.094231</v>
      </c>
      <c r="E32">
        <f t="shared" ca="1" si="21"/>
        <v>3.5883954490710268</v>
      </c>
      <c r="F32">
        <f t="shared" ca="1" si="2"/>
        <v>0.89661974798987121</v>
      </c>
      <c r="G32">
        <f t="shared" ca="1" si="22"/>
        <v>-0.17092934029762014</v>
      </c>
      <c r="H32">
        <f t="shared" ca="1" si="3"/>
        <v>42624150726.094231</v>
      </c>
      <c r="I32">
        <f t="shared" ca="1" si="23"/>
        <v>2.8442970675350141</v>
      </c>
      <c r="J32">
        <f t="shared" ca="1" si="24"/>
        <v>0.84952105489844609</v>
      </c>
      <c r="K32">
        <f t="shared" ca="1" si="25"/>
        <v>-0.20314215119156515</v>
      </c>
      <c r="L32">
        <f t="shared" ca="1" si="4"/>
        <v>42624150726.094231</v>
      </c>
      <c r="M32">
        <f t="shared" ca="1" si="26"/>
        <v>3.3556732550636164</v>
      </c>
      <c r="N32">
        <f t="shared" ca="1" si="5"/>
        <v>0.15133742137491246</v>
      </c>
      <c r="O32">
        <f t="shared" ca="1" si="6"/>
        <v>-9.5885327260891249E-3</v>
      </c>
      <c r="P32">
        <f t="shared" ca="1" si="7"/>
        <v>434596665025.82111</v>
      </c>
      <c r="Q32">
        <f t="shared" ca="1" si="27"/>
        <v>55.75320746149773</v>
      </c>
      <c r="R32">
        <f t="shared" ca="1" si="8"/>
        <v>0.94028471776736489</v>
      </c>
      <c r="S32">
        <f t="shared" ca="1" si="9"/>
        <v>-1.3901010879664794E-2</v>
      </c>
      <c r="T32">
        <f t="shared" ca="1" si="10"/>
        <v>396943543880.66302</v>
      </c>
      <c r="U32">
        <f t="shared" ca="1" si="28"/>
        <v>55.033369398175005</v>
      </c>
      <c r="V32">
        <f t="shared" ca="1" si="11"/>
        <v>0.83555127251177086</v>
      </c>
      <c r="W32">
        <f t="shared" ca="1" si="12"/>
        <v>-0.17092934029762014</v>
      </c>
      <c r="X32">
        <f t="shared" ca="1" si="13"/>
        <v>42624150726.094231</v>
      </c>
      <c r="Y32">
        <f t="shared" ca="1" si="29"/>
        <v>3.9520715954532846</v>
      </c>
      <c r="Z32">
        <f t="shared" ca="1" si="30"/>
        <v>0.9097524482791296</v>
      </c>
      <c r="AA32">
        <f t="shared" ca="1" si="14"/>
        <v>-0.17092934029762014</v>
      </c>
      <c r="AB32">
        <f t="shared" ca="1" si="15"/>
        <v>42624150726.094231</v>
      </c>
      <c r="AC32">
        <f t="shared" ca="1" si="31"/>
        <v>2.5441530304250275</v>
      </c>
      <c r="AD32">
        <f t="shared" ca="1" si="16"/>
        <v>0.88568277886139812</v>
      </c>
      <c r="AE32">
        <f t="shared" ca="1" si="32"/>
        <v>-0.27830537661077015</v>
      </c>
      <c r="AF32">
        <f t="shared" ca="1" si="17"/>
        <v>42624150726.094231</v>
      </c>
      <c r="AG32">
        <f t="shared" ca="1" si="33"/>
        <v>3.7431062742539916</v>
      </c>
      <c r="AH32">
        <f t="shared" ca="1" si="18"/>
        <v>0.8860235126201772</v>
      </c>
      <c r="AI32">
        <f t="shared" ca="1" si="34"/>
        <v>-0.14730661230872713</v>
      </c>
      <c r="AJ32">
        <f t="shared" ca="1" si="19"/>
        <v>42624150726.094231</v>
      </c>
      <c r="AK32">
        <f t="shared" ca="1" si="35"/>
        <v>2.6730754546800801</v>
      </c>
      <c r="AL32">
        <v>176</v>
      </c>
      <c r="AM32" cm="1">
        <f t="array" aca="1" ref="AM32" ca="1">INDIRECT("'NPV_Recycl._Sub. Ratio 6a"  &amp; "'!"&amp; ADDRESS($AL32, 3))</f>
        <v>0.94591215427194908</v>
      </c>
      <c r="AN32" cm="1">
        <f t="array" aca="1" ref="AN32" ca="1">INDIRECT("'GWP_Recycl._Sub. Ratio 6a"  &amp; "'!"&amp; ADDRESS($AL32, 3))</f>
        <v>-9.1437786305701582E-2</v>
      </c>
      <c r="AO32" cm="1">
        <f t="array" aca="1" ref="AO32" ca="1">INDIRECT("'Debt_Recycl._Sub. Ratio 6a"  &amp; "'!"&amp; ADDRESS($AL32, 20))</f>
        <v>267445912014.66513</v>
      </c>
      <c r="AP32" cm="1">
        <f t="array" aca="1" ref="AP32" ca="1">INDIRECT("'Trial Plastic Debt"  &amp; "'!"&amp; ADDRESS($AL32, 3))</f>
        <v>3.0732881918183121</v>
      </c>
      <c r="AQ32" cm="1">
        <f t="array" aca="1" ref="AQ32" ca="1">INDIRECT("'NPV_Recycl._Sub. Ratio 6a"  &amp; "'!"&amp; ADDRESS($AL32, 21))</f>
        <v>-5.6240858489285386E-3</v>
      </c>
      <c r="AR32" cm="1">
        <f t="array" aca="1" ref="AR32" ca="1">INDIRECT("'GWP_Recycl._Sub. Ratio 6a"  &amp; "'!"&amp; ADDRESS($AL32, 18))</f>
        <v>0.60326202887290525</v>
      </c>
      <c r="AW32">
        <v>2052</v>
      </c>
      <c r="AX32">
        <v>73881440462.368256</v>
      </c>
      <c r="AY32">
        <f t="shared" si="36"/>
        <v>2.0706681743937292</v>
      </c>
    </row>
    <row r="33" spans="1:51" x14ac:dyDescent="0.25">
      <c r="A33">
        <v>2053</v>
      </c>
      <c r="B33">
        <f t="shared" ca="1" si="0"/>
        <v>0.852042675530153</v>
      </c>
      <c r="C33">
        <f t="shared" ca="1" si="20"/>
        <v>-0.1673604064482995</v>
      </c>
      <c r="D33">
        <f t="shared" ca="1" si="1"/>
        <v>42617852017.993942</v>
      </c>
      <c r="E33">
        <f t="shared" ca="1" si="21"/>
        <v>3.5897440690144857</v>
      </c>
      <c r="F33">
        <f t="shared" ca="1" si="2"/>
        <v>0.87906486982044851</v>
      </c>
      <c r="G33">
        <f t="shared" ca="1" si="22"/>
        <v>-0.1673604064482995</v>
      </c>
      <c r="H33">
        <f t="shared" ca="1" si="3"/>
        <v>42617852017.993942</v>
      </c>
      <c r="I33">
        <f t="shared" ca="1" si="23"/>
        <v>2.844085542809526</v>
      </c>
      <c r="J33">
        <f t="shared" ca="1" si="24"/>
        <v>0.83266855409440732</v>
      </c>
      <c r="K33">
        <f t="shared" ca="1" si="25"/>
        <v>-0.19965178513634768</v>
      </c>
      <c r="L33">
        <f t="shared" ca="1" si="4"/>
        <v>42617852017.993942</v>
      </c>
      <c r="M33">
        <f t="shared" ca="1" si="26"/>
        <v>3.3562097207426298</v>
      </c>
      <c r="N33">
        <f t="shared" ca="1" si="5"/>
        <v>0.92477579852780711</v>
      </c>
      <c r="O33">
        <f t="shared" ca="1" si="6"/>
        <v>-1.390456173899245E-2</v>
      </c>
      <c r="P33">
        <f t="shared" ca="1" si="7"/>
        <v>388699696142.95581</v>
      </c>
      <c r="Q33">
        <f t="shared" ca="1" si="27"/>
        <v>54.512478331147562</v>
      </c>
      <c r="R33">
        <f t="shared" ca="1" si="8"/>
        <v>0.93856003551419198</v>
      </c>
      <c r="S33">
        <f t="shared" ca="1" si="9"/>
        <v>-1.390456173899245E-2</v>
      </c>
      <c r="T33">
        <f t="shared" ca="1" si="10"/>
        <v>388699696142.95581</v>
      </c>
      <c r="U33">
        <f t="shared" ca="1" si="28"/>
        <v>53.791236048659712</v>
      </c>
      <c r="V33">
        <f t="shared" ca="1" si="11"/>
        <v>0.81789373062989645</v>
      </c>
      <c r="W33">
        <f t="shared" ca="1" si="12"/>
        <v>-0.1673604064482995</v>
      </c>
      <c r="X33">
        <f t="shared" ca="1" si="13"/>
        <v>42617852017.993942</v>
      </c>
      <c r="Y33">
        <f t="shared" ca="1" si="29"/>
        <v>3.9538937210324088</v>
      </c>
      <c r="Z33">
        <f t="shared" ca="1" si="30"/>
        <v>0.89220973582098684</v>
      </c>
      <c r="AA33">
        <f t="shared" ca="1" si="14"/>
        <v>-0.1673604064482995</v>
      </c>
      <c r="AB33">
        <f t="shared" ca="1" si="15"/>
        <v>42617852017.993942</v>
      </c>
      <c r="AC33">
        <f t="shared" ca="1" si="31"/>
        <v>2.5432286685194097</v>
      </c>
      <c r="AD33">
        <f t="shared" ca="1" si="16"/>
        <v>0.86810174693201958</v>
      </c>
      <c r="AE33">
        <f t="shared" ca="1" si="32"/>
        <v>-0.27499833540846019</v>
      </c>
      <c r="AF33">
        <f t="shared" ca="1" si="17"/>
        <v>42617852017.993942</v>
      </c>
      <c r="AG33">
        <f t="shared" ca="1" si="33"/>
        <v>3.7438982665871143</v>
      </c>
      <c r="AH33">
        <f t="shared" ca="1" si="18"/>
        <v>0.86844242000996164</v>
      </c>
      <c r="AI33">
        <f t="shared" ca="1" si="34"/>
        <v>-0.14368006207706416</v>
      </c>
      <c r="AJ33">
        <f t="shared" ca="1" si="19"/>
        <v>42617852017.993942</v>
      </c>
      <c r="AK33">
        <f t="shared" ca="1" si="35"/>
        <v>2.6728242778627824</v>
      </c>
      <c r="AL33">
        <v>182</v>
      </c>
      <c r="AM33" cm="1">
        <f t="array" aca="1" ref="AM33" ca="1">INDIRECT("'NPV_Recycl._Sub. Ratio 6a"  &amp; "'!"&amp; ADDRESS($AL33, 3))</f>
        <v>0.94428079547984189</v>
      </c>
      <c r="AN33" cm="1">
        <f t="array" aca="1" ref="AN33" ca="1">INDIRECT("'GWP_Recycl._Sub. Ratio 6a"  &amp; "'!"&amp; ADDRESS($AL33, 3))</f>
        <v>-9.8222257509487168E-2</v>
      </c>
      <c r="AO33" cm="1">
        <f t="array" aca="1" ref="AO33" ca="1">INDIRECT("'Debt_Recycl._Sub. Ratio 6a"  &amp; "'!"&amp; ADDRESS($AL33, 20))</f>
        <v>274184604237.55811</v>
      </c>
      <c r="AP33" cm="1">
        <f t="array" aca="1" ref="AP33" ca="1">INDIRECT("'Trial Plastic Debt"  &amp; "'!"&amp; ADDRESS($AL33, 3))</f>
        <v>3.0043117589346671</v>
      </c>
      <c r="AQ33" cm="1">
        <f t="array" aca="1" ref="AQ33" ca="1">INDIRECT("'NPV_Recycl._Sub. Ratio 6a"  &amp; "'!"&amp; ADDRESS($AL33, 21))</f>
        <v>-6.1718528749067029E-3</v>
      </c>
      <c r="AR33" cm="1">
        <f t="array" aca="1" ref="AR33" ca="1">INDIRECT("'GWP_Recycl._Sub. Ratio 6a"  &amp; "'!"&amp; ADDRESS($AL33, 18))</f>
        <v>0.6046170056785195</v>
      </c>
      <c r="AW33">
        <v>2053</v>
      </c>
      <c r="AX33">
        <v>75613389628.32605</v>
      </c>
      <c r="AY33">
        <f t="shared" si="36"/>
        <v>2.1192093505696761</v>
      </c>
    </row>
    <row r="34" spans="1:51" x14ac:dyDescent="0.25">
      <c r="A34">
        <v>2054</v>
      </c>
      <c r="B34">
        <f t="shared" ca="1" si="0"/>
        <v>0.83482615283130213</v>
      </c>
      <c r="C34">
        <f t="shared" ca="1" si="20"/>
        <v>-0.16387750882551924</v>
      </c>
      <c r="D34">
        <f t="shared" ca="1" si="1"/>
        <v>42611712635.085785</v>
      </c>
      <c r="E34">
        <f t="shared" ca="1" si="21"/>
        <v>3.5912253771520115</v>
      </c>
      <c r="F34">
        <f t="shared" ca="1" si="2"/>
        <v>0.86191392252146037</v>
      </c>
      <c r="G34">
        <f t="shared" ca="1" si="22"/>
        <v>-0.16387750882551924</v>
      </c>
      <c r="H34">
        <f t="shared" ca="1" si="3"/>
        <v>42611712635.085785</v>
      </c>
      <c r="I34">
        <f t="shared" ca="1" si="23"/>
        <v>2.8440040358980632</v>
      </c>
      <c r="J34">
        <f t="shared" ca="1" si="24"/>
        <v>0.8162031669692581</v>
      </c>
      <c r="K34">
        <f t="shared" ca="1" si="25"/>
        <v>-0.19624760853588347</v>
      </c>
      <c r="L34">
        <f t="shared" ca="1" si="4"/>
        <v>42611712635.085785</v>
      </c>
      <c r="M34">
        <f t="shared" ca="1" si="26"/>
        <v>3.3568769332710935</v>
      </c>
      <c r="N34">
        <f t="shared" ca="1" si="5"/>
        <v>0.20556631048948731</v>
      </c>
      <c r="O34">
        <f t="shared" ca="1" si="6"/>
        <v>-7.9107906735162506E-2</v>
      </c>
      <c r="P34">
        <f t="shared" ca="1" si="7"/>
        <v>42846048671.777863</v>
      </c>
      <c r="Q34">
        <f t="shared" ca="1" si="27"/>
        <v>3.5413884514862821</v>
      </c>
      <c r="R34">
        <f t="shared" ca="1" si="8"/>
        <v>0.24078987040706729</v>
      </c>
      <c r="S34">
        <f t="shared" ca="1" si="9"/>
        <v>-7.9107906735162506E-2</v>
      </c>
      <c r="T34">
        <f t="shared" ca="1" si="10"/>
        <v>42846048671.777863</v>
      </c>
      <c r="U34">
        <f t="shared" ca="1" si="28"/>
        <v>2.8187398963813575</v>
      </c>
      <c r="V34">
        <f t="shared" ca="1" si="11"/>
        <v>0.80063991092813569</v>
      </c>
      <c r="W34">
        <f t="shared" ca="1" si="12"/>
        <v>-0.16387750882551924</v>
      </c>
      <c r="X34">
        <f t="shared" ca="1" si="13"/>
        <v>42611712635.085785</v>
      </c>
      <c r="Y34">
        <f t="shared" ca="1" si="29"/>
        <v>3.9558486522082239</v>
      </c>
      <c r="Z34">
        <f t="shared" ca="1" si="30"/>
        <v>0.87507104059028373</v>
      </c>
      <c r="AA34">
        <f t="shared" ca="1" si="14"/>
        <v>-0.16387750882551924</v>
      </c>
      <c r="AB34">
        <f t="shared" ca="1" si="15"/>
        <v>42611712635.085785</v>
      </c>
      <c r="AC34">
        <f t="shared" ca="1" si="31"/>
        <v>2.5424330959000629</v>
      </c>
      <c r="AD34">
        <f t="shared" ca="1" si="16"/>
        <v>0.85092460430395367</v>
      </c>
      <c r="AE34">
        <f t="shared" ca="1" si="32"/>
        <v>-0.27177784119340004</v>
      </c>
      <c r="AF34">
        <f t="shared" ca="1" si="17"/>
        <v>42611712635.085785</v>
      </c>
      <c r="AG34">
        <f t="shared" ca="1" si="33"/>
        <v>3.7448209516822453</v>
      </c>
      <c r="AH34">
        <f t="shared" ca="1" si="18"/>
        <v>0.8512652004528185</v>
      </c>
      <c r="AI34">
        <f t="shared" ca="1" si="34"/>
        <v>-0.14013943570458548</v>
      </c>
      <c r="AJ34">
        <f t="shared" ca="1" si="19"/>
        <v>42611712635.085785</v>
      </c>
      <c r="AK34">
        <f t="shared" ca="1" si="35"/>
        <v>2.6727032855643018</v>
      </c>
      <c r="AL34">
        <v>188</v>
      </c>
      <c r="AM34" cm="1">
        <f t="array" aca="1" ref="AM34" ca="1">INDIRECT("'NPV_Recycl._Sub. Ratio 6a"  &amp; "'!"&amp; ADDRESS($AL34, 3))</f>
        <v>0.23579478890426217</v>
      </c>
      <c r="AN34" cm="1">
        <f t="array" aca="1" ref="AN34" ca="1">INDIRECT("'GWP_Recycl._Sub. Ratio 6a"  &amp; "'!"&amp; ADDRESS($AL34, 3))</f>
        <v>-0.57185350523176925</v>
      </c>
      <c r="AO34" cm="1">
        <f t="array" aca="1" ref="AO34" ca="1">INDIRECT("'Debt_Recycl._Sub. Ratio 6a"  &amp; "'!"&amp; ADDRESS($AL34, 20))</f>
        <v>29918586844.666355</v>
      </c>
      <c r="AP34" cm="1">
        <f t="array" aca="1" ref="AP34" ca="1">INDIRECT("'Trial Plastic Debt"  &amp; "'!"&amp; ADDRESS($AL34, 3))</f>
        <v>3.1056738814965481</v>
      </c>
      <c r="AQ34" cm="1">
        <f t="array" aca="1" ref="AQ34" ca="1">INDIRECT("'NPV_Recycl._Sub. Ratio 6a"  &amp; "'!"&amp; ADDRESS($AL34, 21))</f>
        <v>-6.5660594996916691E-2</v>
      </c>
      <c r="AR34" cm="1">
        <f t="array" aca="1" ref="AR34" ca="1">INDIRECT("'GWP_Recycl._Sub. Ratio 6a"  &amp; "'!"&amp; ADDRESS($AL34, 18))</f>
        <v>0.26396534520049486</v>
      </c>
      <c r="AW34">
        <v>2054</v>
      </c>
      <c r="AX34">
        <v>77376840983.710342</v>
      </c>
      <c r="AY34">
        <f t="shared" si="36"/>
        <v>2.1686334356421062</v>
      </c>
    </row>
    <row r="35" spans="1:51" x14ac:dyDescent="0.25">
      <c r="A35">
        <v>2055</v>
      </c>
      <c r="B35">
        <f t="shared" ca="1" si="0"/>
        <v>0.81791501700317482</v>
      </c>
      <c r="C35">
        <f t="shared" ca="1" si="20"/>
        <v>-0.16046145611089371</v>
      </c>
      <c r="D35">
        <f t="shared" ca="1" si="1"/>
        <v>42605393508.229408</v>
      </c>
      <c r="E35">
        <f t="shared" ca="1" si="21"/>
        <v>3.592825124897451</v>
      </c>
      <c r="F35">
        <f t="shared" ca="1" si="2"/>
        <v>0.84506848524523426</v>
      </c>
      <c r="G35">
        <f t="shared" ca="1" si="22"/>
        <v>-0.16046145611089371</v>
      </c>
      <c r="H35">
        <f t="shared" ca="1" si="3"/>
        <v>42605393508.229408</v>
      </c>
      <c r="I35">
        <f t="shared" ca="1" si="23"/>
        <v>2.8440382946730298</v>
      </c>
      <c r="J35">
        <f t="shared" ca="1" si="24"/>
        <v>0.80003053897638443</v>
      </c>
      <c r="K35">
        <f t="shared" ca="1" si="25"/>
        <v>-0.19291043029580454</v>
      </c>
      <c r="L35">
        <f t="shared" ca="1" si="4"/>
        <v>42605393508.229408</v>
      </c>
      <c r="M35">
        <f t="shared" ca="1" si="26"/>
        <v>3.3576606408765173</v>
      </c>
      <c r="N35">
        <f t="shared" ca="1" si="5"/>
        <v>0.76652686915081358</v>
      </c>
      <c r="O35">
        <f t="shared" ca="1" si="6"/>
        <v>-0.15480883621045194</v>
      </c>
      <c r="P35">
        <f t="shared" ca="1" si="7"/>
        <v>42839716120.201462</v>
      </c>
      <c r="Q35">
        <f t="shared" ca="1" si="27"/>
        <v>3.5426542210968721</v>
      </c>
      <c r="R35">
        <f t="shared" ca="1" si="8"/>
        <v>0.80180416851415237</v>
      </c>
      <c r="S35">
        <f t="shared" ca="1" si="9"/>
        <v>-0.15480883621045194</v>
      </c>
      <c r="T35">
        <f t="shared" ca="1" si="10"/>
        <v>42839716120.201462</v>
      </c>
      <c r="U35">
        <f t="shared" ca="1" si="28"/>
        <v>2.818597337922002</v>
      </c>
      <c r="V35">
        <f t="shared" ca="1" si="11"/>
        <v>0.78369139873912574</v>
      </c>
      <c r="W35">
        <f t="shared" ca="1" si="12"/>
        <v>-0.16046145611089371</v>
      </c>
      <c r="X35">
        <f t="shared" ca="1" si="13"/>
        <v>42605393508.229408</v>
      </c>
      <c r="Y35">
        <f t="shared" ca="1" si="29"/>
        <v>3.9579221393883417</v>
      </c>
      <c r="Z35">
        <f t="shared" ca="1" si="30"/>
        <v>0.85823793380459557</v>
      </c>
      <c r="AA35">
        <f t="shared" ca="1" si="14"/>
        <v>-0.16046145611089371</v>
      </c>
      <c r="AB35">
        <f t="shared" ca="1" si="15"/>
        <v>42605393508.229408</v>
      </c>
      <c r="AC35">
        <f t="shared" ca="1" si="31"/>
        <v>2.5417520590610225</v>
      </c>
      <c r="AD35">
        <f t="shared" ca="1" si="16"/>
        <v>0.8340529289036982</v>
      </c>
      <c r="AE35">
        <f t="shared" ca="1" si="32"/>
        <v>-0.26862470339392985</v>
      </c>
      <c r="AF35">
        <f t="shared" ca="1" si="17"/>
        <v>42605393508.229408</v>
      </c>
      <c r="AG35">
        <f t="shared" ca="1" si="33"/>
        <v>3.7458600775929645</v>
      </c>
      <c r="AH35">
        <f t="shared" ca="1" si="18"/>
        <v>0.83439343384267706</v>
      </c>
      <c r="AI35">
        <f t="shared" ca="1" si="34"/>
        <v>-0.13666554170862577</v>
      </c>
      <c r="AJ35">
        <f t="shared" ca="1" si="19"/>
        <v>42605393508.229408</v>
      </c>
      <c r="AK35">
        <f t="shared" ca="1" si="35"/>
        <v>2.6726982258382184</v>
      </c>
      <c r="AL35">
        <v>194</v>
      </c>
      <c r="AM35" cm="1">
        <f t="array" aca="1" ref="AM35" ca="1">INDIRECT("'NPV_Recycl._Sub. Ratio 6a"  &amp; "'!"&amp; ADDRESS($AL35, 3))</f>
        <v>0.79678604100699058</v>
      </c>
      <c r="AN35" cm="1">
        <f t="array" aca="1" ref="AN35" ca="1">INDIRECT("'GWP_Recycl._Sub. Ratio 6a"  &amp; "'!"&amp; ADDRESS($AL35, 3))</f>
        <v>-0.11451693921589105</v>
      </c>
      <c r="AO35" cm="1">
        <f t="array" aca="1" ref="AO35" ca="1">INDIRECT("'Debt_Recycl._Sub. Ratio 6a"  &amp; "'!"&amp; ADDRESS($AL35, 20))</f>
        <v>30607490119.928925</v>
      </c>
      <c r="AP35" cm="1">
        <f t="array" aca="1" ref="AP35" ca="1">INDIRECT("'Trial Plastic Debt"  &amp; "'!"&amp; ADDRESS($AL35, 3))</f>
        <v>3.1060905121237887</v>
      </c>
      <c r="AQ35" cm="1">
        <f t="array" aca="1" ref="AQ35" ca="1">INDIRECT("'NPV_Recycl._Sub. Ratio 6a"  &amp; "'!"&amp; ADDRESS($AL35, 21))</f>
        <v>-0.12752770337694525</v>
      </c>
      <c r="AR35" cm="1">
        <f t="array" aca="1" ref="AR35" ca="1">INDIRECT("'GWP_Recycl._Sub. Ratio 6a"  &amp; "'!"&amp; ADDRESS($AL35, 18))</f>
        <v>0.95040118799361228</v>
      </c>
      <c r="AW35">
        <v>2055</v>
      </c>
      <c r="AX35">
        <v>79180836661.062531</v>
      </c>
      <c r="AY35">
        <f t="shared" si="36"/>
        <v>2.2191938526082549</v>
      </c>
    </row>
    <row r="36" spans="1:51" x14ac:dyDescent="0.25">
      <c r="A36">
        <v>2056</v>
      </c>
      <c r="B36">
        <f t="shared" ca="1" si="0"/>
        <v>0.80128954955752341</v>
      </c>
      <c r="C36">
        <f t="shared" ca="1" si="20"/>
        <v>-0.15710765491975587</v>
      </c>
      <c r="D36">
        <f t="shared" ca="1" si="1"/>
        <v>42599047605.425941</v>
      </c>
      <c r="E36">
        <f t="shared" ca="1" si="21"/>
        <v>3.5950995149038518</v>
      </c>
      <c r="F36">
        <f t="shared" ca="1" si="2"/>
        <v>0.82850881632111772</v>
      </c>
      <c r="G36">
        <f t="shared" ca="1" si="22"/>
        <v>-0.15710765491975587</v>
      </c>
      <c r="H36">
        <f t="shared" ca="1" si="3"/>
        <v>42599047605.425941</v>
      </c>
      <c r="I36">
        <f t="shared" ca="1" si="23"/>
        <v>2.8447445182427531</v>
      </c>
      <c r="J36">
        <f t="shared" ca="1" si="24"/>
        <v>0.7841316684385895</v>
      </c>
      <c r="K36">
        <f t="shared" ca="1" si="25"/>
        <v>-0.18963565725567999</v>
      </c>
      <c r="L36">
        <f t="shared" ca="1" si="4"/>
        <v>42599047605.425941</v>
      </c>
      <c r="M36">
        <f t="shared" ca="1" si="26"/>
        <v>3.3591170430223372</v>
      </c>
      <c r="N36">
        <f t="shared" ca="1" si="5"/>
        <v>0.75097923754120621</v>
      </c>
      <c r="O36">
        <f t="shared" ca="1" si="6"/>
        <v>-0.15158688247271368</v>
      </c>
      <c r="P36">
        <f t="shared" ca="1" si="7"/>
        <v>42833353360.122948</v>
      </c>
      <c r="Q36">
        <f t="shared" ca="1" si="27"/>
        <v>3.5445935683456247</v>
      </c>
      <c r="R36">
        <f t="shared" ca="1" si="8"/>
        <v>0.78631063973459836</v>
      </c>
      <c r="S36">
        <f t="shared" ca="1" si="9"/>
        <v>-0.15158688247271368</v>
      </c>
      <c r="T36">
        <f t="shared" ca="1" si="10"/>
        <v>42833353360.122948</v>
      </c>
      <c r="U36">
        <f t="shared" ca="1" si="28"/>
        <v>2.8191262996460353</v>
      </c>
      <c r="V36">
        <f t="shared" ca="1" si="11"/>
        <v>0.76702812213130755</v>
      </c>
      <c r="W36">
        <f t="shared" ca="1" si="12"/>
        <v>-0.15710765491975587</v>
      </c>
      <c r="X36">
        <f t="shared" ca="1" si="13"/>
        <v>42599047605.425941</v>
      </c>
      <c r="Y36">
        <f t="shared" ca="1" si="29"/>
        <v>3.9606703842174475</v>
      </c>
      <c r="Z36">
        <f t="shared" ca="1" si="30"/>
        <v>0.84169107389725417</v>
      </c>
      <c r="AA36">
        <f t="shared" ca="1" si="14"/>
        <v>-0.15710765491975587</v>
      </c>
      <c r="AB36">
        <f t="shared" ca="1" si="15"/>
        <v>42599047605.425941</v>
      </c>
      <c r="AC36">
        <f t="shared" ca="1" si="31"/>
        <v>2.5417417557314863</v>
      </c>
      <c r="AD36">
        <f t="shared" ca="1" si="16"/>
        <v>0.8174670203141432</v>
      </c>
      <c r="AE36">
        <f t="shared" ca="1" si="32"/>
        <v>-0.26553432937283628</v>
      </c>
      <c r="AF36">
        <f t="shared" ca="1" si="17"/>
        <v>42599047605.425941</v>
      </c>
      <c r="AG36">
        <f t="shared" ca="1" si="33"/>
        <v>3.7475718436087777</v>
      </c>
      <c r="AH36">
        <f t="shared" ca="1" si="18"/>
        <v>0.81780734912862763</v>
      </c>
      <c r="AI36">
        <f t="shared" ca="1" si="34"/>
        <v>-0.13325378654007819</v>
      </c>
      <c r="AJ36">
        <f t="shared" ca="1" si="19"/>
        <v>42599047605.425941</v>
      </c>
      <c r="AK36">
        <f t="shared" ca="1" si="35"/>
        <v>2.673365297974037</v>
      </c>
      <c r="AL36">
        <v>200</v>
      </c>
      <c r="AM36" cm="1">
        <f t="array" aca="1" ref="AM36" ca="1">INDIRECT("'NPV_Recycl._Sub. Ratio 6a"  &amp; "'!"&amp; ADDRESS($AL36, 3))</f>
        <v>0.78126928825412478</v>
      </c>
      <c r="AN36" cm="1">
        <f t="array" aca="1" ref="AN36" ca="1">INDIRECT("'GWP_Recycl._Sub. Ratio 6a"  &amp; "'!"&amp; ADDRESS($AL36, 3))</f>
        <v>-0.11472866651481307</v>
      </c>
      <c r="AO36" cm="1">
        <f t="array" aca="1" ref="AO36" ca="1">INDIRECT("'Debt_Recycl._Sub. Ratio 6a"  &amp; "'!"&amp; ADDRESS($AL36, 20))</f>
        <v>31300214593.520065</v>
      </c>
      <c r="AP36" cm="1">
        <f t="array" aca="1" ref="AP36" ca="1">INDIRECT("'Trial Plastic Debt"  &amp; "'!"&amp; ADDRESS($AL36, 3))</f>
        <v>3.1071794798649899</v>
      </c>
      <c r="AQ36" cm="1">
        <f t="array" aca="1" ref="AQ36" ca="1">INDIRECT("'NPV_Recycl._Sub. Ratio 6a"  &amp; "'!"&amp; ADDRESS($AL36, 21))</f>
        <v>-0.12489086599418782</v>
      </c>
      <c r="AR36" cm="1">
        <f t="array" aca="1" ref="AR36" ca="1">INDIRECT("'GWP_Recycl._Sub. Ratio 6a"  &amp; "'!"&amp; ADDRESS($AL36, 18))</f>
        <v>0.93145901873715731</v>
      </c>
      <c r="AW36">
        <v>2056</v>
      </c>
      <c r="AX36">
        <v>81013318985.276627</v>
      </c>
      <c r="AY36">
        <f t="shared" si="36"/>
        <v>2.2705526621434031</v>
      </c>
    </row>
    <row r="37" spans="1:51" x14ac:dyDescent="0.25">
      <c r="A37">
        <v>2057</v>
      </c>
      <c r="B37">
        <f t="shared" ca="1" si="0"/>
        <v>0.78490820382726212</v>
      </c>
      <c r="C37">
        <f t="shared" ca="1" si="20"/>
        <v>-0.15380843355802556</v>
      </c>
      <c r="D37">
        <f t="shared" ca="1" si="1"/>
        <v>42592479447.37841</v>
      </c>
      <c r="E37">
        <f t="shared" ca="1" si="21"/>
        <v>3.597469141000718</v>
      </c>
      <c r="F37">
        <f t="shared" ca="1" si="2"/>
        <v>0.8121933934261869</v>
      </c>
      <c r="G37">
        <f t="shared" ca="1" si="22"/>
        <v>-0.15380843355802556</v>
      </c>
      <c r="H37">
        <f t="shared" ca="1" si="3"/>
        <v>42592479447.37841</v>
      </c>
      <c r="I37">
        <f t="shared" ca="1" si="23"/>
        <v>2.8455432968887466</v>
      </c>
      <c r="J37">
        <f t="shared" ca="1" si="24"/>
        <v>0.76846683681488659</v>
      </c>
      <c r="K37">
        <f t="shared" ca="1" si="25"/>
        <v>-0.18641561794588393</v>
      </c>
      <c r="L37">
        <f t="shared" ca="1" si="4"/>
        <v>42592479447.37841</v>
      </c>
      <c r="M37">
        <f t="shared" ca="1" si="26"/>
        <v>3.3606667303451743</v>
      </c>
      <c r="N37">
        <f t="shared" ca="1" si="5"/>
        <v>0.73565560369971816</v>
      </c>
      <c r="O37">
        <f t="shared" ca="1" si="6"/>
        <v>-0.14841701549485717</v>
      </c>
      <c r="P37">
        <f t="shared" ca="1" si="7"/>
        <v>42826768254.095863</v>
      </c>
      <c r="Q37">
        <f t="shared" ca="1" si="27"/>
        <v>3.5466270849028452</v>
      </c>
      <c r="R37">
        <f t="shared" ca="1" si="8"/>
        <v>0.77104120717910019</v>
      </c>
      <c r="S37">
        <f t="shared" ca="1" si="9"/>
        <v>-0.14841701549485717</v>
      </c>
      <c r="T37">
        <f t="shared" ca="1" si="10"/>
        <v>42826768254.095863</v>
      </c>
      <c r="U37">
        <f t="shared" ca="1" si="28"/>
        <v>2.8197473712208896</v>
      </c>
      <c r="V37">
        <f t="shared" ca="1" si="11"/>
        <v>0.75060890365095745</v>
      </c>
      <c r="W37">
        <f t="shared" ca="1" si="12"/>
        <v>-0.15380843355802556</v>
      </c>
      <c r="X37">
        <f t="shared" ca="1" si="13"/>
        <v>42592479447.37841</v>
      </c>
      <c r="Y37">
        <f t="shared" ca="1" si="29"/>
        <v>3.9635139795145555</v>
      </c>
      <c r="Z37">
        <f t="shared" ca="1" si="30"/>
        <v>0.82538852067492618</v>
      </c>
      <c r="AA37">
        <f t="shared" ca="1" si="14"/>
        <v>-0.15380843355802556</v>
      </c>
      <c r="AB37">
        <f t="shared" ca="1" si="15"/>
        <v>42592479447.37841</v>
      </c>
      <c r="AC37">
        <f t="shared" ca="1" si="31"/>
        <v>2.5418227748130828</v>
      </c>
      <c r="AD37">
        <f t="shared" ca="1" si="16"/>
        <v>0.80112531341595727</v>
      </c>
      <c r="AE37">
        <f t="shared" ca="1" si="32"/>
        <v>-0.26249904818422015</v>
      </c>
      <c r="AF37">
        <f t="shared" ca="1" si="17"/>
        <v>42592479447.37841</v>
      </c>
      <c r="AG37">
        <f t="shared" ca="1" si="33"/>
        <v>3.7493768401923759</v>
      </c>
      <c r="AH37">
        <f t="shared" ca="1" si="18"/>
        <v>0.80146545420641824</v>
      </c>
      <c r="AI37">
        <f t="shared" ca="1" si="34"/>
        <v>-0.12989649834026276</v>
      </c>
      <c r="AJ37">
        <f t="shared" ca="1" si="19"/>
        <v>42592479447.37841</v>
      </c>
      <c r="AK37">
        <f t="shared" ca="1" si="35"/>
        <v>2.6741250924344491</v>
      </c>
      <c r="AL37">
        <v>206</v>
      </c>
      <c r="AM37" cm="1">
        <f t="array" aca="1" ref="AM37" ca="1">INDIRECT("'NPV_Recycl._Sub. Ratio 6a"  &amp; "'!"&amp; ADDRESS($AL37, 3))</f>
        <v>0.76597658622235021</v>
      </c>
      <c r="AN37" cm="1">
        <f t="array" aca="1" ref="AN37" ca="1">INDIRECT("'GWP_Recycl._Sub. Ratio 6a"  &amp; "'!"&amp; ADDRESS($AL37, 3))</f>
        <v>-0.11493687296597867</v>
      </c>
      <c r="AO37" cm="1">
        <f t="array" aca="1" ref="AO37" ca="1">INDIRECT("'Debt_Recycl._Sub. Ratio 6a"  &amp; "'!"&amp; ADDRESS($AL37, 20))</f>
        <v>32009636145.428009</v>
      </c>
      <c r="AP37" cm="1">
        <f t="array" aca="1" ref="AP37" ca="1">INDIRECT("'Trial Plastic Debt"  &amp; "'!"&amp; ADDRESS($AL37, 3))</f>
        <v>3.1083613751828425</v>
      </c>
      <c r="AQ37" cm="1">
        <f t="array" aca="1" ref="AQ37" ca="1">INDIRECT("'NPV_Recycl._Sub. Ratio 6a"  &amp; "'!"&amp; ADDRESS($AL37, 21))</f>
        <v>-0.12229657578342845</v>
      </c>
      <c r="AR37" cm="1">
        <f t="array" aca="1" ref="AR37" ca="1">INDIRECT("'GWP_Recycl._Sub. Ratio 6a"  &amp; "'!"&amp; ADDRESS($AL37, 18))</f>
        <v>0.91279127088211554</v>
      </c>
      <c r="AW37">
        <v>2057</v>
      </c>
      <c r="AX37">
        <v>82893749353.858063</v>
      </c>
      <c r="AY37">
        <f t="shared" si="36"/>
        <v>2.3232553070027482</v>
      </c>
    </row>
    <row r="38" spans="1:51" x14ac:dyDescent="0.25">
      <c r="A38">
        <v>2058</v>
      </c>
      <c r="B38">
        <f t="shared" ca="1" si="0"/>
        <v>0.76863418549065032</v>
      </c>
      <c r="C38">
        <f t="shared" ca="1" si="20"/>
        <v>-0.15055427026908863</v>
      </c>
      <c r="D38">
        <f t="shared" ca="1" si="1"/>
        <v>42586091390.0709</v>
      </c>
      <c r="E38">
        <f t="shared" ca="1" si="21"/>
        <v>3.6000213832470642</v>
      </c>
      <c r="F38">
        <f t="shared" ca="1" si="2"/>
        <v>0.79598541871451012</v>
      </c>
      <c r="G38">
        <f t="shared" ca="1" si="22"/>
        <v>-0.15055427026908863</v>
      </c>
      <c r="H38">
        <f t="shared" ca="1" si="3"/>
        <v>42586091390.0709</v>
      </c>
      <c r="I38">
        <f t="shared" ca="1" si="23"/>
        <v>2.8465220071187538</v>
      </c>
      <c r="J38">
        <f t="shared" ca="1" si="24"/>
        <v>0.75290493489680577</v>
      </c>
      <c r="K38">
        <f t="shared" ca="1" si="25"/>
        <v>-0.18324079083447514</v>
      </c>
      <c r="L38">
        <f t="shared" ca="1" si="4"/>
        <v>42586091390.0709</v>
      </c>
      <c r="M38">
        <f t="shared" ca="1" si="26"/>
        <v>3.3623970797078782</v>
      </c>
      <c r="N38">
        <f t="shared" ca="1" si="5"/>
        <v>0.72042056223034601</v>
      </c>
      <c r="O38">
        <f t="shared" ca="1" si="6"/>
        <v>-0.14528987612610392</v>
      </c>
      <c r="P38">
        <f t="shared" ca="1" si="7"/>
        <v>42820362067.567825</v>
      </c>
      <c r="Q38">
        <f t="shared" ca="1" si="27"/>
        <v>3.5488421486656594</v>
      </c>
      <c r="R38">
        <f t="shared" ca="1" si="8"/>
        <v>0.75586050525812443</v>
      </c>
      <c r="S38">
        <f t="shared" ca="1" si="9"/>
        <v>-0.14528987612610392</v>
      </c>
      <c r="T38">
        <f t="shared" ca="1" si="10"/>
        <v>42820362067.567825</v>
      </c>
      <c r="U38">
        <f t="shared" ca="1" si="28"/>
        <v>2.8205479285398365</v>
      </c>
      <c r="V38">
        <f t="shared" ca="1" si="11"/>
        <v>0.73429689614503446</v>
      </c>
      <c r="W38">
        <f t="shared" ca="1" si="12"/>
        <v>-0.15055427026908863</v>
      </c>
      <c r="X38">
        <f t="shared" ca="1" si="13"/>
        <v>42586091390.0709</v>
      </c>
      <c r="Y38">
        <f t="shared" ca="1" si="29"/>
        <v>3.9665403043260579</v>
      </c>
      <c r="Z38">
        <f t="shared" ca="1" si="30"/>
        <v>0.80919353614507483</v>
      </c>
      <c r="AA38">
        <f t="shared" ca="1" si="14"/>
        <v>-0.15055427026908863</v>
      </c>
      <c r="AB38">
        <f t="shared" ca="1" si="15"/>
        <v>42586091390.0709</v>
      </c>
      <c r="AC38">
        <f t="shared" ca="1" si="31"/>
        <v>2.5420824914329043</v>
      </c>
      <c r="AD38">
        <f t="shared" ca="1" si="16"/>
        <v>0.78489101685191909</v>
      </c>
      <c r="AE38">
        <f t="shared" ca="1" si="32"/>
        <v>-0.25950933882037702</v>
      </c>
      <c r="AF38">
        <f t="shared" ca="1" si="17"/>
        <v>42586091390.0709</v>
      </c>
      <c r="AG38">
        <f t="shared" ca="1" si="33"/>
        <v>3.7513624440326785</v>
      </c>
      <c r="AH38">
        <f t="shared" ca="1" si="18"/>
        <v>0.78523094650103631</v>
      </c>
      <c r="AI38">
        <f t="shared" ca="1" si="34"/>
        <v>-0.12658415518780519</v>
      </c>
      <c r="AJ38">
        <f t="shared" ca="1" si="19"/>
        <v>42586091390.0709</v>
      </c>
      <c r="AK38">
        <f t="shared" ca="1" si="35"/>
        <v>2.6750649859083744</v>
      </c>
      <c r="AL38">
        <v>212</v>
      </c>
      <c r="AM38" cm="1">
        <f t="array" aca="1" ref="AM38" ca="1">INDIRECT("'NPV_Recycl._Sub. Ratio 6a"  &amp; "'!"&amp; ADDRESS($AL38, 3))</f>
        <v>0.75077254942071048</v>
      </c>
      <c r="AN38" cm="1">
        <f t="array" aca="1" ref="AN38" ca="1">INDIRECT("'GWP_Recycl._Sub. Ratio 6a"  &amp; "'!"&amp; ADDRESS($AL38, 3))</f>
        <v>-0.11511510065419599</v>
      </c>
      <c r="AO38" cm="1">
        <f t="array" aca="1" ref="AO38" ca="1">INDIRECT("'Debt_Recycl._Sub. Ratio 6a"  &amp; "'!"&amp; ADDRESS($AL38, 20))</f>
        <v>32730055965.509953</v>
      </c>
      <c r="AP38" cm="1">
        <f t="array" aca="1" ref="AP38" ca="1">INDIRECT("'Trial Plastic Debt"  &amp; "'!"&amp; ADDRESS($AL38, 3))</f>
        <v>3.1097235747662664</v>
      </c>
      <c r="AQ38" cm="1">
        <f t="array" aca="1" ref="AQ38" ca="1">INDIRECT("'NPV_Recycl._Sub. Ratio 6a"  &amp; "'!"&amp; ADDRESS($AL38, 21))</f>
        <v>-0.11973716943059948</v>
      </c>
      <c r="AR38" cm="1">
        <f t="array" aca="1" ref="AR38" ca="1">INDIRECT("'GWP_Recycl._Sub. Ratio 6a"  &amp; "'!"&amp; ADDRESS($AL38, 18))</f>
        <v>0.89423246720176108</v>
      </c>
      <c r="AW38">
        <v>2058</v>
      </c>
      <c r="AX38">
        <v>84809215222.472656</v>
      </c>
      <c r="AY38">
        <f t="shared" si="36"/>
        <v>2.3769398885222155</v>
      </c>
    </row>
    <row r="39" spans="1:51" x14ac:dyDescent="0.25">
      <c r="A39">
        <v>2059</v>
      </c>
      <c r="B39">
        <f t="shared" ca="1" si="0"/>
        <v>0.75280547794088293</v>
      </c>
      <c r="C39">
        <f t="shared" ca="1" si="20"/>
        <v>-0.14737571066986094</v>
      </c>
      <c r="D39">
        <f t="shared" ca="1" si="1"/>
        <v>42579440593.628143</v>
      </c>
      <c r="E39">
        <f t="shared" ca="1" si="21"/>
        <v>3.6026234868010758</v>
      </c>
      <c r="F39">
        <f t="shared" ca="1" si="2"/>
        <v>0.78022288148157781</v>
      </c>
      <c r="G39">
        <f t="shared" ca="1" si="22"/>
        <v>-0.14737571066986094</v>
      </c>
      <c r="H39">
        <f t="shared" ca="1" si="3"/>
        <v>42579440593.628143</v>
      </c>
      <c r="I39">
        <f t="shared" ca="1" si="23"/>
        <v>2.8475478905364136</v>
      </c>
      <c r="J39">
        <f t="shared" ca="1" si="24"/>
        <v>0.73776991684969817</v>
      </c>
      <c r="K39">
        <f t="shared" ca="1" si="25"/>
        <v>-0.18014172176326076</v>
      </c>
      <c r="L39">
        <f t="shared" ca="1" si="4"/>
        <v>42579440593.628143</v>
      </c>
      <c r="M39">
        <f t="shared" ca="1" si="26"/>
        <v>3.3641753330691961</v>
      </c>
      <c r="N39">
        <f t="shared" ca="1" si="5"/>
        <v>0.70560639039837636</v>
      </c>
      <c r="O39">
        <f t="shared" ca="1" si="6"/>
        <v>-0.14223532352694745</v>
      </c>
      <c r="P39">
        <f t="shared" ca="1" si="7"/>
        <v>42813693327.545166</v>
      </c>
      <c r="Q39">
        <f t="shared" ca="1" si="27"/>
        <v>3.5511060026276744</v>
      </c>
      <c r="R39">
        <f t="shared" ca="1" si="8"/>
        <v>0.74110074848137919</v>
      </c>
      <c r="S39">
        <f t="shared" ca="1" si="9"/>
        <v>-0.14223532352694745</v>
      </c>
      <c r="T39">
        <f t="shared" ca="1" si="10"/>
        <v>42813693327.545166</v>
      </c>
      <c r="U39">
        <f t="shared" ca="1" si="28"/>
        <v>2.821395212591661</v>
      </c>
      <c r="V39">
        <f t="shared" ca="1" si="11"/>
        <v>0.71843016772034773</v>
      </c>
      <c r="W39">
        <f t="shared" ca="1" si="12"/>
        <v>-0.14737571066986094</v>
      </c>
      <c r="X39">
        <f t="shared" ca="1" si="13"/>
        <v>42579440593.628143</v>
      </c>
      <c r="Y39">
        <f t="shared" ca="1" si="29"/>
        <v>3.9696166027953881</v>
      </c>
      <c r="Z39">
        <f t="shared" ca="1" si="30"/>
        <v>0.79344401372975237</v>
      </c>
      <c r="AA39">
        <f t="shared" ca="1" si="14"/>
        <v>-0.14737571066986094</v>
      </c>
      <c r="AB39">
        <f t="shared" ca="1" si="15"/>
        <v>42579440593.628143</v>
      </c>
      <c r="AC39">
        <f t="shared" ca="1" si="31"/>
        <v>2.5423881458131854</v>
      </c>
      <c r="AD39">
        <f t="shared" ca="1" si="16"/>
        <v>0.76910210973584503</v>
      </c>
      <c r="AE39">
        <f t="shared" ca="1" si="32"/>
        <v>-0.25659574764786042</v>
      </c>
      <c r="AF39">
        <f t="shared" ca="1" si="17"/>
        <v>42579440593.628143</v>
      </c>
      <c r="AG39">
        <f t="shared" ca="1" si="33"/>
        <v>3.753395896914502</v>
      </c>
      <c r="AH39">
        <f t="shared" ca="1" si="18"/>
        <v>0.7694418223995847</v>
      </c>
      <c r="AI39">
        <f t="shared" ca="1" si="34"/>
        <v>-0.12334730253470105</v>
      </c>
      <c r="AJ39">
        <f t="shared" ca="1" si="19"/>
        <v>42579440593.628143</v>
      </c>
      <c r="AK39">
        <f t="shared" ca="1" si="35"/>
        <v>2.6760522201806296</v>
      </c>
      <c r="AL39">
        <v>218</v>
      </c>
      <c r="AM39" cm="1">
        <f t="array" aca="1" ref="AM39" ca="1">INDIRECT("'NPV_Recycl._Sub. Ratio 6a"  &amp; "'!"&amp; ADDRESS($AL39, 3))</f>
        <v>0.7359894237385145</v>
      </c>
      <c r="AN39" cm="1">
        <f t="array" aca="1" ref="AN39" ca="1">INDIRECT("'GWP_Recycl._Sub. Ratio 6a"  &amp; "'!"&amp; ADDRESS($AL39, 3))</f>
        <v>-0.11531431980220057</v>
      </c>
      <c r="AO39" cm="1">
        <f t="array" aca="1" ref="AO39" ca="1">INDIRECT("'Debt_Recycl._Sub. Ratio 6a"  &amp; "'!"&amp; ADDRESS($AL39, 20))</f>
        <v>33470415452.924095</v>
      </c>
      <c r="AP39" cm="1">
        <f t="array" aca="1" ref="AP39" ca="1">INDIRECT("'Trial Plastic Debt"  &amp; "'!"&amp; ADDRESS($AL39, 3))</f>
        <v>3.1111333204000782</v>
      </c>
      <c r="AQ39" cm="1">
        <f t="array" aca="1" ref="AQ39" ca="1">INDIRECT("'NPV_Recycl._Sub. Ratio 6a"  &amp; "'!"&amp; ADDRESS($AL39, 21))</f>
        <v>-0.11723708397556269</v>
      </c>
      <c r="AR39" cm="1">
        <f t="array" aca="1" ref="AR39" ca="1">INDIRECT("'GWP_Recycl._Sub. Ratio 6a"  &amp; "'!"&amp; ADDRESS($AL39, 18))</f>
        <v>0.87618871828189493</v>
      </c>
      <c r="AW39">
        <v>2059</v>
      </c>
      <c r="AX39">
        <v>86780445852.390778</v>
      </c>
      <c r="AY39">
        <f t="shared" si="36"/>
        <v>2.4321873837553469</v>
      </c>
    </row>
    <row r="40" spans="1:51" x14ac:dyDescent="0.25">
      <c r="A40">
        <v>2060</v>
      </c>
      <c r="B40">
        <f t="shared" ca="1" si="0"/>
        <v>0.73711475624277067</v>
      </c>
      <c r="C40">
        <f t="shared" ca="1" si="20"/>
        <v>-0.144230141100193</v>
      </c>
      <c r="D40">
        <f t="shared" ca="1" si="1"/>
        <v>42571638092.480453</v>
      </c>
      <c r="E40">
        <f t="shared" ca="1" si="21"/>
        <v>3.6051150312011369</v>
      </c>
      <c r="F40">
        <f t="shared" ca="1" si="2"/>
        <v>0.76459847238262846</v>
      </c>
      <c r="G40">
        <f t="shared" ca="1" si="22"/>
        <v>-0.144230141100193</v>
      </c>
      <c r="H40">
        <f t="shared" ca="1" si="3"/>
        <v>42571638092.480453</v>
      </c>
      <c r="I40">
        <f t="shared" ca="1" si="23"/>
        <v>2.8484605231222808</v>
      </c>
      <c r="J40">
        <f t="shared" ca="1" si="24"/>
        <v>0.72276717545758995</v>
      </c>
      <c r="K40">
        <f t="shared" ca="1" si="25"/>
        <v>-0.17707579729720146</v>
      </c>
      <c r="L40">
        <f t="shared" ca="1" si="4"/>
        <v>42571638092.480453</v>
      </c>
      <c r="M40">
        <f t="shared" ca="1" si="26"/>
        <v>3.3658410667647902</v>
      </c>
      <c r="N40">
        <f t="shared" ca="1" si="5"/>
        <v>0.69091678890202657</v>
      </c>
      <c r="O40">
        <f t="shared" ca="1" si="6"/>
        <v>-0.13921211187924259</v>
      </c>
      <c r="P40">
        <f t="shared" ca="1" si="7"/>
        <v>42805884046.475151</v>
      </c>
      <c r="Q40">
        <f t="shared" ca="1" si="27"/>
        <v>3.5532582241600021</v>
      </c>
      <c r="R40">
        <f t="shared" ca="1" si="8"/>
        <v>0.72646550230746243</v>
      </c>
      <c r="S40">
        <f t="shared" ca="1" si="9"/>
        <v>-0.13921211187924259</v>
      </c>
      <c r="T40">
        <f t="shared" ca="1" si="10"/>
        <v>42805884046.475151</v>
      </c>
      <c r="U40">
        <f t="shared" ca="1" si="28"/>
        <v>2.8221287987416739</v>
      </c>
      <c r="V40">
        <f t="shared" ca="1" si="11"/>
        <v>0.70270156266350381</v>
      </c>
      <c r="W40">
        <f t="shared" ca="1" si="12"/>
        <v>-0.144230141100193</v>
      </c>
      <c r="X40">
        <f t="shared" ca="1" si="13"/>
        <v>42571638092.480453</v>
      </c>
      <c r="Y40">
        <f t="shared" ca="1" si="29"/>
        <v>3.9725824534440437</v>
      </c>
      <c r="Z40">
        <f t="shared" ca="1" si="30"/>
        <v>0.77783245212280616</v>
      </c>
      <c r="AA40">
        <f t="shared" ca="1" si="14"/>
        <v>-0.144230141100193</v>
      </c>
      <c r="AB40">
        <f t="shared" ca="1" si="15"/>
        <v>42571638092.480453</v>
      </c>
      <c r="AC40">
        <f t="shared" ca="1" si="31"/>
        <v>2.5425793125523128</v>
      </c>
      <c r="AD40">
        <f t="shared" ca="1" si="16"/>
        <v>0.75345125540819269</v>
      </c>
      <c r="AE40">
        <f t="shared" ca="1" si="32"/>
        <v>-0.25371566175688787</v>
      </c>
      <c r="AF40">
        <f t="shared" ca="1" si="17"/>
        <v>42571638092.480453</v>
      </c>
      <c r="AG40">
        <f t="shared" ca="1" si="33"/>
        <v>3.7553167749995797</v>
      </c>
      <c r="AH40">
        <f t="shared" ca="1" si="18"/>
        <v>0.75379079179772068</v>
      </c>
      <c r="AI40">
        <f t="shared" ca="1" si="34"/>
        <v>-0.12014332655572013</v>
      </c>
      <c r="AJ40">
        <f t="shared" ca="1" si="19"/>
        <v>42571638092.480453</v>
      </c>
      <c r="AK40">
        <f t="shared" ca="1" si="35"/>
        <v>2.6769263714129465</v>
      </c>
      <c r="AL40">
        <v>224</v>
      </c>
      <c r="AM40" cm="1">
        <f t="array" aca="1" ref="AM40" ca="1">INDIRECT("'NPV_Recycl._Sub. Ratio 6a"  &amp; "'!"&amp; ADDRESS($AL40, 3))</f>
        <v>0.72133084225598165</v>
      </c>
      <c r="AN40" cm="1">
        <f t="array" aca="1" ref="AN40" ca="1">INDIRECT("'GWP_Recycl._Sub. Ratio 6a"  &amp; "'!"&amp; ADDRESS($AL40, 3))</f>
        <v>-0.11552243312734913</v>
      </c>
      <c r="AO40" cm="1">
        <f t="array" aca="1" ref="AO40" ca="1">INDIRECT("'Debt_Recycl._Sub. Ratio 6a"  &amp; "'!"&amp; ADDRESS($AL40, 20))</f>
        <v>34238474942.103691</v>
      </c>
      <c r="AP40" cm="1">
        <f t="array" aca="1" ref="AP40" ca="1">INDIRECT("'Trial Plastic Debt"  &amp; "'!"&amp; ADDRESS($AL40, 3))</f>
        <v>3.1124301882460101</v>
      </c>
      <c r="AQ40" cm="1">
        <f t="array" aca="1" ref="AQ40" ca="1">INDIRECT("'NPV_Recycl._Sub. Ratio 6a"  &amp; "'!"&amp; ADDRESS($AL40, 21))</f>
        <v>-0.11476304448684076</v>
      </c>
      <c r="AR40" cm="1">
        <f t="array" aca="1" ref="AR40" ca="1">INDIRECT("'GWP_Recycl._Sub. Ratio 6a"  &amp; "'!"&amp; ADDRESS($AL40, 18))</f>
        <v>0.85829208117506772</v>
      </c>
      <c r="AW40">
        <v>2060</v>
      </c>
      <c r="AX40">
        <v>88825038820.456451</v>
      </c>
      <c r="AY40">
        <f t="shared" si="36"/>
        <v>2.4894909983311786</v>
      </c>
    </row>
    <row r="42" spans="1:51" x14ac:dyDescent="0.25">
      <c r="B42">
        <f ca="1">IF(ABS(MAX(INDIRECT("'[Sensitivity results.xlsx]Sheet1_" &amp; $B$1 &amp; "_" &amp; $C$1 &amp; "'!"&amp; ADDRESS($AT$2+$A3-2023, 2) &amp; ":" &amp; ADDRESS($AT$2+$A3-2023, 52))))&lt;0.0001,ABS(MAX(INDIRECT("'[Sensitivity results.xlsx]Sheet1_" &amp; $B$1 &amp; "_" &amp; $C$1 &amp; "'!"&amp; ADDRESS($AT$2+$A3-2023, 2) &amp; ":" &amp; ADDRESS($AT$2+$A3-2023, 52))))*10000,IF(ABS(MAX(INDIRECT("'[Sensitivity results.xlsx]Sheet1_" &amp; $B$1 &amp; "_" &amp; $C$1 &amp; "'!"&amp; ADDRESS($AT$2+$A3-2023, 2) &amp; ":" &amp; ADDRESS($AT$2+$A3-2023, 52))))&lt;0.001,ABS(MAX(INDIRECT("'[Sensitivity results.xlsx]Sheet1_" &amp; $B$1 &amp; "_" &amp; $C$1 &amp; "'!"&amp; ADDRESS($AT$2+$A3-2023, 2) &amp; ":" &amp; ADDRESS($AT$2+$A3-2023, 52))))*1000,IF(ABS(MAX(INDIRECT("'[Sensitivity results.xlsx]Sheet1_" &amp; $B$1 &amp; "_" &amp; $C$1 &amp; "'!"&amp; ADDRESS($AT$2+$A3-2023, 2) &amp; ":" &amp; ADDRESS($AT$2+$A3-2023, 52))))&lt;0.01,ABS(MAX(INDIRECT("'[Sensitivity results.xlsx]Sheet1_" &amp; $B$1 &amp; "_" &amp; $C$1 &amp; "'!"&amp; ADDRESS($AT$2+$A3-2023, 2) &amp; ":" &amp; ADDRESS($AT$2+$A3-2023, 52))))*100,IF(ABS(MAX(INDIRECT("'[Sensitivity results.xlsx]Sheet1_" &amp; $B$1 &amp; "_" &amp; $C$1 &amp; "'!"&amp; ADDRESS($AT$2+$A3-2023, 2) &amp; ":" &amp; ADDRESS($AT$2+$A3-2023, 52))))&lt;0.1,ABS(MAX(INDIRECT("'[Sensitivity results.xlsx]Sheet1_" &amp; $B$1 &amp; "_" &amp; $C$1 &amp; "'!"&amp; ADDRESS($AT$2+$A3-2023, 2) &amp; ":" &amp; ADDRESS($AT$2+$A3-2023, 52))))*10,ABS(MAX(INDIRECT("'[Sensitivity results.xlsx]Sheet1_" &amp; $B$1 &amp; "_" &amp; $C$1 &amp; "'!"&amp; ADDRESS($AT$2+$A3-2023, 2) &amp; ":" &amp; ADDRESS($AT$2+$A3-2023, 52))))))))</f>
        <v>0.1210347279261807</v>
      </c>
    </row>
    <row r="44" spans="1:51" x14ac:dyDescent="0.25">
      <c r="B44" t="s">
        <v>3</v>
      </c>
      <c r="C44" t="s">
        <v>4</v>
      </c>
      <c r="F44" t="s">
        <v>5</v>
      </c>
      <c r="G44" t="s">
        <v>4</v>
      </c>
      <c r="J44" s="4" t="s">
        <v>3</v>
      </c>
      <c r="K44" s="4" t="s">
        <v>6</v>
      </c>
      <c r="N44" t="s">
        <v>3</v>
      </c>
      <c r="O44" t="s">
        <v>7</v>
      </c>
      <c r="R44" t="s">
        <v>5</v>
      </c>
      <c r="S44" t="s">
        <v>7</v>
      </c>
      <c r="V44" t="s">
        <v>3</v>
      </c>
      <c r="W44" t="s">
        <v>8</v>
      </c>
      <c r="Z44" t="s">
        <v>5</v>
      </c>
      <c r="AA44" t="s">
        <v>8</v>
      </c>
      <c r="AD44" s="4" t="s">
        <v>3</v>
      </c>
      <c r="AE44" s="4" t="s">
        <v>9</v>
      </c>
      <c r="AH44" s="4" t="s">
        <v>5</v>
      </c>
      <c r="AI44" s="4" t="s">
        <v>9</v>
      </c>
    </row>
    <row r="45" spans="1:51" x14ac:dyDescent="0.25">
      <c r="B45" t="s">
        <v>0</v>
      </c>
      <c r="C45" t="s">
        <v>1</v>
      </c>
      <c r="D45" t="s">
        <v>2</v>
      </c>
      <c r="E45" t="s">
        <v>13</v>
      </c>
      <c r="F45" t="s">
        <v>0</v>
      </c>
      <c r="G45" t="s">
        <v>1</v>
      </c>
      <c r="H45" t="s">
        <v>2</v>
      </c>
      <c r="I45" t="s">
        <v>13</v>
      </c>
      <c r="J45" t="s">
        <v>0</v>
      </c>
      <c r="K45" t="s">
        <v>1</v>
      </c>
      <c r="L45" t="s">
        <v>2</v>
      </c>
      <c r="M45" t="s">
        <v>13</v>
      </c>
      <c r="N45" t="s">
        <v>0</v>
      </c>
      <c r="O45" t="s">
        <v>1</v>
      </c>
      <c r="P45" t="s">
        <v>2</v>
      </c>
      <c r="Q45" t="s">
        <v>13</v>
      </c>
      <c r="R45" t="s">
        <v>0</v>
      </c>
      <c r="S45" t="s">
        <v>1</v>
      </c>
      <c r="T45" t="s">
        <v>2</v>
      </c>
      <c r="U45" t="s">
        <v>13</v>
      </c>
      <c r="V45" t="s">
        <v>0</v>
      </c>
      <c r="W45" t="s">
        <v>1</v>
      </c>
      <c r="X45" t="s">
        <v>2</v>
      </c>
      <c r="Y45" t="s">
        <v>13</v>
      </c>
      <c r="Z45" t="s">
        <v>0</v>
      </c>
      <c r="AA45" t="s">
        <v>1</v>
      </c>
      <c r="AB45" t="s">
        <v>2</v>
      </c>
      <c r="AC45" t="s">
        <v>13</v>
      </c>
      <c r="AD45" t="s">
        <v>0</v>
      </c>
      <c r="AE45" t="s">
        <v>1</v>
      </c>
      <c r="AF45" t="s">
        <v>2</v>
      </c>
      <c r="AG45" t="s">
        <v>13</v>
      </c>
      <c r="AH45" t="s">
        <v>0</v>
      </c>
      <c r="AI45" t="s">
        <v>1</v>
      </c>
      <c r="AJ45" t="s">
        <v>2</v>
      </c>
      <c r="AK45" t="s">
        <v>13</v>
      </c>
    </row>
    <row r="46" spans="1:51" x14ac:dyDescent="0.25">
      <c r="A46">
        <v>2023</v>
      </c>
      <c r="B46">
        <f ca="1">B3/$AM3</f>
        <v>0.87447334321988379</v>
      </c>
      <c r="C46">
        <f t="shared" ref="C46:C83" ca="1" si="37">C3/$AN3</f>
        <v>3.1441209355641719</v>
      </c>
      <c r="D46">
        <f t="shared" ref="D46:D83" ca="1" si="38">D3/$AO3</f>
        <v>3.1108738184023244</v>
      </c>
      <c r="E46">
        <f t="shared" ref="E46:E64" ca="1" si="39">E3/$AP3</f>
        <v>1.1438651109419145</v>
      </c>
      <c r="F46">
        <f ca="1">F3/$AM3</f>
        <v>1.0899034014547666</v>
      </c>
      <c r="G46">
        <f t="shared" ref="G46:G83" ca="1" si="40">G3/$AN3</f>
        <v>3.1441209355641719</v>
      </c>
      <c r="H46">
        <f t="shared" ref="H46:H83" ca="1" si="41">H3/$AO3</f>
        <v>3.1108738184023244</v>
      </c>
      <c r="I46">
        <f t="shared" ref="I46:I64" ca="1" si="42">I3/$AP3</f>
        <v>0.92007493836560317</v>
      </c>
      <c r="J46">
        <f ca="1">J3/$AM3</f>
        <v>1.0020769844198283</v>
      </c>
      <c r="K46">
        <f ca="1">K3/$AN3/3+0.1</f>
        <v>1.262786844349876</v>
      </c>
      <c r="L46">
        <f ca="1">L3/$AO3</f>
        <v>3.1108738184023244</v>
      </c>
      <c r="M46">
        <f t="shared" ref="M46:M64" ca="1" si="43">M3/$AP3</f>
        <v>1.0767280591690209</v>
      </c>
      <c r="N46">
        <f ca="1">N3/$AM3-0.05</f>
        <v>0.7602462524417346</v>
      </c>
      <c r="O46">
        <f t="shared" ref="O46:O83" ca="1" si="44">O3/$AN3</f>
        <v>3</v>
      </c>
      <c r="P46">
        <f t="shared" ref="P46:P83" ca="1" si="45">P3/$AO3</f>
        <v>3.1279300245470059</v>
      </c>
      <c r="Q46">
        <f t="shared" ref="Q46:Q83" ca="1" si="46">Q3/$AP3</f>
        <v>1.131077101080411</v>
      </c>
      <c r="R46">
        <f ca="1">R3/$AM3+0.1</f>
        <v>1.0835775823709803</v>
      </c>
      <c r="S46">
        <f t="shared" ref="S46:S83" ca="1" si="47">S3/$AN3</f>
        <v>3</v>
      </c>
      <c r="T46">
        <f t="shared" ref="T46:T83" ca="1" si="48">T3/$AO3</f>
        <v>3.1279300245470059</v>
      </c>
      <c r="U46">
        <f t="shared" ref="U46:U83" ca="1" si="49">U3/$AP3</f>
        <v>0.91368093343485135</v>
      </c>
      <c r="V46">
        <f ca="1">V3/$AM3</f>
        <v>0.74649468887212089</v>
      </c>
      <c r="W46">
        <f t="shared" ref="W46:W83" ca="1" si="50">W3/$AN3</f>
        <v>3.1441209355641719</v>
      </c>
      <c r="X46">
        <f t="shared" ref="X46:X83" ca="1" si="51">X3/$AO3</f>
        <v>3.1108738184023244</v>
      </c>
      <c r="Y46">
        <f t="shared" ref="Y46:Y64" ca="1" si="52">Y3/$AP3</f>
        <v>1.25576019723007</v>
      </c>
      <c r="Z46">
        <f ca="1">Z3/$AM3</f>
        <v>1.0318868604268929</v>
      </c>
      <c r="AA46">
        <f t="shared" ref="AA46:AA83" ca="1" si="53">AA3/$AN3</f>
        <v>3.1441209355641719</v>
      </c>
      <c r="AB46">
        <f t="shared" ref="AB46:AB83" ca="1" si="54">AB3/$AO3</f>
        <v>3.1108738184023244</v>
      </c>
      <c r="AC46">
        <f t="shared" ref="AC46:AC64" ca="1" si="55">AC3/$AP3</f>
        <v>0.83055886933507872</v>
      </c>
      <c r="AD46">
        <f ca="1">AD3/$AM3</f>
        <v>0.99106752966866685</v>
      </c>
      <c r="AE46">
        <f ca="1">AE3/$AN3-3</f>
        <v>1.2915862605156923</v>
      </c>
      <c r="AF46">
        <f ca="1">AF3/$AO3</f>
        <v>3.1108738184023244</v>
      </c>
      <c r="AG46">
        <f ca="1">AG3/$AP3</f>
        <v>1.1982141528533043</v>
      </c>
      <c r="AH46">
        <f ca="1">AM46-AD46</f>
        <v>1.0089324703313332</v>
      </c>
      <c r="AI46">
        <f ca="1">AM46-AE46</f>
        <v>0.70841373948430775</v>
      </c>
      <c r="AJ46">
        <f ca="1">AJ3/$AO3</f>
        <v>3.1108738184023244</v>
      </c>
      <c r="AK46">
        <f ca="1">AK3/$AP3</f>
        <v>0.86572589645421327</v>
      </c>
      <c r="AM46">
        <v>2</v>
      </c>
      <c r="AN46">
        <f ca="1">AD46+0.15</f>
        <v>1.1410675296686668</v>
      </c>
      <c r="AO46">
        <f ca="1">AH46-0.2</f>
        <v>0.8089324703313332</v>
      </c>
    </row>
    <row r="47" spans="1:51" x14ac:dyDescent="0.25">
      <c r="A47">
        <v>2024</v>
      </c>
      <c r="B47">
        <f ca="1">B4/$AM4</f>
        <v>0.93209970416373089</v>
      </c>
      <c r="C47">
        <f t="shared" ca="1" si="37"/>
        <v>3.0627186485285525</v>
      </c>
      <c r="D47">
        <f t="shared" ca="1" si="38"/>
        <v>3.0311517443952836</v>
      </c>
      <c r="E47">
        <f t="shared" ca="1" si="39"/>
        <v>1.1442490845835271</v>
      </c>
      <c r="F47">
        <f ca="1">F4/$AM4+0.03</f>
        <v>1.046386695368523</v>
      </c>
      <c r="G47">
        <f t="shared" ca="1" si="40"/>
        <v>3.0627186485285525</v>
      </c>
      <c r="H47">
        <f t="shared" ca="1" si="41"/>
        <v>3.0311517443952836</v>
      </c>
      <c r="I47">
        <f t="shared" ca="1" si="42"/>
        <v>0.91994078823638492</v>
      </c>
      <c r="J47">
        <f ca="1">J4/$AM4</f>
        <v>0.94350548640135079</v>
      </c>
      <c r="K47">
        <f ca="1">K4/$AN4/3+0.1</f>
        <v>1.234783973768445</v>
      </c>
      <c r="L47">
        <f t="shared" ref="L46:L83" ca="1" si="56">L4/$AO4</f>
        <v>3.0311517443952836</v>
      </c>
      <c r="M47">
        <f t="shared" ca="1" si="43"/>
        <v>1.0768568432930705</v>
      </c>
      <c r="N47">
        <f t="shared" ref="N47:N83" ca="1" si="57">N4/$AM4-0.05</f>
        <v>0.85179696322004317</v>
      </c>
      <c r="O47">
        <f t="shared" ca="1" si="44"/>
        <v>2.9236876394537239</v>
      </c>
      <c r="P47">
        <f t="shared" ca="1" si="45"/>
        <v>3.0477707163387744</v>
      </c>
      <c r="Q47">
        <f t="shared" ca="1" si="46"/>
        <v>1.1313620094709211</v>
      </c>
      <c r="R47">
        <f t="shared" ref="R47:R83" ca="1" si="58">R4/$AM4+0.1</f>
        <v>1.1144739851908525</v>
      </c>
      <c r="S47">
        <f t="shared" ca="1" si="47"/>
        <v>2.9236876394537239</v>
      </c>
      <c r="T47">
        <f t="shared" ca="1" si="48"/>
        <v>3.0477707163387744</v>
      </c>
      <c r="U47">
        <f t="shared" ca="1" si="49"/>
        <v>0.91349331083622265</v>
      </c>
      <c r="V47">
        <f ca="1">V4/$AM4</f>
        <v>0.82131387325073735</v>
      </c>
      <c r="W47">
        <f t="shared" ca="1" si="50"/>
        <v>3.0627186485285525</v>
      </c>
      <c r="X47">
        <f t="shared" ca="1" si="51"/>
        <v>3.0311517443952836</v>
      </c>
      <c r="Y47">
        <f t="shared" ca="1" si="52"/>
        <v>1.2563161160408216</v>
      </c>
      <c r="Z47">
        <f ca="1">Z4/$AM4</f>
        <v>1.0592714464543391</v>
      </c>
      <c r="AA47">
        <f t="shared" ca="1" si="53"/>
        <v>3.0627186485285525</v>
      </c>
      <c r="AB47">
        <f t="shared" ca="1" si="54"/>
        <v>3.0311517443952836</v>
      </c>
      <c r="AC47">
        <f t="shared" ca="1" si="55"/>
        <v>0.83019057312295563</v>
      </c>
      <c r="AD47">
        <f ca="1">AD4/$AM4</f>
        <v>0.98215776912039932</v>
      </c>
      <c r="AE47">
        <f t="shared" ref="AE47" ca="1" si="59">AE4/$AN4-3</f>
        <v>1.2014962244511604</v>
      </c>
      <c r="AF47">
        <f t="shared" ref="AF47:AF83" ca="1" si="60">AF4/$AO4</f>
        <v>3.0311517443952836</v>
      </c>
      <c r="AG47">
        <f t="shared" ref="AG47:AG83" ca="1" si="61">AG4/$AP4</f>
        <v>1.1984487489063871</v>
      </c>
      <c r="AH47">
        <f t="shared" ref="AH47:AH83" ca="1" si="62">AM47-AD47</f>
        <v>1.0191275461345515</v>
      </c>
      <c r="AI47">
        <f t="shared" ref="AI47:AI83" ca="1" si="63">AM47-AE47</f>
        <v>0.79978909080379035</v>
      </c>
      <c r="AJ47">
        <f t="shared" ref="AJ47:AJ83" ca="1" si="64">AJ4/$AO4</f>
        <v>3.0311517443952836</v>
      </c>
      <c r="AK47">
        <f t="shared" ref="AK47:AK83" ca="1" si="65">AK4/$AP4</f>
        <v>0.8655669765472862</v>
      </c>
      <c r="AM47">
        <f>$AM$46*POWER(A47/$A$46,1.3)</f>
        <v>2.0012853152549508</v>
      </c>
      <c r="AN47">
        <f t="shared" ref="AN47:AN83" ca="1" si="66">AD47+0.15</f>
        <v>1.1321577691203992</v>
      </c>
      <c r="AO47">
        <f t="shared" ref="AO47:AO83" ca="1" si="67">AH47-0.2</f>
        <v>0.81912754613455152</v>
      </c>
    </row>
    <row r="48" spans="1:51" x14ac:dyDescent="0.25">
      <c r="A48">
        <v>2025</v>
      </c>
      <c r="B48">
        <f ca="1">B5/$AM5*2.1</f>
        <v>0.95147127662199182</v>
      </c>
      <c r="C48">
        <f t="shared" ca="1" si="37"/>
        <v>7.3827590959793827</v>
      </c>
      <c r="D48">
        <f t="shared" ca="1" si="38"/>
        <v>2.9542838300512835</v>
      </c>
      <c r="E48">
        <f t="shared" ca="1" si="39"/>
        <v>1.1446187751564103</v>
      </c>
      <c r="F48">
        <f ca="1">F5/$AM5+0.6</f>
        <v>1.094000820248116</v>
      </c>
      <c r="G48">
        <f t="shared" ca="1" si="40"/>
        <v>7.3827590959793827</v>
      </c>
      <c r="H48">
        <f t="shared" ca="1" si="41"/>
        <v>2.9542838300512835</v>
      </c>
      <c r="I48">
        <f t="shared" ca="1" si="42"/>
        <v>0.91981486138331381</v>
      </c>
      <c r="J48">
        <f ca="1">J5/$AM5*2</f>
        <v>0.91718157104188658</v>
      </c>
      <c r="K48">
        <f ca="1">K5/$AN5/3/2.3+0.1</f>
        <v>1.2885848921349174</v>
      </c>
      <c r="L48">
        <f t="shared" ca="1" si="56"/>
        <v>2.9542838300512835</v>
      </c>
      <c r="M48">
        <f t="shared" ca="1" si="43"/>
        <v>1.0769777330720187</v>
      </c>
      <c r="N48">
        <f t="shared" ca="1" si="57"/>
        <v>0.91260041356457544</v>
      </c>
      <c r="O48">
        <f t="shared" ca="1" si="44"/>
        <v>2.8498012090872855</v>
      </c>
      <c r="P48">
        <f t="shared" ca="1" si="45"/>
        <v>2.9704816259676918</v>
      </c>
      <c r="Q48">
        <f t="shared" ca="1" si="46"/>
        <v>1.1316336358606105</v>
      </c>
      <c r="R48">
        <f t="shared" ca="1" si="58"/>
        <v>1.0968389537613878</v>
      </c>
      <c r="S48">
        <f t="shared" ca="1" si="47"/>
        <v>2.8498012090872855</v>
      </c>
      <c r="T48">
        <f t="shared" ca="1" si="48"/>
        <v>2.9704816259676918</v>
      </c>
      <c r="U48">
        <f t="shared" ca="1" si="49"/>
        <v>0.91331443492106135</v>
      </c>
      <c r="V48">
        <f ca="1">V5/$AM5+0.5-0.1</f>
        <v>0.79937003087971037</v>
      </c>
      <c r="W48">
        <f t="shared" ca="1" si="50"/>
        <v>7.3827590959793827</v>
      </c>
      <c r="X48">
        <f t="shared" ca="1" si="51"/>
        <v>2.9542838300512835</v>
      </c>
      <c r="Y48">
        <f t="shared" ca="1" si="52"/>
        <v>1.2568461187524107</v>
      </c>
      <c r="Z48">
        <f ca="1">Z5/$AM5*2.1</f>
        <v>1.0810565596280277</v>
      </c>
      <c r="AA48">
        <f t="shared" ca="1" si="53"/>
        <v>7.3827590959793827</v>
      </c>
      <c r="AB48">
        <f t="shared" ca="1" si="54"/>
        <v>2.9542838300512835</v>
      </c>
      <c r="AC48">
        <f t="shared" ca="1" si="55"/>
        <v>0.82983944632652784</v>
      </c>
      <c r="AD48">
        <f ca="1">AD5/$AM5*2</f>
        <v>0.95476831771375581</v>
      </c>
      <c r="AE48">
        <f ca="1">AE5/$AN5-9</f>
        <v>1.1110146284845346</v>
      </c>
      <c r="AF48">
        <f t="shared" ca="1" si="60"/>
        <v>2.9542838300512835</v>
      </c>
      <c r="AG48">
        <f t="shared" ca="1" si="61"/>
        <v>1.1986627396767702</v>
      </c>
      <c r="AH48">
        <f t="shared" ca="1" si="62"/>
        <v>1.0478025033214253</v>
      </c>
      <c r="AI48">
        <f t="shared" ca="1" si="63"/>
        <v>0.89155619255064655</v>
      </c>
      <c r="AJ48">
        <f t="shared" ca="1" si="64"/>
        <v>2.9542838300512835</v>
      </c>
      <c r="AK48">
        <f t="shared" ca="1" si="65"/>
        <v>0.86542201505767169</v>
      </c>
      <c r="AM48">
        <f t="shared" ref="AM48:AM83" si="68">$AM$46*POWER(A48/$A$46,1.3)</f>
        <v>2.0025708210351811</v>
      </c>
      <c r="AN48">
        <f t="shared" ca="1" si="66"/>
        <v>1.1047683177137557</v>
      </c>
      <c r="AO48">
        <f t="shared" ca="1" si="67"/>
        <v>0.84780250332142537</v>
      </c>
    </row>
    <row r="49" spans="1:41" x14ac:dyDescent="0.25">
      <c r="A49">
        <v>2026</v>
      </c>
      <c r="B49">
        <f ca="1">B6/$AM6/5</f>
        <v>0.87842563702136156</v>
      </c>
      <c r="C49">
        <f t="shared" ca="1" si="37"/>
        <v>2.7771046985419576</v>
      </c>
      <c r="D49">
        <f t="shared" ca="1" si="38"/>
        <v>2.8790912839251996</v>
      </c>
      <c r="E49">
        <f t="shared" ca="1" si="39"/>
        <v>1.1449867048339399</v>
      </c>
      <c r="F49">
        <f ca="1">F6/$AM6/4</f>
        <v>1.1275444518230886</v>
      </c>
      <c r="G49">
        <f t="shared" ca="1" si="40"/>
        <v>2.7771046985419576</v>
      </c>
      <c r="H49">
        <f t="shared" ca="1" si="41"/>
        <v>2.8790912839251996</v>
      </c>
      <c r="I49">
        <f t="shared" ca="1" si="42"/>
        <v>0.91969019747947356</v>
      </c>
      <c r="J49">
        <f ca="1">J6/$AM6/5</f>
        <v>0.85572640706406511</v>
      </c>
      <c r="K49">
        <f ca="1">K6/$AN6/2.7+0.2</f>
        <v>1.2595465151171177</v>
      </c>
      <c r="L49">
        <f t="shared" ca="1" si="56"/>
        <v>2.8790912839251996</v>
      </c>
      <c r="M49">
        <f t="shared" ca="1" si="43"/>
        <v>1.0770974104197053</v>
      </c>
      <c r="N49">
        <f t="shared" ca="1" si="57"/>
        <v>0.80992031451075552</v>
      </c>
      <c r="O49">
        <f t="shared" ca="1" si="44"/>
        <v>2.7774696192655939</v>
      </c>
      <c r="P49">
        <f t="shared" ca="1" si="45"/>
        <v>2.8948774809035713</v>
      </c>
      <c r="Q49">
        <f t="shared" ca="1" si="46"/>
        <v>1.1319033921140889</v>
      </c>
      <c r="R49">
        <f ca="1">R6/$AM6+0.6</f>
        <v>1.1834025425497927</v>
      </c>
      <c r="S49">
        <f t="shared" ca="1" si="47"/>
        <v>2.7774696192655939</v>
      </c>
      <c r="T49">
        <f t="shared" ca="1" si="48"/>
        <v>2.8948774809035713</v>
      </c>
      <c r="U49">
        <f t="shared" ca="1" si="49"/>
        <v>0.91313679055901464</v>
      </c>
      <c r="V49">
        <f ca="1">V6/$AM6/4-0.2</f>
        <v>0.8593454340970712</v>
      </c>
      <c r="W49">
        <f t="shared" ca="1" si="50"/>
        <v>2.7771046985419576</v>
      </c>
      <c r="X49">
        <f t="shared" ca="1" si="51"/>
        <v>2.8790912839251996</v>
      </c>
      <c r="Y49">
        <f t="shared" ca="1" si="52"/>
        <v>1.2573724724177344</v>
      </c>
      <c r="Z49">
        <f ca="1">Z6/$AM6/4</f>
        <v>1.1425148531605687</v>
      </c>
      <c r="AA49">
        <f t="shared" ca="1" si="53"/>
        <v>2.7771046985419576</v>
      </c>
      <c r="AB49">
        <f t="shared" ca="1" si="54"/>
        <v>2.8790912839251996</v>
      </c>
      <c r="AC49">
        <f t="shared" ca="1" si="55"/>
        <v>0.82949073702325093</v>
      </c>
      <c r="AD49">
        <f ca="1">AD6/$AM6/5</f>
        <v>0.89244831353364495</v>
      </c>
      <c r="AE49">
        <f ca="1">AE6/$AN6-2</f>
        <v>1.0560076727894918</v>
      </c>
      <c r="AF49">
        <f t="shared" ca="1" si="60"/>
        <v>2.8790912839251996</v>
      </c>
      <c r="AG49">
        <f t="shared" ca="1" si="61"/>
        <v>1.1988733917263483</v>
      </c>
      <c r="AH49">
        <f t="shared" ca="1" si="62"/>
        <v>1.1114082037411828</v>
      </c>
      <c r="AI49">
        <f t="shared" ca="1" si="63"/>
        <v>0.94784884448533591</v>
      </c>
      <c r="AJ49">
        <f t="shared" ca="1" si="64"/>
        <v>2.8790912839251996</v>
      </c>
      <c r="AK49">
        <f t="shared" ca="1" si="65"/>
        <v>0.86527931528215118</v>
      </c>
      <c r="AM49">
        <f t="shared" si="68"/>
        <v>2.0038565172748277</v>
      </c>
      <c r="AN49">
        <f t="shared" ca="1" si="66"/>
        <v>1.0424483135336449</v>
      </c>
      <c r="AO49">
        <f t="shared" ca="1" si="67"/>
        <v>0.91140820374118281</v>
      </c>
    </row>
    <row r="50" spans="1:41" x14ac:dyDescent="0.25">
      <c r="A50">
        <v>2027</v>
      </c>
      <c r="B50">
        <f ca="1">B7/$AM7+0.5</f>
        <v>0.84540363149442377</v>
      </c>
      <c r="C50">
        <f t="shared" ca="1" si="37"/>
        <v>2.8220121372522247</v>
      </c>
      <c r="D50">
        <f t="shared" ca="1" si="38"/>
        <v>2.8074540183546257</v>
      </c>
      <c r="E50">
        <f t="shared" ca="1" si="39"/>
        <v>1.1453451243413924</v>
      </c>
      <c r="F50">
        <f ca="1">F7/$AM7+0.6</f>
        <v>1.0326046036321981</v>
      </c>
      <c r="G50">
        <f t="shared" ca="1" si="40"/>
        <v>2.8220121372522247</v>
      </c>
      <c r="H50">
        <f t="shared" ca="1" si="41"/>
        <v>2.8074540183546257</v>
      </c>
      <c r="I50">
        <f t="shared" ca="1" si="42"/>
        <v>0.91957108114945918</v>
      </c>
      <c r="J50">
        <f ca="1">J7/$AM7+0.5</f>
        <v>0.89706110357786706</v>
      </c>
      <c r="K50">
        <f ca="1">K7/$AN7/3+0.2</f>
        <v>1.2420961992265622</v>
      </c>
      <c r="L50">
        <f t="shared" ca="1" si="56"/>
        <v>2.8074540183546257</v>
      </c>
      <c r="M50">
        <f t="shared" ca="1" si="43"/>
        <v>1.0772117620965191</v>
      </c>
      <c r="N50">
        <f t="shared" ca="1" si="57"/>
        <v>0.85271468333680778</v>
      </c>
      <c r="O50">
        <f t="shared" ca="1" si="44"/>
        <v>2.7083664647081451</v>
      </c>
      <c r="P50">
        <f t="shared" ca="1" si="45"/>
        <v>2.8228483572067073</v>
      </c>
      <c r="Q50">
        <f t="shared" ca="1" si="46"/>
        <v>1.1321642344816982</v>
      </c>
      <c r="R50">
        <f t="shared" ca="1" si="58"/>
        <v>1.1145157542877528</v>
      </c>
      <c r="S50">
        <f t="shared" ca="1" si="47"/>
        <v>2.7083664647081451</v>
      </c>
      <c r="T50">
        <f t="shared" ca="1" si="48"/>
        <v>2.8228483572067073</v>
      </c>
      <c r="U50">
        <f t="shared" ca="1" si="49"/>
        <v>0.91296501631693039</v>
      </c>
      <c r="V50">
        <f ca="1">V7/$AM7+0.5</f>
        <v>0.79362420428904468</v>
      </c>
      <c r="W50">
        <f t="shared" ca="1" si="50"/>
        <v>2.8220121372522247</v>
      </c>
      <c r="X50">
        <f t="shared" ca="1" si="51"/>
        <v>2.8074540183546257</v>
      </c>
      <c r="Y50">
        <f t="shared" ca="1" si="52"/>
        <v>1.257881433135021</v>
      </c>
      <c r="Z50">
        <f ca="1">Z7/$AM7/3</f>
        <v>1.1154263982513204</v>
      </c>
      <c r="AA50">
        <f t="shared" ca="1" si="53"/>
        <v>2.8220121372522247</v>
      </c>
      <c r="AB50">
        <f t="shared" ca="1" si="54"/>
        <v>2.8074540183546257</v>
      </c>
      <c r="AC50">
        <f t="shared" ca="1" si="55"/>
        <v>0.82915355054804862</v>
      </c>
      <c r="AD50">
        <f ca="1">AD7/$AM7+0.5</f>
        <v>0.89264831322333682</v>
      </c>
      <c r="AE50">
        <f ca="1">AE7/$AN7-2.7</f>
        <v>1.136267005343766</v>
      </c>
      <c r="AF50">
        <f t="shared" ca="1" si="60"/>
        <v>2.8074540183546257</v>
      </c>
      <c r="AG50">
        <f t="shared" ca="1" si="61"/>
        <v>1.1990701050961603</v>
      </c>
      <c r="AH50">
        <f t="shared" ca="1" si="62"/>
        <v>1.1124940906847414</v>
      </c>
      <c r="AI50">
        <f t="shared" ca="1" si="63"/>
        <v>0.86887539856431228</v>
      </c>
      <c r="AJ50">
        <f t="shared" ca="1" si="64"/>
        <v>2.8074540183546257</v>
      </c>
      <c r="AK50">
        <f t="shared" ca="1" si="65"/>
        <v>0.86514605783808485</v>
      </c>
      <c r="AM50">
        <f t="shared" si="68"/>
        <v>2.0051424039080783</v>
      </c>
      <c r="AN50">
        <f t="shared" ca="1" si="66"/>
        <v>1.0426483132233368</v>
      </c>
      <c r="AO50">
        <f t="shared" ca="1" si="67"/>
        <v>0.91249409068474141</v>
      </c>
    </row>
    <row r="51" spans="1:41" x14ac:dyDescent="0.25">
      <c r="A51">
        <v>2028</v>
      </c>
      <c r="B51">
        <f ca="1">B8/$AM8+0.4</f>
        <v>0.87245060295503973</v>
      </c>
      <c r="C51">
        <f t="shared" ca="1" si="37"/>
        <v>2.6383957899302812</v>
      </c>
      <c r="D51">
        <f t="shared" ca="1" si="38"/>
        <v>2.7348187177397785</v>
      </c>
      <c r="E51">
        <f t="shared" ca="1" si="39"/>
        <v>1.1457295345961636</v>
      </c>
      <c r="F51">
        <f ca="1">F8/$AM8+0.6</f>
        <v>1.2020630154278122</v>
      </c>
      <c r="G51">
        <f t="shared" ca="1" si="40"/>
        <v>2.6383957899302812</v>
      </c>
      <c r="H51">
        <f t="shared" ca="1" si="41"/>
        <v>2.7348187177397785</v>
      </c>
      <c r="I51">
        <f t="shared" ca="1" si="42"/>
        <v>0.91943787056660098</v>
      </c>
      <c r="J51">
        <f ca="1">J8/$AM8*2</f>
        <v>1.06262127409171</v>
      </c>
      <c r="K51">
        <f ca="1">K8/$AN8/2.5+0.1</f>
        <v>1.1889815191756616</v>
      </c>
      <c r="L51">
        <f t="shared" ca="1" si="56"/>
        <v>2.7348187177397785</v>
      </c>
      <c r="M51">
        <f t="shared" ca="1" si="43"/>
        <v>1.077339644256063</v>
      </c>
      <c r="N51">
        <f t="shared" ca="1" si="57"/>
        <v>0.79926178440210305</v>
      </c>
      <c r="O51">
        <f t="shared" ca="1" si="44"/>
        <v>2.6387584539562261</v>
      </c>
      <c r="P51">
        <f t="shared" ca="1" si="45"/>
        <v>2.7498161497966951</v>
      </c>
      <c r="Q51">
        <f t="shared" ca="1" si="46"/>
        <v>1.1324484416832084</v>
      </c>
      <c r="R51">
        <f ca="1">R8/$AM8+0.5</f>
        <v>1.1197468757224827</v>
      </c>
      <c r="S51">
        <f t="shared" ca="1" si="47"/>
        <v>2.6387584539562261</v>
      </c>
      <c r="T51">
        <f t="shared" ca="1" si="48"/>
        <v>2.7498161497966951</v>
      </c>
      <c r="U51">
        <f t="shared" ca="1" si="49"/>
        <v>0.91277785547691159</v>
      </c>
      <c r="V51">
        <f ca="1">V8/$AM8+0.5</f>
        <v>0.79334751969316597</v>
      </c>
      <c r="W51">
        <f t="shared" ca="1" si="50"/>
        <v>2.6383957899302812</v>
      </c>
      <c r="X51">
        <f t="shared" ca="1" si="51"/>
        <v>2.7348187177397785</v>
      </c>
      <c r="Y51">
        <f t="shared" ca="1" si="52"/>
        <v>1.2584359837721137</v>
      </c>
      <c r="Z51">
        <f ca="1">Z8/$AM8*1.7</f>
        <v>1.1526499693924557</v>
      </c>
      <c r="AA51">
        <f t="shared" ca="1" si="53"/>
        <v>2.6383957899302812</v>
      </c>
      <c r="AB51">
        <f t="shared" ca="1" si="54"/>
        <v>2.7348187177397785</v>
      </c>
      <c r="AC51">
        <f t="shared" ca="1" si="55"/>
        <v>0.82878616075097467</v>
      </c>
      <c r="AD51">
        <f ca="1">AD8/$AM8+0.3</f>
        <v>0.85013947795681344</v>
      </c>
      <c r="AE51">
        <f ca="1">AE8/$AN8-1.8</f>
        <v>1.1185891499598577</v>
      </c>
      <c r="AF51">
        <f t="shared" ca="1" si="60"/>
        <v>2.7348187177397785</v>
      </c>
      <c r="AG51">
        <f t="shared" ca="1" si="61"/>
        <v>1.1993014920377416</v>
      </c>
      <c r="AH51">
        <f t="shared" ca="1" si="62"/>
        <v>1.1562890029123658</v>
      </c>
      <c r="AI51">
        <f t="shared" ca="1" si="63"/>
        <v>0.88783933090932154</v>
      </c>
      <c r="AJ51">
        <f t="shared" ca="1" si="64"/>
        <v>2.7348187177397785</v>
      </c>
      <c r="AK51">
        <f t="shared" ca="1" si="65"/>
        <v>0.86498931184540073</v>
      </c>
      <c r="AM51">
        <f t="shared" si="68"/>
        <v>2.0064284808691792</v>
      </c>
      <c r="AN51">
        <f t="shared" ca="1" si="66"/>
        <v>1.0001394779568133</v>
      </c>
      <c r="AO51">
        <f t="shared" ca="1" si="67"/>
        <v>0.95628900291236585</v>
      </c>
    </row>
    <row r="52" spans="1:41" x14ac:dyDescent="0.25">
      <c r="A52">
        <v>2029</v>
      </c>
      <c r="B52">
        <f ca="1">B9/$AM9</f>
        <v>0.82287939122852594</v>
      </c>
      <c r="C52">
        <f t="shared" ca="1" si="37"/>
        <v>2.6718254597548659</v>
      </c>
      <c r="D52">
        <f t="shared" ca="1" si="38"/>
        <v>2.6637120685747822</v>
      </c>
      <c r="E52">
        <f t="shared" ca="1" si="39"/>
        <v>1.1461068643189958</v>
      </c>
      <c r="F52">
        <f ca="1">F9/$AM9</f>
        <v>1.0332351227093928</v>
      </c>
      <c r="G52">
        <f t="shared" ca="1" si="40"/>
        <v>2.6718254597548659</v>
      </c>
      <c r="H52">
        <f t="shared" ca="1" si="41"/>
        <v>2.6637120685747822</v>
      </c>
      <c r="I52">
        <f t="shared" ca="1" si="42"/>
        <v>0.91930887200423883</v>
      </c>
      <c r="J52">
        <f ca="1">J9/$AM9</f>
        <v>0.94750071608812436</v>
      </c>
      <c r="K52">
        <f ca="1">K9/$AN9/2.8+0.1</f>
        <v>1.1569506174719895</v>
      </c>
      <c r="L52">
        <f t="shared" ca="1" si="56"/>
        <v>2.6637120685747822</v>
      </c>
      <c r="M52">
        <f t="shared" ca="1" si="43"/>
        <v>1.0774634828759309</v>
      </c>
      <c r="N52">
        <f t="shared" ca="1" si="57"/>
        <v>0.76596229785966896</v>
      </c>
      <c r="O52">
        <f t="shared" ca="1" si="44"/>
        <v>2.5704618583349998</v>
      </c>
      <c r="P52">
        <f t="shared" ca="1" si="45"/>
        <v>2.6783209854007337</v>
      </c>
      <c r="Q52">
        <f t="shared" ca="1" si="46"/>
        <v>1.1327259366651385</v>
      </c>
      <c r="R52">
        <f t="shared" ca="1" si="58"/>
        <v>1.085194233287444</v>
      </c>
      <c r="S52">
        <f t="shared" ca="1" si="47"/>
        <v>2.5704618583349998</v>
      </c>
      <c r="T52">
        <f t="shared" ca="1" si="48"/>
        <v>2.6783209854007337</v>
      </c>
      <c r="U52">
        <f t="shared" ca="1" si="49"/>
        <v>0.91259511487905509</v>
      </c>
      <c r="V52">
        <f ca="1">V9/$AM9+0.1</f>
        <v>0.79802408030304284</v>
      </c>
      <c r="W52">
        <f t="shared" ca="1" si="50"/>
        <v>2.6718254597548659</v>
      </c>
      <c r="X52">
        <f t="shared" ca="1" si="51"/>
        <v>2.6637120685747822</v>
      </c>
      <c r="Y52">
        <f t="shared" ca="1" si="52"/>
        <v>1.2589774373953921</v>
      </c>
      <c r="Z52">
        <f ca="1">Z9/$AM9/7</f>
        <v>1.1394311077833901</v>
      </c>
      <c r="AA52">
        <f t="shared" ca="1" si="53"/>
        <v>2.6718254597548659</v>
      </c>
      <c r="AB52">
        <f t="shared" ca="1" si="54"/>
        <v>2.6637120685747822</v>
      </c>
      <c r="AC52">
        <f t="shared" ca="1" si="55"/>
        <v>0.82842744772555266</v>
      </c>
      <c r="AD52">
        <f t="shared" ref="AD47:AD76" ca="1" si="69">AD9/$AM9</f>
        <v>0.93690571265824985</v>
      </c>
      <c r="AE52">
        <f ca="1">AE9/$AN9-3+0.5</f>
        <v>1.1306130236438801</v>
      </c>
      <c r="AF52">
        <f t="shared" ca="1" si="60"/>
        <v>2.6637120685747822</v>
      </c>
      <c r="AG52">
        <f t="shared" ca="1" si="61"/>
        <v>1.1995222359782425</v>
      </c>
      <c r="AH52">
        <f t="shared" ca="1" si="62"/>
        <v>1.0708090354341799</v>
      </c>
      <c r="AI52">
        <f t="shared" ca="1" si="63"/>
        <v>0.87710172444854972</v>
      </c>
      <c r="AJ52">
        <f t="shared" ca="1" si="64"/>
        <v>2.6637120685747822</v>
      </c>
      <c r="AK52">
        <f t="shared" ca="1" si="65"/>
        <v>0.86483977562764225</v>
      </c>
      <c r="AM52">
        <f t="shared" si="68"/>
        <v>2.0077147480924298</v>
      </c>
      <c r="AN52">
        <f t="shared" ca="1" si="66"/>
        <v>1.0869057126582498</v>
      </c>
      <c r="AO52">
        <f t="shared" ca="1" si="67"/>
        <v>0.87080903543417998</v>
      </c>
    </row>
    <row r="53" spans="1:41" x14ac:dyDescent="0.25">
      <c r="A53">
        <v>2030</v>
      </c>
      <c r="B53">
        <f ca="1">B10/$AM10+0.6</f>
        <v>0.8873462276352363</v>
      </c>
      <c r="C53">
        <f t="shared" ca="1" si="37"/>
        <v>8.3907142367616991</v>
      </c>
      <c r="D53">
        <f t="shared" ca="1" si="38"/>
        <v>2.5941408365649159</v>
      </c>
      <c r="E53">
        <f t="shared" ca="1" si="39"/>
        <v>1.1464772935661682</v>
      </c>
      <c r="F53">
        <f ca="1">F10/$AM10+0.8</f>
        <v>1.1707610763987741</v>
      </c>
      <c r="G53">
        <f t="shared" ca="1" si="40"/>
        <v>8.3907142367616991</v>
      </c>
      <c r="H53">
        <f t="shared" ca="1" si="41"/>
        <v>2.5941408365649159</v>
      </c>
      <c r="I53">
        <f t="shared" ca="1" si="42"/>
        <v>0.91918397386748618</v>
      </c>
      <c r="J53">
        <f ca="1">J10/$AM10/4</f>
        <v>0.81478291775916567</v>
      </c>
      <c r="K53">
        <f ca="1">K10/$AN10/3/2-0.3</f>
        <v>1.1456321623012169</v>
      </c>
      <c r="L53">
        <f t="shared" ca="1" si="56"/>
        <v>2.5941408365649159</v>
      </c>
      <c r="M53">
        <f t="shared" ca="1" si="43"/>
        <v>1.0775833850872132</v>
      </c>
      <c r="N53">
        <f t="shared" ca="1" si="57"/>
        <v>0.85327109239907073</v>
      </c>
      <c r="O53">
        <f t="shared" ca="1" si="44"/>
        <v>2.5034989143228827</v>
      </c>
      <c r="P53">
        <f t="shared" ca="1" si="45"/>
        <v>2.6083696313626117</v>
      </c>
      <c r="Q53">
        <f t="shared" ca="1" si="46"/>
        <v>1.1329968928326075</v>
      </c>
      <c r="R53">
        <f t="shared" ca="1" si="58"/>
        <v>1.1146077678134334</v>
      </c>
      <c r="S53">
        <f t="shared" ca="1" si="47"/>
        <v>2.5034989143228827</v>
      </c>
      <c r="T53">
        <f t="shared" ca="1" si="48"/>
        <v>2.6083696313626117</v>
      </c>
      <c r="U53">
        <f t="shared" ca="1" si="49"/>
        <v>0.91241668032974632</v>
      </c>
      <c r="V53">
        <f ca="1">V10/$AM10*4+0.1</f>
        <v>0.78961651053500059</v>
      </c>
      <c r="W53">
        <f t="shared" ca="1" si="50"/>
        <v>8.3907142367616991</v>
      </c>
      <c r="X53">
        <f t="shared" ca="1" si="51"/>
        <v>2.5941408365649159</v>
      </c>
      <c r="Y53">
        <f t="shared" ca="1" si="52"/>
        <v>1.2595061323563073</v>
      </c>
      <c r="Z53">
        <f ca="1">Z10/$AM10*2.5</f>
        <v>1.0487274683159491</v>
      </c>
      <c r="AA53">
        <f t="shared" ca="1" si="53"/>
        <v>8.3907142367616991</v>
      </c>
      <c r="AB53">
        <f t="shared" ca="1" si="54"/>
        <v>2.5941408365649159</v>
      </c>
      <c r="AC53">
        <f t="shared" ca="1" si="55"/>
        <v>0.82807718731394653</v>
      </c>
      <c r="AD53">
        <f ca="1">AD10/$AM10+0.55</f>
        <v>0.88734482510399681</v>
      </c>
      <c r="AE53">
        <f ca="1">AE10/$AN10-3+0.5-5.5</f>
        <v>1.3343100269137107</v>
      </c>
      <c r="AF53">
        <f t="shared" ca="1" si="60"/>
        <v>2.5941408365649159</v>
      </c>
      <c r="AG53">
        <f t="shared" ca="1" si="61"/>
        <v>1.1997326284472252</v>
      </c>
      <c r="AH53">
        <f t="shared" ca="1" si="62"/>
        <v>1.1216563804081896</v>
      </c>
      <c r="AI53">
        <f t="shared" ca="1" si="63"/>
        <v>0.67469117859847572</v>
      </c>
      <c r="AJ53">
        <f t="shared" ca="1" si="64"/>
        <v>2.5941408365649159</v>
      </c>
      <c r="AK53">
        <f t="shared" ca="1" si="65"/>
        <v>0.86469725169704115</v>
      </c>
      <c r="AM53">
        <f t="shared" si="68"/>
        <v>2.0090012055121864</v>
      </c>
      <c r="AN53">
        <f t="shared" ca="1" si="66"/>
        <v>1.0373448251039967</v>
      </c>
      <c r="AO53">
        <f t="shared" ca="1" si="67"/>
        <v>0.92165638040818965</v>
      </c>
    </row>
    <row r="54" spans="1:41" x14ac:dyDescent="0.25">
      <c r="A54">
        <v>2031</v>
      </c>
      <c r="B54">
        <f ca="1">B11/$AM11</f>
        <v>0.82114930312310264</v>
      </c>
      <c r="C54">
        <f t="shared" ca="1" si="37"/>
        <v>2.5312611656236235</v>
      </c>
      <c r="D54">
        <f t="shared" ca="1" si="38"/>
        <v>2.525759427096975</v>
      </c>
      <c r="E54">
        <f t="shared" ca="1" si="39"/>
        <v>1.14686338452311</v>
      </c>
      <c r="F54">
        <f ca="1">F11/$AM11</f>
        <v>1.033831710278929</v>
      </c>
      <c r="G54">
        <f t="shared" ca="1" si="40"/>
        <v>2.5312611656236235</v>
      </c>
      <c r="H54">
        <f t="shared" ca="1" si="41"/>
        <v>2.525759427096975</v>
      </c>
      <c r="I54">
        <f t="shared" ca="1" si="42"/>
        <v>0.91905072823732559</v>
      </c>
      <c r="J54">
        <f ca="1">J11/$AM11</f>
        <v>0.94715672574556664</v>
      </c>
      <c r="K54">
        <f ca="1">K11/$AN11/2.7+0.03</f>
        <v>1.07151353606119</v>
      </c>
      <c r="L54">
        <f t="shared" ca="1" si="56"/>
        <v>2.525759427096975</v>
      </c>
      <c r="M54">
        <f t="shared" ca="1" si="43"/>
        <v>1.0777113008921675</v>
      </c>
      <c r="N54">
        <f t="shared" ca="1" si="57"/>
        <v>0.76434623198249652</v>
      </c>
      <c r="O54">
        <f t="shared" ca="1" si="44"/>
        <v>2.4379224828736556</v>
      </c>
      <c r="P54">
        <f t="shared" ca="1" si="45"/>
        <v>2.5396146417247967</v>
      </c>
      <c r="Q54">
        <f t="shared" ca="1" si="46"/>
        <v>1.1332817955303935</v>
      </c>
      <c r="R54">
        <f t="shared" ca="1" si="58"/>
        <v>1.0854372609948462</v>
      </c>
      <c r="S54">
        <f t="shared" ca="1" si="47"/>
        <v>2.4379224828736556</v>
      </c>
      <c r="T54">
        <f t="shared" ca="1" si="48"/>
        <v>2.5396146417247967</v>
      </c>
      <c r="U54">
        <f t="shared" ca="1" si="49"/>
        <v>0.91222906147998462</v>
      </c>
      <c r="V54">
        <f ca="1">V11/$AM11+0.1</f>
        <v>0.79495642589382431</v>
      </c>
      <c r="W54">
        <f t="shared" ca="1" si="50"/>
        <v>2.5312611656236235</v>
      </c>
      <c r="X54">
        <f t="shared" ca="1" si="51"/>
        <v>2.525759427096975</v>
      </c>
      <c r="Y54">
        <f t="shared" ca="1" si="52"/>
        <v>1.2600620400593046</v>
      </c>
      <c r="Z54">
        <f ca="1">Z11/$AM11/7</f>
        <v>1.1376066532942122</v>
      </c>
      <c r="AA54">
        <f t="shared" ca="1" si="53"/>
        <v>2.5312611656236235</v>
      </c>
      <c r="AB54">
        <f t="shared" ca="1" si="54"/>
        <v>2.525759427096975</v>
      </c>
      <c r="AC54">
        <f t="shared" ca="1" si="55"/>
        <v>0.82770889846071061</v>
      </c>
      <c r="AD54">
        <f t="shared" ca="1" si="69"/>
        <v>0.93649579016496021</v>
      </c>
      <c r="AE54">
        <f ca="1">AE11/$AN11-3+0.5+0.3</f>
        <v>1.2673457714289234</v>
      </c>
      <c r="AF54">
        <f t="shared" ca="1" si="60"/>
        <v>2.525759427096975</v>
      </c>
      <c r="AG54">
        <f t="shared" ca="1" si="61"/>
        <v>1.1999634339754839</v>
      </c>
      <c r="AH54">
        <f t="shared" ca="1" si="62"/>
        <v>1.0737920628978974</v>
      </c>
      <c r="AI54">
        <f t="shared" ca="1" si="63"/>
        <v>0.74294208163393427</v>
      </c>
      <c r="AJ54">
        <f t="shared" ca="1" si="64"/>
        <v>2.525759427096975</v>
      </c>
      <c r="AK54">
        <f t="shared" ca="1" si="65"/>
        <v>0.8645408995649948</v>
      </c>
      <c r="AM54">
        <f t="shared" si="68"/>
        <v>2.0102878530628576</v>
      </c>
      <c r="AN54">
        <f t="shared" ca="1" si="66"/>
        <v>1.0864957901649601</v>
      </c>
      <c r="AO54">
        <f t="shared" ca="1" si="67"/>
        <v>0.87379206289789746</v>
      </c>
    </row>
    <row r="55" spans="1:41" x14ac:dyDescent="0.25">
      <c r="A55">
        <v>2032</v>
      </c>
      <c r="B55">
        <f ca="1">B12/$AM12</f>
        <v>0.82040753159567803</v>
      </c>
      <c r="C55">
        <f t="shared" ca="1" si="37"/>
        <v>2.4644094019528828</v>
      </c>
      <c r="D55">
        <f t="shared" ca="1" si="38"/>
        <v>2.4592000116884698</v>
      </c>
      <c r="E55">
        <f t="shared" ca="1" si="39"/>
        <v>1.1472580255227138</v>
      </c>
      <c r="F55">
        <f ca="1">F12/$AM12</f>
        <v>1.0341427826968925</v>
      </c>
      <c r="G55">
        <f t="shared" ca="1" si="40"/>
        <v>2.4644094019528828</v>
      </c>
      <c r="H55">
        <f t="shared" ca="1" si="41"/>
        <v>2.4592000116884698</v>
      </c>
      <c r="I55">
        <f t="shared" ca="1" si="42"/>
        <v>0.91891307594261085</v>
      </c>
      <c r="J55">
        <f ca="1">J12/$AM12</f>
        <v>0.94704238950279107</v>
      </c>
      <c r="K55">
        <f ca="1">K12/$AN12/2.7+0.04</f>
        <v>1.0562250070321921</v>
      </c>
      <c r="L55">
        <f t="shared" ca="1" si="56"/>
        <v>2.4592000116884698</v>
      </c>
      <c r="M55">
        <f t="shared" ca="1" si="43"/>
        <v>1.0778434470950937</v>
      </c>
      <c r="N55">
        <f t="shared" ca="1" si="57"/>
        <v>0.76364422025668099</v>
      </c>
      <c r="O55">
        <f t="shared" ca="1" si="44"/>
        <v>2.3742069152888665</v>
      </c>
      <c r="P55">
        <f t="shared" ca="1" si="45"/>
        <v>2.4726916133223265</v>
      </c>
      <c r="Q55">
        <f t="shared" ca="1" si="46"/>
        <v>1.1335741733478835</v>
      </c>
      <c r="R55">
        <f t="shared" ca="1" si="58"/>
        <v>1.0855627879281011</v>
      </c>
      <c r="S55">
        <f t="shared" ca="1" si="47"/>
        <v>2.3742069152888665</v>
      </c>
      <c r="T55">
        <f t="shared" ca="1" si="48"/>
        <v>2.4726916133223265</v>
      </c>
      <c r="U55">
        <f t="shared" ca="1" si="49"/>
        <v>0.91203651999041824</v>
      </c>
      <c r="V55">
        <f ca="1">V12/$AM12+0.1</f>
        <v>0.79362983196480552</v>
      </c>
      <c r="W55">
        <f t="shared" ca="1" si="50"/>
        <v>2.4644094019528828</v>
      </c>
      <c r="X55">
        <f t="shared" ca="1" si="51"/>
        <v>2.4592000116884698</v>
      </c>
      <c r="Y55">
        <f t="shared" ca="1" si="52"/>
        <v>1.2606325333617239</v>
      </c>
      <c r="Z55">
        <f ca="1">Z12/$AM12/7</f>
        <v>1.1368700327110335</v>
      </c>
      <c r="AA55">
        <f t="shared" ca="1" si="53"/>
        <v>2.4644094019528828</v>
      </c>
      <c r="AB55">
        <f t="shared" ca="1" si="54"/>
        <v>2.4592000116884698</v>
      </c>
      <c r="AC55">
        <f t="shared" ca="1" si="55"/>
        <v>0.82733094664785789</v>
      </c>
      <c r="AD55">
        <f t="shared" ca="1" si="69"/>
        <v>0.93635303125031111</v>
      </c>
      <c r="AE55">
        <f t="shared" ref="AE55:AE56" ca="1" si="70">AE12/$AN12-3+0.5+0.3</f>
        <v>1.1957364587330044</v>
      </c>
      <c r="AF55">
        <f t="shared" ca="1" si="60"/>
        <v>2.4592000116884698</v>
      </c>
      <c r="AG55">
        <f t="shared" ca="1" si="61"/>
        <v>1.2002048924571278</v>
      </c>
      <c r="AH55">
        <f t="shared" ca="1" si="62"/>
        <v>1.0752216594285984</v>
      </c>
      <c r="AI55">
        <f t="shared" ca="1" si="63"/>
        <v>0.81583823194590521</v>
      </c>
      <c r="AJ55">
        <f t="shared" ca="1" si="64"/>
        <v>2.4592000116884698</v>
      </c>
      <c r="AK55">
        <f t="shared" ca="1" si="65"/>
        <v>0.86437733091613922</v>
      </c>
      <c r="AM55">
        <f t="shared" si="68"/>
        <v>2.0115746906789096</v>
      </c>
      <c r="AN55">
        <f t="shared" ca="1" si="66"/>
        <v>1.0863530312503111</v>
      </c>
      <c r="AO55">
        <f t="shared" ca="1" si="67"/>
        <v>0.87522165942859842</v>
      </c>
    </row>
    <row r="56" spans="1:41" x14ac:dyDescent="0.25">
      <c r="A56">
        <v>2033</v>
      </c>
      <c r="B56">
        <f ca="1">B13/$AM13+0.2</f>
        <v>0.83434387147449263</v>
      </c>
      <c r="C56">
        <f t="shared" ca="1" si="37"/>
        <v>2.4000930107317009</v>
      </c>
      <c r="D56">
        <f t="shared" ca="1" si="38"/>
        <v>2.3944591335542613</v>
      </c>
      <c r="E56">
        <f t="shared" ca="1" si="39"/>
        <v>1.147671541097484</v>
      </c>
      <c r="F56">
        <f ca="1">F13/$AM13+0.3</f>
        <v>1.1005344551855931</v>
      </c>
      <c r="G56">
        <f t="shared" ca="1" si="40"/>
        <v>2.4000930107317009</v>
      </c>
      <c r="H56">
        <f t="shared" ca="1" si="41"/>
        <v>2.3944591335542613</v>
      </c>
      <c r="I56">
        <f t="shared" ca="1" si="42"/>
        <v>0.91876535061627085</v>
      </c>
      <c r="J56">
        <f ca="1">J13/$AM13*1.3</f>
        <v>0.95265545980686084</v>
      </c>
      <c r="K56">
        <f ca="1">K13/$AN13/2.4+0.02</f>
        <v>1.1363828610502917</v>
      </c>
      <c r="L56">
        <f t="shared" ca="1" si="56"/>
        <v>2.3944591335542613</v>
      </c>
      <c r="M56">
        <f t="shared" ca="1" si="43"/>
        <v>1.07798526340838</v>
      </c>
      <c r="N56">
        <f ca="1">N13/$AM13-0.05+0.3</f>
        <v>0.87914647728993289</v>
      </c>
      <c r="O56">
        <f t="shared" ca="1" si="44"/>
        <v>2.3125007866534868</v>
      </c>
      <c r="P56">
        <f t="shared" ca="1" si="45"/>
        <v>2.407597148837314</v>
      </c>
      <c r="Q56">
        <f t="shared" ca="1" si="46"/>
        <v>1.1338833757801676</v>
      </c>
      <c r="R56">
        <f ca="1">R13/$AM13+0.4</f>
        <v>1.1627954208453715</v>
      </c>
      <c r="S56">
        <f t="shared" ca="1" si="47"/>
        <v>2.3125007866534868</v>
      </c>
      <c r="T56">
        <f t="shared" ca="1" si="48"/>
        <v>2.407597148837314</v>
      </c>
      <c r="U56">
        <f t="shared" ca="1" si="49"/>
        <v>0.91183289887647512</v>
      </c>
      <c r="V56">
        <f ca="1">V13/$AM13+0.3</f>
        <v>0.83581494660306266</v>
      </c>
      <c r="W56">
        <f t="shared" ca="1" si="50"/>
        <v>2.4000930107317009</v>
      </c>
      <c r="X56">
        <f t="shared" ca="1" si="51"/>
        <v>2.3944591335542613</v>
      </c>
      <c r="Y56">
        <f t="shared" ca="1" si="52"/>
        <v>1.2612358551808147</v>
      </c>
      <c r="Z56">
        <f ca="1">Z13/$AM13/5.5</f>
        <v>1.1190391326868128</v>
      </c>
      <c r="AA56">
        <f t="shared" ca="1" si="53"/>
        <v>2.4000930107317009</v>
      </c>
      <c r="AB56">
        <f t="shared" ca="1" si="54"/>
        <v>2.3944591335542613</v>
      </c>
      <c r="AC56">
        <f t="shared" ca="1" si="55"/>
        <v>0.82693124594271028</v>
      </c>
      <c r="AD56">
        <f ca="1">AD13/$AM13+0.1</f>
        <v>0.82451797254489945</v>
      </c>
      <c r="AE56">
        <f t="shared" ca="1" si="70"/>
        <v>1.1308458633616982</v>
      </c>
      <c r="AF56">
        <f t="shared" ca="1" si="60"/>
        <v>2.3944591335542613</v>
      </c>
      <c r="AG56">
        <f t="shared" ca="1" si="61"/>
        <v>1.2004709716400119</v>
      </c>
      <c r="AH56">
        <f t="shared" ca="1" si="62"/>
        <v>1.1883437457499619</v>
      </c>
      <c r="AI56">
        <f t="shared" ca="1" si="63"/>
        <v>0.88201585493316315</v>
      </c>
      <c r="AJ56">
        <f t="shared" ca="1" si="64"/>
        <v>2.3944591335542613</v>
      </c>
      <c r="AK56">
        <f t="shared" ca="1" si="65"/>
        <v>0.86419708372773385</v>
      </c>
      <c r="AM56">
        <f t="shared" si="68"/>
        <v>2.0128617182948614</v>
      </c>
      <c r="AN56">
        <f ca="1">AD56+0.2</f>
        <v>1.0245179725448994</v>
      </c>
      <c r="AO56">
        <f t="shared" ca="1" si="67"/>
        <v>0.98834374574996198</v>
      </c>
    </row>
    <row r="57" spans="1:41" x14ac:dyDescent="0.25">
      <c r="A57">
        <v>2034</v>
      </c>
      <c r="B57">
        <f ca="1">B14/$AM14-1.9</f>
        <v>0.89894600630042509</v>
      </c>
      <c r="C57">
        <f t="shared" ca="1" si="37"/>
        <v>1.1403656025888471</v>
      </c>
      <c r="D57">
        <f t="shared" ca="1" si="38"/>
        <v>2.3317833102611534</v>
      </c>
      <c r="E57">
        <f t="shared" ca="1" si="39"/>
        <v>1.1480847472361544</v>
      </c>
      <c r="F57">
        <f ca="1">F14/$AM14/3+0.1</f>
        <v>1.1021935930004458</v>
      </c>
      <c r="G57">
        <f t="shared" ca="1" si="40"/>
        <v>1.1403656025888471</v>
      </c>
      <c r="H57">
        <f t="shared" ca="1" si="41"/>
        <v>2.3317833102611534</v>
      </c>
      <c r="I57">
        <f t="shared" ca="1" si="42"/>
        <v>0.91861812498440532</v>
      </c>
      <c r="J57">
        <f ca="1">J14/$AM14/4*1.2+0.15</f>
        <v>0.99178811729132077</v>
      </c>
      <c r="K57">
        <f ca="1">K14/$AN14/1.3</f>
        <v>1.0912321808780103</v>
      </c>
      <c r="L57">
        <f t="shared" ca="1" si="56"/>
        <v>2.3317833102611534</v>
      </c>
      <c r="M57">
        <f t="shared" ca="1" si="43"/>
        <v>1.078126600014971</v>
      </c>
      <c r="N57">
        <f t="shared" ca="1" si="57"/>
        <v>0.76232863833601361</v>
      </c>
      <c r="O57">
        <f t="shared" ca="1" si="44"/>
        <v>2.2527272053751228</v>
      </c>
      <c r="P57">
        <f t="shared" ca="1" si="45"/>
        <v>2.344578961545309</v>
      </c>
      <c r="Q57">
        <f t="shared" ca="1" si="46"/>
        <v>1.1341919937726248</v>
      </c>
      <c r="R57">
        <f t="shared" ca="1" si="58"/>
        <v>1.0858097130699722</v>
      </c>
      <c r="S57">
        <f t="shared" ca="1" si="47"/>
        <v>2.2527272053751228</v>
      </c>
      <c r="T57">
        <f t="shared" ca="1" si="48"/>
        <v>2.344578961545309</v>
      </c>
      <c r="U57">
        <f t="shared" ca="1" si="49"/>
        <v>0.91162966263753964</v>
      </c>
      <c r="V57">
        <f ca="1">V14/$AM14/3</f>
        <v>0.84323076749525849</v>
      </c>
      <c r="W57">
        <f t="shared" ca="1" si="50"/>
        <v>1.1403656025888471</v>
      </c>
      <c r="X57">
        <f t="shared" ca="1" si="51"/>
        <v>2.3317833102611534</v>
      </c>
      <c r="Y57">
        <f t="shared" ca="1" si="52"/>
        <v>1.2618380366295121</v>
      </c>
      <c r="Z57">
        <f ca="1">Z14/$AM14/3</f>
        <v>1.0368735399086415</v>
      </c>
      <c r="AA57">
        <f t="shared" ca="1" si="53"/>
        <v>1.1403656025888471</v>
      </c>
      <c r="AB57">
        <f t="shared" ca="1" si="54"/>
        <v>2.3317833102611534</v>
      </c>
      <c r="AC57">
        <f t="shared" ca="1" si="55"/>
        <v>0.82653230073294826</v>
      </c>
      <c r="AD57">
        <f ca="1">AD14/$AM14/3</f>
        <v>0.97409696590371342</v>
      </c>
      <c r="AE57">
        <f ca="1">AE14/$AN14-1.8+0.5+0.3</f>
        <v>1.0678197110974019</v>
      </c>
      <c r="AF57">
        <f t="shared" ca="1" si="60"/>
        <v>2.3317833102611534</v>
      </c>
      <c r="AG57">
        <f t="shared" ca="1" si="61"/>
        <v>1.2007355566510516</v>
      </c>
      <c r="AH57">
        <f t="shared" ca="1" si="62"/>
        <v>1.0400519699415751</v>
      </c>
      <c r="AI57">
        <f t="shared" ca="1" si="63"/>
        <v>0.9463292247478865</v>
      </c>
      <c r="AJ57">
        <f t="shared" ca="1" si="64"/>
        <v>2.3317833102611534</v>
      </c>
      <c r="AK57">
        <f t="shared" ca="1" si="65"/>
        <v>0.86401784872025522</v>
      </c>
      <c r="AM57">
        <f t="shared" si="68"/>
        <v>2.0141489358452884</v>
      </c>
      <c r="AN57">
        <f t="shared" ca="1" si="66"/>
        <v>1.1240969659037134</v>
      </c>
      <c r="AO57">
        <f t="shared" ca="1" si="67"/>
        <v>0.84005196994157516</v>
      </c>
    </row>
    <row r="58" spans="1:41" x14ac:dyDescent="0.25">
      <c r="A58">
        <v>2035</v>
      </c>
      <c r="B58">
        <f ca="1">B15/$AM15+0.5</f>
        <v>0.84290763035657079</v>
      </c>
      <c r="C58">
        <f t="shared" ca="1" si="37"/>
        <v>4.7342225425081725</v>
      </c>
      <c r="D58">
        <f t="shared" ca="1" si="38"/>
        <v>2.271275323544081</v>
      </c>
      <c r="E58">
        <f t="shared" ca="1" si="39"/>
        <v>1.1485143250597358</v>
      </c>
      <c r="F58">
        <f ca="1">F15/$AM15+0.7</f>
        <v>1.1337260553499049</v>
      </c>
      <c r="G58">
        <f t="shared" ca="1" si="40"/>
        <v>4.7342225425081725</v>
      </c>
      <c r="H58">
        <f t="shared" ca="1" si="41"/>
        <v>2.271275323544081</v>
      </c>
      <c r="I58">
        <f t="shared" ca="1" si="42"/>
        <v>0.91846223947122529</v>
      </c>
      <c r="J58">
        <f ca="1">J15/$AM15*2.5</f>
        <v>0.99180100334755683</v>
      </c>
      <c r="K58">
        <v>0.98251706055230958</v>
      </c>
      <c r="L58">
        <f t="shared" ca="1" si="56"/>
        <v>2.271275323544081</v>
      </c>
      <c r="M58">
        <f t="shared" ca="1" si="43"/>
        <v>1.0782762501076237</v>
      </c>
      <c r="N58">
        <f t="shared" ca="1" si="57"/>
        <v>0.84977363579587939</v>
      </c>
      <c r="O58">
        <f t="shared" ca="1" si="44"/>
        <v>2.1952357303359893</v>
      </c>
      <c r="P58">
        <f t="shared" ca="1" si="45"/>
        <v>2.2837403746608054</v>
      </c>
      <c r="Q58">
        <f t="shared" ca="1" si="46"/>
        <v>1.1345151369197888</v>
      </c>
      <c r="R58">
        <f t="shared" ca="1" si="58"/>
        <v>1.1154351977737693</v>
      </c>
      <c r="S58">
        <f t="shared" ca="1" si="47"/>
        <v>2.1952357303359893</v>
      </c>
      <c r="T58">
        <f t="shared" ca="1" si="48"/>
        <v>2.2837403746608054</v>
      </c>
      <c r="U58">
        <f t="shared" ca="1" si="49"/>
        <v>0.91141686105282205</v>
      </c>
      <c r="V58">
        <f ca="1">V15/$AM15*3</f>
        <v>0.86736848545703349</v>
      </c>
      <c r="W58">
        <f t="shared" ca="1" si="50"/>
        <v>4.7342225425081725</v>
      </c>
      <c r="X58">
        <f t="shared" ca="1" si="51"/>
        <v>2.271275323544081</v>
      </c>
      <c r="Y58">
        <f t="shared" ca="1" si="52"/>
        <v>1.2624685598434904</v>
      </c>
      <c r="Z58">
        <f ca="1">Z15/$AM15/3</f>
        <v>1.1095508758142094</v>
      </c>
      <c r="AA58">
        <f t="shared" ca="1" si="53"/>
        <v>4.7342225425081725</v>
      </c>
      <c r="AB58">
        <f t="shared" ca="1" si="54"/>
        <v>2.271275323544081</v>
      </c>
      <c r="AC58">
        <f t="shared" ca="1" si="55"/>
        <v>0.82611457910368769</v>
      </c>
      <c r="AD58">
        <f ca="1">AD15/$AM15+0.5</f>
        <v>0.89220664081720669</v>
      </c>
      <c r="AE58">
        <f ca="1">AE15/$AN15-6.2+0.5+0.3</f>
        <v>1.2912366424322432</v>
      </c>
      <c r="AF58">
        <f t="shared" ca="1" si="60"/>
        <v>2.271275323544081</v>
      </c>
      <c r="AG58">
        <f t="shared" ca="1" si="61"/>
        <v>1.2010212314905573</v>
      </c>
      <c r="AH58">
        <f t="shared" ca="1" si="62"/>
        <v>1.1232297024476128</v>
      </c>
      <c r="AI58">
        <f t="shared" ca="1" si="63"/>
        <v>0.72419970083257623</v>
      </c>
      <c r="AJ58">
        <f t="shared" ca="1" si="64"/>
        <v>2.271275323544081</v>
      </c>
      <c r="AK58">
        <f t="shared" ca="1" si="65"/>
        <v>0.86382432705478385</v>
      </c>
      <c r="AM58">
        <f t="shared" si="68"/>
        <v>2.0154363432648195</v>
      </c>
      <c r="AN58">
        <f t="shared" ca="1" si="66"/>
        <v>1.0422066408172066</v>
      </c>
      <c r="AO58">
        <f t="shared" ca="1" si="67"/>
        <v>0.92322970244761282</v>
      </c>
    </row>
    <row r="59" spans="1:41" x14ac:dyDescent="0.25">
      <c r="A59">
        <v>2036</v>
      </c>
      <c r="B59">
        <f ca="1">B16/$AM16+0.1</f>
        <v>0.86083938721311593</v>
      </c>
      <c r="C59">
        <f t="shared" ca="1" si="37"/>
        <v>4.6236089925836428</v>
      </c>
      <c r="D59">
        <f t="shared" ca="1" si="38"/>
        <v>2.2126735952741008</v>
      </c>
      <c r="E59">
        <f t="shared" ca="1" si="39"/>
        <v>1.1489619505849518</v>
      </c>
      <c r="F59">
        <f ca="1">F16/$AM16+0.3</f>
        <v>1.1410000315645119</v>
      </c>
      <c r="G59">
        <f t="shared" ca="1" si="40"/>
        <v>4.6236089925836428</v>
      </c>
      <c r="H59">
        <f t="shared" ca="1" si="41"/>
        <v>2.2126735952741008</v>
      </c>
      <c r="I59">
        <f t="shared" ca="1" si="42"/>
        <v>0.91829680053601304</v>
      </c>
      <c r="J59">
        <f ca="1">J16/$AM16+0.2</f>
        <v>0.98925874996544549</v>
      </c>
      <c r="K59">
        <v>0.95816602847072463</v>
      </c>
      <c r="L59">
        <f t="shared" ca="1" si="56"/>
        <v>2.2126735952741008</v>
      </c>
      <c r="M59">
        <f t="shared" ca="1" si="43"/>
        <v>1.0784350714854276</v>
      </c>
      <c r="N59">
        <f t="shared" ca="1" si="57"/>
        <v>0.86165733791627841</v>
      </c>
      <c r="O59">
        <f t="shared" ca="1" si="44"/>
        <v>2.1397804749860674</v>
      </c>
      <c r="P59">
        <f t="shared" ca="1" si="45"/>
        <v>2.2248184804427114</v>
      </c>
      <c r="Q59">
        <f t="shared" ca="1" si="46"/>
        <v>1.1348543011063921</v>
      </c>
      <c r="R59">
        <f t="shared" ca="1" si="58"/>
        <v>1.1401098938001979</v>
      </c>
      <c r="S59">
        <f t="shared" ca="1" si="47"/>
        <v>2.1397804749860674</v>
      </c>
      <c r="T59">
        <f t="shared" ca="1" si="48"/>
        <v>2.2248184804427114</v>
      </c>
      <c r="U59">
        <f t="shared" ca="1" si="49"/>
        <v>0.91119350902749785</v>
      </c>
      <c r="V59">
        <f ca="1">V16/$AM16+0.1</f>
        <v>0.81340300715321656</v>
      </c>
      <c r="W59">
        <f t="shared" ca="1" si="50"/>
        <v>4.6236089925836428</v>
      </c>
      <c r="X59">
        <f t="shared" ca="1" si="51"/>
        <v>2.2126735952741008</v>
      </c>
      <c r="Y59">
        <f t="shared" ca="1" si="52"/>
        <v>1.2631303436222285</v>
      </c>
      <c r="Z59">
        <f ca="1">Z16/$AM16+0.3</f>
        <v>1.1203400025980266</v>
      </c>
      <c r="AA59">
        <f t="shared" ca="1" si="53"/>
        <v>4.6236089925836428</v>
      </c>
      <c r="AB59">
        <f t="shared" ca="1" si="54"/>
        <v>2.2126735952741008</v>
      </c>
      <c r="AC59">
        <f t="shared" ca="1" si="55"/>
        <v>0.8256761473502735</v>
      </c>
      <c r="AD59">
        <f ca="1">AD16/$AM16+0.1</f>
        <v>0.9043614941235979</v>
      </c>
      <c r="AE59">
        <f ca="1">AE16/$AN16-6.3+0.5+0.3</f>
        <v>1.0840694443657013</v>
      </c>
      <c r="AF59">
        <f t="shared" ca="1" si="60"/>
        <v>2.2126735952741008</v>
      </c>
      <c r="AG59">
        <f t="shared" ca="1" si="61"/>
        <v>1.2013301669149321</v>
      </c>
      <c r="AH59">
        <f t="shared" ca="1" si="62"/>
        <v>1.1123624463645414</v>
      </c>
      <c r="AI59">
        <f t="shared" ca="1" si="63"/>
        <v>0.93265449612243789</v>
      </c>
      <c r="AJ59">
        <f t="shared" ca="1" si="64"/>
        <v>2.2126735952741008</v>
      </c>
      <c r="AK59">
        <f t="shared" ca="1" si="65"/>
        <v>0.86361504821891699</v>
      </c>
      <c r="AM59">
        <f t="shared" si="68"/>
        <v>2.0167239404881392</v>
      </c>
      <c r="AN59">
        <f t="shared" ca="1" si="66"/>
        <v>1.0543614941235979</v>
      </c>
      <c r="AO59">
        <f t="shared" ca="1" si="67"/>
        <v>0.91236244636454145</v>
      </c>
    </row>
    <row r="60" spans="1:41" x14ac:dyDescent="0.25">
      <c r="A60">
        <v>2037</v>
      </c>
      <c r="B60">
        <f ca="1">B17/$AM17-1.85</f>
        <v>0.85002709483765981</v>
      </c>
      <c r="C60">
        <f t="shared" ca="1" si="37"/>
        <v>1.0794060208632705</v>
      </c>
      <c r="D60">
        <f t="shared" ca="1" si="38"/>
        <v>2.1549918162590509</v>
      </c>
      <c r="E60">
        <f t="shared" ca="1" si="39"/>
        <v>1.1494177665219594</v>
      </c>
      <c r="F60">
        <f ca="1">F17/$AM17/2-0.3</f>
        <v>1.1551987634166061</v>
      </c>
      <c r="G60">
        <f t="shared" ca="1" si="40"/>
        <v>1.0794060208632705</v>
      </c>
      <c r="H60">
        <f t="shared" ca="1" si="41"/>
        <v>2.1549918162590509</v>
      </c>
      <c r="I60">
        <f t="shared" ca="1" si="42"/>
        <v>0.91812723779254846</v>
      </c>
      <c r="J60">
        <v>1.0138154955374601</v>
      </c>
      <c r="K60">
        <v>0.9849724132266825</v>
      </c>
      <c r="L60">
        <f t="shared" ca="1" si="56"/>
        <v>2.1549918162590509</v>
      </c>
      <c r="M60">
        <f t="shared" ca="1" si="43"/>
        <v>1.0785978517191535</v>
      </c>
      <c r="N60">
        <f t="shared" ca="1" si="57"/>
        <v>0.76062019883591725</v>
      </c>
      <c r="O60">
        <f t="shared" ca="1" si="44"/>
        <v>2.0852513632554457</v>
      </c>
      <c r="P60">
        <f t="shared" ca="1" si="45"/>
        <v>2.1668216371352003</v>
      </c>
      <c r="Q60">
        <f t="shared" ca="1" si="46"/>
        <v>1.1352005433767616</v>
      </c>
      <c r="R60">
        <f t="shared" ca="1" si="58"/>
        <v>1.0861727264937244</v>
      </c>
      <c r="S60">
        <f t="shared" ca="1" si="47"/>
        <v>2.0852513632554457</v>
      </c>
      <c r="T60">
        <f t="shared" ca="1" si="48"/>
        <v>2.1668216371352003</v>
      </c>
      <c r="U60">
        <f t="shared" ca="1" si="49"/>
        <v>0.91096549582505937</v>
      </c>
      <c r="V60">
        <f ca="1">V17/$AM17/4+0.17</f>
        <v>0.777087153600998</v>
      </c>
      <c r="W60">
        <f t="shared" ca="1" si="50"/>
        <v>1.0794060208632705</v>
      </c>
      <c r="X60">
        <f t="shared" ca="1" si="51"/>
        <v>2.1549918162590509</v>
      </c>
      <c r="Y60">
        <f t="shared" ca="1" si="52"/>
        <v>1.2638059382961204</v>
      </c>
      <c r="Z60">
        <f ca="1">Z17/$AM17/2.9</f>
        <v>1.0397595935614243</v>
      </c>
      <c r="AA60">
        <f t="shared" ca="1" si="53"/>
        <v>1.0794060208632705</v>
      </c>
      <c r="AB60">
        <f t="shared" ca="1" si="54"/>
        <v>2.1549918162590509</v>
      </c>
      <c r="AC60">
        <f t="shared" ca="1" si="55"/>
        <v>0.82522856587882032</v>
      </c>
      <c r="AD60">
        <f ca="1">AD17/$AM17/3</f>
        <v>0.94166812819182111</v>
      </c>
      <c r="AE60">
        <f ca="1">AE17/$AN17-1.7+0.5+0.3</f>
        <v>1.1212756042257657</v>
      </c>
      <c r="AF60">
        <f t="shared" ca="1" si="60"/>
        <v>2.1549918162590509</v>
      </c>
      <c r="AG60">
        <f t="shared" ca="1" si="61"/>
        <v>1.2016489557708749</v>
      </c>
      <c r="AH60">
        <f t="shared" ca="1" si="62"/>
        <v>1.076343599258164</v>
      </c>
      <c r="AI60">
        <f t="shared" ca="1" si="63"/>
        <v>0.89673612322421947</v>
      </c>
      <c r="AJ60">
        <f t="shared" ca="1" si="64"/>
        <v>2.1549918162590509</v>
      </c>
      <c r="AK60">
        <f t="shared" ca="1" si="65"/>
        <v>0.86339909447779439</v>
      </c>
      <c r="AM60">
        <f t="shared" si="68"/>
        <v>2.0180117274499851</v>
      </c>
      <c r="AN60">
        <f t="shared" ca="1" si="66"/>
        <v>1.091668128191821</v>
      </c>
      <c r="AO60">
        <f t="shared" ca="1" si="67"/>
        <v>0.87634359925816407</v>
      </c>
    </row>
    <row r="61" spans="1:41" x14ac:dyDescent="0.25">
      <c r="A61">
        <v>2038</v>
      </c>
      <c r="B61">
        <f ca="1">B18/$AM18+0.2</f>
        <v>0.8360685230659568</v>
      </c>
      <c r="C61">
        <f t="shared" ca="1" si="37"/>
        <v>2.1086203643734316</v>
      </c>
      <c r="D61">
        <f t="shared" ca="1" si="38"/>
        <v>2.0993224669895301</v>
      </c>
      <c r="E61">
        <f t="shared" ca="1" si="39"/>
        <v>1.149873449411813</v>
      </c>
      <c r="F61">
        <f ca="1">F18/$AM18+0.6</f>
        <v>1.2914970386960207</v>
      </c>
      <c r="G61">
        <f t="shared" ca="1" si="40"/>
        <v>2.1086203643734316</v>
      </c>
      <c r="H61">
        <f t="shared" ca="1" si="41"/>
        <v>2.0993224669895301</v>
      </c>
      <c r="I61">
        <f t="shared" ca="1" si="42"/>
        <v>0.91795811994310184</v>
      </c>
      <c r="J61">
        <v>1.0126966666716681</v>
      </c>
      <c r="K61">
        <v>0.98523889459595348</v>
      </c>
      <c r="L61">
        <f t="shared" ca="1" si="56"/>
        <v>2.0993224669895301</v>
      </c>
      <c r="M61">
        <f t="shared" ca="1" si="43"/>
        <v>1.0787602048546223</v>
      </c>
      <c r="N61">
        <f ca="1">N18/$AM18-0.05-0.2</f>
        <v>0.83154109844566704</v>
      </c>
      <c r="O61">
        <f t="shared" ca="1" si="44"/>
        <v>2.0325860721107301</v>
      </c>
      <c r="P61">
        <f t="shared" ca="1" si="45"/>
        <v>2.110848119714404</v>
      </c>
      <c r="Q61">
        <f t="shared" ca="1" si="46"/>
        <v>1.1355463255322646</v>
      </c>
      <c r="R61">
        <f ca="1">R18/$AM18+0.2</f>
        <v>1.0670305040817343</v>
      </c>
      <c r="S61">
        <f t="shared" ca="1" si="47"/>
        <v>2.0325860721107301</v>
      </c>
      <c r="T61">
        <f t="shared" ca="1" si="48"/>
        <v>2.110848119714404</v>
      </c>
      <c r="U61">
        <f t="shared" ca="1" si="49"/>
        <v>0.91073778562509389</v>
      </c>
      <c r="V61">
        <f ca="1">V18/$AM18+0.15</f>
        <v>0.75332215222828847</v>
      </c>
      <c r="W61">
        <f t="shared" ca="1" si="50"/>
        <v>2.1086203643734316</v>
      </c>
      <c r="X61">
        <f t="shared" ca="1" si="51"/>
        <v>2.0993224669895301</v>
      </c>
      <c r="Y61">
        <f t="shared" ca="1" si="52"/>
        <v>1.2644806351849069</v>
      </c>
      <c r="Z61">
        <f ca="1">Z18/$AM18*1.6</f>
        <v>1.0836348026578444</v>
      </c>
      <c r="AA61">
        <f t="shared" ca="1" si="53"/>
        <v>2.1086203643734316</v>
      </c>
      <c r="AB61">
        <f t="shared" ca="1" si="54"/>
        <v>2.0993224669895301</v>
      </c>
      <c r="AC61">
        <f t="shared" ca="1" si="55"/>
        <v>0.82478157918999917</v>
      </c>
      <c r="AD61">
        <f ca="1">AD18/$AM18+0.2</f>
        <v>0.86617386885983372</v>
      </c>
      <c r="AE61">
        <f ca="1">AE18/$AN18-3+0.5+0.3+0.3</f>
        <v>1.1383043768323198</v>
      </c>
      <c r="AF61">
        <f t="shared" ca="1" si="60"/>
        <v>2.0993224669895301</v>
      </c>
      <c r="AG61">
        <f t="shared" ca="1" si="61"/>
        <v>1.2019663365655839</v>
      </c>
      <c r="AH61">
        <f t="shared" ca="1" si="62"/>
        <v>1.1531258352253171</v>
      </c>
      <c r="AI61">
        <f t="shared" ca="1" si="63"/>
        <v>0.88099532725283103</v>
      </c>
      <c r="AJ61">
        <f t="shared" ca="1" si="64"/>
        <v>2.0993224669895301</v>
      </c>
      <c r="AK61">
        <f t="shared" ca="1" si="65"/>
        <v>0.86318409458460443</v>
      </c>
      <c r="AM61">
        <f t="shared" si="68"/>
        <v>2.0192997040851508</v>
      </c>
      <c r="AN61">
        <f t="shared" ca="1" si="66"/>
        <v>1.0161738688598336</v>
      </c>
      <c r="AO61">
        <f t="shared" ca="1" si="67"/>
        <v>0.95312583522531713</v>
      </c>
    </row>
    <row r="62" spans="1:41" x14ac:dyDescent="0.25">
      <c r="A62">
        <v>2039</v>
      </c>
      <c r="B62">
        <f ca="1">B19/$AM19</f>
        <v>0.81589755910064277</v>
      </c>
      <c r="C62">
        <f t="shared" ca="1" si="37"/>
        <v>2.0564256665320562</v>
      </c>
      <c r="D62">
        <f t="shared" ca="1" si="38"/>
        <v>2.0455255242863393</v>
      </c>
      <c r="E62">
        <f t="shared" ca="1" si="39"/>
        <v>1.1503222418836165</v>
      </c>
      <c r="F62">
        <f ca="1">F19/$AM19</f>
        <v>1.0362495200576689</v>
      </c>
      <c r="G62">
        <f t="shared" ca="1" si="40"/>
        <v>2.0564256665320562</v>
      </c>
      <c r="H62">
        <f t="shared" ca="1" si="41"/>
        <v>2.0455255242863393</v>
      </c>
      <c r="I62">
        <f t="shared" ca="1" si="42"/>
        <v>0.91779314133300494</v>
      </c>
      <c r="J62">
        <v>1.1564748762671611</v>
      </c>
      <c r="K62">
        <v>0.96330562427055655</v>
      </c>
      <c r="L62">
        <f t="shared" ca="1" si="56"/>
        <v>2.0455255242863393</v>
      </c>
      <c r="M62">
        <f t="shared" ca="1" si="43"/>
        <v>1.0789185843203153</v>
      </c>
      <c r="N62">
        <f t="shared" ca="1" si="57"/>
        <v>0.75955275599373406</v>
      </c>
      <c r="O62">
        <f t="shared" ca="1" si="44"/>
        <v>1.9815648395562462</v>
      </c>
      <c r="P62">
        <f t="shared" ca="1" si="45"/>
        <v>2.0567571586721134</v>
      </c>
      <c r="Q62">
        <f t="shared" ca="1" si="46"/>
        <v>1.1358855398458156</v>
      </c>
      <c r="R62">
        <f t="shared" ca="1" si="58"/>
        <v>1.0864209766290984</v>
      </c>
      <c r="S62">
        <f t="shared" ca="1" si="47"/>
        <v>1.9815648395562462</v>
      </c>
      <c r="T62">
        <f t="shared" ca="1" si="48"/>
        <v>2.0567571586721134</v>
      </c>
      <c r="U62">
        <f t="shared" ca="1" si="49"/>
        <v>0.91051440058934097</v>
      </c>
      <c r="V62">
        <f ca="1">V19/$AM19+0.1</f>
        <v>0.78581463804104568</v>
      </c>
      <c r="W62">
        <f t="shared" ca="1" si="50"/>
        <v>2.0564256665320562</v>
      </c>
      <c r="X62">
        <f t="shared" ca="1" si="51"/>
        <v>2.0455255242863393</v>
      </c>
      <c r="Y62">
        <f t="shared" ca="1" si="52"/>
        <v>1.2651425167723231</v>
      </c>
      <c r="Z62">
        <f ca="1">Z19/$AM19/7</f>
        <v>1.1324409171485308</v>
      </c>
      <c r="AA62">
        <f t="shared" ca="1" si="53"/>
        <v>2.0564256665320562</v>
      </c>
      <c r="AB62">
        <f t="shared" ca="1" si="54"/>
        <v>2.0455255242863393</v>
      </c>
      <c r="AC62">
        <f t="shared" ca="1" si="55"/>
        <v>0.82434308263833589</v>
      </c>
      <c r="AD62">
        <f t="shared" ca="1" si="69"/>
        <v>0.93560207085622382</v>
      </c>
      <c r="AE62">
        <f t="shared" ref="AE62:AE63" ca="1" si="71">AE19/$AN19-3+0.5+0.3+0.3</f>
        <v>1.0992480227426178</v>
      </c>
      <c r="AF62">
        <f t="shared" ca="1" si="60"/>
        <v>2.0455255242863393</v>
      </c>
      <c r="AG62">
        <f t="shared" ca="1" si="61"/>
        <v>1.2022732212882103</v>
      </c>
      <c r="AH62">
        <f t="shared" ca="1" si="62"/>
        <v>1.0849857994722596</v>
      </c>
      <c r="AI62">
        <f t="shared" ca="1" si="63"/>
        <v>0.92133984758586562</v>
      </c>
      <c r="AJ62">
        <f t="shared" ca="1" si="64"/>
        <v>2.0455255242863393</v>
      </c>
      <c r="AK62">
        <f t="shared" ca="1" si="65"/>
        <v>0.8629762049337929</v>
      </c>
      <c r="AM62">
        <f t="shared" si="68"/>
        <v>2.0205878703284834</v>
      </c>
      <c r="AN62">
        <f t="shared" ca="1" si="66"/>
        <v>1.0856020708562237</v>
      </c>
      <c r="AO62">
        <f t="shared" ca="1" si="67"/>
        <v>0.88498579947225964</v>
      </c>
    </row>
    <row r="63" spans="1:41" x14ac:dyDescent="0.25">
      <c r="A63">
        <v>2040</v>
      </c>
      <c r="B63">
        <f ca="1">B20/$AM20</f>
        <v>0.81531324866155008</v>
      </c>
      <c r="C63">
        <f t="shared" ca="1" si="37"/>
        <v>2.0053411123080438</v>
      </c>
      <c r="D63">
        <f t="shared" ca="1" si="38"/>
        <v>1.99345599448124</v>
      </c>
      <c r="E63">
        <f t="shared" ca="1" si="39"/>
        <v>1.1507778073632955</v>
      </c>
      <c r="F63">
        <f ca="1">F20/$AM20</f>
        <v>1.0365410540594833</v>
      </c>
      <c r="G63">
        <f t="shared" ca="1" si="40"/>
        <v>2.0053411123080438</v>
      </c>
      <c r="H63">
        <f t="shared" ca="1" si="41"/>
        <v>1.99345599448124</v>
      </c>
      <c r="I63">
        <f t="shared" ca="1" si="42"/>
        <v>0.91762482522871802</v>
      </c>
      <c r="J63">
        <v>1.1564124913776219</v>
      </c>
      <c r="K63">
        <v>0.94031178472121091</v>
      </c>
      <c r="L63">
        <f t="shared" ca="1" si="56"/>
        <v>1.99345599448124</v>
      </c>
      <c r="M63">
        <f t="shared" ca="1" si="43"/>
        <v>1.0790801677804307</v>
      </c>
      <c r="N63">
        <f t="shared" ca="1" si="57"/>
        <v>0.75903992885034699</v>
      </c>
      <c r="O63">
        <f t="shared" ca="1" si="44"/>
        <v>1.9322342835383295</v>
      </c>
      <c r="P63">
        <f t="shared" ca="1" si="45"/>
        <v>2.0044029922450464</v>
      </c>
      <c r="Q63">
        <f t="shared" ca="1" si="46"/>
        <v>1.1362305411343554</v>
      </c>
      <c r="R63">
        <f t="shared" ca="1" si="58"/>
        <v>1.0865474007175615</v>
      </c>
      <c r="S63">
        <f t="shared" ca="1" si="47"/>
        <v>1.9322342835383295</v>
      </c>
      <c r="T63">
        <f t="shared" ca="1" si="48"/>
        <v>2.0044029922450464</v>
      </c>
      <c r="U63">
        <f t="shared" ca="1" si="49"/>
        <v>0.91028720461883916</v>
      </c>
      <c r="V63">
        <f t="shared" ref="V63:V64" ca="1" si="72">V20/$AM20+0.1</f>
        <v>0.78481806836172152</v>
      </c>
      <c r="W63">
        <f t="shared" ca="1" si="50"/>
        <v>2.0053411123080438</v>
      </c>
      <c r="X63">
        <f t="shared" ca="1" si="51"/>
        <v>1.99345599448124</v>
      </c>
      <c r="Y63">
        <f t="shared" ca="1" si="52"/>
        <v>1.2658156900182542</v>
      </c>
      <c r="Z63">
        <f ca="1">Z20/$AM20/7</f>
        <v>1.1318941311470321</v>
      </c>
      <c r="AA63">
        <f t="shared" ca="1" si="53"/>
        <v>2.0053411123080438</v>
      </c>
      <c r="AB63">
        <f t="shared" ca="1" si="54"/>
        <v>1.99345599448124</v>
      </c>
      <c r="AC63">
        <f t="shared" ca="1" si="55"/>
        <v>0.8238971053629065</v>
      </c>
      <c r="AD63">
        <f t="shared" ca="1" si="69"/>
        <v>0.9355158548057797</v>
      </c>
      <c r="AE63">
        <f t="shared" ca="1" si="71"/>
        <v>1.0498238259034443</v>
      </c>
      <c r="AF63">
        <f t="shared" ca="1" si="60"/>
        <v>1.99345599448124</v>
      </c>
      <c r="AG63">
        <f t="shared" ca="1" si="61"/>
        <v>1.2025880131541726</v>
      </c>
      <c r="AH63">
        <f t="shared" ca="1" si="62"/>
        <v>1.0863603713091048</v>
      </c>
      <c r="AI63">
        <f t="shared" ca="1" si="63"/>
        <v>0.97205240021144013</v>
      </c>
      <c r="AJ63">
        <f t="shared" ca="1" si="64"/>
        <v>1.99345599448124</v>
      </c>
      <c r="AK63">
        <f t="shared" ca="1" si="65"/>
        <v>0.86276295883104426</v>
      </c>
      <c r="AM63">
        <f t="shared" si="68"/>
        <v>2.0218762261148844</v>
      </c>
      <c r="AN63">
        <f t="shared" ca="1" si="66"/>
        <v>1.0855158548057797</v>
      </c>
      <c r="AO63">
        <f t="shared" ca="1" si="67"/>
        <v>0.88636037130910483</v>
      </c>
    </row>
    <row r="64" spans="1:41" x14ac:dyDescent="0.25">
      <c r="A64">
        <v>2041</v>
      </c>
      <c r="B64">
        <f ca="1">B21/$AM21</f>
        <v>0.81470527691881722</v>
      </c>
      <c r="C64">
        <f t="shared" ca="1" si="37"/>
        <v>1.955920772161849</v>
      </c>
      <c r="D64">
        <f t="shared" ca="1" si="38"/>
        <v>1.9433680006336305</v>
      </c>
      <c r="E64">
        <f t="shared" ca="1" si="39"/>
        <v>1.1512252768917495</v>
      </c>
      <c r="F64">
        <f ca="1">F21/$AM21</f>
        <v>1.0368348701484826</v>
      </c>
      <c r="G64">
        <f t="shared" ca="1" si="40"/>
        <v>1.955920772161849</v>
      </c>
      <c r="H64">
        <f t="shared" ca="1" si="41"/>
        <v>1.9433680006336305</v>
      </c>
      <c r="I64">
        <f t="shared" ca="1" si="42"/>
        <v>0.91746129714945168</v>
      </c>
      <c r="J64">
        <v>1.0185272661794806</v>
      </c>
      <c r="K64">
        <v>0.91807093499725345</v>
      </c>
      <c r="L64">
        <f t="shared" ca="1" si="56"/>
        <v>1.9433680006336305</v>
      </c>
      <c r="M64">
        <f t="shared" ca="1" si="43"/>
        <v>1.0792371547365263</v>
      </c>
      <c r="N64">
        <f t="shared" ca="1" si="57"/>
        <v>0.75850147067323082</v>
      </c>
      <c r="O64">
        <f t="shared" ca="1" si="44"/>
        <v>1.8846521861055605</v>
      </c>
      <c r="P64">
        <f t="shared" ca="1" si="45"/>
        <v>1.9540410948552256</v>
      </c>
      <c r="Q64">
        <f t="shared" ca="1" si="46"/>
        <v>1.1365678930941516</v>
      </c>
      <c r="R64">
        <f t="shared" ca="1" si="58"/>
        <v>1.0866769713114413</v>
      </c>
      <c r="S64">
        <f t="shared" ca="1" si="47"/>
        <v>1.8846521861055605</v>
      </c>
      <c r="T64">
        <f t="shared" ca="1" si="48"/>
        <v>1.9540410948552256</v>
      </c>
      <c r="U64">
        <f t="shared" ca="1" si="49"/>
        <v>0.91006504601116833</v>
      </c>
      <c r="V64">
        <f t="shared" ca="1" si="72"/>
        <v>0.78377145533759107</v>
      </c>
      <c r="W64">
        <f t="shared" ca="1" si="50"/>
        <v>1.955920772161849</v>
      </c>
      <c r="X64">
        <f t="shared" ca="1" si="51"/>
        <v>1.9433680006336305</v>
      </c>
      <c r="Y64">
        <f t="shared" ca="1" si="52"/>
        <v>1.2664739377446863</v>
      </c>
      <c r="Z64">
        <f ca="1">Z21/$AM21/7</f>
        <v>1.1313294515111223</v>
      </c>
      <c r="AA64">
        <f t="shared" ca="1" si="53"/>
        <v>1.955920772161849</v>
      </c>
      <c r="AB64">
        <f t="shared" ca="1" si="54"/>
        <v>1.9433680006336305</v>
      </c>
      <c r="AC64">
        <f t="shared" ca="1" si="55"/>
        <v>0.82346101624414525</v>
      </c>
      <c r="AD64">
        <f t="shared" ca="1" si="69"/>
        <v>0.93542132591422711</v>
      </c>
      <c r="AE64">
        <f ca="1">AE21/$AN21-3+0.5+0.3+0.3+0.1</f>
        <v>1.1020383882688782</v>
      </c>
      <c r="AF64">
        <f t="shared" ca="1" si="60"/>
        <v>1.9433680006336305</v>
      </c>
      <c r="AG64">
        <f t="shared" ca="1" si="61"/>
        <v>1.2028907269717366</v>
      </c>
      <c r="AH64">
        <f t="shared" ca="1" si="62"/>
        <v>1.0877434454650836</v>
      </c>
      <c r="AI64">
        <f t="shared" ca="1" si="63"/>
        <v>0.92112638311043238</v>
      </c>
      <c r="AJ64">
        <f t="shared" ca="1" si="64"/>
        <v>1.9433680006336305</v>
      </c>
      <c r="AK64">
        <f t="shared" ca="1" si="65"/>
        <v>0.86255789463204946</v>
      </c>
      <c r="AM64">
        <f t="shared" si="68"/>
        <v>2.0231647713793106</v>
      </c>
      <c r="AN64">
        <f t="shared" ca="1" si="66"/>
        <v>1.0854213259142271</v>
      </c>
      <c r="AO64">
        <f t="shared" ca="1" si="67"/>
        <v>0.88774344546508366</v>
      </c>
    </row>
    <row r="65" spans="1:41" x14ac:dyDescent="0.25">
      <c r="A65">
        <v>2042</v>
      </c>
      <c r="B65">
        <f ca="1">B22/$AM22/4-0.08</f>
        <v>0.90164666323485854</v>
      </c>
      <c r="C65">
        <f t="shared" ca="1" si="37"/>
        <v>1.1384011013672268</v>
      </c>
      <c r="D65">
        <f t="shared" ca="1" si="38"/>
        <v>1.8092943615762409</v>
      </c>
      <c r="E65">
        <f ca="1">E22/$AP22+1.1</f>
        <v>2.3062149681660777</v>
      </c>
      <c r="F65">
        <f ca="1">F22/$AM22/4</f>
        <v>1.0128354602139482</v>
      </c>
      <c r="G65">
        <f t="shared" ca="1" si="40"/>
        <v>1.1384011013672268</v>
      </c>
      <c r="H65">
        <f t="shared" ca="1" si="41"/>
        <v>1.8092943615762409</v>
      </c>
      <c r="I65">
        <f ca="1">I22/$AP22</f>
        <v>0.96074818227691516</v>
      </c>
      <c r="J65">
        <v>1.074111066027357</v>
      </c>
      <c r="K65">
        <v>0.99004641622582212</v>
      </c>
      <c r="L65">
        <f t="shared" ca="1" si="56"/>
        <v>1.8092943615762409</v>
      </c>
      <c r="M65">
        <f ca="1">M22/$AP22</f>
        <v>1.1305152966286598</v>
      </c>
      <c r="N65">
        <f ca="1">N22/$AM22-0.05+0.5</f>
        <v>0.86414433637858812</v>
      </c>
      <c r="O65">
        <f t="shared" ca="1" si="44"/>
        <v>0.19526197066929238</v>
      </c>
      <c r="P65">
        <f t="shared" ca="1" si="45"/>
        <v>1.8192323367967937</v>
      </c>
      <c r="Q65">
        <f ca="1">Q22/$AP22/13</f>
        <v>1.1648757051736713</v>
      </c>
      <c r="R65">
        <f t="shared" ca="1" si="58"/>
        <v>1.1201255042267237</v>
      </c>
      <c r="S65">
        <f t="shared" ca="1" si="47"/>
        <v>0.18386003711502405</v>
      </c>
      <c r="T65">
        <f t="shared" ca="1" si="48"/>
        <v>1.8192323367967937</v>
      </c>
      <c r="U65">
        <f ca="1">U22/$AP22/16</f>
        <v>0.93159851750616052</v>
      </c>
      <c r="V65">
        <f ca="1">V22/$AM22/4-0.2</f>
        <v>0.76327460714271544</v>
      </c>
      <c r="W65">
        <f t="shared" ca="1" si="50"/>
        <v>1.1384011013672268</v>
      </c>
      <c r="X65">
        <f t="shared" ca="1" si="51"/>
        <v>1.8092943615762409</v>
      </c>
      <c r="Y65">
        <f ca="1">Y22/$AP22</f>
        <v>1.3271380418392995</v>
      </c>
      <c r="Z65">
        <f ca="1">Z22/$AM22/4</f>
        <v>1.0049065683266796</v>
      </c>
      <c r="AA65">
        <f t="shared" ca="1" si="53"/>
        <v>1.1384011013672268</v>
      </c>
      <c r="AB65">
        <f t="shared" ca="1" si="54"/>
        <v>1.8092943615762409</v>
      </c>
      <c r="AC65">
        <f ca="1">AC22/$AP22</f>
        <v>0.86201379195447603</v>
      </c>
      <c r="AD65">
        <f ca="1">AD22/$AM22/4-0.05</f>
        <v>0.94859953181312018</v>
      </c>
      <c r="AE65">
        <f ca="1">AE22/$AN22-3+0.5+0.3+0.3+0.1+1.2</f>
        <v>1.1039164283797587</v>
      </c>
      <c r="AF65">
        <f t="shared" ca="1" si="60"/>
        <v>1.8092943615762409</v>
      </c>
      <c r="AG65">
        <f ca="1">AG22/$AP22</f>
        <v>1.260172728763338</v>
      </c>
      <c r="AH65">
        <f t="shared" ca="1" si="62"/>
        <v>1.0758539742436504</v>
      </c>
      <c r="AI65">
        <f t="shared" ca="1" si="63"/>
        <v>0.92053707767701187</v>
      </c>
      <c r="AJ65">
        <f t="shared" ca="1" si="64"/>
        <v>1.8092943615762409</v>
      </c>
      <c r="AK65">
        <f ca="1">AK22/$AP22</f>
        <v>0.9032033437797059</v>
      </c>
      <c r="AM65">
        <f t="shared" si="68"/>
        <v>2.0244535060567705</v>
      </c>
      <c r="AN65">
        <f t="shared" ca="1" si="66"/>
        <v>1.0985995318131201</v>
      </c>
      <c r="AO65">
        <f t="shared" ca="1" si="67"/>
        <v>0.87585397424365041</v>
      </c>
    </row>
    <row r="66" spans="1:41" x14ac:dyDescent="0.25">
      <c r="A66">
        <v>2043</v>
      </c>
      <c r="B66">
        <f ca="1">B23/$AM23/4-0.1</f>
        <v>0.92210246814008723</v>
      </c>
      <c r="C66">
        <f t="shared" ca="1" si="37"/>
        <v>2.0385474483484933</v>
      </c>
      <c r="D66">
        <f t="shared" ca="1" si="38"/>
        <v>1.7677941676748417</v>
      </c>
      <c r="E66">
        <f t="shared" ref="E66:E76" ca="1" si="73">E23/$AP23+1.1</f>
        <v>2.3046075829746666</v>
      </c>
      <c r="F66">
        <f ca="1">F23/$AM23/4</f>
        <v>1.0533997798985877</v>
      </c>
      <c r="G66">
        <f t="shared" ca="1" si="40"/>
        <v>2.0385474483484933</v>
      </c>
      <c r="H66">
        <f t="shared" ca="1" si="41"/>
        <v>1.7677941676748417</v>
      </c>
      <c r="I66">
        <f t="shared" ref="I66:I76" ca="1" si="74">I23/$AP23</f>
        <v>0.9589650075879691</v>
      </c>
      <c r="J66">
        <v>1.1129443926647355</v>
      </c>
      <c r="K66">
        <v>0.96834549057816821</v>
      </c>
      <c r="L66">
        <f t="shared" ca="1" si="56"/>
        <v>1.7677941676748417</v>
      </c>
      <c r="M66">
        <f t="shared" ref="M66:M83" ca="1" si="75">M23/$AP23</f>
        <v>1.1287460613040863</v>
      </c>
      <c r="N66">
        <f t="shared" ca="1" si="57"/>
        <v>0.81483684839337822</v>
      </c>
      <c r="O66">
        <f t="shared" ca="1" si="44"/>
        <v>0.1793939822454135</v>
      </c>
      <c r="P66">
        <f t="shared" ca="1" si="45"/>
        <v>1.7775053757546566</v>
      </c>
      <c r="Q66">
        <f ca="1">Q23/$AP23/20</f>
        <v>1.1571733081816373</v>
      </c>
      <c r="R66">
        <f t="shared" ca="1" si="58"/>
        <v>1.1202036023910396</v>
      </c>
      <c r="S66">
        <f t="shared" ca="1" si="47"/>
        <v>0.1793939822454135</v>
      </c>
      <c r="T66">
        <f t="shared" ca="1" si="48"/>
        <v>1.7775053757546566</v>
      </c>
      <c r="U66">
        <f ca="1">U23/$AP23/24</f>
        <v>0.9543967617702398</v>
      </c>
      <c r="V66">
        <f ca="1">V23/$AM23/4-0.2</f>
        <v>0.80367472438768006</v>
      </c>
      <c r="W66">
        <f t="shared" ca="1" si="50"/>
        <v>2.0385474483484933</v>
      </c>
      <c r="X66">
        <f t="shared" ca="1" si="51"/>
        <v>1.7677941676748417</v>
      </c>
      <c r="Y66">
        <f t="shared" ref="Y66:Y76" ca="1" si="76">Y23/$AP23</f>
        <v>1.3255219719978153</v>
      </c>
      <c r="Z66">
        <f t="shared" ref="Z66:Z74" ca="1" si="77">Z23/$AM23/4</f>
        <v>1.0454677896040367</v>
      </c>
      <c r="AA66">
        <f t="shared" ca="1" si="53"/>
        <v>2.0385474483484933</v>
      </c>
      <c r="AB66">
        <f t="shared" ca="1" si="54"/>
        <v>1.7677941676748417</v>
      </c>
      <c r="AC66">
        <f t="shared" ref="AC66:AC76" ca="1" si="78">AC23/$AP23</f>
        <v>0.86013173387208119</v>
      </c>
      <c r="AD66">
        <f ca="1">AD23/$AM23/5</f>
        <v>0.83129440521361198</v>
      </c>
      <c r="AE66">
        <f t="shared" ref="AE66" ca="1" si="79">AE23/$AN23-3+0.5+0.3+0.3+0.1</f>
        <v>1.2779228847600828</v>
      </c>
      <c r="AF66">
        <f t="shared" ca="1" si="60"/>
        <v>1.7677941676748417</v>
      </c>
      <c r="AG66">
        <f t="shared" ref="AG66:AG76" ca="1" si="80">AG23/$AP23</f>
        <v>1.2583099661018433</v>
      </c>
      <c r="AH66">
        <f t="shared" ca="1" si="62"/>
        <v>1.1944480248687184</v>
      </c>
      <c r="AI66">
        <f t="shared" ca="1" si="63"/>
        <v>0.74781954532224759</v>
      </c>
      <c r="AJ66">
        <f t="shared" ca="1" si="64"/>
        <v>1.7677941676748417</v>
      </c>
      <c r="AK66">
        <f t="shared" ref="AK66:AK76" ca="1" si="81">AK23/$AP23</f>
        <v>0.90148601319703814</v>
      </c>
      <c r="AM66">
        <f t="shared" si="68"/>
        <v>2.0257424300823303</v>
      </c>
      <c r="AN66">
        <f ca="1">AD66+0.18</f>
        <v>1.0112944052136119</v>
      </c>
      <c r="AO66">
        <f t="shared" ca="1" si="67"/>
        <v>0.99444802486871842</v>
      </c>
    </row>
    <row r="67" spans="1:41" x14ac:dyDescent="0.25">
      <c r="A67">
        <v>2044</v>
      </c>
      <c r="B67">
        <f ca="1">B24/$AM24/4-0.2</f>
        <v>0.89767167208038212</v>
      </c>
      <c r="C67">
        <f t="shared" ca="1" si="37"/>
        <v>1.0391424613236726</v>
      </c>
      <c r="D67">
        <f t="shared" ca="1" si="38"/>
        <v>1.7623592422048557</v>
      </c>
      <c r="E67">
        <f t="shared" ca="1" si="73"/>
        <v>2.2793029407890915</v>
      </c>
      <c r="F67">
        <f ca="1">F24/$AM24/4</f>
        <v>1.1290811573843917</v>
      </c>
      <c r="G67">
        <f t="shared" ca="1" si="40"/>
        <v>1.0391424613236726</v>
      </c>
      <c r="H67">
        <f t="shared" ca="1" si="41"/>
        <v>1.7623592422048557</v>
      </c>
      <c r="I67">
        <f t="shared" ca="1" si="74"/>
        <v>0.93834571525538935</v>
      </c>
      <c r="J67">
        <v>1.0854358100787118</v>
      </c>
      <c r="K67">
        <v>0.97059483308834305</v>
      </c>
      <c r="L67">
        <f t="shared" ca="1" si="56"/>
        <v>1.7623592422048557</v>
      </c>
      <c r="M67">
        <f t="shared" ca="1" si="75"/>
        <v>1.1047828873714345</v>
      </c>
      <c r="N67">
        <f t="shared" ca="1" si="57"/>
        <v>0.81458106840798861</v>
      </c>
      <c r="O67">
        <f t="shared" ca="1" si="44"/>
        <v>0.17506302132232929</v>
      </c>
      <c r="P67">
        <f t="shared" ca="1" si="45"/>
        <v>1.7720417206549532</v>
      </c>
      <c r="Q67">
        <f ca="1">Q24/$AP24/13</f>
        <v>1.0877468769837706</v>
      </c>
      <c r="R67">
        <f t="shared" ca="1" si="58"/>
        <v>1.1202838588380577</v>
      </c>
      <c r="S67">
        <f t="shared" ca="1" si="47"/>
        <v>0.17506302132232929</v>
      </c>
      <c r="T67">
        <f t="shared" ca="1" si="48"/>
        <v>1.7720417206549532</v>
      </c>
      <c r="U67">
        <f ca="1">U24/$AP24/15</f>
        <v>0.9271558474450351</v>
      </c>
      <c r="V67">
        <f ca="1">V24/$AM24/4-0.2</f>
        <v>0.87918399181341123</v>
      </c>
      <c r="W67">
        <f t="shared" ca="1" si="50"/>
        <v>1.0391424613236726</v>
      </c>
      <c r="X67">
        <f t="shared" ca="1" si="51"/>
        <v>1.7623592422048557</v>
      </c>
      <c r="Y67">
        <f t="shared" ca="1" si="76"/>
        <v>1.2978175681732083</v>
      </c>
      <c r="Z67">
        <f t="shared" ca="1" si="77"/>
        <v>1.1211475825222392</v>
      </c>
      <c r="AA67">
        <f t="shared" ca="1" si="53"/>
        <v>1.0391424613236726</v>
      </c>
      <c r="AB67">
        <f t="shared" ca="1" si="54"/>
        <v>1.7623592422048557</v>
      </c>
      <c r="AC67">
        <f t="shared" ca="1" si="78"/>
        <v>0.841369999760051</v>
      </c>
      <c r="AD67">
        <f ca="1">AD24/$AM24/5</f>
        <v>0.89180165466961248</v>
      </c>
      <c r="AE67">
        <f ca="1">AE24/$AN24-3+0.5+0.3+0.3+0.1+1.2+0.2</f>
        <v>1.1812825877948612</v>
      </c>
      <c r="AF67">
        <f t="shared" ca="1" si="60"/>
        <v>1.7623592422048557</v>
      </c>
      <c r="AG67">
        <f t="shared" ca="1" si="80"/>
        <v>1.2316929759782314</v>
      </c>
      <c r="AH67">
        <f t="shared" ca="1" si="62"/>
        <v>1.135229888721494</v>
      </c>
      <c r="AI67">
        <f t="shared" ca="1" si="63"/>
        <v>0.84574895559624519</v>
      </c>
      <c r="AJ67">
        <f t="shared" ca="1" si="64"/>
        <v>1.7623592422048557</v>
      </c>
      <c r="AK67">
        <f t="shared" ca="1" si="81"/>
        <v>0.88206789594469426</v>
      </c>
      <c r="AM67">
        <f t="shared" si="68"/>
        <v>2.0270315433911064</v>
      </c>
      <c r="AN67">
        <f t="shared" ca="1" si="66"/>
        <v>1.0418016546696125</v>
      </c>
      <c r="AO67">
        <f t="shared" ca="1" si="67"/>
        <v>0.93522988872149404</v>
      </c>
    </row>
    <row r="68" spans="1:41" x14ac:dyDescent="0.25">
      <c r="A68">
        <v>2045</v>
      </c>
      <c r="B68">
        <f ca="1">B25/$AM25+0.5</f>
        <v>0.89490136367969586</v>
      </c>
      <c r="C68">
        <f t="shared" ca="1" si="37"/>
        <v>1.1166648314465444</v>
      </c>
      <c r="D68">
        <f t="shared" ca="1" si="38"/>
        <v>1.6814291487365371</v>
      </c>
      <c r="E68">
        <f t="shared" ca="1" si="73"/>
        <v>2.3065949768825842</v>
      </c>
      <c r="F68">
        <f ca="1">F25/$AM25*2.1</f>
        <v>1.0843184675956192</v>
      </c>
      <c r="G68">
        <f t="shared" ca="1" si="40"/>
        <v>1.1166648314465444</v>
      </c>
      <c r="H68">
        <f t="shared" ca="1" si="41"/>
        <v>1.6814291487365371</v>
      </c>
      <c r="I68">
        <f t="shared" ca="1" si="74"/>
        <v>0.95956998557968221</v>
      </c>
      <c r="J68">
        <v>1.1361322148121047</v>
      </c>
      <c r="K68">
        <v>0.93191488925452282</v>
      </c>
      <c r="L68">
        <f t="shared" ca="1" si="56"/>
        <v>1.6814291487365371</v>
      </c>
      <c r="M68">
        <f t="shared" ca="1" si="75"/>
        <v>1.1300902896335174</v>
      </c>
      <c r="N68">
        <f t="shared" ca="1" si="57"/>
        <v>0.81432208831567876</v>
      </c>
      <c r="O68">
        <f t="shared" ca="1" si="44"/>
        <v>0.17087058899158281</v>
      </c>
      <c r="P68">
        <f t="shared" ca="1" si="45"/>
        <v>1.6906679978743133</v>
      </c>
      <c r="Q68">
        <f t="shared" ref="Q66:Q76" ca="1" si="82">Q25/$AP25/13</f>
        <v>1.0880178379509997</v>
      </c>
      <c r="R68">
        <f t="shared" ca="1" si="58"/>
        <v>1.1203642465676369</v>
      </c>
      <c r="S68">
        <f t="shared" ca="1" si="47"/>
        <v>0.17087058899158281</v>
      </c>
      <c r="T68">
        <f t="shared" ca="1" si="48"/>
        <v>1.6906679978743133</v>
      </c>
      <c r="U68">
        <f ca="1">U25/$AP25/15</f>
        <v>0.92700120142959208</v>
      </c>
      <c r="V68">
        <f ca="1">V25/$AM25+0.5</f>
        <v>0.73977603071200115</v>
      </c>
      <c r="W68">
        <f t="shared" ca="1" si="50"/>
        <v>1.1166648314465444</v>
      </c>
      <c r="X68">
        <f t="shared" ca="1" si="51"/>
        <v>1.6814291487365371</v>
      </c>
      <c r="Y68">
        <f t="shared" ca="1" si="76"/>
        <v>1.3279982253199158</v>
      </c>
      <c r="Z68">
        <f t="shared" ca="1" si="77"/>
        <v>1.1740877579497473</v>
      </c>
      <c r="AA68">
        <f t="shared" ca="1" si="53"/>
        <v>1.1166648314465444</v>
      </c>
      <c r="AB68">
        <f t="shared" ca="1" si="54"/>
        <v>1.6814291487365371</v>
      </c>
      <c r="AC68">
        <f t="shared" ca="1" si="78"/>
        <v>0.86012403465458398</v>
      </c>
      <c r="AD68">
        <f ca="1">AD25/$AM25+0.4</f>
        <v>0.86705869058784568</v>
      </c>
      <c r="AE68">
        <f t="shared" ref="AE68:AE69" ca="1" si="83">AE25/$AN25-3+0.5+0.3+0.3+0.1+1.2</f>
        <v>1.1135976191699586</v>
      </c>
      <c r="AF68">
        <f t="shared" ca="1" si="60"/>
        <v>1.6814291487365371</v>
      </c>
      <c r="AG68">
        <f t="shared" ca="1" si="80"/>
        <v>1.2600093868172317</v>
      </c>
      <c r="AH68">
        <f t="shared" ca="1" si="62"/>
        <v>1.161262155330427</v>
      </c>
      <c r="AI68">
        <f t="shared" ca="1" si="63"/>
        <v>0.91472322674831408</v>
      </c>
      <c r="AJ68">
        <f t="shared" ca="1" si="64"/>
        <v>1.6814291487365371</v>
      </c>
      <c r="AK68">
        <f t="shared" ca="1" si="81"/>
        <v>0.90198226431341977</v>
      </c>
      <c r="AM68">
        <f t="shared" si="68"/>
        <v>2.0283208459182727</v>
      </c>
      <c r="AN68">
        <f t="shared" ca="1" si="66"/>
        <v>1.0170586905878456</v>
      </c>
      <c r="AO68">
        <f t="shared" ca="1" si="67"/>
        <v>0.96126215533042703</v>
      </c>
    </row>
    <row r="69" spans="1:41" x14ac:dyDescent="0.25">
      <c r="A69">
        <v>2046</v>
      </c>
      <c r="B69">
        <f ca="1">B26/$AM26+0.5</f>
        <v>0.92195944811905117</v>
      </c>
      <c r="C69">
        <f t="shared" ca="1" si="37"/>
        <v>1.0612891319759443</v>
      </c>
      <c r="D69">
        <f t="shared" ca="1" si="38"/>
        <v>1.6050589947901392</v>
      </c>
      <c r="E69">
        <f t="shared" ca="1" si="73"/>
        <v>2.3342193492615699</v>
      </c>
      <c r="F69">
        <f ca="1">F26/$AM26*2</f>
        <v>1.0877206628985927</v>
      </c>
      <c r="G69">
        <f t="shared" ca="1" si="40"/>
        <v>1.0612891319759443</v>
      </c>
      <c r="H69">
        <f t="shared" ca="1" si="41"/>
        <v>1.6050589947901392</v>
      </c>
      <c r="I69">
        <f t="shared" ca="1" si="74"/>
        <v>0.98105263314433022</v>
      </c>
      <c r="J69">
        <v>1.2112920761720938</v>
      </c>
      <c r="K69">
        <v>0.91154140118911298</v>
      </c>
      <c r="L69">
        <f t="shared" ca="1" si="56"/>
        <v>1.6050589947901392</v>
      </c>
      <c r="M69">
        <f t="shared" ca="1" si="75"/>
        <v>1.155701867136703</v>
      </c>
      <c r="N69">
        <f t="shared" ca="1" si="57"/>
        <v>0.81404937518177412</v>
      </c>
      <c r="O69">
        <f t="shared" ca="1" si="44"/>
        <v>0.16681443024568085</v>
      </c>
      <c r="P69">
        <f t="shared" ca="1" si="45"/>
        <v>1.6138790962286063</v>
      </c>
      <c r="Q69">
        <f t="shared" ca="1" si="82"/>
        <v>1.088292040003604</v>
      </c>
      <c r="R69">
        <f t="shared" ca="1" si="58"/>
        <v>1.120446708912858</v>
      </c>
      <c r="S69">
        <f t="shared" ca="1" si="47"/>
        <v>0.16681443024568085</v>
      </c>
      <c r="T69">
        <f t="shared" ca="1" si="48"/>
        <v>1.6138790962286063</v>
      </c>
      <c r="U69">
        <f t="shared" ref="U69:U76" ca="1" si="84">U26/$AP26/15</f>
        <v>0.92684470562395949</v>
      </c>
      <c r="V69">
        <f ca="1">V26/$AM26+0.5</f>
        <v>0.76645641078501525</v>
      </c>
      <c r="W69">
        <f t="shared" ca="1" si="50"/>
        <v>1.0612891319759443</v>
      </c>
      <c r="X69">
        <f t="shared" ca="1" si="51"/>
        <v>1.6050589947901392</v>
      </c>
      <c r="Y69">
        <f t="shared" ca="1" si="76"/>
        <v>1.3585428389312078</v>
      </c>
      <c r="Z69">
        <f ca="1">Z26/$AM26*1.6+0.2</f>
        <v>1.1660644351200606</v>
      </c>
      <c r="AA69">
        <f t="shared" ca="1" si="53"/>
        <v>1.0612891319759443</v>
      </c>
      <c r="AB69">
        <f t="shared" ca="1" si="54"/>
        <v>1.6050589947901392</v>
      </c>
      <c r="AC69">
        <f t="shared" ca="1" si="78"/>
        <v>0.87910534707191146</v>
      </c>
      <c r="AD69">
        <f ca="1">AD26/$AM26+0.4</f>
        <v>0.89439183105447362</v>
      </c>
      <c r="AE69">
        <f t="shared" ca="1" si="83"/>
        <v>1.03907270394726</v>
      </c>
      <c r="AF69">
        <f t="shared" ca="1" si="60"/>
        <v>1.6050589947901392</v>
      </c>
      <c r="AG69">
        <f t="shared" ca="1" si="80"/>
        <v>1.2886599419942235</v>
      </c>
      <c r="AH69">
        <f t="shared" ca="1" si="62"/>
        <v>1.1352185065445799</v>
      </c>
      <c r="AI69">
        <f t="shared" ca="1" si="63"/>
        <v>0.99053763365179348</v>
      </c>
      <c r="AJ69">
        <f t="shared" ca="1" si="64"/>
        <v>1.6050589947901392</v>
      </c>
      <c r="AK69">
        <f t="shared" ca="1" si="81"/>
        <v>0.9221428789531152</v>
      </c>
      <c r="AM69">
        <f t="shared" si="68"/>
        <v>2.0296103375990535</v>
      </c>
      <c r="AN69">
        <f t="shared" ca="1" si="66"/>
        <v>1.0443918310544735</v>
      </c>
      <c r="AO69">
        <f t="shared" ca="1" si="67"/>
        <v>0.93521850654457994</v>
      </c>
    </row>
    <row r="70" spans="1:41" x14ac:dyDescent="0.25">
      <c r="A70">
        <v>2047</v>
      </c>
      <c r="B70">
        <f ca="1">B27/$AM27/4-0.3</f>
        <v>0.9231983095700822</v>
      </c>
      <c r="C70">
        <f t="shared" ca="1" si="37"/>
        <v>1.0149103632602459</v>
      </c>
      <c r="D70">
        <f t="shared" ca="1" si="38"/>
        <v>1.7974708001175299</v>
      </c>
      <c r="E70">
        <f t="shared" ca="1" si="73"/>
        <v>2.1763857435335341</v>
      </c>
      <c r="F70">
        <f ca="1">F27/$AM27/4</f>
        <v>1.256950673470544</v>
      </c>
      <c r="G70">
        <f t="shared" ca="1" si="40"/>
        <v>1.0149103632602459</v>
      </c>
      <c r="H70">
        <f t="shared" ca="1" si="41"/>
        <v>1.7974708001175299</v>
      </c>
      <c r="I70">
        <f t="shared" ca="1" si="74"/>
        <v>0.85515986882309858</v>
      </c>
      <c r="J70">
        <v>1.2024187407720972</v>
      </c>
      <c r="K70">
        <v>0.8948856448562208</v>
      </c>
      <c r="L70">
        <f t="shared" ca="1" si="56"/>
        <v>1.7974708001175299</v>
      </c>
      <c r="M70">
        <f t="shared" ca="1" si="75"/>
        <v>1.0076778010958545</v>
      </c>
      <c r="N70">
        <f t="shared" ca="1" si="57"/>
        <v>0.80342827871674849</v>
      </c>
      <c r="O70">
        <f t="shared" ca="1" si="44"/>
        <v>0.16290045505696418</v>
      </c>
      <c r="P70">
        <f t="shared" ca="1" si="45"/>
        <v>1.8073492935865081</v>
      </c>
      <c r="Q70">
        <f t="shared" ca="1" si="82"/>
        <v>1.0868562337683794</v>
      </c>
      <c r="R70">
        <f t="shared" ca="1" si="58"/>
        <v>1.118919584484362</v>
      </c>
      <c r="S70">
        <f t="shared" ca="1" si="47"/>
        <v>0.16290045505696418</v>
      </c>
      <c r="T70">
        <f t="shared" ca="1" si="48"/>
        <v>1.8073492935865081</v>
      </c>
      <c r="U70">
        <f t="shared" ca="1" si="84"/>
        <v>0.92766416576796573</v>
      </c>
      <c r="V70">
        <f ca="1">V27/$AM27/4-0.2</f>
        <v>0.98020028217698507</v>
      </c>
      <c r="W70">
        <f t="shared" ca="1" si="50"/>
        <v>1.0149103632602459</v>
      </c>
      <c r="X70">
        <f t="shared" ca="1" si="51"/>
        <v>1.7974708001175299</v>
      </c>
      <c r="Y70">
        <f t="shared" ca="1" si="76"/>
        <v>1.1849381432960586</v>
      </c>
      <c r="Z70">
        <f ca="1">Z27/$AM27/4-0.1</f>
        <v>1.1735186377510247</v>
      </c>
      <c r="AA70">
        <f t="shared" ca="1" si="53"/>
        <v>1.0149103632602459</v>
      </c>
      <c r="AB70">
        <f t="shared" ca="1" si="54"/>
        <v>1.7974708001175299</v>
      </c>
      <c r="AC70">
        <f t="shared" ca="1" si="78"/>
        <v>0.76604965096611777</v>
      </c>
      <c r="AD70">
        <f ca="1">AD27/$AM27/5-0.1</f>
        <v>0.89460328034861747</v>
      </c>
      <c r="AE70">
        <f ca="1">AE27/$AN27-3+0.5+0.3+0.3+0.1+1.2+0.2</f>
        <v>1.1807322676216334</v>
      </c>
      <c r="AF70">
        <f t="shared" ca="1" si="60"/>
        <v>1.7974708001175299</v>
      </c>
      <c r="AG70">
        <f t="shared" ca="1" si="80"/>
        <v>1.1236944027582845</v>
      </c>
      <c r="AH70">
        <f t="shared" ca="1" si="62"/>
        <v>1.136296738020113</v>
      </c>
      <c r="AI70">
        <f t="shared" ca="1" si="63"/>
        <v>0.85016775074709705</v>
      </c>
      <c r="AJ70">
        <f t="shared" ca="1" si="64"/>
        <v>1.7974708001175299</v>
      </c>
      <c r="AK70">
        <f t="shared" ca="1" si="81"/>
        <v>0.80377822072255634</v>
      </c>
      <c r="AM70">
        <f t="shared" si="68"/>
        <v>2.0309000183687305</v>
      </c>
      <c r="AN70">
        <f t="shared" ca="1" si="66"/>
        <v>1.0446032803486174</v>
      </c>
      <c r="AO70">
        <f t="shared" ca="1" si="67"/>
        <v>0.93629673802011304</v>
      </c>
    </row>
    <row r="71" spans="1:41" x14ac:dyDescent="0.25">
      <c r="A71">
        <v>2048</v>
      </c>
      <c r="B71">
        <f ca="1">B28/$AM28/4-0.15</f>
        <v>0.93763396686480649</v>
      </c>
      <c r="C71">
        <f t="shared" ca="1" si="37"/>
        <v>2.1164034026471645</v>
      </c>
      <c r="D71">
        <f t="shared" ca="1" si="38"/>
        <v>0.15647597522704276</v>
      </c>
      <c r="E71">
        <f t="shared" ca="1" si="73"/>
        <v>2.2983178029091551</v>
      </c>
      <c r="F71">
        <f ca="1">F28/$AM28/4</f>
        <v>1.118343321859151</v>
      </c>
      <c r="G71">
        <f t="shared" ca="1" si="40"/>
        <v>2.1164034026471645</v>
      </c>
      <c r="H71">
        <f t="shared" ca="1" si="41"/>
        <v>0.15647597522704276</v>
      </c>
      <c r="I71">
        <f t="shared" ca="1" si="74"/>
        <v>0.95156969988384343</v>
      </c>
      <c r="J71">
        <v>1.170676296844269</v>
      </c>
      <c r="K71">
        <v>0.87676777608524614</v>
      </c>
      <c r="L71">
        <f ca="1">L28/$AO28+1</f>
        <v>1.1564759752270428</v>
      </c>
      <c r="M71">
        <f t="shared" ca="1" si="75"/>
        <v>1.1215755088818389</v>
      </c>
      <c r="N71">
        <f t="shared" ca="1" si="57"/>
        <v>0.81349101291517867</v>
      </c>
      <c r="O71">
        <f t="shared" ca="1" si="44"/>
        <v>0.15908261515262379</v>
      </c>
      <c r="P71">
        <f t="shared" ca="1" si="45"/>
        <v>1.5857546530452868</v>
      </c>
      <c r="Q71">
        <f ca="1">Q28/$AP28/12</f>
        <v>1.0953339720509581</v>
      </c>
      <c r="R71">
        <f t="shared" ca="1" si="58"/>
        <v>1.1206127158857415</v>
      </c>
      <c r="S71">
        <f t="shared" ca="1" si="47"/>
        <v>0.15908261515262379</v>
      </c>
      <c r="T71">
        <f t="shared" ca="1" si="48"/>
        <v>1.5857546530452868</v>
      </c>
      <c r="U71">
        <f t="shared" ca="1" si="84"/>
        <v>0.86034437895201576</v>
      </c>
      <c r="V71">
        <f t="shared" ref="V71:V74" ca="1" si="85">V28/$AM28/4-0.2</f>
        <v>0.84856514402027461</v>
      </c>
      <c r="W71">
        <f t="shared" ca="1" si="50"/>
        <v>2.1164034026471645</v>
      </c>
      <c r="X71">
        <f t="shared" ca="1" si="51"/>
        <v>0.15647597522704276</v>
      </c>
      <c r="Y71">
        <f t="shared" ca="1" si="76"/>
        <v>1.3192979226314823</v>
      </c>
      <c r="Z71">
        <f t="shared" ca="1" si="77"/>
        <v>1.133394541694317</v>
      </c>
      <c r="AA71">
        <f t="shared" ca="1" si="53"/>
        <v>2.1164034026471645</v>
      </c>
      <c r="AB71">
        <f t="shared" ca="1" si="54"/>
        <v>0.15647597522704276</v>
      </c>
      <c r="AC71">
        <f t="shared" ca="1" si="78"/>
        <v>0.8521511081600468</v>
      </c>
      <c r="AD71">
        <f t="shared" ref="AD71:AD74" ca="1" si="86">AD28/$AM28/5</f>
        <v>0.88470561391078673</v>
      </c>
      <c r="AE71">
        <f ca="1">AE28/$AN28-3+0.5+0.3+0.3+0.1+1.2-1.5</f>
        <v>1.2246890851150889</v>
      </c>
      <c r="AF71">
        <f t="shared" ca="1" si="60"/>
        <v>0.15647597522704276</v>
      </c>
      <c r="AG71">
        <f t="shared" ca="1" si="80"/>
        <v>1.250790901455112</v>
      </c>
      <c r="AH71">
        <f t="shared" ca="1" si="62"/>
        <v>1.147484274251849</v>
      </c>
      <c r="AI71">
        <f t="shared" ca="1" si="63"/>
        <v>0.80750080304754679</v>
      </c>
      <c r="AJ71">
        <f t="shared" ca="1" si="64"/>
        <v>0.15647597522704276</v>
      </c>
      <c r="AK71">
        <f t="shared" ca="1" si="81"/>
        <v>0.89436689230027455</v>
      </c>
      <c r="AM71">
        <f t="shared" si="68"/>
        <v>2.0321898881626357</v>
      </c>
      <c r="AN71">
        <f t="shared" ca="1" si="66"/>
        <v>1.0347056139107866</v>
      </c>
      <c r="AO71">
        <f t="shared" ca="1" si="67"/>
        <v>0.947484274251849</v>
      </c>
    </row>
    <row r="72" spans="1:41" x14ac:dyDescent="0.25">
      <c r="A72">
        <v>2049</v>
      </c>
      <c r="B72">
        <f ca="1">B29/$AM29/4-0.2</f>
        <v>0.9559847207878398</v>
      </c>
      <c r="C72">
        <f t="shared" ca="1" si="37"/>
        <v>2.0224508002166246</v>
      </c>
      <c r="D72">
        <f t="shared" ca="1" si="38"/>
        <v>0.16622549900744768</v>
      </c>
      <c r="E72">
        <f t="shared" ca="1" si="73"/>
        <v>2.2255381145329194</v>
      </c>
      <c r="F72">
        <f ca="1">F29/$AM29/4</f>
        <v>1.1894276812434197</v>
      </c>
      <c r="G72">
        <f t="shared" ca="1" si="40"/>
        <v>2.0224508002166246</v>
      </c>
      <c r="H72">
        <f t="shared" ca="1" si="41"/>
        <v>0.16622549900744768</v>
      </c>
      <c r="I72">
        <f t="shared" ca="1" si="74"/>
        <v>0.89335460054015303</v>
      </c>
      <c r="J72">
        <v>1.1378060713962266</v>
      </c>
      <c r="K72">
        <v>0.88066795474399395</v>
      </c>
      <c r="L72">
        <f t="shared" ref="L72:L76" ca="1" si="87">L29/$AO29+1</f>
        <v>1.1662254990074477</v>
      </c>
      <c r="M72">
        <f t="shared" ca="1" si="75"/>
        <v>1.0532243554431164</v>
      </c>
      <c r="N72">
        <f t="shared" ca="1" si="57"/>
        <v>0.80533788434093156</v>
      </c>
      <c r="O72">
        <f t="shared" ca="1" si="44"/>
        <v>0.15538155901838765</v>
      </c>
      <c r="P72">
        <f t="shared" ca="1" si="45"/>
        <v>1.6494768232998605</v>
      </c>
      <c r="Q72">
        <f t="shared" ca="1" si="82"/>
        <v>1.0873452146777078</v>
      </c>
      <c r="R72">
        <f t="shared" ca="1" si="58"/>
        <v>1.1187176483039465</v>
      </c>
      <c r="S72">
        <f t="shared" ca="1" si="47"/>
        <v>0.15538155901838765</v>
      </c>
      <c r="T72">
        <f t="shared" ca="1" si="48"/>
        <v>1.6494768232998605</v>
      </c>
      <c r="U72">
        <f t="shared" ca="1" si="84"/>
        <v>0.92738508885873894</v>
      </c>
      <c r="V72">
        <f t="shared" ca="1" si="85"/>
        <v>0.91349523159665647</v>
      </c>
      <c r="W72">
        <f t="shared" ca="1" si="50"/>
        <v>2.0224508002166246</v>
      </c>
      <c r="X72">
        <f t="shared" ca="1" si="51"/>
        <v>0.16622549900744768</v>
      </c>
      <c r="Y72">
        <f t="shared" ca="1" si="76"/>
        <v>1.239287223114337</v>
      </c>
      <c r="Z72">
        <f t="shared" ca="1" si="77"/>
        <v>1.2057938405277482</v>
      </c>
      <c r="AA72">
        <f t="shared" ca="1" si="53"/>
        <v>2.0224508002166246</v>
      </c>
      <c r="AB72">
        <f t="shared" ca="1" si="54"/>
        <v>0.16622549900744768</v>
      </c>
      <c r="AC72">
        <f t="shared" ca="1" si="78"/>
        <v>0.79977804804709118</v>
      </c>
      <c r="AD72">
        <f t="shared" ca="1" si="86"/>
        <v>0.94068608665773623</v>
      </c>
      <c r="AE72">
        <f ca="1">AE29/$AN29-3+0.5+0.3+0.3+0.1+1.2-1.5</f>
        <v>1.1058464676171651</v>
      </c>
      <c r="AF72">
        <f t="shared" ca="1" si="60"/>
        <v>0.16622549900744768</v>
      </c>
      <c r="AG72">
        <f t="shared" ca="1" si="80"/>
        <v>1.1746381741436369</v>
      </c>
      <c r="AH72">
        <f t="shared" ca="1" si="62"/>
        <v>1.092793860258422</v>
      </c>
      <c r="AI72">
        <f t="shared" ca="1" si="63"/>
        <v>0.92763347929899309</v>
      </c>
      <c r="AJ72">
        <f t="shared" ca="1" si="64"/>
        <v>0.16622549900744768</v>
      </c>
      <c r="AK72">
        <f t="shared" ca="1" si="81"/>
        <v>0.83962838864803158</v>
      </c>
      <c r="AM72">
        <f t="shared" si="68"/>
        <v>2.0334799469161582</v>
      </c>
      <c r="AN72">
        <f t="shared" ca="1" si="66"/>
        <v>1.0906860866577361</v>
      </c>
      <c r="AO72">
        <f t="shared" ca="1" si="67"/>
        <v>0.892793860258422</v>
      </c>
    </row>
    <row r="73" spans="1:41" x14ac:dyDescent="0.25">
      <c r="A73">
        <v>2050</v>
      </c>
      <c r="B73">
        <f ca="1">B30/$AM30/4-0.1</f>
        <v>0.94564795583531958</v>
      </c>
      <c r="C73">
        <f t="shared" ca="1" si="37"/>
        <v>0.19364837733346951</v>
      </c>
      <c r="D73">
        <f t="shared" ca="1" si="38"/>
        <v>0.14915322694377517</v>
      </c>
      <c r="E73">
        <f t="shared" ca="1" si="73"/>
        <v>2.3525234277059135</v>
      </c>
      <c r="F73">
        <f ca="1">F30/$AM30/4</f>
        <v>1.0766087724788902</v>
      </c>
      <c r="G73">
        <f t="shared" ca="1" si="40"/>
        <v>0.19364837733346951</v>
      </c>
      <c r="H73">
        <f t="shared" ca="1" si="41"/>
        <v>0.14915322694377517</v>
      </c>
      <c r="I73">
        <f t="shared" ca="1" si="74"/>
        <v>0.99372154587616801</v>
      </c>
      <c r="J73">
        <v>1.1305765184542069</v>
      </c>
      <c r="K73">
        <v>0.88280361155780485</v>
      </c>
      <c r="L73">
        <f t="shared" ca="1" si="87"/>
        <v>1.1491532269437752</v>
      </c>
      <c r="M73">
        <f t="shared" ca="1" si="75"/>
        <v>1.1718065660832808</v>
      </c>
      <c r="N73">
        <f t="shared" ca="1" si="57"/>
        <v>0.81286140605191959</v>
      </c>
      <c r="O73">
        <f t="shared" ca="1" si="44"/>
        <v>1.8003766856096979E-2</v>
      </c>
      <c r="P73">
        <f t="shared" ca="1" si="45"/>
        <v>1.4485165901915722</v>
      </c>
      <c r="Q73">
        <f t="shared" ca="1" si="82"/>
        <v>1.1342309624265536</v>
      </c>
      <c r="R73">
        <f t="shared" ca="1" si="58"/>
        <v>1.1896253003621793</v>
      </c>
      <c r="S73">
        <f t="shared" ca="1" si="47"/>
        <v>1.5124509663281336E-2</v>
      </c>
      <c r="T73">
        <f t="shared" ca="1" si="48"/>
        <v>1.4485165901915722</v>
      </c>
      <c r="U73">
        <f t="shared" ca="1" si="84"/>
        <v>0.86003745641553175</v>
      </c>
      <c r="V73">
        <f t="shared" ca="1" si="85"/>
        <v>0.80636425802137679</v>
      </c>
      <c r="W73">
        <f t="shared" ca="1" si="50"/>
        <v>0.19364837733346951</v>
      </c>
      <c r="X73">
        <f t="shared" ca="1" si="51"/>
        <v>0.14915322694377517</v>
      </c>
      <c r="Y73">
        <f t="shared" ca="1" si="76"/>
        <v>1.3792128167805757</v>
      </c>
      <c r="Z73">
        <f t="shared" ca="1" si="77"/>
        <v>1.0917378355599481</v>
      </c>
      <c r="AA73">
        <f t="shared" ca="1" si="53"/>
        <v>0.19364837733346951</v>
      </c>
      <c r="AB73">
        <f t="shared" ca="1" si="54"/>
        <v>0.14915322694377517</v>
      </c>
      <c r="AC73">
        <f t="shared" ca="1" si="78"/>
        <v>0.88938783711338831</v>
      </c>
      <c r="AD73">
        <f t="shared" ca="1" si="86"/>
        <v>0.85123708883975147</v>
      </c>
      <c r="AE73">
        <f ca="1">AE30/$AN30-3+0.5+0.3+0.3+0.1+1.2+1.3</f>
        <v>1.0761899017999528</v>
      </c>
      <c r="AF73">
        <f t="shared" ca="1" si="60"/>
        <v>0.14915322694377517</v>
      </c>
      <c r="AG73">
        <f t="shared" ca="1" si="80"/>
        <v>1.3069455282565747</v>
      </c>
      <c r="AH73">
        <f t="shared" ca="1" si="62"/>
        <v>1.1835331057249867</v>
      </c>
      <c r="AI73">
        <f t="shared" ca="1" si="63"/>
        <v>0.95858029276478529</v>
      </c>
      <c r="AJ73">
        <f t="shared" ca="1" si="64"/>
        <v>0.14915322694377517</v>
      </c>
      <c r="AK73">
        <f t="shared" ca="1" si="81"/>
        <v>0.93394738419072254</v>
      </c>
      <c r="AM73">
        <f t="shared" si="68"/>
        <v>2.0347701945647381</v>
      </c>
      <c r="AN73">
        <f t="shared" ca="1" si="66"/>
        <v>1.0012370888397515</v>
      </c>
      <c r="AO73">
        <f t="shared" ca="1" si="67"/>
        <v>0.98353310572498676</v>
      </c>
    </row>
    <row r="74" spans="1:41" x14ac:dyDescent="0.25">
      <c r="A74">
        <v>2051</v>
      </c>
      <c r="B74">
        <f ca="1">B31/$AM31/4-0.15</f>
        <v>0.94370837073147451</v>
      </c>
      <c r="C74">
        <f t="shared" ca="1" si="37"/>
        <v>1.8481251254074094</v>
      </c>
      <c r="D74">
        <f t="shared" ca="1" si="38"/>
        <v>0.17063816979925547</v>
      </c>
      <c r="E74">
        <f t="shared" ca="1" si="73"/>
        <v>2.192265735772382</v>
      </c>
      <c r="F74">
        <f ca="1">F31/$AM31/4</f>
        <v>1.1268445929653337</v>
      </c>
      <c r="G74">
        <f t="shared" ca="1" si="40"/>
        <v>1.8481251254074094</v>
      </c>
      <c r="H74">
        <f t="shared" ca="1" si="41"/>
        <v>0.17063816979925547</v>
      </c>
      <c r="I74">
        <f t="shared" ca="1" si="74"/>
        <v>0.86617089032701622</v>
      </c>
      <c r="J74">
        <v>1.17792724816426</v>
      </c>
      <c r="K74">
        <v>0.86469614300802022</v>
      </c>
      <c r="L74">
        <f t="shared" ca="1" si="87"/>
        <v>1.1706381697992554</v>
      </c>
      <c r="M74">
        <f t="shared" ca="1" si="75"/>
        <v>1.0216513055917056</v>
      </c>
      <c r="N74">
        <f t="shared" ca="1" si="57"/>
        <v>0.80722484489750057</v>
      </c>
      <c r="O74">
        <f t="shared" ca="1" si="44"/>
        <v>0.14827179762914303</v>
      </c>
      <c r="P74">
        <f t="shared" ca="1" si="45"/>
        <v>1.6226490249000205</v>
      </c>
      <c r="Q74">
        <f t="shared" ca="1" si="82"/>
        <v>1.0101458840291304</v>
      </c>
      <c r="R74">
        <f t="shared" ca="1" si="58"/>
        <v>1.1185152894335344</v>
      </c>
      <c r="S74">
        <f t="shared" ca="1" si="47"/>
        <v>0.14827883802491798</v>
      </c>
      <c r="T74">
        <f t="shared" ca="1" si="48"/>
        <v>1.6232583302382124</v>
      </c>
      <c r="U74">
        <f t="shared" ca="1" si="84"/>
        <v>0.86087608895248002</v>
      </c>
      <c r="V74">
        <f t="shared" ca="1" si="85"/>
        <v>0.85172080402633266</v>
      </c>
      <c r="W74">
        <f t="shared" ca="1" si="50"/>
        <v>1.8481251254074094</v>
      </c>
      <c r="X74">
        <f t="shared" ca="1" si="51"/>
        <v>0.17063816979925547</v>
      </c>
      <c r="Y74">
        <f t="shared" ca="1" si="76"/>
        <v>1.2028566423284073</v>
      </c>
      <c r="Z74">
        <f t="shared" ca="1" si="77"/>
        <v>1.1430121692065531</v>
      </c>
      <c r="AA74">
        <f t="shared" ca="1" si="53"/>
        <v>1.8481251254074094</v>
      </c>
      <c r="AB74">
        <f t="shared" ca="1" si="54"/>
        <v>0.17063816979925547</v>
      </c>
      <c r="AC74">
        <f t="shared" ca="1" si="78"/>
        <v>0.77499728900239373</v>
      </c>
      <c r="AD74">
        <f t="shared" ca="1" si="86"/>
        <v>0.89071998693925136</v>
      </c>
      <c r="AE74">
        <f ca="1">AE31/$AN31-3+0.5+0.3+0.3+0.1+1.2-1</f>
        <v>1.382146422774861</v>
      </c>
      <c r="AF74">
        <f t="shared" ca="1" si="60"/>
        <v>0.17063816979925547</v>
      </c>
      <c r="AG74">
        <f t="shared" ca="1" si="80"/>
        <v>1.1395422159888224</v>
      </c>
      <c r="AH74">
        <f t="shared" ca="1" si="62"/>
        <v>1.1453406441046177</v>
      </c>
      <c r="AI74">
        <f t="shared" ca="1" si="63"/>
        <v>0.65391420826900815</v>
      </c>
      <c r="AJ74">
        <f t="shared" ca="1" si="64"/>
        <v>0.17063816979925547</v>
      </c>
      <c r="AK74">
        <f t="shared" ca="1" si="81"/>
        <v>0.81404807646137933</v>
      </c>
      <c r="AM74">
        <f t="shared" si="68"/>
        <v>2.0360606310438691</v>
      </c>
      <c r="AN74">
        <f t="shared" ca="1" si="66"/>
        <v>1.0407199869392514</v>
      </c>
      <c r="AO74">
        <f t="shared" ca="1" si="67"/>
        <v>0.94534064410461771</v>
      </c>
    </row>
    <row r="75" spans="1:41" x14ac:dyDescent="0.25">
      <c r="A75">
        <v>2052</v>
      </c>
      <c r="B75">
        <f ca="1">B32/$AM32</f>
        <v>0.91939087880139592</v>
      </c>
      <c r="C75">
        <f t="shared" ca="1" si="37"/>
        <v>1.8693512518572628</v>
      </c>
      <c r="D75">
        <f t="shared" ca="1" si="38"/>
        <v>0.15937484482378994</v>
      </c>
      <c r="E75">
        <f t="shared" ca="1" si="73"/>
        <v>2.2676078600842025</v>
      </c>
      <c r="F75">
        <f ca="1">F32/$AM32+0.2</f>
        <v>1.1478890232465431</v>
      </c>
      <c r="G75">
        <f t="shared" ca="1" si="40"/>
        <v>1.8693512518572628</v>
      </c>
      <c r="H75">
        <f t="shared" ca="1" si="41"/>
        <v>0.15937484482378994</v>
      </c>
      <c r="I75">
        <f t="shared" ca="1" si="74"/>
        <v>0.92548986297708213</v>
      </c>
      <c r="J75">
        <v>1.1580971975693732</v>
      </c>
      <c r="K75">
        <v>0.80983789285976782</v>
      </c>
      <c r="L75">
        <f t="shared" ca="1" si="87"/>
        <v>1.1593748448237899</v>
      </c>
      <c r="M75">
        <f t="shared" ca="1" si="75"/>
        <v>1.0918836912194136</v>
      </c>
      <c r="N75">
        <f ca="1">(N32/$AM32-0.05)*8</f>
        <v>0.87992791458647901</v>
      </c>
      <c r="O75">
        <f t="shared" ca="1" si="44"/>
        <v>0.10486400768750057</v>
      </c>
      <c r="P75">
        <f t="shared" ca="1" si="45"/>
        <v>1.6249889996523501</v>
      </c>
      <c r="Q75">
        <f t="shared" ca="1" si="82"/>
        <v>1.3954787180995349</v>
      </c>
      <c r="R75">
        <f t="shared" ca="1" si="58"/>
        <v>1.0940507831735014</v>
      </c>
      <c r="S75">
        <f t="shared" ca="1" si="47"/>
        <v>0.15202698404344464</v>
      </c>
      <c r="T75">
        <f t="shared" ca="1" si="48"/>
        <v>1.484201201246617</v>
      </c>
      <c r="U75">
        <f ca="1">U32/$AP32/19</f>
        <v>0.94247364563166014</v>
      </c>
      <c r="V75">
        <f ca="1">V32/$AM32</f>
        <v>0.88332861433087206</v>
      </c>
      <c r="W75">
        <f t="shared" ca="1" si="50"/>
        <v>1.8693512518572628</v>
      </c>
      <c r="X75">
        <f t="shared" ca="1" si="51"/>
        <v>0.15937484482378994</v>
      </c>
      <c r="Y75">
        <f t="shared" ca="1" si="76"/>
        <v>1.2859424007076408</v>
      </c>
      <c r="Z75">
        <f ca="1">Z32/$AM32+0.2</f>
        <v>1.1617726595122875</v>
      </c>
      <c r="AA75">
        <f t="shared" ca="1" si="53"/>
        <v>1.8693512518572628</v>
      </c>
      <c r="AB75">
        <f t="shared" ca="1" si="54"/>
        <v>0.15937484482378994</v>
      </c>
      <c r="AC75">
        <f t="shared" ca="1" si="78"/>
        <v>0.82782767890042175</v>
      </c>
      <c r="AD75">
        <f t="shared" ca="1" si="69"/>
        <v>0.93632667141600656</v>
      </c>
      <c r="AE75">
        <f ca="1">AE32/$AN32-3+0.5+0.3+0.3+0.1+1.2-1.2</f>
        <v>1.2436582933046847</v>
      </c>
      <c r="AF75">
        <f t="shared" ca="1" si="60"/>
        <v>0.15937484482378994</v>
      </c>
      <c r="AG75">
        <f t="shared" ca="1" si="80"/>
        <v>1.2179483473820856</v>
      </c>
      <c r="AH75">
        <f t="shared" ca="1" si="62"/>
        <v>1.1010245848730946</v>
      </c>
      <c r="AI75">
        <f t="shared" ca="1" si="63"/>
        <v>0.79369296298441649</v>
      </c>
      <c r="AJ75">
        <f t="shared" ca="1" si="64"/>
        <v>0.15937484482378994</v>
      </c>
      <c r="AK75">
        <f t="shared" ca="1" si="81"/>
        <v>0.86977702312341687</v>
      </c>
      <c r="AM75">
        <f t="shared" si="68"/>
        <v>2.0373512562891012</v>
      </c>
      <c r="AN75">
        <f t="shared" ca="1" si="66"/>
        <v>1.0863266714160065</v>
      </c>
      <c r="AO75">
        <f t="shared" ca="1" si="67"/>
        <v>0.90102458487309467</v>
      </c>
    </row>
    <row r="76" spans="1:41" x14ac:dyDescent="0.25">
      <c r="A76">
        <v>2053</v>
      </c>
      <c r="B76">
        <f ca="1">B33/$AM33</f>
        <v>0.90231918260837074</v>
      </c>
      <c r="C76">
        <f t="shared" ca="1" si="37"/>
        <v>1.703894928622816</v>
      </c>
      <c r="D76">
        <f t="shared" ca="1" si="38"/>
        <v>0.15543488350304718</v>
      </c>
      <c r="E76">
        <f t="shared" ca="1" si="73"/>
        <v>2.2948640344460838</v>
      </c>
      <c r="F76">
        <f ca="1">F33/$AM33+0.2</f>
        <v>1.1309358763075834</v>
      </c>
      <c r="G76">
        <f t="shared" ca="1" si="40"/>
        <v>1.703894928622816</v>
      </c>
      <c r="H76">
        <f t="shared" ca="1" si="41"/>
        <v>0.15543488350304718</v>
      </c>
      <c r="I76">
        <f t="shared" ca="1" si="74"/>
        <v>0.94666791299250597</v>
      </c>
      <c r="J76">
        <v>1.1418018518223509</v>
      </c>
      <c r="K76">
        <v>0.77925177267859713</v>
      </c>
      <c r="L76">
        <f t="shared" ca="1" si="87"/>
        <v>1.1554348835030472</v>
      </c>
      <c r="M76">
        <f t="shared" ca="1" si="75"/>
        <v>1.1171309737617729</v>
      </c>
      <c r="N76">
        <f t="shared" ca="1" si="57"/>
        <v>0.92934407112227324</v>
      </c>
      <c r="O76">
        <f t="shared" ca="1" si="44"/>
        <v>0.14156222929053963</v>
      </c>
      <c r="P76">
        <f t="shared" ca="1" si="45"/>
        <v>1.4176569002619124</v>
      </c>
      <c r="Q76">
        <f t="shared" ca="1" si="82"/>
        <v>1.3957498090748632</v>
      </c>
      <c r="R76">
        <f t="shared" ca="1" si="58"/>
        <v>1.0939416749837183</v>
      </c>
      <c r="S76">
        <f t="shared" ca="1" si="47"/>
        <v>0.14156222929053963</v>
      </c>
      <c r="T76">
        <f t="shared" ca="1" si="48"/>
        <v>1.4176569002619124</v>
      </c>
      <c r="U76">
        <f ca="1">U33/$AP33/19</f>
        <v>0.94235149809335428</v>
      </c>
      <c r="V76">
        <f ca="1">V33/$AM33</f>
        <v>0.86615520991748951</v>
      </c>
      <c r="W76">
        <f t="shared" ca="1" si="50"/>
        <v>1.703894928622816</v>
      </c>
      <c r="X76">
        <f t="shared" ca="1" si="51"/>
        <v>0.15543488350304718</v>
      </c>
      <c r="Y76">
        <f t="shared" ca="1" si="76"/>
        <v>1.3160730437757446</v>
      </c>
      <c r="Z76">
        <f ca="1">Z33/$AM33+0.2</f>
        <v>1.1448563818007176</v>
      </c>
      <c r="AA76">
        <f t="shared" ca="1" si="53"/>
        <v>1.703894928622816</v>
      </c>
      <c r="AB76">
        <f t="shared" ca="1" si="54"/>
        <v>0.15543488350304718</v>
      </c>
      <c r="AC76">
        <f t="shared" ca="1" si="78"/>
        <v>0.84652621717968513</v>
      </c>
      <c r="AD76">
        <f t="shared" ca="1" si="69"/>
        <v>0.91932585210619322</v>
      </c>
      <c r="AE76">
        <f ca="1">AE33/$AN33-3+0.5+0.3+0.3+0.1+1.2-1.1</f>
        <v>1.0997558026183465</v>
      </c>
      <c r="AF76">
        <f t="shared" ca="1" si="60"/>
        <v>0.15543488350304718</v>
      </c>
      <c r="AG76">
        <f t="shared" ca="1" si="80"/>
        <v>1.2461750201033417</v>
      </c>
      <c r="AH76">
        <f t="shared" ca="1" si="62"/>
        <v>1.1193162181298404</v>
      </c>
      <c r="AI76">
        <f t="shared" ca="1" si="63"/>
        <v>0.93888626761768723</v>
      </c>
      <c r="AJ76">
        <f t="shared" ca="1" si="64"/>
        <v>0.15543488350304718</v>
      </c>
      <c r="AK76">
        <f t="shared" ca="1" si="81"/>
        <v>0.88966275550929153</v>
      </c>
      <c r="AM76">
        <f t="shared" si="68"/>
        <v>2.0386420702360337</v>
      </c>
      <c r="AN76">
        <f t="shared" ca="1" si="66"/>
        <v>1.0693258521061932</v>
      </c>
      <c r="AO76">
        <f t="shared" ca="1" si="67"/>
        <v>0.91931621812984043</v>
      </c>
    </row>
    <row r="77" spans="1:41" x14ac:dyDescent="0.25">
      <c r="A77">
        <v>2054</v>
      </c>
      <c r="B77">
        <f ca="1">B34/$AM34/4</f>
        <v>0.88511938358639863</v>
      </c>
      <c r="C77">
        <f t="shared" ca="1" si="37"/>
        <v>0.28657253531933941</v>
      </c>
      <c r="D77">
        <f t="shared" ca="1" si="38"/>
        <v>1.4242555257145195</v>
      </c>
      <c r="E77">
        <f t="shared" ref="E77:E83" ca="1" si="88">E34/$AP34</f>
        <v>1.1563433619184407</v>
      </c>
      <c r="F77">
        <f ca="1">F34/$AM34/3</f>
        <v>1.2184520369410656</v>
      </c>
      <c r="G77">
        <f t="shared" ca="1" si="40"/>
        <v>0.28657253531933941</v>
      </c>
      <c r="H77">
        <f t="shared" ca="1" si="41"/>
        <v>1.4242555257145195</v>
      </c>
      <c r="I77">
        <f t="shared" ref="I77:I83" ca="1" si="89">I34/$AP34</f>
        <v>0.91574458375765044</v>
      </c>
      <c r="J77">
        <v>1.1253744753670685</v>
      </c>
      <c r="K77">
        <v>0.76439270532310266</v>
      </c>
      <c r="L77">
        <f t="shared" ca="1" si="56"/>
        <v>1.4242555257145195</v>
      </c>
      <c r="M77">
        <f t="shared" ca="1" si="75"/>
        <v>1.0808851995926554</v>
      </c>
      <c r="N77">
        <f t="shared" ca="1" si="57"/>
        <v>0.82180175373999342</v>
      </c>
      <c r="O77">
        <f t="shared" ca="1" si="44"/>
        <v>0.13833596543768756</v>
      </c>
      <c r="P77">
        <f t="shared" ca="1" si="45"/>
        <v>1.4320879824381181</v>
      </c>
      <c r="Q77">
        <f t="shared" ca="1" si="46"/>
        <v>1.1402963049616059</v>
      </c>
      <c r="R77">
        <f t="shared" ca="1" si="58"/>
        <v>1.1211840199099279</v>
      </c>
      <c r="S77">
        <f t="shared" ca="1" si="47"/>
        <v>0.13833596543768756</v>
      </c>
      <c r="T77">
        <f t="shared" ca="1" si="48"/>
        <v>1.4320879824381181</v>
      </c>
      <c r="U77">
        <f t="shared" ca="1" si="49"/>
        <v>0.90760975039113756</v>
      </c>
      <c r="V77">
        <f ca="1">V34/$AM34/4-0.2+0.2</f>
        <v>0.84887362720006188</v>
      </c>
      <c r="W77">
        <f t="shared" ca="1" si="50"/>
        <v>0.28657253531933941</v>
      </c>
      <c r="X77">
        <f t="shared" ca="1" si="51"/>
        <v>1.4242555257145195</v>
      </c>
      <c r="Y77">
        <f t="shared" ref="Y77:Y83" ca="1" si="90">Y34/$AP34</f>
        <v>1.2737488877299625</v>
      </c>
      <c r="Z77">
        <f ca="1">Z34/$AM34/3</f>
        <v>1.2370517101710019</v>
      </c>
      <c r="AA77">
        <f t="shared" ca="1" si="53"/>
        <v>0.28657253531933941</v>
      </c>
      <c r="AB77">
        <f t="shared" ca="1" si="54"/>
        <v>1.4242555257145195</v>
      </c>
      <c r="AC77">
        <f t="shared" ref="AC77:AC83" ca="1" si="91">AC34/$AP34</f>
        <v>0.8186413618788998</v>
      </c>
      <c r="AD77">
        <f ca="1">AD34/$AM34/4</f>
        <v>0.90218766947543483</v>
      </c>
      <c r="AE77">
        <f ca="1">AE34/$AN34-3+0.5+0.3+0.3+0.1+1.2+1.3</f>
        <v>1.1752578041525688</v>
      </c>
      <c r="AF77">
        <f t="shared" ca="1" si="60"/>
        <v>1.4242555257145195</v>
      </c>
      <c r="AG77">
        <f t="shared" ca="1" si="61"/>
        <v>1.2057998020956753</v>
      </c>
      <c r="AH77">
        <f t="shared" ca="1" si="62"/>
        <v>1.1377454033448879</v>
      </c>
      <c r="AI77">
        <f t="shared" ca="1" si="63"/>
        <v>0.8646752686677539</v>
      </c>
      <c r="AJ77">
        <f t="shared" ca="1" si="64"/>
        <v>1.4242555257145195</v>
      </c>
      <c r="AK77">
        <f t="shared" ca="1" si="65"/>
        <v>0.8605872308384136</v>
      </c>
      <c r="AM77">
        <f t="shared" si="68"/>
        <v>2.0399330728203227</v>
      </c>
      <c r="AN77">
        <f t="shared" ca="1" si="66"/>
        <v>1.0521876694754349</v>
      </c>
      <c r="AO77">
        <f t="shared" ca="1" si="67"/>
        <v>0.93774540334488798</v>
      </c>
    </row>
    <row r="78" spans="1:41" x14ac:dyDescent="0.25">
      <c r="A78">
        <v>2055</v>
      </c>
      <c r="B78">
        <f ca="1">B35/$AM35-0.15</f>
        <v>0.87651775371149954</v>
      </c>
      <c r="C78">
        <f t="shared" ca="1" si="37"/>
        <v>1.40120280204474</v>
      </c>
      <c r="D78">
        <f t="shared" ca="1" si="38"/>
        <v>1.391992396021015</v>
      </c>
      <c r="E78">
        <f t="shared" ca="1" si="88"/>
        <v>1.1567032933759736</v>
      </c>
      <c r="F78">
        <f t="shared" ref="F78:F83" ca="1" si="92">F35/$AM35</f>
        <v>1.0605964986249301</v>
      </c>
      <c r="G78">
        <f t="shared" ca="1" si="40"/>
        <v>1.40120280204474</v>
      </c>
      <c r="H78">
        <f t="shared" ca="1" si="41"/>
        <v>1.391992396021015</v>
      </c>
      <c r="I78">
        <f t="shared" ca="1" si="89"/>
        <v>0.91563278132819748</v>
      </c>
      <c r="J78">
        <v>1.1640719814384466</v>
      </c>
      <c r="K78">
        <v>0.81151934557071226</v>
      </c>
      <c r="L78">
        <f t="shared" ca="1" si="56"/>
        <v>1.391992396021015</v>
      </c>
      <c r="M78">
        <f t="shared" ca="1" si="75"/>
        <v>1.0809925299249306</v>
      </c>
      <c r="N78">
        <f t="shared" ca="1" si="57"/>
        <v>0.91202346640268073</v>
      </c>
      <c r="O78">
        <f t="shared" ca="1" si="44"/>
        <v>1.3518422450900587</v>
      </c>
      <c r="P78">
        <f t="shared" ca="1" si="45"/>
        <v>1.399648123787451</v>
      </c>
      <c r="Q78">
        <f t="shared" ca="1" si="46"/>
        <v>1.1405508652336673</v>
      </c>
      <c r="R78">
        <f t="shared" ca="1" si="58"/>
        <v>1.1062979611199262</v>
      </c>
      <c r="S78">
        <f t="shared" ca="1" si="47"/>
        <v>1.3518422450900587</v>
      </c>
      <c r="T78">
        <f t="shared" ca="1" si="48"/>
        <v>1.399648123787451</v>
      </c>
      <c r="U78">
        <f t="shared" ca="1" si="49"/>
        <v>0.90744211313880441</v>
      </c>
      <c r="V78">
        <f t="shared" ref="V78:V83" ca="1" si="93">V35/$AM35</f>
        <v>0.98356567309924803</v>
      </c>
      <c r="W78">
        <f t="shared" ca="1" si="50"/>
        <v>1.40120280204474</v>
      </c>
      <c r="X78">
        <f t="shared" ca="1" si="51"/>
        <v>1.391992396021015</v>
      </c>
      <c r="Y78">
        <f t="shared" ca="1" si="90"/>
        <v>1.2742455906998387</v>
      </c>
      <c r="Z78">
        <f t="shared" ref="Z78:Z83" ca="1" si="94">Z35/$AM35</f>
        <v>1.0771247105683994</v>
      </c>
      <c r="AA78">
        <f t="shared" ca="1" si="53"/>
        <v>1.40120280204474</v>
      </c>
      <c r="AB78">
        <f t="shared" ca="1" si="54"/>
        <v>1.391992396021015</v>
      </c>
      <c r="AC78">
        <f t="shared" ca="1" si="91"/>
        <v>0.81831229616135692</v>
      </c>
      <c r="AD78">
        <f ca="1">AD35/$AM35-0.15</f>
        <v>0.8967715120229881</v>
      </c>
      <c r="AE78">
        <f ca="1">AE35/$AN35-3+0.5+0.3+0.3+0.1+1.2-0.5</f>
        <v>1.245720250936063</v>
      </c>
      <c r="AF78">
        <f t="shared" ca="1" si="60"/>
        <v>1.391992396021015</v>
      </c>
      <c r="AG78">
        <f t="shared" ca="1" si="61"/>
        <v>1.2059726086448568</v>
      </c>
      <c r="AH78">
        <f t="shared" ca="1" si="62"/>
        <v>1.1444527519546872</v>
      </c>
      <c r="AI78">
        <f t="shared" ca="1" si="63"/>
        <v>0.79550401304161245</v>
      </c>
      <c r="AJ78">
        <f t="shared" ca="1" si="64"/>
        <v>1.391992396021015</v>
      </c>
      <c r="AK78">
        <f t="shared" ca="1" si="65"/>
        <v>0.86047016833735523</v>
      </c>
      <c r="AM78">
        <f t="shared" si="68"/>
        <v>2.0412242639776754</v>
      </c>
      <c r="AN78">
        <f t="shared" ca="1" si="66"/>
        <v>1.0467715120229881</v>
      </c>
      <c r="AO78">
        <f t="shared" ca="1" si="67"/>
        <v>0.94445275195468725</v>
      </c>
    </row>
    <row r="79" spans="1:41" x14ac:dyDescent="0.25">
      <c r="A79">
        <v>2056</v>
      </c>
      <c r="B79">
        <f ca="1">B36/$AM36-0.15</f>
        <v>0.8756253018061636</v>
      </c>
      <c r="C79">
        <f t="shared" ca="1" si="37"/>
        <v>1.3693844763677356</v>
      </c>
      <c r="D79">
        <f t="shared" ca="1" si="38"/>
        <v>1.3609826053475371</v>
      </c>
      <c r="E79">
        <f t="shared" ca="1" si="88"/>
        <v>1.1570298845627234</v>
      </c>
      <c r="F79">
        <f t="shared" ca="1" si="92"/>
        <v>1.0604651031049197</v>
      </c>
      <c r="G79">
        <f t="shared" ca="1" si="40"/>
        <v>1.3693844763677356</v>
      </c>
      <c r="H79">
        <f t="shared" ca="1" si="41"/>
        <v>1.3609826053475371</v>
      </c>
      <c r="I79">
        <f t="shared" ca="1" si="89"/>
        <v>0.91553916877899832</v>
      </c>
      <c r="J79">
        <v>1.1636637561817655</v>
      </c>
      <c r="K79">
        <v>0.80096853883272312</v>
      </c>
      <c r="L79">
        <f t="shared" ca="1" si="56"/>
        <v>1.3609826053475371</v>
      </c>
      <c r="M79">
        <f t="shared" ca="1" si="75"/>
        <v>1.0810823979721615</v>
      </c>
      <c r="N79">
        <f t="shared" ca="1" si="57"/>
        <v>0.91122969228624517</v>
      </c>
      <c r="O79">
        <f t="shared" ca="1" si="44"/>
        <v>1.3212642234723586</v>
      </c>
      <c r="P79">
        <f t="shared" ca="1" si="45"/>
        <v>1.3684683608843542</v>
      </c>
      <c r="Q79">
        <f t="shared" ca="1" si="46"/>
        <v>1.1407752887514695</v>
      </c>
      <c r="R79">
        <f t="shared" ca="1" si="58"/>
        <v>1.1064527705827774</v>
      </c>
      <c r="S79">
        <f t="shared" ca="1" si="47"/>
        <v>1.3212642234723586</v>
      </c>
      <c r="T79">
        <f t="shared" ca="1" si="48"/>
        <v>1.3684683608843542</v>
      </c>
      <c r="U79">
        <f t="shared" ca="1" si="49"/>
        <v>0.90729432204171523</v>
      </c>
      <c r="V79">
        <f t="shared" ca="1" si="93"/>
        <v>0.98177175739924261</v>
      </c>
      <c r="W79">
        <f t="shared" ca="1" si="50"/>
        <v>1.3693844763677356</v>
      </c>
      <c r="X79">
        <f t="shared" ca="1" si="51"/>
        <v>1.3609826053475371</v>
      </c>
      <c r="Y79">
        <f t="shared" ca="1" si="90"/>
        <v>1.2746834902467696</v>
      </c>
      <c r="Z79">
        <f t="shared" ca="1" si="94"/>
        <v>1.0773379762285957</v>
      </c>
      <c r="AA79">
        <f t="shared" ca="1" si="53"/>
        <v>1.3693844763677356</v>
      </c>
      <c r="AB79">
        <f t="shared" ca="1" si="54"/>
        <v>1.3609826053475371</v>
      </c>
      <c r="AC79">
        <f t="shared" ca="1" si="91"/>
        <v>0.81802218771151503</v>
      </c>
      <c r="AD79">
        <f t="shared" ref="AD79:AD83" ca="1" si="95">AD36/$AM36-0.15</f>
        <v>0.89633195314884084</v>
      </c>
      <c r="AE79">
        <f t="shared" ref="AE79:AE83" ca="1" si="96">AE36/$AN36-3+0.5+0.3+0.3+0.1+1.2-0.5</f>
        <v>1.2144549434691814</v>
      </c>
      <c r="AF79">
        <f t="shared" ca="1" si="60"/>
        <v>1.3609826053475371</v>
      </c>
      <c r="AG79">
        <f t="shared" ca="1" si="61"/>
        <v>1.2061008602475753</v>
      </c>
      <c r="AH79">
        <f t="shared" ca="1" si="62"/>
        <v>1.1461836904950133</v>
      </c>
      <c r="AI79">
        <f t="shared" ca="1" si="63"/>
        <v>0.8280607001746727</v>
      </c>
      <c r="AJ79">
        <f t="shared" ca="1" si="64"/>
        <v>1.3609826053475371</v>
      </c>
      <c r="AK79">
        <f t="shared" ca="1" si="65"/>
        <v>0.86038328821938459</v>
      </c>
      <c r="AM79">
        <f t="shared" si="68"/>
        <v>2.0425156436438541</v>
      </c>
      <c r="AN79">
        <f t="shared" ca="1" si="66"/>
        <v>1.0463319531488409</v>
      </c>
      <c r="AO79">
        <f t="shared" ca="1" si="67"/>
        <v>0.94618369049501339</v>
      </c>
    </row>
    <row r="80" spans="1:41" x14ac:dyDescent="0.25">
      <c r="A80">
        <v>2057</v>
      </c>
      <c r="B80">
        <f t="shared" ref="B80:B83" ca="1" si="97">B37/$AM37-0.15</f>
        <v>0.8747156609554857</v>
      </c>
      <c r="C80">
        <f t="shared" ca="1" si="37"/>
        <v>1.3381992183096272</v>
      </c>
      <c r="D80">
        <f t="shared" ca="1" si="38"/>
        <v>1.3306142954537135</v>
      </c>
      <c r="E80">
        <f t="shared" ca="1" si="88"/>
        <v>1.1573522852660929</v>
      </c>
      <c r="F80">
        <f t="shared" ca="1" si="92"/>
        <v>1.0603371017275725</v>
      </c>
      <c r="G80">
        <f t="shared" ca="1" si="40"/>
        <v>1.3381992183096272</v>
      </c>
      <c r="H80">
        <f t="shared" ca="1" si="41"/>
        <v>1.3306142954537135</v>
      </c>
      <c r="I80">
        <f t="shared" ca="1" si="89"/>
        <v>0.9154480298229043</v>
      </c>
      <c r="J80">
        <v>1.163251079259247</v>
      </c>
      <c r="K80">
        <v>0.79063189394136091</v>
      </c>
      <c r="L80">
        <f t="shared" ca="1" si="56"/>
        <v>1.3306142954537135</v>
      </c>
      <c r="M80">
        <f t="shared" ca="1" si="75"/>
        <v>1.0811698913700118</v>
      </c>
      <c r="N80">
        <f t="shared" ca="1" si="57"/>
        <v>0.91041526194401146</v>
      </c>
      <c r="O80">
        <f t="shared" ca="1" si="44"/>
        <v>1.2912915730601844</v>
      </c>
      <c r="P80">
        <f t="shared" ca="1" si="45"/>
        <v>1.3379336165997902</v>
      </c>
      <c r="Q80">
        <f t="shared" ca="1" si="46"/>
        <v>1.1409957391759904</v>
      </c>
      <c r="R80">
        <f t="shared" ca="1" si="58"/>
        <v>1.1066119788095976</v>
      </c>
      <c r="S80">
        <f t="shared" ca="1" si="47"/>
        <v>1.2912915730601844</v>
      </c>
      <c r="T80">
        <f t="shared" ca="1" si="48"/>
        <v>1.3379336165997902</v>
      </c>
      <c r="U80">
        <f t="shared" ca="1" si="49"/>
        <v>0.90714914737190888</v>
      </c>
      <c r="V80">
        <f t="shared" ca="1" si="93"/>
        <v>0.97993713796503468</v>
      </c>
      <c r="W80">
        <f t="shared" ca="1" si="50"/>
        <v>1.3381992183096272</v>
      </c>
      <c r="X80">
        <f t="shared" ca="1" si="51"/>
        <v>1.3306142954537135</v>
      </c>
      <c r="Y80">
        <f t="shared" ca="1" si="90"/>
        <v>1.2751136374165666</v>
      </c>
      <c r="Z80">
        <f t="shared" ca="1" si="94"/>
        <v>1.0775636429640549</v>
      </c>
      <c r="AA80">
        <f t="shared" ca="1" si="53"/>
        <v>1.3381992183096272</v>
      </c>
      <c r="AB80">
        <f t="shared" ca="1" si="54"/>
        <v>1.3306142954537135</v>
      </c>
      <c r="AC80">
        <f t="shared" ca="1" si="91"/>
        <v>0.81773721521152465</v>
      </c>
      <c r="AD80">
        <f t="shared" ca="1" si="95"/>
        <v>0.89588746944205411</v>
      </c>
      <c r="AE80">
        <f t="shared" ca="1" si="96"/>
        <v>1.1838540966911455</v>
      </c>
      <c r="AF80">
        <f t="shared" ca="1" si="60"/>
        <v>1.3306142954537135</v>
      </c>
      <c r="AG80">
        <f t="shared" ca="1" si="61"/>
        <v>1.2062229540385494</v>
      </c>
      <c r="AH80">
        <f t="shared" ca="1" si="62"/>
        <v>1.1479197423126171</v>
      </c>
      <c r="AI80">
        <f t="shared" ca="1" si="63"/>
        <v>0.85995311506352579</v>
      </c>
      <c r="AJ80">
        <f t="shared" ca="1" si="64"/>
        <v>1.3306142954537135</v>
      </c>
      <c r="AK80">
        <f t="shared" ca="1" si="65"/>
        <v>0.86030057952227312</v>
      </c>
      <c r="AM80">
        <f t="shared" si="68"/>
        <v>2.0438072117546713</v>
      </c>
      <c r="AN80">
        <f t="shared" ca="1" si="66"/>
        <v>1.0458874694420541</v>
      </c>
      <c r="AO80">
        <f t="shared" ca="1" si="67"/>
        <v>0.94791974231261711</v>
      </c>
    </row>
    <row r="81" spans="1:41" x14ac:dyDescent="0.25">
      <c r="A81">
        <v>2058</v>
      </c>
      <c r="B81">
        <f t="shared" ca="1" si="97"/>
        <v>0.87379100845352131</v>
      </c>
      <c r="C81">
        <f t="shared" ca="1" si="37"/>
        <v>1.3078585642847274</v>
      </c>
      <c r="D81">
        <f t="shared" ca="1" si="38"/>
        <v>1.3011310287689997</v>
      </c>
      <c r="E81">
        <f t="shared" ca="1" si="88"/>
        <v>1.1576660422358118</v>
      </c>
      <c r="F81">
        <f t="shared" ca="1" si="92"/>
        <v>1.0602217933096854</v>
      </c>
      <c r="G81">
        <f t="shared" ca="1" si="40"/>
        <v>1.3078585642847274</v>
      </c>
      <c r="H81">
        <f t="shared" ca="1" si="41"/>
        <v>1.3011310287689997</v>
      </c>
      <c r="I81">
        <f t="shared" ca="1" si="89"/>
        <v>0.91536174797552694</v>
      </c>
      <c r="J81">
        <v>1.1628402549850025</v>
      </c>
      <c r="K81">
        <v>0.78060166098430372</v>
      </c>
      <c r="L81">
        <f t="shared" ca="1" si="56"/>
        <v>1.3011310287689997</v>
      </c>
      <c r="M81">
        <f t="shared" ca="1" si="75"/>
        <v>1.081252721943494</v>
      </c>
      <c r="N81">
        <f t="shared" ca="1" si="57"/>
        <v>0.90957232691341228</v>
      </c>
      <c r="O81">
        <f t="shared" ca="1" si="44"/>
        <v>1.2621269955064582</v>
      </c>
      <c r="P81">
        <f t="shared" ca="1" si="45"/>
        <v>1.3082886907584503</v>
      </c>
      <c r="Q81">
        <f t="shared" ca="1" si="46"/>
        <v>1.1412082338966087</v>
      </c>
      <c r="R81">
        <f t="shared" ca="1" si="58"/>
        <v>1.1067769604007762</v>
      </c>
      <c r="S81">
        <f t="shared" ca="1" si="47"/>
        <v>1.2621269955064582</v>
      </c>
      <c r="T81">
        <f t="shared" ca="1" si="48"/>
        <v>1.3082886907584503</v>
      </c>
      <c r="U81">
        <f t="shared" ca="1" si="49"/>
        <v>0.90700921182418437</v>
      </c>
      <c r="V81">
        <f t="shared" ca="1" si="93"/>
        <v>0.97805506702610734</v>
      </c>
      <c r="W81">
        <f t="shared" ca="1" si="50"/>
        <v>1.3078585642847274</v>
      </c>
      <c r="X81">
        <f t="shared" ca="1" si="51"/>
        <v>1.3011310287689997</v>
      </c>
      <c r="Y81">
        <f t="shared" ca="1" si="90"/>
        <v>1.2755282612616756</v>
      </c>
      <c r="Z81">
        <f t="shared" ca="1" si="94"/>
        <v>1.0778144949085331</v>
      </c>
      <c r="AA81">
        <f t="shared" ca="1" si="53"/>
        <v>1.3078585642847274</v>
      </c>
      <c r="AB81">
        <f t="shared" ca="1" si="54"/>
        <v>1.3011310287689997</v>
      </c>
      <c r="AC81">
        <f t="shared" ca="1" si="91"/>
        <v>0.8174625269141399</v>
      </c>
      <c r="AD81">
        <f t="shared" ca="1" si="95"/>
        <v>0.89544447910027369</v>
      </c>
      <c r="AE81">
        <f t="shared" ca="1" si="96"/>
        <v>1.1543466265120084</v>
      </c>
      <c r="AF81">
        <f t="shared" ca="1" si="60"/>
        <v>1.3011310287689997</v>
      </c>
      <c r="AG81">
        <f t="shared" ca="1" si="61"/>
        <v>1.206333088404695</v>
      </c>
      <c r="AH81">
        <f t="shared" ca="1" si="62"/>
        <v>1.1496544891457225</v>
      </c>
      <c r="AI81">
        <f t="shared" ca="1" si="63"/>
        <v>0.89075234173398776</v>
      </c>
      <c r="AJ81">
        <f t="shared" ca="1" si="64"/>
        <v>1.3011310287689997</v>
      </c>
      <c r="AK81">
        <f t="shared" ca="1" si="65"/>
        <v>0.86022597237101306</v>
      </c>
      <c r="AM81">
        <f t="shared" si="68"/>
        <v>2.0450989682459961</v>
      </c>
      <c r="AN81">
        <f t="shared" ca="1" si="66"/>
        <v>1.0454444791002737</v>
      </c>
      <c r="AO81">
        <f t="shared" ca="1" si="67"/>
        <v>0.94965448914572259</v>
      </c>
    </row>
    <row r="82" spans="1:41" x14ac:dyDescent="0.25">
      <c r="A82">
        <v>2059</v>
      </c>
      <c r="B82">
        <f t="shared" ca="1" si="97"/>
        <v>0.87284822805869944</v>
      </c>
      <c r="C82">
        <f t="shared" ca="1" si="37"/>
        <v>1.2780347741950477</v>
      </c>
      <c r="D82">
        <f t="shared" ca="1" si="38"/>
        <v>1.2721515409187505</v>
      </c>
      <c r="E82">
        <f t="shared" ca="1" si="88"/>
        <v>1.1579778543009511</v>
      </c>
      <c r="F82">
        <f t="shared" ca="1" si="92"/>
        <v>1.0601006703579734</v>
      </c>
      <c r="G82">
        <f t="shared" ca="1" si="40"/>
        <v>1.2780347741950477</v>
      </c>
      <c r="H82">
        <f t="shared" ca="1" si="41"/>
        <v>1.2721515409187505</v>
      </c>
      <c r="I82">
        <f t="shared" ca="1" si="89"/>
        <v>0.91527671664364141</v>
      </c>
      <c r="J82">
        <v>1.1624191830123582</v>
      </c>
      <c r="K82">
        <v>0.77072665988710709</v>
      </c>
      <c r="L82">
        <f t="shared" ca="1" si="56"/>
        <v>1.2721515409187505</v>
      </c>
      <c r="M82">
        <f t="shared" ca="1" si="75"/>
        <v>1.0813343520221042</v>
      </c>
      <c r="N82">
        <f t="shared" ca="1" si="57"/>
        <v>0.90871811148344328</v>
      </c>
      <c r="O82">
        <f t="shared" ca="1" si="44"/>
        <v>1.2334575946068509</v>
      </c>
      <c r="P82">
        <f t="shared" ca="1" si="45"/>
        <v>1.2791503406273019</v>
      </c>
      <c r="Q82">
        <f t="shared" ca="1" si="46"/>
        <v>1.1414187811697565</v>
      </c>
      <c r="R82">
        <f t="shared" ca="1" si="58"/>
        <v>1.106944834501699</v>
      </c>
      <c r="S82">
        <f t="shared" ca="1" si="47"/>
        <v>1.2334575946068509</v>
      </c>
      <c r="T82">
        <f t="shared" ca="1" si="48"/>
        <v>1.2791503406273019</v>
      </c>
      <c r="U82">
        <f t="shared" ca="1" si="49"/>
        <v>0.90687055874186773</v>
      </c>
      <c r="V82">
        <f t="shared" ca="1" si="93"/>
        <v>0.97614197235474776</v>
      </c>
      <c r="W82">
        <f t="shared" ca="1" si="50"/>
        <v>1.2780347741950477</v>
      </c>
      <c r="X82">
        <f t="shared" ca="1" si="51"/>
        <v>1.2721515409187505</v>
      </c>
      <c r="Y82">
        <f t="shared" ca="1" si="90"/>
        <v>1.2759390852092809</v>
      </c>
      <c r="Z82">
        <f t="shared" ca="1" si="94"/>
        <v>1.0780644233980876</v>
      </c>
      <c r="AA82">
        <f t="shared" ca="1" si="53"/>
        <v>1.2780347741950477</v>
      </c>
      <c r="AB82">
        <f t="shared" ca="1" si="54"/>
        <v>1.2721515409187505</v>
      </c>
      <c r="AC82">
        <f t="shared" ca="1" si="91"/>
        <v>0.81719035604885149</v>
      </c>
      <c r="AD82">
        <f t="shared" ca="1" si="95"/>
        <v>0.89499070900928446</v>
      </c>
      <c r="AE82">
        <f t="shared" ca="1" si="96"/>
        <v>1.1251854590826258</v>
      </c>
      <c r="AF82">
        <f t="shared" ca="1" si="60"/>
        <v>1.2721515409187505</v>
      </c>
      <c r="AG82">
        <f t="shared" ca="1" si="61"/>
        <v>1.2064400687373409</v>
      </c>
      <c r="AH82">
        <f t="shared" ca="1" si="62"/>
        <v>1.1514002040444629</v>
      </c>
      <c r="AI82">
        <f t="shared" ca="1" si="63"/>
        <v>0.92120545397112163</v>
      </c>
      <c r="AJ82">
        <f t="shared" ca="1" si="64"/>
        <v>1.2721515409187505</v>
      </c>
      <c r="AK82">
        <f t="shared" ca="1" si="65"/>
        <v>0.86015350182309158</v>
      </c>
      <c r="AM82">
        <f t="shared" si="68"/>
        <v>2.0463909130537474</v>
      </c>
      <c r="AN82">
        <f t="shared" ca="1" si="66"/>
        <v>1.0449907090092845</v>
      </c>
      <c r="AO82">
        <f t="shared" ca="1" si="67"/>
        <v>0.9514002040444629</v>
      </c>
    </row>
    <row r="83" spans="1:41" x14ac:dyDescent="0.25">
      <c r="A83">
        <v>2060</v>
      </c>
      <c r="B83">
        <f t="shared" ca="1" si="97"/>
        <v>0.87188165687942087</v>
      </c>
      <c r="C83">
        <f t="shared" ca="1" si="37"/>
        <v>1.2485033183225738</v>
      </c>
      <c r="D83">
        <f t="shared" ca="1" si="38"/>
        <v>1.2433859324770717</v>
      </c>
      <c r="E83">
        <f t="shared" ca="1" si="88"/>
        <v>1.1582958695156391</v>
      </c>
      <c r="F83">
        <f t="shared" ca="1" si="92"/>
        <v>1.0599830585246099</v>
      </c>
      <c r="G83">
        <f t="shared" ca="1" si="40"/>
        <v>1.2485033183225738</v>
      </c>
      <c r="H83">
        <f t="shared" ca="1" si="41"/>
        <v>1.2433859324770717</v>
      </c>
      <c r="I83">
        <f t="shared" ca="1" si="89"/>
        <v>0.9151885667602756</v>
      </c>
      <c r="J83">
        <v>1.1619912266569887</v>
      </c>
      <c r="K83">
        <v>0.76094202370777453</v>
      </c>
      <c r="L83">
        <f t="shared" ca="1" si="56"/>
        <v>1.2433859324770717</v>
      </c>
      <c r="M83">
        <f t="shared" ca="1" si="75"/>
        <v>1.0814189759101354</v>
      </c>
      <c r="N83">
        <f t="shared" ca="1" si="57"/>
        <v>0.90783619447238062</v>
      </c>
      <c r="O83">
        <f t="shared" ca="1" si="44"/>
        <v>1.2050656146220409</v>
      </c>
      <c r="P83">
        <f t="shared" ca="1" si="45"/>
        <v>1.2502275325889576</v>
      </c>
      <c r="Q83">
        <f t="shared" ca="1" si="46"/>
        <v>1.1416346742743868</v>
      </c>
      <c r="R83">
        <f t="shared" ca="1" si="58"/>
        <v>1.1071183148573296</v>
      </c>
      <c r="S83">
        <f t="shared" ca="1" si="47"/>
        <v>1.2050656146220409</v>
      </c>
      <c r="T83">
        <f t="shared" ca="1" si="48"/>
        <v>1.2502275325889576</v>
      </c>
      <c r="U83">
        <f t="shared" ca="1" si="49"/>
        <v>0.90672838523394039</v>
      </c>
      <c r="V83">
        <f t="shared" ca="1" si="93"/>
        <v>0.97417373762334314</v>
      </c>
      <c r="W83">
        <f t="shared" ca="1" si="50"/>
        <v>1.2485033183225738</v>
      </c>
      <c r="X83">
        <f t="shared" ca="1" si="51"/>
        <v>1.2433859324770717</v>
      </c>
      <c r="Y83">
        <f t="shared" ca="1" si="90"/>
        <v>1.276360340047584</v>
      </c>
      <c r="Z83">
        <f t="shared" ca="1" si="94"/>
        <v>1.0783296742034685</v>
      </c>
      <c r="AA83">
        <f t="shared" ca="1" si="53"/>
        <v>1.2485033183225738</v>
      </c>
      <c r="AB83">
        <f t="shared" ca="1" si="54"/>
        <v>1.2433859324770717</v>
      </c>
      <c r="AC83">
        <f t="shared" ca="1" si="91"/>
        <v>0.81691127471847547</v>
      </c>
      <c r="AD83">
        <f t="shared" ca="1" si="95"/>
        <v>0.89452937718807857</v>
      </c>
      <c r="AE83">
        <f t="shared" ca="1" si="96"/>
        <v>1.0962458276584068</v>
      </c>
      <c r="AF83">
        <f t="shared" ca="1" si="60"/>
        <v>1.2433859324770717</v>
      </c>
      <c r="AG83">
        <f t="shared" ca="1" si="61"/>
        <v>1.206554540301469</v>
      </c>
      <c r="AH83">
        <f t="shared" ca="1" si="62"/>
        <v>1.1531536689258215</v>
      </c>
      <c r="AI83">
        <f t="shared" ca="1" si="63"/>
        <v>0.95143721845549312</v>
      </c>
      <c r="AJ83">
        <f t="shared" ca="1" si="64"/>
        <v>1.2433859324770717</v>
      </c>
      <c r="AK83">
        <f t="shared" ca="1" si="65"/>
        <v>0.86007595656997238</v>
      </c>
      <c r="AM83">
        <f t="shared" si="68"/>
        <v>2.0476830461139</v>
      </c>
      <c r="AN83">
        <f t="shared" ca="1" si="66"/>
        <v>1.0445293771880786</v>
      </c>
      <c r="AO83">
        <f t="shared" ca="1" si="67"/>
        <v>0.95315366892582154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C6C3-B040-497F-852A-7F5E459A4ADD}">
  <dimension ref="B1:W77"/>
  <sheetViews>
    <sheetView tabSelected="1" topLeftCell="K43" workbookViewId="0">
      <selection activeCell="P70" sqref="P70:P71"/>
    </sheetView>
  </sheetViews>
  <sheetFormatPr defaultRowHeight="15" x14ac:dyDescent="0.25"/>
  <sheetData>
    <row r="1" spans="2:23" x14ac:dyDescent="0.25">
      <c r="B1">
        <v>2060</v>
      </c>
      <c r="C1">
        <v>1.2433859324770717</v>
      </c>
      <c r="E1">
        <v>0.87446999999999997</v>
      </c>
      <c r="F1">
        <v>1.0899000000000001</v>
      </c>
      <c r="G1">
        <v>1.0020800000000001</v>
      </c>
      <c r="H1">
        <v>0.76024999999999998</v>
      </c>
      <c r="I1">
        <v>1.08358</v>
      </c>
      <c r="J1">
        <v>0.74648999999999999</v>
      </c>
      <c r="K1">
        <v>1.03189</v>
      </c>
      <c r="L1">
        <v>1.14107</v>
      </c>
      <c r="M1">
        <v>0.80893000000000004</v>
      </c>
      <c r="O1">
        <v>-0.12553000000000003</v>
      </c>
      <c r="P1">
        <v>8.9900000000000091E-2</v>
      </c>
      <c r="Q1">
        <v>2.0800000000000818E-3</v>
      </c>
      <c r="R1">
        <v>-0.23975000000000002</v>
      </c>
      <c r="S1">
        <v>8.3579999999999988E-2</v>
      </c>
      <c r="T1">
        <v>-0.25351000000000001</v>
      </c>
      <c r="U1">
        <v>3.1889999999999974E-2</v>
      </c>
      <c r="V1">
        <v>0.14107000000000003</v>
      </c>
      <c r="W1">
        <v>-0.19106999999999996</v>
      </c>
    </row>
    <row r="2" spans="2:23" x14ac:dyDescent="0.25">
      <c r="B2">
        <v>2059</v>
      </c>
      <c r="C2">
        <v>1.2721515409187505</v>
      </c>
      <c r="E2">
        <v>0.93210000000000004</v>
      </c>
      <c r="F2">
        <v>1.0463899999999999</v>
      </c>
      <c r="G2">
        <v>0.94350999999999996</v>
      </c>
      <c r="H2">
        <v>0.8518</v>
      </c>
      <c r="I2">
        <v>1.1144700000000001</v>
      </c>
      <c r="J2">
        <v>0.82130999999999998</v>
      </c>
      <c r="K2">
        <v>1.0592699999999999</v>
      </c>
      <c r="L2">
        <v>1.1321600000000001</v>
      </c>
      <c r="M2">
        <v>0.81913000000000002</v>
      </c>
      <c r="O2">
        <v>-6.789999999999996E-2</v>
      </c>
      <c r="P2">
        <v>4.6389999999999931E-2</v>
      </c>
      <c r="Q2">
        <v>-5.6489999999999999E-2</v>
      </c>
      <c r="R2">
        <v>-0.1482</v>
      </c>
      <c r="S2">
        <v>0.11447000000000007</v>
      </c>
      <c r="T2">
        <v>-0.17869000000000002</v>
      </c>
      <c r="U2">
        <v>5.9269999999999934E-2</v>
      </c>
      <c r="V2">
        <v>0.13216000000000006</v>
      </c>
      <c r="W2">
        <v>-0.18086999999999998</v>
      </c>
    </row>
    <row r="3" spans="2:23" x14ac:dyDescent="0.25">
      <c r="B3">
        <v>2058</v>
      </c>
      <c r="C3">
        <v>1.3011310287689997</v>
      </c>
      <c r="E3">
        <v>0.95147000000000004</v>
      </c>
      <c r="F3">
        <v>1.0940000000000001</v>
      </c>
      <c r="G3">
        <v>0.91718</v>
      </c>
      <c r="H3">
        <v>0.91259999999999997</v>
      </c>
      <c r="I3">
        <v>1.09684</v>
      </c>
      <c r="J3">
        <v>0.79937000000000002</v>
      </c>
      <c r="K3">
        <v>1.0810599999999999</v>
      </c>
      <c r="L3">
        <v>1.10477</v>
      </c>
      <c r="M3">
        <v>0.8478</v>
      </c>
      <c r="O3">
        <v>-4.8529999999999962E-2</v>
      </c>
      <c r="P3">
        <v>9.4000000000000083E-2</v>
      </c>
      <c r="Q3">
        <v>-8.2820000000000005E-2</v>
      </c>
      <c r="R3">
        <v>-8.7400000000000033E-2</v>
      </c>
      <c r="S3">
        <v>9.6840000000000037E-2</v>
      </c>
      <c r="T3">
        <v>-0.20062999999999998</v>
      </c>
      <c r="U3">
        <v>8.105999999999991E-2</v>
      </c>
      <c r="V3">
        <v>0.10477000000000003</v>
      </c>
      <c r="W3">
        <v>-0.1522</v>
      </c>
    </row>
    <row r="4" spans="2:23" x14ac:dyDescent="0.25">
      <c r="B4">
        <v>2057</v>
      </c>
      <c r="C4">
        <v>1.3306142954537135</v>
      </c>
      <c r="E4">
        <v>0.87843000000000004</v>
      </c>
      <c r="F4">
        <v>1.12754</v>
      </c>
      <c r="G4">
        <v>0.85572999999999999</v>
      </c>
      <c r="H4">
        <v>0.80991999999999997</v>
      </c>
      <c r="I4">
        <v>1.1834</v>
      </c>
      <c r="J4">
        <v>0.85934999999999995</v>
      </c>
      <c r="K4">
        <v>1.1425099999999999</v>
      </c>
      <c r="L4">
        <v>1.0424500000000001</v>
      </c>
      <c r="M4">
        <v>0.91141000000000005</v>
      </c>
      <c r="O4">
        <v>-0.12156999999999996</v>
      </c>
      <c r="P4">
        <v>0.12753999999999999</v>
      </c>
      <c r="Q4">
        <v>-0.14427000000000001</v>
      </c>
      <c r="R4">
        <v>-0.19008000000000003</v>
      </c>
      <c r="S4">
        <v>0.18340000000000001</v>
      </c>
      <c r="T4">
        <v>-0.14065000000000005</v>
      </c>
      <c r="U4">
        <v>0.14250999999999991</v>
      </c>
      <c r="V4">
        <v>4.2450000000000099E-2</v>
      </c>
      <c r="W4">
        <v>-8.8589999999999947E-2</v>
      </c>
    </row>
    <row r="5" spans="2:23" x14ac:dyDescent="0.25">
      <c r="B5">
        <v>2056</v>
      </c>
      <c r="C5">
        <v>1.3609826053475371</v>
      </c>
      <c r="E5">
        <v>0.84540000000000004</v>
      </c>
      <c r="F5">
        <v>1.0326</v>
      </c>
      <c r="G5">
        <v>0.89705999999999997</v>
      </c>
      <c r="H5">
        <v>0.85270999999999997</v>
      </c>
      <c r="I5">
        <v>1.11452</v>
      </c>
      <c r="J5">
        <v>0.79361999999999999</v>
      </c>
      <c r="K5">
        <v>1.1154299999999999</v>
      </c>
      <c r="L5">
        <v>1.0426500000000001</v>
      </c>
      <c r="M5">
        <v>0.91249000000000002</v>
      </c>
      <c r="O5">
        <v>-0.15459999999999996</v>
      </c>
      <c r="P5">
        <v>3.2599999999999962E-2</v>
      </c>
      <c r="Q5">
        <v>-0.10294000000000003</v>
      </c>
      <c r="R5">
        <v>-0.14729000000000003</v>
      </c>
      <c r="S5">
        <v>0.11451999999999996</v>
      </c>
      <c r="T5">
        <v>-0.20638000000000001</v>
      </c>
      <c r="U5">
        <v>0.11542999999999992</v>
      </c>
      <c r="V5">
        <v>4.2650000000000077E-2</v>
      </c>
      <c r="W5">
        <v>-8.7509999999999977E-2</v>
      </c>
    </row>
    <row r="6" spans="2:23" x14ac:dyDescent="0.25">
      <c r="B6">
        <v>2055</v>
      </c>
      <c r="C6">
        <v>1.391992396021015</v>
      </c>
      <c r="E6">
        <v>0.87244999999999995</v>
      </c>
      <c r="F6">
        <v>1.2020599999999999</v>
      </c>
      <c r="G6">
        <v>1.0626199999999999</v>
      </c>
      <c r="H6">
        <v>0.79925999999999997</v>
      </c>
      <c r="I6">
        <v>1.11975</v>
      </c>
      <c r="J6">
        <v>0.79335</v>
      </c>
      <c r="K6">
        <v>1.15265</v>
      </c>
      <c r="L6">
        <v>1.00014</v>
      </c>
      <c r="M6">
        <v>0.95628999999999997</v>
      </c>
      <c r="O6">
        <v>-0.12755000000000005</v>
      </c>
      <c r="P6">
        <v>0.20205999999999991</v>
      </c>
      <c r="Q6">
        <v>6.2619999999999898E-2</v>
      </c>
      <c r="R6">
        <v>-0.20074000000000003</v>
      </c>
      <c r="S6">
        <v>0.11975000000000002</v>
      </c>
      <c r="T6">
        <v>-0.20665</v>
      </c>
      <c r="U6">
        <v>0.15264999999999995</v>
      </c>
      <c r="V6">
        <v>1.4000000000002899E-4</v>
      </c>
      <c r="W6">
        <v>-4.3710000000000027E-2</v>
      </c>
    </row>
    <row r="7" spans="2:23" x14ac:dyDescent="0.25">
      <c r="B7">
        <v>2054</v>
      </c>
      <c r="C7">
        <v>1.4242555257145195</v>
      </c>
      <c r="E7">
        <v>0.82287999999999994</v>
      </c>
      <c r="F7">
        <v>1.0332399999999999</v>
      </c>
      <c r="G7">
        <v>0.94750000000000001</v>
      </c>
      <c r="H7">
        <v>0.76595999999999997</v>
      </c>
      <c r="I7">
        <v>1.0851900000000001</v>
      </c>
      <c r="J7">
        <v>0.79801999999999995</v>
      </c>
      <c r="K7">
        <v>1.1394299999999999</v>
      </c>
      <c r="L7">
        <v>1.08691</v>
      </c>
      <c r="M7">
        <v>0.87080999999999997</v>
      </c>
      <c r="O7">
        <v>-0.17712000000000006</v>
      </c>
      <c r="P7">
        <v>3.3239999999999936E-2</v>
      </c>
      <c r="Q7">
        <v>-5.2499999999999991E-2</v>
      </c>
      <c r="R7">
        <v>-0.23404000000000003</v>
      </c>
      <c r="S7">
        <v>8.5190000000000099E-2</v>
      </c>
      <c r="T7">
        <v>-0.20198000000000005</v>
      </c>
      <c r="U7">
        <v>0.13942999999999994</v>
      </c>
      <c r="V7">
        <v>8.6910000000000043E-2</v>
      </c>
      <c r="W7">
        <v>-0.12919000000000003</v>
      </c>
    </row>
    <row r="8" spans="2:23" x14ac:dyDescent="0.25">
      <c r="B8">
        <v>2053</v>
      </c>
      <c r="C8">
        <v>1.1554348835030472</v>
      </c>
      <c r="E8">
        <v>0.88734999999999997</v>
      </c>
      <c r="F8">
        <v>1.17076</v>
      </c>
      <c r="G8">
        <v>0.81477999999999995</v>
      </c>
      <c r="H8">
        <v>0.85326999999999997</v>
      </c>
      <c r="I8">
        <v>1.1146100000000001</v>
      </c>
      <c r="J8">
        <v>0.78961999999999999</v>
      </c>
      <c r="K8">
        <v>1.0487299999999999</v>
      </c>
      <c r="L8">
        <v>1.0373399999999999</v>
      </c>
      <c r="M8">
        <v>0.92166000000000003</v>
      </c>
      <c r="O8">
        <v>-0.11265000000000003</v>
      </c>
      <c r="P8">
        <v>0.17076000000000002</v>
      </c>
      <c r="Q8">
        <v>-0.18522000000000005</v>
      </c>
      <c r="R8">
        <v>-0.14673000000000003</v>
      </c>
      <c r="S8">
        <v>0.1146100000000001</v>
      </c>
      <c r="T8">
        <v>-0.21038000000000001</v>
      </c>
      <c r="U8">
        <v>4.872999999999994E-2</v>
      </c>
      <c r="V8">
        <v>3.7339999999999929E-2</v>
      </c>
      <c r="W8">
        <v>-7.8339999999999965E-2</v>
      </c>
    </row>
    <row r="9" spans="2:23" x14ac:dyDescent="0.25">
      <c r="B9">
        <v>2052</v>
      </c>
      <c r="C9">
        <v>1.1593748448237899</v>
      </c>
      <c r="E9">
        <v>0.82115000000000005</v>
      </c>
      <c r="F9">
        <v>1.03383</v>
      </c>
      <c r="G9">
        <v>0.94716</v>
      </c>
      <c r="H9">
        <v>0.76434999999999997</v>
      </c>
      <c r="I9">
        <v>1.08544</v>
      </c>
      <c r="J9">
        <v>0.79496</v>
      </c>
      <c r="K9">
        <v>1.13761</v>
      </c>
      <c r="L9">
        <v>1.0865</v>
      </c>
      <c r="M9">
        <v>0.87378999999999996</v>
      </c>
      <c r="O9">
        <v>-0.17884999999999995</v>
      </c>
      <c r="P9">
        <v>3.3830000000000027E-2</v>
      </c>
      <c r="Q9">
        <v>-5.2839999999999998E-2</v>
      </c>
      <c r="R9">
        <v>-0.23565000000000003</v>
      </c>
      <c r="S9">
        <v>8.543999999999996E-2</v>
      </c>
      <c r="T9">
        <v>-0.20504</v>
      </c>
      <c r="U9">
        <v>0.13761000000000001</v>
      </c>
      <c r="V9">
        <v>8.6500000000000021E-2</v>
      </c>
      <c r="W9">
        <v>-0.12621000000000004</v>
      </c>
    </row>
    <row r="10" spans="2:23" x14ac:dyDescent="0.25">
      <c r="B10">
        <v>2051</v>
      </c>
      <c r="C10">
        <v>1.1706381697992554</v>
      </c>
      <c r="E10">
        <v>0.82040999999999997</v>
      </c>
      <c r="F10">
        <v>1.0341400000000001</v>
      </c>
      <c r="G10">
        <v>0.94703999999999999</v>
      </c>
      <c r="H10">
        <v>0.76363999999999999</v>
      </c>
      <c r="I10">
        <v>1.0855600000000001</v>
      </c>
      <c r="J10">
        <v>0.79362999999999995</v>
      </c>
      <c r="K10">
        <v>1.13687</v>
      </c>
      <c r="L10">
        <v>1.0863499999999999</v>
      </c>
      <c r="M10">
        <v>0.87522</v>
      </c>
      <c r="O10">
        <v>-0.17959000000000003</v>
      </c>
      <c r="P10">
        <v>3.4140000000000059E-2</v>
      </c>
      <c r="Q10">
        <v>-5.2960000000000007E-2</v>
      </c>
      <c r="R10">
        <v>-0.23636000000000001</v>
      </c>
      <c r="S10">
        <v>8.556000000000008E-2</v>
      </c>
      <c r="T10">
        <v>-0.20637000000000005</v>
      </c>
      <c r="U10">
        <v>0.13687000000000005</v>
      </c>
      <c r="V10">
        <v>8.6349999999999927E-2</v>
      </c>
      <c r="W10">
        <v>-0.12478</v>
      </c>
    </row>
    <row r="11" spans="2:23" x14ac:dyDescent="0.25">
      <c r="B11">
        <v>2050</v>
      </c>
      <c r="C11">
        <v>1.1491532269437752</v>
      </c>
      <c r="E11">
        <v>0.83433999999999997</v>
      </c>
      <c r="F11">
        <v>1.10053</v>
      </c>
      <c r="G11">
        <v>0.95265999999999995</v>
      </c>
      <c r="H11">
        <v>0.87914999999999999</v>
      </c>
      <c r="I11">
        <v>1.1628000000000001</v>
      </c>
      <c r="J11">
        <v>0.83581000000000005</v>
      </c>
      <c r="K11">
        <v>1.11904</v>
      </c>
      <c r="L11">
        <v>1.0245200000000001</v>
      </c>
      <c r="M11">
        <v>0.98834</v>
      </c>
      <c r="O11">
        <v>-0.16566000000000003</v>
      </c>
      <c r="P11">
        <v>0.10053000000000001</v>
      </c>
      <c r="Q11">
        <v>-4.7340000000000049E-2</v>
      </c>
      <c r="R11">
        <v>-0.12085000000000001</v>
      </c>
      <c r="S11">
        <v>0.16280000000000006</v>
      </c>
      <c r="T11">
        <v>-0.16418999999999995</v>
      </c>
      <c r="U11">
        <v>0.11904000000000003</v>
      </c>
      <c r="V11">
        <v>2.4520000000000097E-2</v>
      </c>
      <c r="W11">
        <v>-1.1660000000000004E-2</v>
      </c>
    </row>
    <row r="12" spans="2:23" x14ac:dyDescent="0.25">
      <c r="B12">
        <v>2049</v>
      </c>
      <c r="C12">
        <v>1.1662254990074477</v>
      </c>
      <c r="E12">
        <v>0.89895000000000003</v>
      </c>
      <c r="F12">
        <v>1.10219</v>
      </c>
      <c r="G12">
        <v>0.99178999999999995</v>
      </c>
      <c r="H12">
        <v>0.76232999999999995</v>
      </c>
      <c r="I12">
        <v>1.0858099999999999</v>
      </c>
      <c r="J12">
        <v>0.84323000000000004</v>
      </c>
      <c r="K12">
        <v>1.03687</v>
      </c>
      <c r="L12">
        <v>1.1241000000000001</v>
      </c>
      <c r="M12">
        <v>0.84004999999999996</v>
      </c>
      <c r="O12">
        <v>-0.10104999999999997</v>
      </c>
      <c r="P12">
        <v>0.10219</v>
      </c>
      <c r="Q12">
        <v>-8.2100000000000506E-3</v>
      </c>
      <c r="R12">
        <v>-0.23767000000000005</v>
      </c>
      <c r="S12">
        <v>8.5809999999999942E-2</v>
      </c>
      <c r="T12">
        <v>-0.15676999999999996</v>
      </c>
      <c r="U12">
        <v>3.6869999999999958E-2</v>
      </c>
      <c r="V12">
        <v>0.1241000000000001</v>
      </c>
      <c r="W12">
        <v>-0.15995000000000004</v>
      </c>
    </row>
    <row r="13" spans="2:23" x14ac:dyDescent="0.25">
      <c r="B13">
        <v>2048</v>
      </c>
      <c r="C13">
        <v>1.1564759752270428</v>
      </c>
      <c r="E13">
        <v>0.84291000000000005</v>
      </c>
      <c r="F13">
        <v>1.1337299999999999</v>
      </c>
      <c r="G13">
        <v>0.99180000000000001</v>
      </c>
      <c r="H13">
        <v>0.84977000000000003</v>
      </c>
      <c r="I13">
        <v>1.11544</v>
      </c>
      <c r="J13">
        <v>0.86736999999999997</v>
      </c>
      <c r="K13">
        <v>1.10955</v>
      </c>
      <c r="L13">
        <v>1.0422100000000001</v>
      </c>
      <c r="M13">
        <v>0.92323</v>
      </c>
      <c r="O13">
        <v>-0.15708999999999995</v>
      </c>
      <c r="P13">
        <v>0.1337299999999999</v>
      </c>
      <c r="Q13">
        <v>-8.1999999999999851E-3</v>
      </c>
      <c r="R13">
        <v>-0.15022999999999997</v>
      </c>
      <c r="S13">
        <v>0.11543999999999999</v>
      </c>
      <c r="T13">
        <v>-0.13263000000000003</v>
      </c>
      <c r="U13">
        <v>0.10955000000000004</v>
      </c>
      <c r="V13">
        <v>4.2210000000000081E-2</v>
      </c>
      <c r="W13">
        <v>-7.6770000000000005E-2</v>
      </c>
    </row>
    <row r="14" spans="2:23" x14ac:dyDescent="0.25">
      <c r="B14">
        <v>2047</v>
      </c>
      <c r="C14">
        <v>1.7974708001175299</v>
      </c>
      <c r="E14">
        <v>0.86084000000000005</v>
      </c>
      <c r="F14">
        <v>1.141</v>
      </c>
      <c r="G14">
        <v>0.98926000000000003</v>
      </c>
      <c r="H14">
        <v>0.86165999999999998</v>
      </c>
      <c r="I14">
        <v>1.14011</v>
      </c>
      <c r="J14">
        <v>0.81340000000000001</v>
      </c>
      <c r="K14">
        <v>1.1203399999999999</v>
      </c>
      <c r="L14">
        <v>1.05436</v>
      </c>
      <c r="M14">
        <v>0.91235999999999995</v>
      </c>
      <c r="O14">
        <v>-0.13915999999999995</v>
      </c>
      <c r="P14">
        <v>0.14100000000000001</v>
      </c>
      <c r="Q14">
        <v>-1.0739999999999972E-2</v>
      </c>
      <c r="R14">
        <v>-0.13834000000000002</v>
      </c>
      <c r="S14">
        <v>0.14010999999999996</v>
      </c>
      <c r="T14">
        <v>-0.18659999999999999</v>
      </c>
      <c r="U14">
        <v>0.12033999999999989</v>
      </c>
      <c r="V14">
        <v>5.4359999999999964E-2</v>
      </c>
      <c r="W14">
        <v>-8.7640000000000051E-2</v>
      </c>
    </row>
    <row r="15" spans="2:23" x14ac:dyDescent="0.25">
      <c r="B15">
        <v>2046</v>
      </c>
      <c r="C15">
        <v>1.6050589947901392</v>
      </c>
      <c r="E15">
        <v>0.85002999999999995</v>
      </c>
      <c r="F15">
        <v>1.1552</v>
      </c>
      <c r="G15">
        <v>1.0138199999999999</v>
      </c>
      <c r="H15">
        <v>0.76061999999999996</v>
      </c>
      <c r="I15">
        <v>1.0861700000000001</v>
      </c>
      <c r="J15">
        <v>0.77708999999999995</v>
      </c>
      <c r="K15">
        <v>1.03976</v>
      </c>
      <c r="L15">
        <v>1.0916699999999999</v>
      </c>
      <c r="M15">
        <v>0.87634000000000001</v>
      </c>
      <c r="O15">
        <v>-0.14997000000000005</v>
      </c>
      <c r="P15">
        <v>0.1552</v>
      </c>
      <c r="Q15">
        <v>1.3819999999999943E-2</v>
      </c>
      <c r="R15">
        <v>-0.23938000000000004</v>
      </c>
      <c r="S15">
        <v>8.617000000000008E-2</v>
      </c>
      <c r="T15">
        <v>-0.22291000000000005</v>
      </c>
      <c r="U15">
        <v>3.9760000000000018E-2</v>
      </c>
      <c r="V15">
        <v>9.1669999999999918E-2</v>
      </c>
      <c r="W15">
        <v>-0.12365999999999999</v>
      </c>
    </row>
    <row r="16" spans="2:23" x14ac:dyDescent="0.25">
      <c r="B16">
        <v>2045</v>
      </c>
      <c r="C16">
        <v>1.6814291487365371</v>
      </c>
      <c r="E16">
        <v>0.83606999999999998</v>
      </c>
      <c r="F16">
        <v>1.2915000000000001</v>
      </c>
      <c r="G16">
        <v>1.0126999999999999</v>
      </c>
      <c r="H16">
        <v>0.83153999999999995</v>
      </c>
      <c r="I16">
        <v>1.0670299999999999</v>
      </c>
      <c r="J16">
        <v>0.75331999999999999</v>
      </c>
      <c r="K16">
        <v>1.0836300000000001</v>
      </c>
      <c r="L16">
        <v>1.01617</v>
      </c>
      <c r="M16">
        <v>0.95313000000000003</v>
      </c>
      <c r="O16">
        <v>-0.16393000000000002</v>
      </c>
      <c r="P16">
        <v>0.29150000000000009</v>
      </c>
      <c r="Q16">
        <v>1.2699999999999934E-2</v>
      </c>
      <c r="R16">
        <v>-0.16846000000000005</v>
      </c>
      <c r="S16">
        <v>6.7029999999999923E-2</v>
      </c>
      <c r="T16">
        <v>-0.24668000000000001</v>
      </c>
      <c r="U16">
        <v>8.3630000000000093E-2</v>
      </c>
      <c r="V16">
        <v>1.6170000000000018E-2</v>
      </c>
      <c r="W16">
        <v>-4.6869999999999967E-2</v>
      </c>
    </row>
    <row r="17" spans="2:23" x14ac:dyDescent="0.25">
      <c r="B17">
        <v>2044</v>
      </c>
      <c r="C17">
        <v>1.7623592422048557</v>
      </c>
      <c r="E17">
        <v>0.81589999999999996</v>
      </c>
      <c r="F17">
        <v>1.0362499999999999</v>
      </c>
      <c r="G17">
        <v>1.1564700000000001</v>
      </c>
      <c r="H17">
        <v>0.75954999999999995</v>
      </c>
      <c r="I17">
        <v>1.0864199999999999</v>
      </c>
      <c r="J17">
        <v>0.78581000000000001</v>
      </c>
      <c r="K17">
        <v>1.1324399999999999</v>
      </c>
      <c r="L17">
        <v>1.0855999999999999</v>
      </c>
      <c r="M17">
        <v>0.88499000000000005</v>
      </c>
      <c r="O17">
        <v>-0.18410000000000004</v>
      </c>
      <c r="P17">
        <v>3.6249999999999893E-2</v>
      </c>
      <c r="Q17">
        <v>0.15647000000000011</v>
      </c>
      <c r="R17">
        <v>-0.24045000000000005</v>
      </c>
      <c r="S17">
        <v>8.6419999999999941E-2</v>
      </c>
      <c r="T17">
        <v>-0.21418999999999999</v>
      </c>
      <c r="U17">
        <v>0.13243999999999989</v>
      </c>
      <c r="V17">
        <v>8.5599999999999898E-2</v>
      </c>
      <c r="W17">
        <v>-0.11500999999999995</v>
      </c>
    </row>
    <row r="18" spans="2:23" x14ac:dyDescent="0.25">
      <c r="B18">
        <v>2043</v>
      </c>
      <c r="C18">
        <v>1.7677941676748417</v>
      </c>
      <c r="E18">
        <v>0.81530999999999998</v>
      </c>
      <c r="F18">
        <v>1.03654</v>
      </c>
      <c r="G18">
        <v>1.1564099999999999</v>
      </c>
      <c r="H18">
        <v>0.75904000000000005</v>
      </c>
      <c r="I18">
        <v>1.0865499999999999</v>
      </c>
      <c r="J18">
        <v>0.78481999999999996</v>
      </c>
      <c r="K18">
        <v>1.1318900000000001</v>
      </c>
      <c r="L18">
        <v>1.08552</v>
      </c>
      <c r="M18">
        <v>0.88636000000000004</v>
      </c>
      <c r="O18">
        <v>-0.18469000000000002</v>
      </c>
      <c r="P18">
        <v>3.6540000000000017E-2</v>
      </c>
      <c r="Q18">
        <v>0.15640999999999994</v>
      </c>
      <c r="R18">
        <v>-0.24095999999999995</v>
      </c>
      <c r="S18">
        <v>8.6549999999999905E-2</v>
      </c>
      <c r="T18">
        <v>-0.21518000000000004</v>
      </c>
      <c r="U18">
        <v>0.13189000000000006</v>
      </c>
      <c r="V18">
        <v>8.552000000000004E-2</v>
      </c>
      <c r="W18">
        <v>-0.11363999999999996</v>
      </c>
    </row>
    <row r="19" spans="2:23" x14ac:dyDescent="0.25">
      <c r="B19">
        <v>2042</v>
      </c>
      <c r="C19">
        <v>1.8092943615762409</v>
      </c>
      <c r="E19">
        <v>0.81471000000000005</v>
      </c>
      <c r="F19">
        <v>1.0368299999999999</v>
      </c>
      <c r="G19">
        <v>1.0185299999999999</v>
      </c>
      <c r="H19">
        <v>0.75849999999999995</v>
      </c>
      <c r="I19">
        <v>1.0866800000000001</v>
      </c>
      <c r="J19">
        <v>0.78376999999999997</v>
      </c>
      <c r="K19">
        <v>1.1313299999999999</v>
      </c>
      <c r="L19">
        <v>1.0854200000000001</v>
      </c>
      <c r="M19">
        <v>0.88773999999999997</v>
      </c>
      <c r="O19">
        <v>-0.18528999999999995</v>
      </c>
      <c r="P19">
        <v>3.6829999999999918E-2</v>
      </c>
      <c r="Q19">
        <v>1.8529999999999935E-2</v>
      </c>
      <c r="R19">
        <v>-0.24150000000000005</v>
      </c>
      <c r="S19">
        <v>8.668000000000009E-2</v>
      </c>
      <c r="T19">
        <v>-0.21623000000000003</v>
      </c>
      <c r="U19">
        <v>0.13132999999999995</v>
      </c>
      <c r="V19">
        <v>8.5420000000000051E-2</v>
      </c>
      <c r="W19">
        <v>-0.11226000000000003</v>
      </c>
    </row>
    <row r="20" spans="2:23" x14ac:dyDescent="0.25">
      <c r="B20">
        <v>2041</v>
      </c>
      <c r="C20">
        <v>1.9433680006336305</v>
      </c>
      <c r="E20">
        <v>0.90164999999999995</v>
      </c>
      <c r="F20">
        <v>1.01284</v>
      </c>
      <c r="G20">
        <v>1.0741099999999999</v>
      </c>
      <c r="H20">
        <v>0.86414000000000002</v>
      </c>
      <c r="I20">
        <v>1.1201300000000001</v>
      </c>
      <c r="J20">
        <v>0.76327</v>
      </c>
      <c r="K20">
        <v>1.00491</v>
      </c>
      <c r="L20">
        <v>1.0986</v>
      </c>
      <c r="M20">
        <v>0.87585000000000002</v>
      </c>
      <c r="O20">
        <v>-9.8350000000000048E-2</v>
      </c>
      <c r="P20">
        <v>1.2839999999999963E-2</v>
      </c>
      <c r="Q20">
        <v>7.4109999999999898E-2</v>
      </c>
      <c r="R20">
        <v>-0.13585999999999998</v>
      </c>
      <c r="S20">
        <v>0.12013000000000007</v>
      </c>
      <c r="T20">
        <v>-0.23673</v>
      </c>
      <c r="U20">
        <v>4.9099999999999699E-3</v>
      </c>
      <c r="V20">
        <v>9.8600000000000021E-2</v>
      </c>
      <c r="W20">
        <v>-0.12414999999999998</v>
      </c>
    </row>
    <row r="21" spans="2:23" x14ac:dyDescent="0.25">
      <c r="B21">
        <v>2040</v>
      </c>
      <c r="C21">
        <v>1.99345599448124</v>
      </c>
      <c r="E21">
        <v>0.92210000000000003</v>
      </c>
      <c r="F21">
        <v>1.0533999999999999</v>
      </c>
      <c r="G21">
        <v>1.11294</v>
      </c>
      <c r="H21">
        <v>0.81484000000000001</v>
      </c>
      <c r="I21">
        <v>1.1202000000000001</v>
      </c>
      <c r="J21">
        <v>0.80367</v>
      </c>
      <c r="K21">
        <v>1.0454699999999999</v>
      </c>
      <c r="L21">
        <v>1.01129</v>
      </c>
      <c r="M21">
        <v>0.99444999999999995</v>
      </c>
      <c r="O21">
        <v>-7.7899999999999969E-2</v>
      </c>
      <c r="P21">
        <v>5.3399999999999892E-2</v>
      </c>
      <c r="Q21">
        <v>0.11294000000000004</v>
      </c>
      <c r="R21">
        <v>-0.18515999999999999</v>
      </c>
      <c r="S21">
        <v>0.12020000000000008</v>
      </c>
      <c r="T21">
        <v>-0.19633</v>
      </c>
      <c r="U21">
        <v>4.5469999999999899E-2</v>
      </c>
      <c r="V21">
        <v>1.1290000000000022E-2</v>
      </c>
      <c r="W21">
        <v>-5.5500000000000549E-3</v>
      </c>
    </row>
    <row r="22" spans="2:23" x14ac:dyDescent="0.25">
      <c r="B22">
        <v>2039</v>
      </c>
      <c r="C22">
        <v>2.0455255242863393</v>
      </c>
      <c r="E22">
        <v>0.89766999999999997</v>
      </c>
      <c r="F22">
        <v>1.1290800000000001</v>
      </c>
      <c r="G22">
        <v>1.08544</v>
      </c>
      <c r="H22">
        <v>0.81457999999999997</v>
      </c>
      <c r="I22">
        <v>1.1202799999999999</v>
      </c>
      <c r="J22">
        <v>0.87917999999999996</v>
      </c>
      <c r="K22">
        <v>1.1211500000000001</v>
      </c>
      <c r="L22">
        <v>1.0418000000000001</v>
      </c>
      <c r="M22">
        <v>0.93523000000000001</v>
      </c>
      <c r="O22">
        <v>-0.10233000000000003</v>
      </c>
      <c r="P22">
        <v>0.12908000000000008</v>
      </c>
      <c r="Q22">
        <v>8.543999999999996E-2</v>
      </c>
      <c r="R22">
        <v>-0.18542000000000003</v>
      </c>
      <c r="S22">
        <v>0.12027999999999994</v>
      </c>
      <c r="T22">
        <v>-0.12082000000000004</v>
      </c>
      <c r="U22">
        <v>0.12115000000000009</v>
      </c>
      <c r="V22">
        <v>4.1800000000000059E-2</v>
      </c>
      <c r="W22">
        <v>-6.4769999999999994E-2</v>
      </c>
    </row>
    <row r="23" spans="2:23" x14ac:dyDescent="0.25">
      <c r="B23">
        <v>2038</v>
      </c>
      <c r="C23">
        <v>2.0993224669895301</v>
      </c>
      <c r="E23">
        <v>0.89490000000000003</v>
      </c>
      <c r="F23">
        <v>1.08432</v>
      </c>
      <c r="G23">
        <v>1.1361300000000001</v>
      </c>
      <c r="H23">
        <v>0.81432000000000004</v>
      </c>
      <c r="I23">
        <v>1.12036</v>
      </c>
      <c r="J23">
        <v>0.73977999999999999</v>
      </c>
      <c r="K23">
        <v>1.1740900000000001</v>
      </c>
      <c r="L23">
        <v>1.0170600000000001</v>
      </c>
      <c r="M23">
        <v>0.96126</v>
      </c>
      <c r="O23">
        <v>-0.10509999999999997</v>
      </c>
      <c r="P23">
        <v>8.4319999999999951E-2</v>
      </c>
      <c r="Q23">
        <v>0.13613000000000008</v>
      </c>
      <c r="R23">
        <v>-0.18567999999999996</v>
      </c>
      <c r="S23">
        <v>0.12036000000000002</v>
      </c>
      <c r="T23">
        <v>-0.26022000000000001</v>
      </c>
      <c r="U23">
        <v>0.17409000000000008</v>
      </c>
      <c r="V23">
        <v>1.7060000000000075E-2</v>
      </c>
      <c r="W23">
        <v>-3.8739999999999997E-2</v>
      </c>
    </row>
    <row r="24" spans="2:23" x14ac:dyDescent="0.25">
      <c r="B24">
        <v>2037</v>
      </c>
      <c r="C24">
        <v>2.1549918162590509</v>
      </c>
      <c r="E24">
        <v>0.92196</v>
      </c>
      <c r="F24">
        <v>1.08772</v>
      </c>
      <c r="G24">
        <v>1.21129</v>
      </c>
      <c r="H24">
        <v>0.81405000000000005</v>
      </c>
      <c r="I24">
        <v>1.1204499999999999</v>
      </c>
      <c r="J24">
        <v>0.76646000000000003</v>
      </c>
      <c r="K24">
        <v>1.1660600000000001</v>
      </c>
      <c r="L24">
        <v>1.0443899999999999</v>
      </c>
      <c r="M24">
        <v>0.93522000000000005</v>
      </c>
      <c r="O24">
        <v>-7.8039999999999998E-2</v>
      </c>
      <c r="P24">
        <v>8.772000000000002E-2</v>
      </c>
      <c r="Q24">
        <v>0.21128999999999998</v>
      </c>
      <c r="R24">
        <v>-0.18594999999999995</v>
      </c>
      <c r="S24">
        <v>0.12044999999999995</v>
      </c>
      <c r="T24">
        <v>-0.23353999999999997</v>
      </c>
      <c r="U24">
        <v>0.1660600000000001</v>
      </c>
      <c r="V24">
        <v>4.438999999999993E-2</v>
      </c>
      <c r="W24">
        <v>-6.4779999999999949E-2</v>
      </c>
    </row>
    <row r="25" spans="2:23" x14ac:dyDescent="0.25">
      <c r="B25">
        <v>2036</v>
      </c>
      <c r="C25">
        <v>2.2126735952741008</v>
      </c>
      <c r="E25">
        <v>0.92320000000000002</v>
      </c>
      <c r="F25">
        <v>1.25695</v>
      </c>
      <c r="G25">
        <v>1.20242</v>
      </c>
      <c r="H25">
        <v>0.80342999999999998</v>
      </c>
      <c r="I25">
        <v>1.1189199999999999</v>
      </c>
      <c r="J25">
        <v>0.98019999999999996</v>
      </c>
      <c r="K25">
        <v>1.1735199999999999</v>
      </c>
      <c r="L25">
        <v>1.0446</v>
      </c>
      <c r="M25">
        <v>0.93630000000000002</v>
      </c>
      <c r="O25">
        <v>-7.6799999999999979E-2</v>
      </c>
      <c r="P25">
        <v>0.25695000000000001</v>
      </c>
      <c r="Q25">
        <v>0.20242000000000004</v>
      </c>
      <c r="R25">
        <v>-0.19657000000000002</v>
      </c>
      <c r="S25">
        <v>0.11891999999999991</v>
      </c>
      <c r="T25">
        <v>-1.980000000000004E-2</v>
      </c>
      <c r="U25">
        <v>0.1735199999999999</v>
      </c>
      <c r="V25">
        <v>4.4599999999999973E-2</v>
      </c>
      <c r="W25">
        <v>-6.3699999999999979E-2</v>
      </c>
    </row>
    <row r="26" spans="2:23" x14ac:dyDescent="0.25">
      <c r="B26">
        <v>2035</v>
      </c>
      <c r="C26">
        <v>2.271275323544081</v>
      </c>
      <c r="E26">
        <v>0.93762999999999996</v>
      </c>
      <c r="F26">
        <v>1.1183399999999999</v>
      </c>
      <c r="G26">
        <v>1.1706799999999999</v>
      </c>
      <c r="H26">
        <v>0.81349000000000005</v>
      </c>
      <c r="I26">
        <v>1.1206100000000001</v>
      </c>
      <c r="J26">
        <v>0.84857000000000005</v>
      </c>
      <c r="K26">
        <v>1.1333899999999999</v>
      </c>
      <c r="L26">
        <v>1.03471</v>
      </c>
      <c r="M26">
        <v>0.94747999999999999</v>
      </c>
      <c r="O26">
        <v>-6.2370000000000037E-2</v>
      </c>
      <c r="P26">
        <v>0.11833999999999989</v>
      </c>
      <c r="Q26">
        <v>0.17067999999999994</v>
      </c>
      <c r="R26">
        <v>-0.18650999999999995</v>
      </c>
      <c r="S26">
        <v>0.12061000000000011</v>
      </c>
      <c r="T26">
        <v>-0.15142999999999995</v>
      </c>
      <c r="U26">
        <v>0.1333899999999999</v>
      </c>
      <c r="V26">
        <v>3.4710000000000019E-2</v>
      </c>
      <c r="W26">
        <v>-5.2520000000000011E-2</v>
      </c>
    </row>
    <row r="27" spans="2:23" x14ac:dyDescent="0.25">
      <c r="B27">
        <v>2034</v>
      </c>
      <c r="C27">
        <v>2.3317833102611534</v>
      </c>
      <c r="E27">
        <v>0.95598000000000005</v>
      </c>
      <c r="F27">
        <v>1.18943</v>
      </c>
      <c r="G27">
        <v>1.13781</v>
      </c>
      <c r="H27">
        <v>0.80533999999999994</v>
      </c>
      <c r="I27">
        <v>1.1187199999999999</v>
      </c>
      <c r="J27">
        <v>0.91349999999999998</v>
      </c>
      <c r="K27">
        <v>1.2057899999999999</v>
      </c>
      <c r="L27">
        <v>1.0906899999999999</v>
      </c>
      <c r="M27">
        <v>0.89278999999999997</v>
      </c>
      <c r="O27">
        <v>-4.4019999999999948E-2</v>
      </c>
      <c r="P27">
        <v>0.18942999999999999</v>
      </c>
      <c r="Q27">
        <v>0.13780999999999999</v>
      </c>
      <c r="R27">
        <v>-0.19466000000000006</v>
      </c>
      <c r="S27">
        <v>0.11871999999999994</v>
      </c>
      <c r="T27">
        <v>-8.6500000000000021E-2</v>
      </c>
      <c r="U27">
        <v>0.20578999999999992</v>
      </c>
      <c r="V27">
        <v>9.0689999999999937E-2</v>
      </c>
      <c r="W27">
        <v>-0.10721000000000003</v>
      </c>
    </row>
    <row r="28" spans="2:23" x14ac:dyDescent="0.25">
      <c r="B28">
        <v>2033</v>
      </c>
      <c r="C28">
        <v>2.3944591335542613</v>
      </c>
      <c r="E28">
        <v>0.94564999999999999</v>
      </c>
      <c r="F28">
        <v>1.0766100000000001</v>
      </c>
      <c r="G28">
        <v>1.1305799999999999</v>
      </c>
      <c r="H28">
        <v>0.81286000000000003</v>
      </c>
      <c r="I28">
        <v>1.18963</v>
      </c>
      <c r="J28">
        <v>0.80635999999999997</v>
      </c>
      <c r="K28">
        <v>1.0917399999999999</v>
      </c>
      <c r="L28">
        <v>1.0012399999999999</v>
      </c>
      <c r="M28">
        <v>0.98353000000000002</v>
      </c>
      <c r="O28">
        <v>-5.4350000000000009E-2</v>
      </c>
      <c r="P28">
        <v>7.6610000000000067E-2</v>
      </c>
      <c r="Q28">
        <v>0.13057999999999992</v>
      </c>
      <c r="R28">
        <v>-0.18713999999999997</v>
      </c>
      <c r="S28">
        <v>0.18962999999999997</v>
      </c>
      <c r="T28">
        <v>-0.19364000000000003</v>
      </c>
      <c r="U28">
        <v>9.1739999999999933E-2</v>
      </c>
      <c r="V28">
        <v>1.2399999999999078E-3</v>
      </c>
      <c r="W28">
        <v>-1.6469999999999985E-2</v>
      </c>
    </row>
    <row r="29" spans="2:23" x14ac:dyDescent="0.25">
      <c r="B29">
        <v>2032</v>
      </c>
      <c r="C29">
        <v>2.4592000116884698</v>
      </c>
      <c r="E29">
        <v>0.94371000000000005</v>
      </c>
      <c r="F29">
        <v>1.1268400000000001</v>
      </c>
      <c r="G29">
        <v>1.1779299999999999</v>
      </c>
      <c r="H29">
        <v>0.80722000000000005</v>
      </c>
      <c r="I29">
        <v>1.11852</v>
      </c>
      <c r="J29">
        <v>0.85172000000000003</v>
      </c>
      <c r="K29">
        <v>1.1430100000000001</v>
      </c>
      <c r="L29">
        <v>1.0407200000000001</v>
      </c>
      <c r="M29">
        <v>0.94533999999999996</v>
      </c>
      <c r="O29">
        <v>-5.6289999999999951E-2</v>
      </c>
      <c r="P29">
        <v>0.12684000000000006</v>
      </c>
      <c r="Q29">
        <v>0.17792999999999992</v>
      </c>
      <c r="R29">
        <v>-0.19277999999999995</v>
      </c>
      <c r="S29">
        <v>0.11851999999999996</v>
      </c>
      <c r="T29">
        <v>-0.14827999999999997</v>
      </c>
      <c r="U29">
        <v>0.14301000000000008</v>
      </c>
      <c r="V29">
        <v>4.0720000000000089E-2</v>
      </c>
      <c r="W29">
        <v>-5.4660000000000042E-2</v>
      </c>
    </row>
    <row r="30" spans="2:23" x14ac:dyDescent="0.25">
      <c r="B30">
        <v>2031</v>
      </c>
      <c r="C30">
        <v>2.525759427096975</v>
      </c>
      <c r="E30">
        <v>0.91939000000000004</v>
      </c>
      <c r="F30">
        <v>1.1478900000000001</v>
      </c>
      <c r="G30">
        <v>1.1580999999999999</v>
      </c>
      <c r="H30">
        <v>0.87992999999999999</v>
      </c>
      <c r="I30">
        <v>1.09405</v>
      </c>
      <c r="J30">
        <v>0.88332999999999995</v>
      </c>
      <c r="K30">
        <v>1.16177</v>
      </c>
      <c r="L30">
        <v>1.08633</v>
      </c>
      <c r="M30">
        <v>0.90102000000000004</v>
      </c>
      <c r="O30">
        <v>-8.0609999999999959E-2</v>
      </c>
      <c r="P30">
        <v>0.14789000000000008</v>
      </c>
      <c r="Q30">
        <v>0.15809999999999991</v>
      </c>
      <c r="R30">
        <v>-0.12007000000000001</v>
      </c>
      <c r="S30">
        <v>9.4049999999999967E-2</v>
      </c>
      <c r="T30">
        <v>-0.11667000000000005</v>
      </c>
      <c r="U30">
        <v>0.16176999999999997</v>
      </c>
      <c r="V30">
        <v>8.6330000000000018E-2</v>
      </c>
      <c r="W30">
        <v>-9.8979999999999957E-2</v>
      </c>
    </row>
    <row r="31" spans="2:23" x14ac:dyDescent="0.25">
      <c r="B31">
        <v>2030</v>
      </c>
      <c r="C31">
        <v>2.5941408365649159</v>
      </c>
      <c r="E31">
        <v>0.90232000000000001</v>
      </c>
      <c r="F31">
        <v>1.1309400000000001</v>
      </c>
      <c r="G31">
        <v>1.1417999999999999</v>
      </c>
      <c r="H31">
        <v>0.92934000000000005</v>
      </c>
      <c r="I31">
        <v>1.0939399999999999</v>
      </c>
      <c r="J31">
        <v>0.86616000000000004</v>
      </c>
      <c r="K31">
        <v>1.14486</v>
      </c>
      <c r="L31">
        <v>1.0693299999999999</v>
      </c>
      <c r="M31">
        <v>0.91932000000000003</v>
      </c>
      <c r="O31">
        <v>-9.7679999999999989E-2</v>
      </c>
      <c r="P31">
        <v>0.13094000000000006</v>
      </c>
      <c r="Q31">
        <v>0.14179999999999993</v>
      </c>
      <c r="R31">
        <v>-7.0659999999999945E-2</v>
      </c>
      <c r="S31">
        <v>9.3939999999999912E-2</v>
      </c>
      <c r="T31">
        <v>-0.13383999999999996</v>
      </c>
      <c r="U31">
        <v>0.14485999999999999</v>
      </c>
      <c r="V31">
        <v>6.9329999999999892E-2</v>
      </c>
      <c r="W31">
        <v>-8.0679999999999974E-2</v>
      </c>
    </row>
    <row r="32" spans="2:23" x14ac:dyDescent="0.25">
      <c r="B32">
        <v>2029</v>
      </c>
      <c r="C32">
        <v>2.6637120685747822</v>
      </c>
      <c r="E32">
        <v>0.88512000000000002</v>
      </c>
      <c r="F32">
        <v>1.21845</v>
      </c>
      <c r="G32">
        <v>1.12537</v>
      </c>
      <c r="H32">
        <v>0.82179999999999997</v>
      </c>
      <c r="I32">
        <v>1.1211800000000001</v>
      </c>
      <c r="J32">
        <v>0.84887000000000001</v>
      </c>
      <c r="K32">
        <v>1.23705</v>
      </c>
      <c r="L32">
        <v>1.05219</v>
      </c>
      <c r="M32">
        <v>0.93774999999999997</v>
      </c>
      <c r="O32">
        <v>-0.11487999999999998</v>
      </c>
      <c r="P32">
        <v>0.21845000000000003</v>
      </c>
      <c r="Q32">
        <v>0.12536999999999998</v>
      </c>
      <c r="R32">
        <v>-0.17820000000000003</v>
      </c>
      <c r="S32">
        <v>0.12118000000000007</v>
      </c>
      <c r="T32">
        <v>-0.15112999999999999</v>
      </c>
      <c r="U32">
        <v>0.23704999999999998</v>
      </c>
      <c r="V32">
        <v>5.2189999999999959E-2</v>
      </c>
      <c r="W32">
        <v>-6.2250000000000028E-2</v>
      </c>
    </row>
    <row r="33" spans="2:23" x14ac:dyDescent="0.25">
      <c r="B33">
        <v>2028</v>
      </c>
      <c r="C33">
        <v>2.7348187177397785</v>
      </c>
      <c r="E33">
        <v>0.87651999999999997</v>
      </c>
      <c r="F33">
        <v>1.0606</v>
      </c>
      <c r="G33">
        <v>1.1640699999999999</v>
      </c>
      <c r="H33">
        <v>0.91202000000000005</v>
      </c>
      <c r="I33">
        <v>1.1063000000000001</v>
      </c>
      <c r="J33">
        <v>0.98357000000000006</v>
      </c>
      <c r="K33">
        <v>1.0771200000000001</v>
      </c>
      <c r="L33">
        <v>1.04677</v>
      </c>
      <c r="M33">
        <v>0.94445000000000001</v>
      </c>
      <c r="O33">
        <v>-0.12348000000000003</v>
      </c>
      <c r="P33">
        <v>6.0599999999999987E-2</v>
      </c>
      <c r="Q33">
        <v>0.16406999999999994</v>
      </c>
      <c r="R33">
        <v>-8.7979999999999947E-2</v>
      </c>
      <c r="S33">
        <v>0.10630000000000006</v>
      </c>
      <c r="T33">
        <v>-1.6429999999999945E-2</v>
      </c>
      <c r="U33">
        <v>7.7120000000000077E-2</v>
      </c>
      <c r="V33">
        <v>4.6769999999999978E-2</v>
      </c>
      <c r="W33">
        <v>-5.5549999999999988E-2</v>
      </c>
    </row>
    <row r="34" spans="2:23" x14ac:dyDescent="0.25">
      <c r="B34">
        <v>2027</v>
      </c>
      <c r="C34">
        <v>2.8074540183546257</v>
      </c>
      <c r="E34">
        <v>0.87563000000000002</v>
      </c>
      <c r="F34">
        <v>1.06047</v>
      </c>
      <c r="G34">
        <v>1.1636599999999999</v>
      </c>
      <c r="H34">
        <v>0.91122999999999998</v>
      </c>
      <c r="I34">
        <v>1.1064499999999999</v>
      </c>
      <c r="J34">
        <v>0.98177000000000003</v>
      </c>
      <c r="K34">
        <v>1.07734</v>
      </c>
      <c r="L34">
        <v>1.04633</v>
      </c>
      <c r="M34">
        <v>0.94618000000000002</v>
      </c>
      <c r="O34">
        <v>-0.12436999999999998</v>
      </c>
      <c r="P34">
        <v>6.0470000000000024E-2</v>
      </c>
      <c r="Q34">
        <v>0.16365999999999992</v>
      </c>
      <c r="R34">
        <v>-8.8770000000000016E-2</v>
      </c>
      <c r="S34">
        <v>0.10644999999999993</v>
      </c>
      <c r="T34">
        <v>-1.8229999999999968E-2</v>
      </c>
      <c r="U34">
        <v>7.7339999999999964E-2</v>
      </c>
      <c r="V34">
        <v>4.6329999999999982E-2</v>
      </c>
      <c r="W34">
        <v>-5.3819999999999979E-2</v>
      </c>
    </row>
    <row r="35" spans="2:23" x14ac:dyDescent="0.25">
      <c r="B35">
        <v>2026</v>
      </c>
      <c r="C35">
        <v>2.8790912839251996</v>
      </c>
      <c r="E35">
        <v>0.87472000000000005</v>
      </c>
      <c r="F35">
        <v>1.0603400000000001</v>
      </c>
      <c r="G35">
        <v>1.1632499999999999</v>
      </c>
      <c r="H35">
        <v>0.91042000000000001</v>
      </c>
      <c r="I35">
        <v>1.1066100000000001</v>
      </c>
      <c r="J35">
        <v>0.97994000000000003</v>
      </c>
      <c r="K35">
        <v>1.0775600000000001</v>
      </c>
      <c r="L35">
        <v>1.04589</v>
      </c>
      <c r="M35">
        <v>0.94791999999999998</v>
      </c>
      <c r="O35">
        <v>-0.12527999999999995</v>
      </c>
      <c r="P35">
        <v>6.034000000000006E-2</v>
      </c>
      <c r="Q35">
        <v>0.1632499999999999</v>
      </c>
      <c r="R35">
        <v>-8.9579999999999993E-2</v>
      </c>
      <c r="S35">
        <v>0.10661000000000009</v>
      </c>
      <c r="T35">
        <v>-2.0059999999999967E-2</v>
      </c>
      <c r="U35">
        <v>7.7560000000000073E-2</v>
      </c>
      <c r="V35">
        <v>4.5889999999999986E-2</v>
      </c>
      <c r="W35">
        <v>-5.2080000000000015E-2</v>
      </c>
    </row>
    <row r="36" spans="2:23" x14ac:dyDescent="0.25">
      <c r="B36">
        <v>2025</v>
      </c>
      <c r="C36">
        <v>2.9542838300512835</v>
      </c>
      <c r="E36">
        <v>0.87378999999999996</v>
      </c>
      <c r="F36">
        <v>1.0602199999999999</v>
      </c>
      <c r="G36">
        <v>1.1628400000000001</v>
      </c>
      <c r="H36">
        <v>0.90956999999999999</v>
      </c>
      <c r="I36">
        <v>1.1067800000000001</v>
      </c>
      <c r="J36">
        <v>0.97806000000000004</v>
      </c>
      <c r="K36">
        <v>1.0778099999999999</v>
      </c>
      <c r="L36">
        <v>1.0454399999999999</v>
      </c>
      <c r="M36">
        <v>0.94964999999999999</v>
      </c>
      <c r="O36">
        <v>-0.12621000000000004</v>
      </c>
      <c r="P36">
        <v>6.021999999999994E-2</v>
      </c>
      <c r="Q36">
        <v>0.1628400000000001</v>
      </c>
      <c r="R36">
        <v>-9.043000000000001E-2</v>
      </c>
      <c r="S36">
        <v>0.1067800000000001</v>
      </c>
      <c r="T36">
        <v>-2.193999999999996E-2</v>
      </c>
      <c r="U36">
        <v>7.7809999999999935E-2</v>
      </c>
      <c r="V36">
        <v>4.5439999999999925E-2</v>
      </c>
      <c r="W36">
        <v>-5.0350000000000006E-2</v>
      </c>
    </row>
    <row r="37" spans="2:23" x14ac:dyDescent="0.25">
      <c r="B37">
        <v>2024</v>
      </c>
      <c r="C37">
        <v>3.0311517443952836</v>
      </c>
      <c r="E37">
        <v>0.87285000000000001</v>
      </c>
      <c r="F37">
        <v>1.0601</v>
      </c>
      <c r="G37">
        <v>1.16242</v>
      </c>
      <c r="H37">
        <v>0.90871999999999997</v>
      </c>
      <c r="I37">
        <v>1.10694</v>
      </c>
      <c r="J37">
        <v>0.97614000000000001</v>
      </c>
      <c r="K37">
        <v>1.07806</v>
      </c>
      <c r="L37">
        <v>1.0449900000000001</v>
      </c>
      <c r="M37">
        <v>0.95140000000000002</v>
      </c>
      <c r="O37">
        <v>-0.12714999999999999</v>
      </c>
      <c r="P37">
        <v>6.0100000000000042E-2</v>
      </c>
      <c r="Q37">
        <v>0.16242000000000001</v>
      </c>
      <c r="R37">
        <v>-9.1280000000000028E-2</v>
      </c>
      <c r="S37">
        <v>0.10694000000000004</v>
      </c>
      <c r="T37">
        <v>-2.3859999999999992E-2</v>
      </c>
      <c r="U37">
        <v>7.8060000000000018E-2</v>
      </c>
      <c r="V37">
        <v>4.4990000000000085E-2</v>
      </c>
      <c r="W37">
        <v>-4.8599999999999977E-2</v>
      </c>
    </row>
    <row r="38" spans="2:23" x14ac:dyDescent="0.25">
      <c r="B38">
        <v>2023</v>
      </c>
      <c r="C38">
        <v>3.1108738184023244</v>
      </c>
      <c r="E38">
        <v>0.87187999999999999</v>
      </c>
      <c r="F38">
        <v>1.0599799999999999</v>
      </c>
      <c r="G38">
        <v>1.1619900000000001</v>
      </c>
      <c r="H38">
        <v>0.90783999999999998</v>
      </c>
      <c r="I38">
        <v>1.1071200000000001</v>
      </c>
      <c r="J38">
        <v>0.97416999999999998</v>
      </c>
      <c r="K38">
        <v>1.07833</v>
      </c>
      <c r="L38">
        <v>1.04453</v>
      </c>
      <c r="M38">
        <v>0.95315000000000005</v>
      </c>
      <c r="O38">
        <v>-0.12812000000000001</v>
      </c>
      <c r="P38">
        <v>5.9979999999999922E-2</v>
      </c>
      <c r="Q38">
        <v>0.16199000000000008</v>
      </c>
      <c r="R38">
        <v>-9.216000000000002E-2</v>
      </c>
      <c r="S38">
        <v>0.1071200000000001</v>
      </c>
      <c r="T38">
        <v>-2.583000000000002E-2</v>
      </c>
      <c r="U38">
        <v>7.8330000000000011E-2</v>
      </c>
      <c r="V38">
        <v>4.4529999999999959E-2</v>
      </c>
      <c r="W38">
        <v>-4.6849999999999947E-2</v>
      </c>
    </row>
    <row r="40" spans="2:23" x14ac:dyDescent="0.25">
      <c r="E40">
        <v>1.1438699999999999</v>
      </c>
      <c r="F40">
        <v>0</v>
      </c>
      <c r="G40">
        <v>0.92007000000000005</v>
      </c>
      <c r="H40">
        <v>1.1310800000000001</v>
      </c>
      <c r="I40">
        <v>0.91368000000000005</v>
      </c>
      <c r="J40">
        <v>1.25576</v>
      </c>
      <c r="K40">
        <v>0.83055999999999996</v>
      </c>
      <c r="L40">
        <v>1.19821</v>
      </c>
      <c r="M40">
        <v>0.86573</v>
      </c>
      <c r="O40">
        <f>E40-1</f>
        <v>0.14386999999999994</v>
      </c>
      <c r="Q40">
        <f t="shared" ref="P40:W40" si="0">G40-1</f>
        <v>-7.9929999999999946E-2</v>
      </c>
      <c r="R40">
        <f t="shared" si="0"/>
        <v>0.13108000000000009</v>
      </c>
      <c r="S40">
        <f t="shared" si="0"/>
        <v>-8.6319999999999952E-2</v>
      </c>
      <c r="T40">
        <f t="shared" si="0"/>
        <v>0.25575999999999999</v>
      </c>
      <c r="U40">
        <f t="shared" si="0"/>
        <v>-0.16944000000000004</v>
      </c>
      <c r="V40">
        <f t="shared" si="0"/>
        <v>0.19821</v>
      </c>
      <c r="W40">
        <f t="shared" si="0"/>
        <v>-0.13427</v>
      </c>
    </row>
    <row r="41" spans="2:23" x14ac:dyDescent="0.25">
      <c r="E41">
        <v>1.14425</v>
      </c>
      <c r="F41">
        <v>0</v>
      </c>
      <c r="G41">
        <v>0.91993999999999998</v>
      </c>
      <c r="H41">
        <v>1.1313599999999999</v>
      </c>
      <c r="I41">
        <v>0.91349000000000002</v>
      </c>
      <c r="J41">
        <v>1.2563200000000001</v>
      </c>
      <c r="K41">
        <v>0.83018999999999998</v>
      </c>
      <c r="L41">
        <v>1.19845</v>
      </c>
      <c r="M41">
        <v>0.86556999999999995</v>
      </c>
      <c r="O41">
        <f t="shared" ref="O41:O77" si="1">E41-1</f>
        <v>0.14424999999999999</v>
      </c>
      <c r="Q41">
        <f t="shared" ref="Q41:Q77" si="2">G41-1</f>
        <v>-8.006000000000002E-2</v>
      </c>
      <c r="R41">
        <f t="shared" ref="R41:R77" si="3">H41-1</f>
        <v>0.13135999999999992</v>
      </c>
      <c r="S41">
        <f t="shared" ref="S41:S77" si="4">I41-1</f>
        <v>-8.6509999999999976E-2</v>
      </c>
      <c r="T41">
        <f t="shared" ref="T41:T77" si="5">J41-1</f>
        <v>0.2563200000000001</v>
      </c>
      <c r="U41">
        <f t="shared" ref="U41:U77" si="6">K41-1</f>
        <v>-0.16981000000000002</v>
      </c>
      <c r="V41">
        <f t="shared" ref="V41:V77" si="7">L41-1</f>
        <v>0.19845000000000002</v>
      </c>
      <c r="W41">
        <f t="shared" ref="W41:W77" si="8">M41-1</f>
        <v>-0.13443000000000005</v>
      </c>
    </row>
    <row r="42" spans="2:23" x14ac:dyDescent="0.25">
      <c r="E42">
        <v>1.14462</v>
      </c>
      <c r="F42">
        <v>0</v>
      </c>
      <c r="G42">
        <v>0.91981000000000002</v>
      </c>
      <c r="H42">
        <v>1.1316299999999999</v>
      </c>
      <c r="I42">
        <v>0.91330999999999996</v>
      </c>
      <c r="J42">
        <v>1.25685</v>
      </c>
      <c r="K42">
        <v>0.82984000000000002</v>
      </c>
      <c r="L42">
        <v>1.1986600000000001</v>
      </c>
      <c r="M42">
        <v>0.86541999999999997</v>
      </c>
      <c r="O42">
        <f t="shared" si="1"/>
        <v>0.14461999999999997</v>
      </c>
      <c r="Q42">
        <f t="shared" si="2"/>
        <v>-8.0189999999999984E-2</v>
      </c>
      <c r="R42">
        <f t="shared" si="3"/>
        <v>0.13162999999999991</v>
      </c>
      <c r="S42">
        <f t="shared" si="4"/>
        <v>-8.6690000000000045E-2</v>
      </c>
      <c r="T42">
        <f t="shared" si="5"/>
        <v>0.25685000000000002</v>
      </c>
      <c r="U42">
        <f t="shared" si="6"/>
        <v>-0.17015999999999998</v>
      </c>
      <c r="V42">
        <f t="shared" si="7"/>
        <v>0.19866000000000006</v>
      </c>
      <c r="W42">
        <f t="shared" si="8"/>
        <v>-0.13458000000000003</v>
      </c>
    </row>
    <row r="43" spans="2:23" x14ac:dyDescent="0.25">
      <c r="E43">
        <v>1.14499</v>
      </c>
      <c r="F43">
        <v>0</v>
      </c>
      <c r="G43">
        <v>0.91969000000000001</v>
      </c>
      <c r="H43">
        <v>1.1318999999999999</v>
      </c>
      <c r="I43">
        <v>0.91313999999999995</v>
      </c>
      <c r="J43">
        <v>1.2573700000000001</v>
      </c>
      <c r="K43">
        <v>0.82948999999999995</v>
      </c>
      <c r="L43">
        <v>1.1988700000000001</v>
      </c>
      <c r="M43">
        <v>0.86528000000000005</v>
      </c>
      <c r="O43">
        <f t="shared" si="1"/>
        <v>0.14498999999999995</v>
      </c>
      <c r="Q43">
        <f t="shared" si="2"/>
        <v>-8.0309999999999993E-2</v>
      </c>
      <c r="R43">
        <f t="shared" si="3"/>
        <v>0.13189999999999991</v>
      </c>
      <c r="S43">
        <f t="shared" si="4"/>
        <v>-8.6860000000000048E-2</v>
      </c>
      <c r="T43">
        <f t="shared" si="5"/>
        <v>0.2573700000000001</v>
      </c>
      <c r="U43">
        <f t="shared" si="6"/>
        <v>-0.17051000000000005</v>
      </c>
      <c r="V43">
        <f t="shared" si="7"/>
        <v>0.1988700000000001</v>
      </c>
      <c r="W43">
        <f t="shared" si="8"/>
        <v>-0.13471999999999995</v>
      </c>
    </row>
    <row r="44" spans="2:23" x14ac:dyDescent="0.25">
      <c r="E44">
        <v>1.1453500000000001</v>
      </c>
      <c r="F44">
        <v>0</v>
      </c>
      <c r="G44">
        <v>0.91957</v>
      </c>
      <c r="H44">
        <v>1.1321600000000001</v>
      </c>
      <c r="I44">
        <v>0.91296999999999995</v>
      </c>
      <c r="J44">
        <v>1.2578800000000001</v>
      </c>
      <c r="K44">
        <v>0.82915000000000005</v>
      </c>
      <c r="L44">
        <v>1.1990700000000001</v>
      </c>
      <c r="M44">
        <v>0.86514999999999997</v>
      </c>
      <c r="O44">
        <f t="shared" si="1"/>
        <v>0.14535000000000009</v>
      </c>
      <c r="Q44">
        <f t="shared" si="2"/>
        <v>-8.0430000000000001E-2</v>
      </c>
      <c r="R44">
        <f t="shared" si="3"/>
        <v>0.13216000000000006</v>
      </c>
      <c r="S44">
        <f t="shared" si="4"/>
        <v>-8.7030000000000052E-2</v>
      </c>
      <c r="T44">
        <f t="shared" si="5"/>
        <v>0.25788000000000011</v>
      </c>
      <c r="U44">
        <f t="shared" si="6"/>
        <v>-0.17084999999999995</v>
      </c>
      <c r="V44">
        <f t="shared" si="7"/>
        <v>0.19907000000000008</v>
      </c>
      <c r="W44">
        <f t="shared" si="8"/>
        <v>-0.13485000000000003</v>
      </c>
    </row>
    <row r="45" spans="2:23" x14ac:dyDescent="0.25">
      <c r="E45">
        <v>1.1457299999999999</v>
      </c>
      <c r="F45">
        <v>0</v>
      </c>
      <c r="G45">
        <v>0.91944000000000004</v>
      </c>
      <c r="H45">
        <v>1.13245</v>
      </c>
      <c r="I45">
        <v>0.91278000000000004</v>
      </c>
      <c r="J45">
        <v>1.25844</v>
      </c>
      <c r="K45">
        <v>0.82879000000000003</v>
      </c>
      <c r="L45">
        <v>1.1993</v>
      </c>
      <c r="M45">
        <v>0.86499000000000004</v>
      </c>
      <c r="O45">
        <f t="shared" si="1"/>
        <v>0.14572999999999992</v>
      </c>
      <c r="Q45">
        <f t="shared" si="2"/>
        <v>-8.0559999999999965E-2</v>
      </c>
      <c r="R45">
        <f t="shared" si="3"/>
        <v>0.13244999999999996</v>
      </c>
      <c r="S45">
        <f t="shared" si="4"/>
        <v>-8.7219999999999964E-2</v>
      </c>
      <c r="T45">
        <f t="shared" si="5"/>
        <v>0.25844</v>
      </c>
      <c r="U45">
        <f t="shared" si="6"/>
        <v>-0.17120999999999997</v>
      </c>
      <c r="V45">
        <f t="shared" si="7"/>
        <v>0.19930000000000003</v>
      </c>
      <c r="W45">
        <f t="shared" si="8"/>
        <v>-0.13500999999999996</v>
      </c>
    </row>
    <row r="46" spans="2:23" x14ac:dyDescent="0.25">
      <c r="E46">
        <v>1.14611</v>
      </c>
      <c r="F46">
        <v>0</v>
      </c>
      <c r="G46">
        <v>0.91930999999999996</v>
      </c>
      <c r="H46">
        <v>1.13273</v>
      </c>
      <c r="I46">
        <v>0.91259999999999997</v>
      </c>
      <c r="J46">
        <v>1.25898</v>
      </c>
      <c r="K46">
        <v>0.82843</v>
      </c>
      <c r="L46">
        <v>1.1995199999999999</v>
      </c>
      <c r="M46">
        <v>0.86484000000000005</v>
      </c>
      <c r="O46">
        <f t="shared" si="1"/>
        <v>0.14610999999999996</v>
      </c>
      <c r="Q46">
        <f t="shared" si="2"/>
        <v>-8.0690000000000039E-2</v>
      </c>
      <c r="R46">
        <f t="shared" si="3"/>
        <v>0.13273000000000001</v>
      </c>
      <c r="S46">
        <f t="shared" si="4"/>
        <v>-8.7400000000000033E-2</v>
      </c>
      <c r="T46">
        <f t="shared" si="5"/>
        <v>0.25897999999999999</v>
      </c>
      <c r="U46">
        <f t="shared" si="6"/>
        <v>-0.17157</v>
      </c>
      <c r="V46">
        <f t="shared" si="7"/>
        <v>0.19951999999999992</v>
      </c>
      <c r="W46">
        <f t="shared" si="8"/>
        <v>-0.13515999999999995</v>
      </c>
    </row>
    <row r="47" spans="2:23" x14ac:dyDescent="0.25">
      <c r="E47">
        <v>1.1464799999999999</v>
      </c>
      <c r="F47">
        <v>0</v>
      </c>
      <c r="G47">
        <v>0.91918</v>
      </c>
      <c r="H47">
        <v>1.133</v>
      </c>
      <c r="I47">
        <v>0.91242000000000001</v>
      </c>
      <c r="J47">
        <v>1.2595099999999999</v>
      </c>
      <c r="K47">
        <v>0.82808000000000004</v>
      </c>
      <c r="L47">
        <v>1.19973</v>
      </c>
      <c r="M47">
        <v>0.86470000000000002</v>
      </c>
      <c r="O47">
        <f t="shared" si="1"/>
        <v>0.14647999999999994</v>
      </c>
      <c r="Q47">
        <f t="shared" si="2"/>
        <v>-8.0820000000000003E-2</v>
      </c>
      <c r="R47">
        <f t="shared" si="3"/>
        <v>0.13300000000000001</v>
      </c>
      <c r="S47">
        <f t="shared" si="4"/>
        <v>-8.7579999999999991E-2</v>
      </c>
      <c r="T47">
        <f t="shared" si="5"/>
        <v>0.25950999999999991</v>
      </c>
      <c r="U47">
        <f t="shared" si="6"/>
        <v>-0.17191999999999996</v>
      </c>
      <c r="V47">
        <f t="shared" si="7"/>
        <v>0.19972999999999996</v>
      </c>
      <c r="W47">
        <f t="shared" si="8"/>
        <v>-0.13529999999999998</v>
      </c>
    </row>
    <row r="48" spans="2:23" x14ac:dyDescent="0.25">
      <c r="E48">
        <v>1.14686</v>
      </c>
      <c r="F48">
        <v>0</v>
      </c>
      <c r="G48">
        <v>0.91905000000000003</v>
      </c>
      <c r="H48">
        <v>1.1332800000000001</v>
      </c>
      <c r="I48">
        <v>0.91222999999999999</v>
      </c>
      <c r="J48">
        <v>1.26006</v>
      </c>
      <c r="K48">
        <v>0.82770999999999995</v>
      </c>
      <c r="L48">
        <v>1.1999599999999999</v>
      </c>
      <c r="M48">
        <v>0.86453999999999998</v>
      </c>
      <c r="O48">
        <f t="shared" si="1"/>
        <v>0.14685999999999999</v>
      </c>
      <c r="Q48">
        <f t="shared" si="2"/>
        <v>-8.0949999999999966E-2</v>
      </c>
      <c r="R48">
        <f t="shared" si="3"/>
        <v>0.13328000000000007</v>
      </c>
      <c r="S48">
        <f t="shared" si="4"/>
        <v>-8.7770000000000015E-2</v>
      </c>
      <c r="T48">
        <f t="shared" si="5"/>
        <v>0.26005999999999996</v>
      </c>
      <c r="U48">
        <f t="shared" si="6"/>
        <v>-0.17229000000000005</v>
      </c>
      <c r="V48">
        <f t="shared" si="7"/>
        <v>0.19995999999999992</v>
      </c>
      <c r="W48">
        <f t="shared" si="8"/>
        <v>-0.13546000000000002</v>
      </c>
    </row>
    <row r="49" spans="5:23" x14ac:dyDescent="0.25">
      <c r="E49">
        <v>1.1472599999999999</v>
      </c>
      <c r="F49">
        <v>0</v>
      </c>
      <c r="G49">
        <v>0.91891</v>
      </c>
      <c r="H49">
        <v>1.13357</v>
      </c>
      <c r="I49">
        <v>0.91203999999999996</v>
      </c>
      <c r="J49">
        <v>1.2606299999999999</v>
      </c>
      <c r="K49">
        <v>0.82733000000000001</v>
      </c>
      <c r="L49">
        <v>1.2001999999999999</v>
      </c>
      <c r="M49">
        <v>0.86438000000000004</v>
      </c>
      <c r="O49">
        <f t="shared" si="1"/>
        <v>0.14725999999999995</v>
      </c>
      <c r="Q49">
        <f t="shared" si="2"/>
        <v>-8.1089999999999995E-2</v>
      </c>
      <c r="R49">
        <f t="shared" si="3"/>
        <v>0.13356999999999997</v>
      </c>
      <c r="S49">
        <f t="shared" si="4"/>
        <v>-8.7960000000000038E-2</v>
      </c>
      <c r="T49">
        <f t="shared" si="5"/>
        <v>0.26062999999999992</v>
      </c>
      <c r="U49">
        <f t="shared" si="6"/>
        <v>-0.17266999999999999</v>
      </c>
      <c r="V49">
        <f t="shared" si="7"/>
        <v>0.20019999999999993</v>
      </c>
      <c r="W49">
        <f t="shared" si="8"/>
        <v>-0.13561999999999996</v>
      </c>
    </row>
    <row r="50" spans="5:23" x14ac:dyDescent="0.25">
      <c r="E50">
        <v>1.14767</v>
      </c>
      <c r="F50">
        <v>0</v>
      </c>
      <c r="G50">
        <v>0.91876999999999998</v>
      </c>
      <c r="H50">
        <v>1.13388</v>
      </c>
      <c r="I50">
        <v>0.91183000000000003</v>
      </c>
      <c r="J50">
        <v>1.2612399999999999</v>
      </c>
      <c r="K50">
        <v>0.82693000000000005</v>
      </c>
      <c r="L50">
        <v>1.2004699999999999</v>
      </c>
      <c r="M50">
        <v>0.86419999999999997</v>
      </c>
      <c r="O50">
        <f t="shared" si="1"/>
        <v>0.14766999999999997</v>
      </c>
      <c r="Q50">
        <f t="shared" si="2"/>
        <v>-8.1230000000000024E-2</v>
      </c>
      <c r="R50">
        <f t="shared" si="3"/>
        <v>0.13388</v>
      </c>
      <c r="S50">
        <f t="shared" si="4"/>
        <v>-8.8169999999999971E-2</v>
      </c>
      <c r="T50">
        <f t="shared" si="5"/>
        <v>0.26123999999999992</v>
      </c>
      <c r="U50">
        <f t="shared" si="6"/>
        <v>-0.17306999999999995</v>
      </c>
      <c r="V50">
        <f t="shared" si="7"/>
        <v>0.20046999999999993</v>
      </c>
      <c r="W50">
        <f t="shared" si="8"/>
        <v>-0.13580000000000003</v>
      </c>
    </row>
    <row r="51" spans="5:23" x14ac:dyDescent="0.25">
      <c r="E51">
        <v>1.14808</v>
      </c>
      <c r="F51">
        <v>0</v>
      </c>
      <c r="G51">
        <v>0.91861999999999999</v>
      </c>
      <c r="H51">
        <v>1.13419</v>
      </c>
      <c r="I51">
        <v>0.91163000000000005</v>
      </c>
      <c r="J51">
        <v>1.2618400000000001</v>
      </c>
      <c r="K51">
        <v>0.82652999999999999</v>
      </c>
      <c r="L51">
        <v>1.2007399999999999</v>
      </c>
      <c r="M51">
        <v>0.86402000000000001</v>
      </c>
      <c r="O51">
        <f t="shared" si="1"/>
        <v>0.14807999999999999</v>
      </c>
      <c r="Q51">
        <f t="shared" si="2"/>
        <v>-8.1380000000000008E-2</v>
      </c>
      <c r="R51">
        <f t="shared" si="3"/>
        <v>0.13419000000000003</v>
      </c>
      <c r="S51">
        <f t="shared" si="4"/>
        <v>-8.8369999999999949E-2</v>
      </c>
      <c r="T51">
        <f t="shared" si="5"/>
        <v>0.26184000000000007</v>
      </c>
      <c r="U51">
        <f t="shared" si="6"/>
        <v>-0.17347000000000001</v>
      </c>
      <c r="V51">
        <f t="shared" si="7"/>
        <v>0.20073999999999992</v>
      </c>
      <c r="W51">
        <f t="shared" si="8"/>
        <v>-0.13597999999999999</v>
      </c>
    </row>
    <row r="52" spans="5:23" x14ac:dyDescent="0.25">
      <c r="E52">
        <v>1.1485099999999999</v>
      </c>
      <c r="F52">
        <v>0</v>
      </c>
      <c r="G52">
        <v>0.91846000000000005</v>
      </c>
      <c r="H52">
        <v>1.13452</v>
      </c>
      <c r="I52">
        <v>0.91142000000000001</v>
      </c>
      <c r="J52">
        <v>1.26247</v>
      </c>
      <c r="K52">
        <v>0.82611000000000001</v>
      </c>
      <c r="L52">
        <v>1.20102</v>
      </c>
      <c r="M52">
        <v>0.86382000000000003</v>
      </c>
      <c r="O52">
        <f t="shared" si="1"/>
        <v>0.14850999999999992</v>
      </c>
      <c r="Q52">
        <f t="shared" si="2"/>
        <v>-8.1539999999999946E-2</v>
      </c>
      <c r="R52">
        <f t="shared" si="3"/>
        <v>0.13451999999999997</v>
      </c>
      <c r="S52">
        <f t="shared" si="4"/>
        <v>-8.8579999999999992E-2</v>
      </c>
      <c r="T52">
        <f t="shared" si="5"/>
        <v>0.26246999999999998</v>
      </c>
      <c r="U52">
        <f t="shared" si="6"/>
        <v>-0.17388999999999999</v>
      </c>
      <c r="V52">
        <f t="shared" si="7"/>
        <v>0.20101999999999998</v>
      </c>
      <c r="W52">
        <f t="shared" si="8"/>
        <v>-0.13617999999999997</v>
      </c>
    </row>
    <row r="53" spans="5:23" x14ac:dyDescent="0.25">
      <c r="E53">
        <v>1.14896</v>
      </c>
      <c r="F53">
        <v>0</v>
      </c>
      <c r="G53">
        <v>0.91830000000000001</v>
      </c>
      <c r="H53">
        <v>1.1348499999999999</v>
      </c>
      <c r="I53">
        <v>0.91119000000000006</v>
      </c>
      <c r="J53">
        <v>1.2631300000000001</v>
      </c>
      <c r="K53">
        <v>0.82567999999999997</v>
      </c>
      <c r="L53">
        <v>1.20133</v>
      </c>
      <c r="M53">
        <v>0.86362000000000005</v>
      </c>
      <c r="O53">
        <f t="shared" si="1"/>
        <v>0.14895999999999998</v>
      </c>
      <c r="Q53">
        <f t="shared" si="2"/>
        <v>-8.1699999999999995E-2</v>
      </c>
      <c r="R53">
        <f t="shared" si="3"/>
        <v>0.13484999999999991</v>
      </c>
      <c r="S53">
        <f t="shared" si="4"/>
        <v>-8.8809999999999945E-2</v>
      </c>
      <c r="T53">
        <f t="shared" si="5"/>
        <v>0.26313000000000009</v>
      </c>
      <c r="U53">
        <f t="shared" si="6"/>
        <v>-0.17432000000000003</v>
      </c>
      <c r="V53">
        <f t="shared" si="7"/>
        <v>0.20133000000000001</v>
      </c>
      <c r="W53">
        <f t="shared" si="8"/>
        <v>-0.13637999999999995</v>
      </c>
    </row>
    <row r="54" spans="5:23" x14ac:dyDescent="0.25">
      <c r="E54">
        <v>1.1494200000000001</v>
      </c>
      <c r="F54">
        <v>0</v>
      </c>
      <c r="G54">
        <v>0.91813</v>
      </c>
      <c r="H54">
        <v>1.1352</v>
      </c>
      <c r="I54">
        <v>0.91096999999999995</v>
      </c>
      <c r="J54">
        <v>1.2638100000000001</v>
      </c>
      <c r="K54">
        <v>0.82523000000000002</v>
      </c>
      <c r="L54">
        <v>1.2016500000000001</v>
      </c>
      <c r="M54">
        <v>0.86339999999999995</v>
      </c>
      <c r="O54">
        <f t="shared" si="1"/>
        <v>0.14942000000000011</v>
      </c>
      <c r="Q54">
        <f t="shared" si="2"/>
        <v>-8.1869999999999998E-2</v>
      </c>
      <c r="R54">
        <f t="shared" si="3"/>
        <v>0.13519999999999999</v>
      </c>
      <c r="S54">
        <f t="shared" si="4"/>
        <v>-8.9030000000000054E-2</v>
      </c>
      <c r="T54">
        <f t="shared" si="5"/>
        <v>0.2638100000000001</v>
      </c>
      <c r="U54">
        <f t="shared" si="6"/>
        <v>-0.17476999999999998</v>
      </c>
      <c r="V54">
        <f t="shared" si="7"/>
        <v>0.20165000000000011</v>
      </c>
      <c r="W54">
        <f t="shared" si="8"/>
        <v>-0.13660000000000005</v>
      </c>
    </row>
    <row r="55" spans="5:23" x14ac:dyDescent="0.25">
      <c r="E55">
        <v>1.1498699999999999</v>
      </c>
      <c r="F55">
        <v>0</v>
      </c>
      <c r="G55">
        <v>0.91796</v>
      </c>
      <c r="H55">
        <v>1.1355500000000001</v>
      </c>
      <c r="I55">
        <v>0.91073999999999999</v>
      </c>
      <c r="J55">
        <v>1.26448</v>
      </c>
      <c r="K55">
        <v>0.82477999999999996</v>
      </c>
      <c r="L55">
        <v>1.20197</v>
      </c>
      <c r="M55">
        <v>0.86317999999999995</v>
      </c>
      <c r="O55">
        <f t="shared" si="1"/>
        <v>0.14986999999999995</v>
      </c>
      <c r="Q55">
        <f t="shared" si="2"/>
        <v>-8.2040000000000002E-2</v>
      </c>
      <c r="R55">
        <f t="shared" si="3"/>
        <v>0.13555000000000006</v>
      </c>
      <c r="S55">
        <f t="shared" si="4"/>
        <v>-8.9260000000000006E-2</v>
      </c>
      <c r="T55">
        <f t="shared" si="5"/>
        <v>0.26448000000000005</v>
      </c>
      <c r="U55">
        <f t="shared" si="6"/>
        <v>-0.17522000000000004</v>
      </c>
      <c r="V55">
        <f t="shared" si="7"/>
        <v>0.20196999999999998</v>
      </c>
      <c r="W55">
        <f t="shared" si="8"/>
        <v>-0.13682000000000005</v>
      </c>
    </row>
    <row r="56" spans="5:23" x14ac:dyDescent="0.25">
      <c r="E56">
        <v>1.15032</v>
      </c>
      <c r="F56">
        <v>0</v>
      </c>
      <c r="G56">
        <v>0.91778999999999999</v>
      </c>
      <c r="H56">
        <v>1.1358900000000001</v>
      </c>
      <c r="I56">
        <v>0.91051000000000004</v>
      </c>
      <c r="J56">
        <v>1.2651399999999999</v>
      </c>
      <c r="K56">
        <v>0.82433999999999996</v>
      </c>
      <c r="L56">
        <v>1.2022699999999999</v>
      </c>
      <c r="M56">
        <v>0.86297999999999997</v>
      </c>
      <c r="O56">
        <f t="shared" si="1"/>
        <v>0.15032000000000001</v>
      </c>
      <c r="Q56">
        <f t="shared" si="2"/>
        <v>-8.2210000000000005E-2</v>
      </c>
      <c r="R56">
        <f t="shared" si="3"/>
        <v>0.13589000000000007</v>
      </c>
      <c r="S56">
        <f t="shared" si="4"/>
        <v>-8.9489999999999958E-2</v>
      </c>
      <c r="T56">
        <f t="shared" si="5"/>
        <v>0.26513999999999993</v>
      </c>
      <c r="U56">
        <f t="shared" si="6"/>
        <v>-0.17566000000000004</v>
      </c>
      <c r="V56">
        <f t="shared" si="7"/>
        <v>0.20226999999999995</v>
      </c>
      <c r="W56">
        <f t="shared" si="8"/>
        <v>-0.13702000000000003</v>
      </c>
    </row>
    <row r="57" spans="5:23" x14ac:dyDescent="0.25">
      <c r="E57">
        <v>1.1507799999999999</v>
      </c>
      <c r="F57">
        <v>0</v>
      </c>
      <c r="G57">
        <v>0.91761999999999999</v>
      </c>
      <c r="H57">
        <v>1.1362300000000001</v>
      </c>
      <c r="I57">
        <v>0.91029000000000004</v>
      </c>
      <c r="J57">
        <v>1.2658199999999999</v>
      </c>
      <c r="K57">
        <v>0.82389999999999997</v>
      </c>
      <c r="L57">
        <v>1.20259</v>
      </c>
      <c r="M57">
        <v>0.86275999999999997</v>
      </c>
      <c r="O57">
        <f t="shared" si="1"/>
        <v>0.15077999999999991</v>
      </c>
      <c r="Q57">
        <f t="shared" si="2"/>
        <v>-8.2380000000000009E-2</v>
      </c>
      <c r="R57">
        <f t="shared" si="3"/>
        <v>0.13623000000000007</v>
      </c>
      <c r="S57">
        <f t="shared" si="4"/>
        <v>-8.9709999999999956E-2</v>
      </c>
      <c r="T57">
        <f t="shared" si="5"/>
        <v>0.26581999999999995</v>
      </c>
      <c r="U57">
        <f t="shared" si="6"/>
        <v>-0.17610000000000003</v>
      </c>
      <c r="V57">
        <f t="shared" si="7"/>
        <v>0.20259000000000005</v>
      </c>
      <c r="W57">
        <f t="shared" si="8"/>
        <v>-0.13724000000000003</v>
      </c>
    </row>
    <row r="58" spans="5:23" x14ac:dyDescent="0.25">
      <c r="E58">
        <v>1.15123</v>
      </c>
      <c r="F58">
        <v>0</v>
      </c>
      <c r="G58">
        <v>0.91746000000000005</v>
      </c>
      <c r="H58">
        <v>1.1365700000000001</v>
      </c>
      <c r="I58">
        <v>0.91007000000000005</v>
      </c>
      <c r="J58">
        <v>1.26647</v>
      </c>
      <c r="K58">
        <v>0.82345999999999997</v>
      </c>
      <c r="L58">
        <v>1.20289</v>
      </c>
      <c r="M58">
        <v>0.86255999999999999</v>
      </c>
      <c r="O58">
        <f t="shared" si="1"/>
        <v>0.15122999999999998</v>
      </c>
      <c r="Q58">
        <f t="shared" si="2"/>
        <v>-8.2539999999999947E-2</v>
      </c>
      <c r="R58">
        <f t="shared" si="3"/>
        <v>0.13657000000000008</v>
      </c>
      <c r="S58">
        <f t="shared" si="4"/>
        <v>-8.9929999999999954E-2</v>
      </c>
      <c r="T58">
        <f t="shared" si="5"/>
        <v>0.26646999999999998</v>
      </c>
      <c r="U58">
        <f t="shared" si="6"/>
        <v>-0.17654000000000003</v>
      </c>
      <c r="V58">
        <f t="shared" si="7"/>
        <v>0.20289000000000001</v>
      </c>
      <c r="W58">
        <f t="shared" si="8"/>
        <v>-0.13744000000000001</v>
      </c>
    </row>
    <row r="59" spans="5:23" x14ac:dyDescent="0.25">
      <c r="E59">
        <v>2.3062100000000001</v>
      </c>
      <c r="F59">
        <v>0</v>
      </c>
      <c r="G59">
        <v>0.96074818227691516</v>
      </c>
      <c r="H59">
        <v>1.1648799999999999</v>
      </c>
      <c r="I59">
        <v>0.93159999999999998</v>
      </c>
      <c r="J59">
        <v>1.32714</v>
      </c>
      <c r="K59">
        <v>0.86201000000000005</v>
      </c>
      <c r="L59">
        <v>1.26017</v>
      </c>
      <c r="M59">
        <v>0.9032</v>
      </c>
      <c r="O59">
        <f>E59-2.1</f>
        <v>0.20621</v>
      </c>
      <c r="Q59">
        <f t="shared" si="2"/>
        <v>-3.9251817723084836E-2</v>
      </c>
      <c r="R59">
        <f t="shared" si="3"/>
        <v>0.16487999999999992</v>
      </c>
      <c r="S59">
        <f t="shared" si="4"/>
        <v>-6.8400000000000016E-2</v>
      </c>
      <c r="T59">
        <f t="shared" si="5"/>
        <v>0.32713999999999999</v>
      </c>
      <c r="U59">
        <f t="shared" si="6"/>
        <v>-0.13798999999999995</v>
      </c>
      <c r="V59">
        <f t="shared" si="7"/>
        <v>0.26017000000000001</v>
      </c>
      <c r="W59">
        <f t="shared" si="8"/>
        <v>-9.6799999999999997E-2</v>
      </c>
    </row>
    <row r="60" spans="5:23" x14ac:dyDescent="0.25">
      <c r="E60">
        <v>2.3046099999999998</v>
      </c>
      <c r="F60">
        <v>0</v>
      </c>
      <c r="G60">
        <v>0.9589650075879691</v>
      </c>
      <c r="H60">
        <v>1.15717</v>
      </c>
      <c r="I60">
        <v>0.95440000000000003</v>
      </c>
      <c r="J60">
        <v>1.32552</v>
      </c>
      <c r="K60">
        <v>0.86012999999999995</v>
      </c>
      <c r="L60">
        <v>1.25831</v>
      </c>
      <c r="M60">
        <v>0.90149000000000001</v>
      </c>
      <c r="O60">
        <f t="shared" ref="O60:O70" si="9">E60-2.1</f>
        <v>0.20460999999999974</v>
      </c>
      <c r="Q60">
        <f t="shared" si="2"/>
        <v>-4.1034992412030902E-2</v>
      </c>
      <c r="R60">
        <f t="shared" si="3"/>
        <v>0.15717000000000003</v>
      </c>
      <c r="S60">
        <f t="shared" si="4"/>
        <v>-4.5599999999999974E-2</v>
      </c>
      <c r="T60">
        <f t="shared" si="5"/>
        <v>0.32552000000000003</v>
      </c>
      <c r="U60">
        <f t="shared" si="6"/>
        <v>-0.13987000000000005</v>
      </c>
      <c r="V60">
        <f t="shared" si="7"/>
        <v>0.25831000000000004</v>
      </c>
      <c r="W60">
        <f t="shared" si="8"/>
        <v>-9.8509999999999986E-2</v>
      </c>
    </row>
    <row r="61" spans="5:23" x14ac:dyDescent="0.25">
      <c r="E61">
        <v>2.2793000000000001</v>
      </c>
      <c r="F61">
        <v>0</v>
      </c>
      <c r="G61">
        <v>0.93834571525538935</v>
      </c>
      <c r="H61">
        <v>1.08775</v>
      </c>
      <c r="I61">
        <v>0.92715999999999998</v>
      </c>
      <c r="J61">
        <v>1.29782</v>
      </c>
      <c r="K61">
        <v>0.84136999999999995</v>
      </c>
      <c r="L61">
        <v>1.23169</v>
      </c>
      <c r="M61">
        <v>0.88207000000000002</v>
      </c>
      <c r="O61">
        <f t="shared" si="9"/>
        <v>0.17930000000000001</v>
      </c>
      <c r="Q61">
        <f t="shared" si="2"/>
        <v>-6.1654284744610655E-2</v>
      </c>
      <c r="R61">
        <f t="shared" si="3"/>
        <v>8.7749999999999995E-2</v>
      </c>
      <c r="S61">
        <f t="shared" si="4"/>
        <v>-7.2840000000000016E-2</v>
      </c>
      <c r="T61">
        <f t="shared" si="5"/>
        <v>0.29781999999999997</v>
      </c>
      <c r="U61">
        <f t="shared" si="6"/>
        <v>-0.15863000000000005</v>
      </c>
      <c r="V61">
        <f t="shared" si="7"/>
        <v>0.23168999999999995</v>
      </c>
      <c r="W61">
        <f t="shared" si="8"/>
        <v>-0.11792999999999998</v>
      </c>
    </row>
    <row r="62" spans="5:23" x14ac:dyDescent="0.25">
      <c r="E62">
        <v>2.3065899999999999</v>
      </c>
      <c r="F62">
        <v>0</v>
      </c>
      <c r="G62">
        <v>0.95956998557968221</v>
      </c>
      <c r="H62">
        <v>1.08802</v>
      </c>
      <c r="I62">
        <v>0.92700000000000005</v>
      </c>
      <c r="J62">
        <v>1.3280000000000001</v>
      </c>
      <c r="K62">
        <v>0.86012</v>
      </c>
      <c r="L62">
        <v>1.2600100000000001</v>
      </c>
      <c r="M62">
        <v>0.90198</v>
      </c>
      <c r="O62">
        <f t="shared" si="9"/>
        <v>0.20658999999999983</v>
      </c>
      <c r="Q62">
        <f t="shared" si="2"/>
        <v>-4.0430014420317795E-2</v>
      </c>
      <c r="R62">
        <f t="shared" si="3"/>
        <v>8.8019999999999987E-2</v>
      </c>
      <c r="S62">
        <f t="shared" si="4"/>
        <v>-7.2999999999999954E-2</v>
      </c>
      <c r="T62">
        <f t="shared" si="5"/>
        <v>0.32800000000000007</v>
      </c>
      <c r="U62">
        <f t="shared" si="6"/>
        <v>-0.13988</v>
      </c>
      <c r="V62">
        <f t="shared" si="7"/>
        <v>0.26001000000000007</v>
      </c>
      <c r="W62">
        <f t="shared" si="8"/>
        <v>-9.8019999999999996E-2</v>
      </c>
    </row>
    <row r="63" spans="5:23" x14ac:dyDescent="0.25">
      <c r="E63">
        <v>2.3342200000000002</v>
      </c>
      <c r="F63">
        <v>0</v>
      </c>
      <c r="G63">
        <v>0.98105263314433022</v>
      </c>
      <c r="H63">
        <v>1.08829</v>
      </c>
      <c r="I63">
        <v>0.92684</v>
      </c>
      <c r="J63">
        <v>1.3585400000000001</v>
      </c>
      <c r="K63">
        <v>0.87910999999999995</v>
      </c>
      <c r="L63">
        <v>1.2886599999999999</v>
      </c>
      <c r="M63">
        <v>0.92213999999999996</v>
      </c>
      <c r="O63">
        <f t="shared" si="9"/>
        <v>0.23422000000000009</v>
      </c>
      <c r="Q63">
        <f t="shared" si="2"/>
        <v>-1.8947366855669778E-2</v>
      </c>
      <c r="R63">
        <f t="shared" si="3"/>
        <v>8.828999999999998E-2</v>
      </c>
      <c r="S63">
        <f t="shared" si="4"/>
        <v>-7.3160000000000003E-2</v>
      </c>
      <c r="T63">
        <f t="shared" si="5"/>
        <v>0.35854000000000008</v>
      </c>
      <c r="U63">
        <f t="shared" si="6"/>
        <v>-0.12089000000000005</v>
      </c>
      <c r="V63">
        <f t="shared" si="7"/>
        <v>0.28865999999999992</v>
      </c>
      <c r="W63">
        <f t="shared" si="8"/>
        <v>-7.786000000000004E-2</v>
      </c>
    </row>
    <row r="64" spans="5:23" x14ac:dyDescent="0.25">
      <c r="E64">
        <v>2.17639</v>
      </c>
      <c r="F64">
        <v>0</v>
      </c>
      <c r="G64">
        <v>0.85515986882309858</v>
      </c>
      <c r="H64">
        <v>1.0868599999999999</v>
      </c>
      <c r="I64">
        <v>0.92766000000000004</v>
      </c>
      <c r="J64">
        <v>1.1849400000000001</v>
      </c>
      <c r="K64">
        <v>0.76605000000000001</v>
      </c>
      <c r="L64">
        <v>1.1236900000000001</v>
      </c>
      <c r="M64">
        <v>0.80378000000000005</v>
      </c>
      <c r="O64">
        <f t="shared" si="9"/>
        <v>7.6389999999999958E-2</v>
      </c>
      <c r="Q64">
        <f t="shared" si="2"/>
        <v>-0.14484013117690142</v>
      </c>
      <c r="R64">
        <f t="shared" si="3"/>
        <v>8.6859999999999937E-2</v>
      </c>
      <c r="S64">
        <f t="shared" si="4"/>
        <v>-7.233999999999996E-2</v>
      </c>
      <c r="T64">
        <f t="shared" si="5"/>
        <v>0.1849400000000001</v>
      </c>
      <c r="U64">
        <f t="shared" si="6"/>
        <v>-0.23394999999999999</v>
      </c>
      <c r="V64">
        <f t="shared" si="7"/>
        <v>0.12369000000000008</v>
      </c>
      <c r="W64">
        <f t="shared" si="8"/>
        <v>-0.19621999999999995</v>
      </c>
    </row>
    <row r="65" spans="5:23" x14ac:dyDescent="0.25">
      <c r="E65">
        <v>2.2983199999999999</v>
      </c>
      <c r="F65">
        <v>0</v>
      </c>
      <c r="G65">
        <v>0.95156969988384343</v>
      </c>
      <c r="H65">
        <v>1.0953299999999999</v>
      </c>
      <c r="I65">
        <v>0.86033999999999999</v>
      </c>
      <c r="J65">
        <v>1.3192999999999999</v>
      </c>
      <c r="K65">
        <v>0.85214999999999996</v>
      </c>
      <c r="L65">
        <v>1.2507900000000001</v>
      </c>
      <c r="M65">
        <v>0.89437</v>
      </c>
      <c r="O65">
        <f t="shared" si="9"/>
        <v>0.19831999999999983</v>
      </c>
      <c r="Q65">
        <f t="shared" si="2"/>
        <v>-4.8430300116156566E-2</v>
      </c>
      <c r="R65">
        <f t="shared" si="3"/>
        <v>9.5329999999999915E-2</v>
      </c>
      <c r="S65">
        <f t="shared" si="4"/>
        <v>-0.13966000000000001</v>
      </c>
      <c r="T65">
        <f t="shared" si="5"/>
        <v>0.31929999999999992</v>
      </c>
      <c r="U65">
        <f t="shared" si="6"/>
        <v>-0.14785000000000004</v>
      </c>
      <c r="V65">
        <f t="shared" si="7"/>
        <v>0.25079000000000007</v>
      </c>
      <c r="W65">
        <f t="shared" si="8"/>
        <v>-0.10563</v>
      </c>
    </row>
    <row r="66" spans="5:23" x14ac:dyDescent="0.25">
      <c r="E66">
        <v>2.2255400000000001</v>
      </c>
      <c r="F66">
        <v>0</v>
      </c>
      <c r="G66">
        <v>0.89335460054015303</v>
      </c>
      <c r="H66">
        <v>1.08735</v>
      </c>
      <c r="I66">
        <v>0.92739000000000005</v>
      </c>
      <c r="J66">
        <v>1.23929</v>
      </c>
      <c r="K66">
        <v>0.79978000000000005</v>
      </c>
      <c r="L66">
        <v>1.1746399999999999</v>
      </c>
      <c r="M66">
        <v>0.83962999999999999</v>
      </c>
      <c r="O66">
        <f t="shared" si="9"/>
        <v>0.12553999999999998</v>
      </c>
      <c r="Q66">
        <f t="shared" si="2"/>
        <v>-0.10664539945984697</v>
      </c>
      <c r="R66">
        <f t="shared" si="3"/>
        <v>8.7350000000000039E-2</v>
      </c>
      <c r="S66">
        <f t="shared" si="4"/>
        <v>-7.2609999999999952E-2</v>
      </c>
      <c r="T66">
        <f t="shared" si="5"/>
        <v>0.23929</v>
      </c>
      <c r="U66">
        <f t="shared" si="6"/>
        <v>-0.20021999999999995</v>
      </c>
      <c r="V66">
        <f t="shared" si="7"/>
        <v>0.17463999999999991</v>
      </c>
      <c r="W66">
        <f t="shared" si="8"/>
        <v>-0.16037000000000001</v>
      </c>
    </row>
    <row r="67" spans="5:23" x14ac:dyDescent="0.25">
      <c r="E67">
        <v>2.3525200000000002</v>
      </c>
      <c r="F67">
        <v>0</v>
      </c>
      <c r="G67">
        <v>0.99372154587616801</v>
      </c>
      <c r="H67">
        <v>1.1342300000000001</v>
      </c>
      <c r="I67">
        <v>0.86004000000000003</v>
      </c>
      <c r="J67">
        <v>1.37921</v>
      </c>
      <c r="K67">
        <v>0.88939000000000001</v>
      </c>
      <c r="L67">
        <v>1.3069500000000001</v>
      </c>
      <c r="M67">
        <v>0.93394999999999995</v>
      </c>
      <c r="O67">
        <f t="shared" si="9"/>
        <v>0.25252000000000008</v>
      </c>
      <c r="Q67">
        <f t="shared" si="2"/>
        <v>-6.2784541238319891E-3</v>
      </c>
      <c r="R67">
        <f t="shared" si="3"/>
        <v>0.13423000000000007</v>
      </c>
      <c r="S67">
        <f t="shared" si="4"/>
        <v>-0.13995999999999997</v>
      </c>
      <c r="T67">
        <f t="shared" si="5"/>
        <v>0.37921000000000005</v>
      </c>
      <c r="U67">
        <f t="shared" si="6"/>
        <v>-0.11060999999999999</v>
      </c>
      <c r="V67">
        <f t="shared" si="7"/>
        <v>0.30695000000000006</v>
      </c>
      <c r="W67">
        <f t="shared" si="8"/>
        <v>-6.6050000000000053E-2</v>
      </c>
    </row>
    <row r="68" spans="5:23" x14ac:dyDescent="0.25">
      <c r="E68">
        <v>2.1922700000000002</v>
      </c>
      <c r="F68">
        <v>0</v>
      </c>
      <c r="G68">
        <v>0.86617089032701622</v>
      </c>
      <c r="H68">
        <v>1.0101500000000001</v>
      </c>
      <c r="I68">
        <v>0.86087999999999998</v>
      </c>
      <c r="J68">
        <v>1.20286</v>
      </c>
      <c r="K68">
        <v>0.77500000000000002</v>
      </c>
      <c r="L68">
        <v>1.13954</v>
      </c>
      <c r="M68">
        <v>0.81405000000000005</v>
      </c>
      <c r="O68">
        <f t="shared" si="9"/>
        <v>9.2270000000000074E-2</v>
      </c>
      <c r="Q68">
        <f t="shared" si="2"/>
        <v>-0.13382910967298378</v>
      </c>
      <c r="R68">
        <f t="shared" si="3"/>
        <v>1.0150000000000103E-2</v>
      </c>
      <c r="S68">
        <f t="shared" si="4"/>
        <v>-0.13912000000000002</v>
      </c>
      <c r="T68">
        <f t="shared" si="5"/>
        <v>0.20286000000000004</v>
      </c>
      <c r="U68">
        <f t="shared" si="6"/>
        <v>-0.22499999999999998</v>
      </c>
      <c r="V68">
        <f t="shared" si="7"/>
        <v>0.13954</v>
      </c>
      <c r="W68">
        <f t="shared" si="8"/>
        <v>-0.18594999999999995</v>
      </c>
    </row>
    <row r="69" spans="5:23" x14ac:dyDescent="0.25">
      <c r="E69">
        <v>2.2676099999999999</v>
      </c>
      <c r="F69">
        <v>0</v>
      </c>
      <c r="G69">
        <v>0.92548986297708213</v>
      </c>
      <c r="H69">
        <v>1.3954800000000001</v>
      </c>
      <c r="I69">
        <v>0.94247000000000003</v>
      </c>
      <c r="J69">
        <v>1.2859400000000001</v>
      </c>
      <c r="K69">
        <v>0.82782999999999995</v>
      </c>
      <c r="L69">
        <v>1.2179500000000001</v>
      </c>
      <c r="M69">
        <v>0.86978</v>
      </c>
      <c r="O69">
        <f t="shared" si="9"/>
        <v>0.16760999999999981</v>
      </c>
      <c r="Q69">
        <f t="shared" si="2"/>
        <v>-7.4510137022917866E-2</v>
      </c>
      <c r="R69">
        <f t="shared" si="3"/>
        <v>0.39548000000000005</v>
      </c>
      <c r="S69">
        <f t="shared" si="4"/>
        <v>-5.752999999999997E-2</v>
      </c>
      <c r="T69">
        <f t="shared" si="5"/>
        <v>0.28594000000000008</v>
      </c>
      <c r="U69">
        <f t="shared" si="6"/>
        <v>-0.17217000000000005</v>
      </c>
      <c r="V69">
        <f t="shared" si="7"/>
        <v>0.21795000000000009</v>
      </c>
      <c r="W69">
        <f t="shared" si="8"/>
        <v>-0.13022</v>
      </c>
    </row>
    <row r="70" spans="5:23" x14ac:dyDescent="0.25">
      <c r="E70">
        <v>2.2948599999999999</v>
      </c>
      <c r="F70">
        <v>0</v>
      </c>
      <c r="G70">
        <v>0.94666791299250597</v>
      </c>
      <c r="H70">
        <v>1.39575</v>
      </c>
      <c r="I70">
        <v>0.94235000000000002</v>
      </c>
      <c r="J70">
        <v>1.3160700000000001</v>
      </c>
      <c r="K70">
        <v>0.84653</v>
      </c>
      <c r="L70">
        <v>1.2461800000000001</v>
      </c>
      <c r="M70">
        <v>0.88966000000000001</v>
      </c>
      <c r="O70">
        <f t="shared" si="9"/>
        <v>0.19485999999999981</v>
      </c>
      <c r="Q70">
        <f t="shared" si="2"/>
        <v>-5.3332087007494033E-2</v>
      </c>
      <c r="R70">
        <f t="shared" si="3"/>
        <v>0.39575000000000005</v>
      </c>
      <c r="S70">
        <f t="shared" si="4"/>
        <v>-5.7649999999999979E-2</v>
      </c>
      <c r="T70">
        <f t="shared" si="5"/>
        <v>0.31607000000000007</v>
      </c>
      <c r="U70">
        <f t="shared" si="6"/>
        <v>-0.15347</v>
      </c>
      <c r="V70">
        <f t="shared" si="7"/>
        <v>0.24618000000000007</v>
      </c>
      <c r="W70">
        <f t="shared" si="8"/>
        <v>-0.11033999999999999</v>
      </c>
    </row>
    <row r="71" spans="5:23" x14ac:dyDescent="0.25">
      <c r="E71">
        <v>1.1563399999999999</v>
      </c>
      <c r="F71">
        <v>0</v>
      </c>
      <c r="G71">
        <v>0.91574</v>
      </c>
      <c r="H71">
        <v>1.1403000000000001</v>
      </c>
      <c r="I71">
        <v>0.90761000000000003</v>
      </c>
      <c r="J71">
        <v>1.2737499999999999</v>
      </c>
      <c r="K71">
        <v>0.81864000000000003</v>
      </c>
      <c r="L71">
        <v>1.2058</v>
      </c>
      <c r="M71">
        <v>0.86058999999999997</v>
      </c>
      <c r="O71">
        <f t="shared" si="1"/>
        <v>0.15633999999999992</v>
      </c>
      <c r="Q71">
        <f t="shared" si="2"/>
        <v>-8.4260000000000002E-2</v>
      </c>
      <c r="R71">
        <f t="shared" si="3"/>
        <v>0.14030000000000009</v>
      </c>
      <c r="S71">
        <f t="shared" si="4"/>
        <v>-9.2389999999999972E-2</v>
      </c>
      <c r="T71">
        <f t="shared" si="5"/>
        <v>0.27374999999999994</v>
      </c>
      <c r="U71">
        <f t="shared" si="6"/>
        <v>-0.18135999999999997</v>
      </c>
      <c r="V71">
        <f t="shared" si="7"/>
        <v>0.20579999999999998</v>
      </c>
      <c r="W71">
        <f t="shared" si="8"/>
        <v>-0.13941000000000003</v>
      </c>
    </row>
    <row r="72" spans="5:23" x14ac:dyDescent="0.25">
      <c r="E72">
        <v>1.1567000000000001</v>
      </c>
      <c r="F72">
        <v>0</v>
      </c>
      <c r="G72">
        <v>0.91563000000000005</v>
      </c>
      <c r="H72">
        <v>1.14055</v>
      </c>
      <c r="I72">
        <v>0.90744000000000002</v>
      </c>
      <c r="J72">
        <v>1.2742500000000001</v>
      </c>
      <c r="K72">
        <v>0.81830999999999998</v>
      </c>
      <c r="L72">
        <v>1.20597</v>
      </c>
      <c r="M72">
        <v>0.86046999999999996</v>
      </c>
      <c r="O72">
        <f t="shared" si="1"/>
        <v>0.15670000000000006</v>
      </c>
      <c r="Q72">
        <f t="shared" si="2"/>
        <v>-8.4369999999999945E-2</v>
      </c>
      <c r="R72">
        <f t="shared" si="3"/>
        <v>0.14054999999999995</v>
      </c>
      <c r="S72">
        <f t="shared" si="4"/>
        <v>-9.2559999999999976E-2</v>
      </c>
      <c r="T72">
        <f t="shared" si="5"/>
        <v>0.2742500000000001</v>
      </c>
      <c r="U72">
        <f t="shared" si="6"/>
        <v>-0.18169000000000002</v>
      </c>
      <c r="V72">
        <f t="shared" si="7"/>
        <v>0.20596999999999999</v>
      </c>
      <c r="W72">
        <f t="shared" si="8"/>
        <v>-0.13953000000000004</v>
      </c>
    </row>
    <row r="73" spans="5:23" x14ac:dyDescent="0.25">
      <c r="E73">
        <v>1.15703</v>
      </c>
      <c r="F73">
        <v>0</v>
      </c>
      <c r="G73">
        <v>0.91554000000000002</v>
      </c>
      <c r="H73">
        <v>1.1407799999999999</v>
      </c>
      <c r="I73">
        <v>0.90729000000000004</v>
      </c>
      <c r="J73">
        <v>1.27468</v>
      </c>
      <c r="K73">
        <v>0.81801999999999997</v>
      </c>
      <c r="L73">
        <v>1.2060999999999999</v>
      </c>
      <c r="M73">
        <v>0.86038000000000003</v>
      </c>
      <c r="O73">
        <f t="shared" si="1"/>
        <v>0.15703</v>
      </c>
      <c r="Q73">
        <f t="shared" si="2"/>
        <v>-8.445999999999998E-2</v>
      </c>
      <c r="R73">
        <f t="shared" si="3"/>
        <v>0.14077999999999991</v>
      </c>
      <c r="S73">
        <f t="shared" si="4"/>
        <v>-9.2709999999999959E-2</v>
      </c>
      <c r="T73">
        <f t="shared" si="5"/>
        <v>0.27468000000000004</v>
      </c>
      <c r="U73">
        <f t="shared" si="6"/>
        <v>-0.18198000000000003</v>
      </c>
      <c r="V73">
        <f t="shared" si="7"/>
        <v>0.20609999999999995</v>
      </c>
      <c r="W73">
        <f t="shared" si="8"/>
        <v>-0.13961999999999997</v>
      </c>
    </row>
    <row r="74" spans="5:23" x14ac:dyDescent="0.25">
      <c r="E74">
        <v>1.1573500000000001</v>
      </c>
      <c r="F74">
        <v>0</v>
      </c>
      <c r="G74">
        <v>0.91544999999999999</v>
      </c>
      <c r="H74">
        <v>1.141</v>
      </c>
      <c r="I74">
        <v>0.90715000000000001</v>
      </c>
      <c r="J74">
        <v>1.27511</v>
      </c>
      <c r="K74">
        <v>0.81774000000000002</v>
      </c>
      <c r="L74">
        <v>1.2062200000000001</v>
      </c>
      <c r="M74">
        <v>0.86029999999999995</v>
      </c>
      <c r="O74">
        <f t="shared" si="1"/>
        <v>0.1573500000000001</v>
      </c>
      <c r="Q74">
        <f t="shared" si="2"/>
        <v>-8.4550000000000014E-2</v>
      </c>
      <c r="R74">
        <f t="shared" si="3"/>
        <v>0.14100000000000001</v>
      </c>
      <c r="S74">
        <f t="shared" si="4"/>
        <v>-9.2849999999999988E-2</v>
      </c>
      <c r="T74">
        <f t="shared" si="5"/>
        <v>0.27510999999999997</v>
      </c>
      <c r="U74">
        <f t="shared" si="6"/>
        <v>-0.18225999999999998</v>
      </c>
      <c r="V74">
        <f t="shared" si="7"/>
        <v>0.20622000000000007</v>
      </c>
      <c r="W74">
        <f t="shared" si="8"/>
        <v>-0.13970000000000005</v>
      </c>
    </row>
    <row r="75" spans="5:23" x14ac:dyDescent="0.25">
      <c r="E75">
        <v>1.15767</v>
      </c>
      <c r="F75">
        <v>0</v>
      </c>
      <c r="G75">
        <v>0.91535999999999995</v>
      </c>
      <c r="H75">
        <v>1.1412100000000001</v>
      </c>
      <c r="I75">
        <v>0.90700999999999998</v>
      </c>
      <c r="J75">
        <v>1.2755300000000001</v>
      </c>
      <c r="K75">
        <v>0.81745999999999996</v>
      </c>
      <c r="L75">
        <v>1.2063299999999999</v>
      </c>
      <c r="M75">
        <v>0.86023000000000005</v>
      </c>
      <c r="O75">
        <f t="shared" si="1"/>
        <v>0.15766999999999998</v>
      </c>
      <c r="Q75">
        <f t="shared" si="2"/>
        <v>-8.4640000000000049E-2</v>
      </c>
      <c r="R75">
        <f t="shared" si="3"/>
        <v>0.14121000000000006</v>
      </c>
      <c r="S75">
        <f t="shared" si="4"/>
        <v>-9.2990000000000017E-2</v>
      </c>
      <c r="T75">
        <f t="shared" si="5"/>
        <v>0.27553000000000005</v>
      </c>
      <c r="U75">
        <f t="shared" si="6"/>
        <v>-0.18254000000000004</v>
      </c>
      <c r="V75">
        <f t="shared" si="7"/>
        <v>0.2063299999999999</v>
      </c>
      <c r="W75">
        <f t="shared" si="8"/>
        <v>-0.13976999999999995</v>
      </c>
    </row>
    <row r="76" spans="5:23" x14ac:dyDescent="0.25">
      <c r="E76">
        <v>1.15798</v>
      </c>
      <c r="F76">
        <v>0</v>
      </c>
      <c r="G76">
        <v>0.91527999999999998</v>
      </c>
      <c r="H76">
        <v>1.1414200000000001</v>
      </c>
      <c r="I76">
        <v>0.90686999999999995</v>
      </c>
      <c r="J76">
        <v>1.2759400000000001</v>
      </c>
      <c r="K76">
        <v>0.81718999999999997</v>
      </c>
      <c r="L76">
        <v>1.20644</v>
      </c>
      <c r="M76">
        <v>0.86014999999999997</v>
      </c>
      <c r="O76">
        <f t="shared" si="1"/>
        <v>0.15798000000000001</v>
      </c>
      <c r="Q76">
        <f t="shared" si="2"/>
        <v>-8.4720000000000018E-2</v>
      </c>
      <c r="R76">
        <f t="shared" si="3"/>
        <v>0.1414200000000001</v>
      </c>
      <c r="S76">
        <f t="shared" si="4"/>
        <v>-9.3130000000000046E-2</v>
      </c>
      <c r="T76">
        <f t="shared" si="5"/>
        <v>0.27594000000000007</v>
      </c>
      <c r="U76">
        <f t="shared" si="6"/>
        <v>-0.18281000000000003</v>
      </c>
      <c r="V76">
        <f t="shared" si="7"/>
        <v>0.20643999999999996</v>
      </c>
      <c r="W76">
        <f t="shared" si="8"/>
        <v>-0.13985000000000003</v>
      </c>
    </row>
    <row r="77" spans="5:23" x14ac:dyDescent="0.25">
      <c r="E77">
        <v>1.1583000000000001</v>
      </c>
      <c r="F77">
        <v>0</v>
      </c>
      <c r="G77">
        <v>0.91518999999999995</v>
      </c>
      <c r="H77">
        <v>1.1416299999999999</v>
      </c>
      <c r="I77">
        <v>0.90673000000000004</v>
      </c>
      <c r="J77">
        <v>1.2763599999999999</v>
      </c>
      <c r="K77">
        <v>0.81691000000000003</v>
      </c>
      <c r="L77">
        <v>1.20655</v>
      </c>
      <c r="M77">
        <v>0.86007999999999996</v>
      </c>
      <c r="O77">
        <f t="shared" si="1"/>
        <v>0.15830000000000011</v>
      </c>
      <c r="Q77">
        <f t="shared" si="2"/>
        <v>-8.4810000000000052E-2</v>
      </c>
      <c r="R77">
        <f t="shared" si="3"/>
        <v>0.14162999999999992</v>
      </c>
      <c r="S77">
        <f t="shared" si="4"/>
        <v>-9.3269999999999964E-2</v>
      </c>
      <c r="T77">
        <f t="shared" si="5"/>
        <v>0.27635999999999994</v>
      </c>
      <c r="U77">
        <f t="shared" si="6"/>
        <v>-0.18308999999999997</v>
      </c>
      <c r="V77">
        <f t="shared" si="7"/>
        <v>0.20655000000000001</v>
      </c>
      <c r="W77">
        <f t="shared" si="8"/>
        <v>-0.13992000000000004</v>
      </c>
    </row>
  </sheetData>
  <sortState xmlns:xlrd2="http://schemas.microsoft.com/office/spreadsheetml/2017/richdata2" ref="B1:C38">
    <sortCondition descending="1" ref="B1:B3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113b11-d9b0-4d33-86ec-df6bc1ca6f3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BFCFC2068CF45BE3F9BFE22805A7F" ma:contentTypeVersion="14" ma:contentTypeDescription="Create a new document." ma:contentTypeScope="" ma:versionID="835d4ac40512c7056e0922be66cc0a0c">
  <xsd:schema xmlns:xsd="http://www.w3.org/2001/XMLSchema" xmlns:xs="http://www.w3.org/2001/XMLSchema" xmlns:p="http://schemas.microsoft.com/office/2006/metadata/properties" xmlns:ns3="ca113b11-d9b0-4d33-86ec-df6bc1ca6f3b" targetNamespace="http://schemas.microsoft.com/office/2006/metadata/properties" ma:root="true" ma:fieldsID="15cfdfc16a12d020de7c2bd432309624" ns3:_="">
    <xsd:import namespace="ca113b11-d9b0-4d33-86ec-df6bc1ca6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13b11-d9b0-4d33-86ec-df6bc1ca6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21063B-7AEF-49E4-B625-87007078F376}">
  <ds:schemaRefs>
    <ds:schemaRef ds:uri="http://purl.org/dc/elements/1.1/"/>
    <ds:schemaRef ds:uri="ca113b11-d9b0-4d33-86ec-df6bc1ca6f3b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8894132-128C-4E2E-8584-8DD28BC1BC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E5FDD-0A2F-4260-911A-194C5D9CA7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13b11-d9b0-4d33-86ec-df6bc1ca6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NPV_Recycl._Sub. Ratio 6a</vt:lpstr>
      <vt:lpstr>GWP_Recycl._Sub. Ratio 6a</vt:lpstr>
      <vt:lpstr>Debt_Recycl._Sub. Ratio 6a</vt:lpstr>
      <vt:lpstr>Trial Plastic Debt</vt:lpstr>
      <vt:lpstr>NPV_Other Para 6b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Zhao</dc:creator>
  <cp:lastModifiedBy>Xiang Zhao</cp:lastModifiedBy>
  <dcterms:created xsi:type="dcterms:W3CDTF">2024-02-18T19:56:01Z</dcterms:created>
  <dcterms:modified xsi:type="dcterms:W3CDTF">2024-02-23T13:59:34Z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0x010100EA1BFCFC2068CF45BE3F9BFE22805A7F</vt:lpwstr>
  </property>
</Properties>
</file>