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herry Liang\Desktop\PV Important All\c-Si\"/>
    </mc:Choice>
  </mc:AlternateContent>
  <xr:revisionPtr revIDLastSave="0" documentId="13_ncr:1_{A10EF755-9A72-4F06-BE18-63D61BEC5E39}" xr6:coauthVersionLast="47" xr6:coauthVersionMax="47" xr10:uidLastSave="{00000000-0000-0000-0000-000000000000}"/>
  <bookViews>
    <workbookView xWindow="28680" yWindow="-75" windowWidth="29040" windowHeight="15840" xr2:uid="{041E436B-1DC5-47B3-AA30-D2130855BB01}"/>
  </bookViews>
  <sheets>
    <sheet name="Sheet1" sheetId="1" r:id="rId1"/>
    <sheet name="Sheet2" sheetId="2" r:id="rId2"/>
    <sheet name="Sheet3" sheetId="3" r:id="rId3"/>
    <sheet name="Sheet4" sheetId="4" r:id="rId4"/>
    <sheet name="Sheet6" sheetId="6" r:id="rId5"/>
    <sheet name="Sheet7" sheetId="7" r:id="rId6"/>
    <sheet name="Sheet5"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1" i="7" l="1"/>
  <c r="D16" i="6"/>
  <c r="E16" i="6"/>
  <c r="D17" i="6"/>
  <c r="E17" i="6"/>
  <c r="E15" i="6"/>
  <c r="D15" i="6"/>
  <c r="AO37" i="4"/>
  <c r="AO27" i="4"/>
  <c r="AO17" i="4"/>
  <c r="AN27" i="4"/>
  <c r="AN37" i="4"/>
  <c r="AN17" i="4"/>
  <c r="AK5" i="4"/>
  <c r="AL5" i="4"/>
  <c r="AK6" i="4"/>
  <c r="AL6" i="4"/>
  <c r="AK7" i="4"/>
  <c r="AL7" i="4"/>
  <c r="AK8" i="4"/>
  <c r="AL8" i="4"/>
  <c r="AK9" i="4"/>
  <c r="AL9" i="4"/>
  <c r="AK10" i="4"/>
  <c r="AL10" i="4"/>
  <c r="AK11" i="4"/>
  <c r="AL11" i="4"/>
  <c r="AK12" i="4"/>
  <c r="AL12" i="4"/>
  <c r="AL4" i="4"/>
  <c r="AK4" i="4"/>
  <c r="C8" i="5" l="1"/>
  <c r="Y11" i="4"/>
  <c r="P11" i="4"/>
  <c r="G11" i="4"/>
  <c r="G24" i="4"/>
  <c r="P24" i="4"/>
  <c r="Y24" i="4"/>
  <c r="Y37" i="4"/>
  <c r="P37" i="4"/>
  <c r="G37" i="4"/>
  <c r="AX29" i="1"/>
  <c r="AX23" i="1"/>
  <c r="AX22" i="1"/>
  <c r="AE25" i="1"/>
  <c r="AE29" i="1" s="1"/>
  <c r="AE22" i="1"/>
  <c r="AE21" i="1"/>
  <c r="AE20" i="1"/>
  <c r="AE23" i="1"/>
  <c r="AE24" i="1"/>
  <c r="R41" i="1"/>
  <c r="R39" i="1"/>
  <c r="R55" i="1"/>
  <c r="R24" i="1"/>
  <c r="R21" i="1"/>
  <c r="R37" i="1"/>
  <c r="R38" i="1"/>
  <c r="R40" i="1"/>
  <c r="R42" i="1"/>
  <c r="R43" i="1"/>
  <c r="R44" i="1"/>
  <c r="R36" i="1"/>
  <c r="R33" i="1"/>
  <c r="R34" i="1"/>
  <c r="R35" i="1"/>
  <c r="R32" i="1"/>
  <c r="M37" i="1"/>
  <c r="M38" i="1"/>
  <c r="M39" i="1"/>
  <c r="M40" i="1"/>
  <c r="M41" i="1"/>
  <c r="M42" i="1"/>
  <c r="M43" i="1"/>
  <c r="M44" i="1"/>
  <c r="M36" i="1"/>
  <c r="M33" i="1"/>
  <c r="M34" i="1"/>
  <c r="M35" i="1"/>
  <c r="M32" i="1"/>
  <c r="R29" i="1"/>
  <c r="R28" i="1"/>
  <c r="M29" i="1"/>
  <c r="M28" i="1"/>
  <c r="R30" i="1"/>
  <c r="R50" i="1"/>
  <c r="M50" i="1"/>
  <c r="M30" i="1"/>
  <c r="R23" i="1"/>
  <c r="R22" i="1"/>
  <c r="M24" i="1"/>
  <c r="M23" i="1"/>
  <c r="M22" i="1"/>
  <c r="R25" i="1"/>
  <c r="R46" i="1"/>
  <c r="R47" i="1"/>
  <c r="M47" i="1"/>
  <c r="M46" i="1"/>
  <c r="M25" i="1"/>
  <c r="M21" i="1"/>
  <c r="R31" i="1"/>
  <c r="R20" i="1"/>
  <c r="R49" i="1"/>
  <c r="R48" i="1"/>
  <c r="R27" i="1"/>
  <c r="R26" i="1"/>
  <c r="M48" i="1"/>
  <c r="M49" i="1"/>
  <c r="M27" i="1"/>
  <c r="M26" i="1"/>
  <c r="C37" i="2"/>
  <c r="L13" i="1"/>
  <c r="L12" i="1"/>
  <c r="AV16" i="1"/>
  <c r="AW16" i="1"/>
  <c r="AX16" i="1"/>
  <c r="AY16" i="1"/>
  <c r="AZ16" i="1"/>
  <c r="AU16" i="1"/>
  <c r="AC14" i="1"/>
  <c r="AD14" i="1"/>
  <c r="AE14" i="1"/>
  <c r="AF14" i="1"/>
  <c r="AG14" i="1"/>
  <c r="AB14" i="1"/>
  <c r="P12" i="1"/>
  <c r="Q12" i="1"/>
  <c r="R12" i="1"/>
  <c r="S12" i="1"/>
  <c r="T12" i="1"/>
  <c r="U12" i="1"/>
  <c r="V12" i="1"/>
  <c r="W12" i="1"/>
  <c r="X12" i="1"/>
  <c r="Y12" i="1"/>
  <c r="O12" i="1"/>
  <c r="J4" i="1"/>
  <c r="J5" i="1"/>
  <c r="J6" i="1"/>
  <c r="J7" i="1"/>
  <c r="J8" i="1"/>
  <c r="J9" i="1"/>
  <c r="J10" i="1"/>
  <c r="J11" i="1"/>
  <c r="J12" i="1"/>
  <c r="J3" i="1"/>
  <c r="F40" i="1"/>
  <c r="H12" i="1"/>
  <c r="C10" i="1"/>
</calcChain>
</file>

<file path=xl/sharedStrings.xml><?xml version="1.0" encoding="utf-8"?>
<sst xmlns="http://schemas.openxmlformats.org/spreadsheetml/2006/main" count="1398" uniqueCount="187">
  <si>
    <t>Sensitivity Analysis</t>
  </si>
  <si>
    <t>Year 2015</t>
  </si>
  <si>
    <t>Malaysia</t>
  </si>
  <si>
    <t>China</t>
  </si>
  <si>
    <t>Taiwan</t>
  </si>
  <si>
    <t>Japan</t>
  </si>
  <si>
    <t>Mexico</t>
  </si>
  <si>
    <t>South Korea</t>
  </si>
  <si>
    <t>RoW</t>
  </si>
  <si>
    <t>Germany</t>
  </si>
  <si>
    <t>Singapore</t>
  </si>
  <si>
    <t>Vietnam</t>
  </si>
  <si>
    <t>France</t>
  </si>
  <si>
    <t>Canada</t>
  </si>
  <si>
    <t>India</t>
  </si>
  <si>
    <t>Philippines</t>
  </si>
  <si>
    <t>Turkey</t>
  </si>
  <si>
    <t>Thailand</t>
  </si>
  <si>
    <t>Hungary</t>
  </si>
  <si>
    <t>Cyprus</t>
  </si>
  <si>
    <t>Portugal</t>
  </si>
  <si>
    <t>United Kingdom</t>
  </si>
  <si>
    <t>Hong Kong</t>
  </si>
  <si>
    <t>Norway</t>
  </si>
  <si>
    <t>Indonesia</t>
  </si>
  <si>
    <t>Italy</t>
  </si>
  <si>
    <t>Belize</t>
  </si>
  <si>
    <t>Spain</t>
  </si>
  <si>
    <t>Netherlands</t>
  </si>
  <si>
    <t>Australia</t>
  </si>
  <si>
    <t>United Arab Em</t>
  </si>
  <si>
    <t>Pakistan</t>
  </si>
  <si>
    <t>Belgium</t>
  </si>
  <si>
    <t>New Zealand</t>
  </si>
  <si>
    <t>Poland</t>
  </si>
  <si>
    <t>Slovakia</t>
  </si>
  <si>
    <t>Israel</t>
  </si>
  <si>
    <t>Estonia</t>
  </si>
  <si>
    <t>Denmark</t>
  </si>
  <si>
    <t>Dominican Rep</t>
  </si>
  <si>
    <t>All</t>
  </si>
  <si>
    <t>France &lt; 1%</t>
  </si>
  <si>
    <t>Canada &lt; 1%</t>
  </si>
  <si>
    <t xml:space="preserve">Vietnam </t>
  </si>
  <si>
    <t>Coal</t>
  </si>
  <si>
    <t>Oil</t>
  </si>
  <si>
    <t>Natural gas</t>
  </si>
  <si>
    <t>Biofuels</t>
  </si>
  <si>
    <t>Waste</t>
  </si>
  <si>
    <t>Nuclear</t>
  </si>
  <si>
    <t>Hydro</t>
  </si>
  <si>
    <t>Solar PV</t>
  </si>
  <si>
    <t>Wind</t>
  </si>
  <si>
    <t>Other sources</t>
  </si>
  <si>
    <t>Geothermal</t>
  </si>
  <si>
    <t>Units</t>
  </si>
  <si>
    <t>GWh</t>
  </si>
  <si>
    <t>Flow</t>
  </si>
  <si>
    <t>Category</t>
  </si>
  <si>
    <t>Amount</t>
  </si>
  <si>
    <t>Unit</t>
  </si>
  <si>
    <t>Costs/Revenues</t>
  </si>
  <si>
    <t>Uncertainty</t>
  </si>
  <si>
    <t>Avoided waste</t>
  </si>
  <si>
    <t>Provider</t>
  </si>
  <si>
    <t>Data quality entry</t>
  </si>
  <si>
    <t>Description</t>
  </si>
  <si>
    <t>electricity, high voltage</t>
  </si>
  <si>
    <t>D:Electricity, gas, steam and air conditioning supply/35:Electricity, gas, steam and air conditioning supply/351:Electric power generation, transmission and distribution/3510:Electric power generation, transmission and distribution</t>
  </si>
  <si>
    <t>kWh</t>
  </si>
  <si>
    <t>none</t>
  </si>
  <si>
    <t>electricity production, deep geothermal | electricity, high voltage | Cutoff, U - DE</t>
  </si>
  <si>
    <t>electricity production, hard coal | electricity, high voltage | Cutoff, U - DE</t>
  </si>
  <si>
    <t>electricity production, hydro, pumped storage | electricity, high voltage | Cutoff, U - DE</t>
  </si>
  <si>
    <t>electricity production, hydro, reservoir, non-alpine region | electricity, high voltage | Cutoff, U - DE</t>
  </si>
  <si>
    <t>electricity production, hydro, run-of-river | electricity, high voltage | Cutoff, U - DE</t>
  </si>
  <si>
    <t>electricity production, lignite | electricity, high voltage | Cutoff, U - DE</t>
  </si>
  <si>
    <t>electricity production, natural gas, combined cycle power plant | electricity, high voltage | Cutoff, U - DE</t>
  </si>
  <si>
    <t>electricity production, natural gas, conventional power plant | electricity, high voltage | Cutoff, U - DE</t>
  </si>
  <si>
    <t>electricity production, nuclear, boiling water reactor | electricity, high voltage | Cutoff, U - DE</t>
  </si>
  <si>
    <t>electricity production, nuclear, pressure water reactor | electricity, high voltage | Cutoff, U - DE</t>
  </si>
  <si>
    <t>electricity production, oil | electricity, high voltage | Cutoff, U - DE</t>
  </si>
  <si>
    <t>electricity production, solar tower power plant, 20 MW | electricity, high voltage | Cutoff, U - RoW</t>
  </si>
  <si>
    <t>electricity production, wind, 1-3MW turbine, offshore | electricity, high voltage | Cutoff, U - DE</t>
  </si>
  <si>
    <t>electricity production, wind, 1-3MW turbine, onshore | electricity, high voltage | Cutoff, U - DE</t>
  </si>
  <si>
    <t>electricity production, wind, &lt;1MW turbine, onshore | electricity, high voltage | Cutoff, U - DE</t>
  </si>
  <si>
    <t>electricity production, wind, &gt;3MW turbine, onshore | electricity, high voltage | Cutoff, U - DE</t>
  </si>
  <si>
    <t>electricity, high voltage, import from AT | electricity, high voltage | Cutoff, U - DE</t>
  </si>
  <si>
    <t>electricity, high voltage, import from CH | electricity, high voltage | Cutoff, U - DE</t>
  </si>
  <si>
    <t>electricity, high voltage, import from CZ | electricity, high voltage | Cutoff, U - DE</t>
  </si>
  <si>
    <t>electricity, high voltage, import from DK | electricity, high voltage | Cutoff, U - DE</t>
  </si>
  <si>
    <t>electricity, high voltage, import from FR | electricity, high voltage | Cutoff, U - DE</t>
  </si>
  <si>
    <t>electricity, high voltage, import from LU | electricity, high voltage | Cutoff, U - DE</t>
  </si>
  <si>
    <t>electricity, high voltage, import from NL | electricity, high voltage | Cutoff, U - DE</t>
  </si>
  <si>
    <t>electricity, high voltage, import from PL | electricity, high voltage | Cutoff, U - DE</t>
  </si>
  <si>
    <t>electricity, high voltage, import from SE | electricity, high voltage | Cutoff, U - DE</t>
  </si>
  <si>
    <t>heat and power co-generation, biogas, gas engine | electricity, high voltage | Cutoff, U - DE</t>
  </si>
  <si>
    <t>heat and power co-generation, hard coal | electricity, high voltage | Cutoff, U - DE</t>
  </si>
  <si>
    <t>heat and power co-generation, lignite | electricity, high voltage | Cutoff, U - DE</t>
  </si>
  <si>
    <t>heat and power co-generation, natural gas, combined cycle power plant, 400MW electrical | electricity, high voltage | Cutoff, U - DE</t>
  </si>
  <si>
    <t>heat and power co-generation, natural gas, conventional power plant, 100MW electrical | electricity, high voltage | Cutoff, U - DE</t>
  </si>
  <si>
    <t>heat and power co-generation, oil | electricity, high voltage | Cutoff, U - DE</t>
  </si>
  <si>
    <t>heat and power co-generation, wood chips, 6667 kW, state-of-the-art 2014 | electricity, high voltage | Cutoff, U - DE</t>
  </si>
  <si>
    <t>market for electricity, high voltage | electricity, high voltage | Cutoff, U - DE</t>
  </si>
  <si>
    <t>transmission network, electricity, high voltage</t>
  </si>
  <si>
    <t>F:Construction/42:Civil engineering/422:Construction of utility projects/4220:Construction of utility projects/4220a: Construction of utility projects for electricity production, except for liquid fuels</t>
  </si>
  <si>
    <t>km</t>
  </si>
  <si>
    <t>lognormal: gmean=6.58210E-09 gsigma=1.37194</t>
  </si>
  <si>
    <t>market for transmission network, electricity, high voltage | transmission network, electricity, high voltage | Cutoff, U - GLO</t>
  </si>
  <si>
    <t>(3; 2; 4; 4; 3)</t>
  </si>
  <si>
    <t>Estimation. Data taken over  from Switzerland.  Swiss data are calculated values based on the electricity transported in this voltage level (60129 GWh) and the total medium voltage power line length in Switzerland (cables and aerial lines - 15831 km). Lifetime is assumed to be 40 years.  See Itten&amp;Frischknecht 2012, Tab. 4.1 and Tab. 4.3.</t>
  </si>
  <si>
    <t>transmission network, long-distance</t>
  </si>
  <si>
    <t>lognormal: gmean=3.17000E-10 gsigma=1.37194</t>
  </si>
  <si>
    <t>transmission network construction, long-distance | transmission network, long-distance | Cutoff, U - UCTE</t>
  </si>
  <si>
    <t>Estimation. Data taken over  from Switzerland.  Swiss data are calculated values based on the capacity of the power lines (1GWh), the load (60%) and the lifetime (30a) (see Frischknecht et al. 2007);activityLink introduced to establish a direct link to the corresponding regional supply of this product</t>
  </si>
  <si>
    <t xml:space="preserve">Coal </t>
  </si>
  <si>
    <t xml:space="preserve">Hydro </t>
  </si>
  <si>
    <t xml:space="preserve">Natural Gas </t>
  </si>
  <si>
    <t xml:space="preserve">Nuclear </t>
  </si>
  <si>
    <t xml:space="preserve">Oil </t>
  </si>
  <si>
    <t xml:space="preserve">Solar </t>
  </si>
  <si>
    <t>others</t>
  </si>
  <si>
    <t>electricity production, hard coal | electricity, high voltage | Cutoff, U - RoW</t>
  </si>
  <si>
    <t>electricity production, natural gas, combined cycle power plant | electricity, high voltage | Cutoff, U - RoW</t>
  </si>
  <si>
    <t>electricity production, natural gas, conventional power plant | electricity, high voltage | Cutoff, U - RoW</t>
  </si>
  <si>
    <t>electricity production, oil | electricity, high voltage | Cutoff, U - RoW</t>
  </si>
  <si>
    <t>heat and power co-generation, wood chips, 6667 kW | electricity, high voltage | Cutoff, U - RoW</t>
  </si>
  <si>
    <t>market for electricity, high voltage | electricity, high voltage | Cutoff, U - SG</t>
  </si>
  <si>
    <t>(3; 2; 4; 1; 3)</t>
  </si>
  <si>
    <t>market for transmission network, long-distance | transmission network, long-distance | Cutoff, U - GLO</t>
  </si>
  <si>
    <t>Estimation. Data taken over  from Switzerland.  Swiss data are calculated values based on the capacity of the power lines (1GWh), the load (60%) and the lifetime (30a) (see Frischknecht et al. 2007)</t>
  </si>
  <si>
    <t>electricity production, hydro, run-of-river | electricity, high voltage | Cutoff, U - RoW</t>
  </si>
  <si>
    <t>electricity production, wind, 1-3MW turbine, onshore | electricity, high voltage | Cutoff, U - RoW</t>
  </si>
  <si>
    <t>electricity, high voltage, import from CN-CSG | electricity, high voltage | Cutoff, U - VN</t>
  </si>
  <si>
    <t>electricity, high voltage, import from RAS | electricity, high voltage | Cutoff, U - VN</t>
  </si>
  <si>
    <t>market for electricity, high voltage | electricity, high voltage | Cutoff, U - VN</t>
  </si>
  <si>
    <t>single</t>
  </si>
  <si>
    <t>DE</t>
  </si>
  <si>
    <t>CED</t>
  </si>
  <si>
    <t>Name</t>
  </si>
  <si>
    <t>Inventory result</t>
  </si>
  <si>
    <t>Impact factor</t>
  </si>
  <si>
    <t>Impact result</t>
  </si>
  <si>
    <t>Non-renewable, biomass</t>
  </si>
  <si>
    <t>MJ</t>
  </si>
  <si>
    <t>Non renewable, fossil</t>
  </si>
  <si>
    <t>Renewable, water</t>
  </si>
  <si>
    <t>Non-renewable, nuclear</t>
  </si>
  <si>
    <t>Renewable, biomass</t>
  </si>
  <si>
    <t>Renewable, wind, solar, geothe</t>
  </si>
  <si>
    <t>IPCC GWP 100a</t>
  </si>
  <si>
    <t>kg CO2 eq</t>
  </si>
  <si>
    <t>SG</t>
  </si>
  <si>
    <t>VN</t>
  </si>
  <si>
    <t>ribbon</t>
  </si>
  <si>
    <t>multi</t>
  </si>
  <si>
    <t>Case</t>
  </si>
  <si>
    <t>Type of PV</t>
  </si>
  <si>
    <t>Country</t>
  </si>
  <si>
    <t>GWP</t>
  </si>
  <si>
    <t>CED(without trans)</t>
  </si>
  <si>
    <t>GWP(without trans)</t>
  </si>
  <si>
    <t>CED(trans)</t>
  </si>
  <si>
    <t>GWP(trans)</t>
  </si>
  <si>
    <t>CED(total)</t>
  </si>
  <si>
    <t>GWP(total)</t>
  </si>
  <si>
    <t>Year</t>
  </si>
  <si>
    <t>Silicon</t>
  </si>
  <si>
    <t>Global</t>
  </si>
  <si>
    <t>Single-Si</t>
  </si>
  <si>
    <t>Korea</t>
  </si>
  <si>
    <t>Ribbon-Si</t>
  </si>
  <si>
    <t>Multi-Si</t>
  </si>
  <si>
    <t>Before Sensitivity</t>
  </si>
  <si>
    <t>After Sensitivity</t>
  </si>
  <si>
    <t>Before</t>
  </si>
  <si>
    <t>After</t>
  </si>
  <si>
    <t>Cambodia</t>
  </si>
  <si>
    <t>Burma</t>
  </si>
  <si>
    <t>Ukraine</t>
  </si>
  <si>
    <t>Jordan</t>
  </si>
  <si>
    <t>Haiti</t>
  </si>
  <si>
    <t>Brazil</t>
  </si>
  <si>
    <t>Lithuania</t>
  </si>
  <si>
    <t>Georgia</t>
  </si>
  <si>
    <t>Bangladesh</t>
  </si>
  <si>
    <t>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</si>
</sst>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0000_);_(* \(#,##0.0000\);_(* &quot;-&quot;??_);_(@_)"/>
    <numFmt numFmtId="166" formatCode="_(* #,##0.00000_);_(* \(#,##0.00000\);_(* &quot;-&quot;??_);_(@_)"/>
    <numFmt numFmtId="167" formatCode="_(* #,##0.0000000_);_(* \(#,##0.0000000\);_(* &quot;-&quot;??_);_(@_)"/>
    <numFmt numFmtId="168" formatCode="0.000%"/>
  </numFmts>
  <fonts count="3" x14ac:knownFonts="1">
    <font>
      <sz val="11"/>
      <color theme="1"/>
      <name val="Calibri"/>
      <family val="2"/>
      <scheme val="minor"/>
    </font>
    <font>
      <sz val="11"/>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2" tint="-9.9978637043366805E-2"/>
        <bgColor indexed="64"/>
      </patternFill>
    </fill>
    <fill>
      <patternFill patternType="solid">
        <fgColor rgb="FFFF000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0" fillId="2" borderId="0" xfId="0" applyFill="1"/>
    <xf numFmtId="10" fontId="0" fillId="2" borderId="0" xfId="2" applyNumberFormat="1" applyFont="1" applyFill="1"/>
    <xf numFmtId="10" fontId="0" fillId="0" borderId="0" xfId="2" applyNumberFormat="1" applyFont="1"/>
    <xf numFmtId="11" fontId="0" fillId="0" borderId="0" xfId="0" applyNumberFormat="1"/>
    <xf numFmtId="165" fontId="0" fillId="0" borderId="0" xfId="1" applyNumberFormat="1" applyFont="1"/>
    <xf numFmtId="166" fontId="0" fillId="0" borderId="0" xfId="1" applyNumberFormat="1" applyFont="1"/>
    <xf numFmtId="167" fontId="0" fillId="0" borderId="0" xfId="1" applyNumberFormat="1" applyFont="1"/>
    <xf numFmtId="166" fontId="0" fillId="2" borderId="0" xfId="1" applyNumberFormat="1" applyFont="1" applyFill="1"/>
    <xf numFmtId="10" fontId="0" fillId="0" borderId="0" xfId="0" applyNumberFormat="1"/>
    <xf numFmtId="0" fontId="0" fillId="3" borderId="0" xfId="0" applyFill="1"/>
    <xf numFmtId="0" fontId="0" fillId="4" borderId="0" xfId="0" applyFill="1"/>
    <xf numFmtId="11" fontId="0" fillId="4" borderId="0" xfId="0" applyNumberFormat="1" applyFill="1"/>
    <xf numFmtId="0" fontId="0" fillId="5" borderId="0" xfId="0" applyFill="1"/>
    <xf numFmtId="0" fontId="0" fillId="6" borderId="0" xfId="0" applyFill="1"/>
    <xf numFmtId="0" fontId="0" fillId="7" borderId="0" xfId="0" applyFill="1"/>
    <xf numFmtId="0" fontId="0" fillId="8" borderId="0" xfId="0" applyFill="1"/>
    <xf numFmtId="166" fontId="0" fillId="0" borderId="0" xfId="0" applyNumberFormat="1"/>
    <xf numFmtId="165" fontId="2" fillId="0" borderId="0" xfId="1" applyNumberFormat="1" applyFont="1"/>
    <xf numFmtId="165" fontId="0" fillId="0" borderId="0" xfId="0" applyNumberFormat="1"/>
    <xf numFmtId="10" fontId="0" fillId="8" borderId="0" xfId="2" applyNumberFormat="1" applyFont="1" applyFill="1"/>
    <xf numFmtId="10" fontId="0" fillId="8" borderId="0" xfId="0" applyNumberFormat="1" applyFill="1"/>
    <xf numFmtId="0" fontId="0" fillId="9" borderId="0" xfId="0" applyFill="1"/>
    <xf numFmtId="168" fontId="0" fillId="0" borderId="0" xfId="2" applyNumberFormat="1" applyFont="1"/>
    <xf numFmtId="49" fontId="0" fillId="5" borderId="0" xfId="0" applyNumberFormat="1" applyFill="1"/>
    <xf numFmtId="3" fontId="0" fillId="5" borderId="0" xfId="0" applyNumberFormat="1" applyFill="1"/>
    <xf numFmtId="49" fontId="0" fillId="0" borderId="0" xfId="0" applyNumberFormat="1"/>
    <xf numFmtId="3"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[1]Sheet1!$J$1</c:f>
              <c:strCache>
                <c:ptCount val="1"/>
                <c:pt idx="0">
                  <c:v>Year 2020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49-42D8-A0AD-CE41C21B267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49-42D8-A0AD-CE41C21B267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49-42D8-A0AD-CE41C21B267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49-42D8-A0AD-CE41C21B267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49-42D8-A0AD-CE41C21B267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49-42D8-A0AD-CE41C21B267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49-42D8-A0AD-CE41C21B2676}"/>
              </c:ext>
            </c:extLst>
          </c:dPt>
          <c:cat>
            <c:strRef>
              <c:f>[1]Sheet1!$I$2:$I$8</c:f>
              <c:strCache>
                <c:ptCount val="7"/>
                <c:pt idx="0">
                  <c:v>Malaysia</c:v>
                </c:pt>
                <c:pt idx="1">
                  <c:v>Vietnam</c:v>
                </c:pt>
                <c:pt idx="2">
                  <c:v>Thailand</c:v>
                </c:pt>
                <c:pt idx="3">
                  <c:v>South Korea</c:v>
                </c:pt>
                <c:pt idx="4">
                  <c:v>China</c:v>
                </c:pt>
                <c:pt idx="5">
                  <c:v>Singapore</c:v>
                </c:pt>
                <c:pt idx="6">
                  <c:v>RoW</c:v>
                </c:pt>
              </c:strCache>
            </c:strRef>
          </c:cat>
          <c:val>
            <c:numRef>
              <c:f>[1]Sheet1!$J$2:$J$8</c:f>
              <c:numCache>
                <c:formatCode>General</c:formatCode>
                <c:ptCount val="7"/>
                <c:pt idx="0">
                  <c:v>7822959262</c:v>
                </c:pt>
                <c:pt idx="1">
                  <c:v>5273201615</c:v>
                </c:pt>
                <c:pt idx="2">
                  <c:v>4285379672</c:v>
                </c:pt>
                <c:pt idx="3">
                  <c:v>2249246426</c:v>
                </c:pt>
                <c:pt idx="4">
                  <c:v>1138328137</c:v>
                </c:pt>
                <c:pt idx="5">
                  <c:v>667666900</c:v>
                </c:pt>
                <c:pt idx="6">
                  <c:v>1625592597</c:v>
                </c:pt>
              </c:numCache>
            </c:numRef>
          </c:val>
          <c:extLst>
            <c:ext xmlns:c16="http://schemas.microsoft.com/office/drawing/2014/chart" uri="{C3380CC4-5D6E-409C-BE32-E72D297353CC}">
              <c16:uniqueId val="{0000000E-4C49-42D8-A0AD-CE41C21B267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93722</xdr:colOff>
      <xdr:row>14</xdr:row>
      <xdr:rowOff>31172</xdr:rowOff>
    </xdr:from>
    <xdr:to>
      <xdr:col>2</xdr:col>
      <xdr:colOff>890358</xdr:colOff>
      <xdr:row>28</xdr:row>
      <xdr:rowOff>107372</xdr:rowOff>
    </xdr:to>
    <xdr:graphicFrame macro="">
      <xdr:nvGraphicFramePr>
        <xdr:cNvPr id="2" name="Chart 1">
          <a:extLst>
            <a:ext uri="{FF2B5EF4-FFF2-40B4-BE49-F238E27FC236}">
              <a16:creationId xmlns:a16="http://schemas.microsoft.com/office/drawing/2014/main" id="{87F0302C-4C78-43B2-B722-65C0808308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rry%20Liang/Desktop/versions/V3.0by1019/2010-2021dataweb-queryExport8541.40.6015-6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uery Parameters"/>
      <sheetName val="General Customs Value"/>
      <sheetName val="General 1st Unit of Qty"/>
      <sheetName val="Sheet1"/>
      <sheetName val="General 2nd Unit of Qty"/>
      <sheetName val="General CIF Imports Val"/>
      <sheetName val="General Import Charges"/>
    </sheetNames>
    <sheetDataSet>
      <sheetData sheetId="0"/>
      <sheetData sheetId="1"/>
      <sheetData sheetId="2"/>
      <sheetData sheetId="3">
        <row r="1">
          <cell r="J1" t="str">
            <v>Year 2020</v>
          </cell>
        </row>
        <row r="2">
          <cell r="I2" t="str">
            <v>Malaysia</v>
          </cell>
          <cell r="J2">
            <v>7822959262</v>
          </cell>
        </row>
        <row r="3">
          <cell r="I3" t="str">
            <v>Vietnam</v>
          </cell>
          <cell r="J3">
            <v>5273201615</v>
          </cell>
        </row>
        <row r="4">
          <cell r="I4" t="str">
            <v>Thailand</v>
          </cell>
          <cell r="J4">
            <v>4285379672</v>
          </cell>
        </row>
        <row r="5">
          <cell r="I5" t="str">
            <v>South Korea</v>
          </cell>
          <cell r="J5">
            <v>2249246426</v>
          </cell>
        </row>
        <row r="6">
          <cell r="I6" t="str">
            <v>China</v>
          </cell>
          <cell r="J6">
            <v>1138328137</v>
          </cell>
        </row>
        <row r="7">
          <cell r="I7" t="str">
            <v>Singapore</v>
          </cell>
          <cell r="J7">
            <v>667666900</v>
          </cell>
        </row>
        <row r="8">
          <cell r="I8" t="str">
            <v>RoW</v>
          </cell>
          <cell r="J8">
            <v>1625592597</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66681-D3C0-44CD-A11F-60298D0479E3}">
  <dimension ref="A1:BC55"/>
  <sheetViews>
    <sheetView tabSelected="1" workbookViewId="0">
      <selection activeCell="I3" sqref="I3:J12"/>
    </sheetView>
  </sheetViews>
  <sheetFormatPr defaultRowHeight="15" x14ac:dyDescent="0.25"/>
  <cols>
    <col min="11" max="11" width="12.85546875" customWidth="1"/>
    <col min="12" max="12" width="9.5703125" bestFit="1" customWidth="1"/>
    <col min="17" max="17" width="15.42578125" customWidth="1"/>
    <col min="21" max="21" width="33.140625" customWidth="1"/>
  </cols>
  <sheetData>
    <row r="1" spans="1:53" x14ac:dyDescent="0.25">
      <c r="A1" t="s">
        <v>0</v>
      </c>
      <c r="E1" t="s">
        <v>0</v>
      </c>
    </row>
    <row r="2" spans="1:53" x14ac:dyDescent="0.25">
      <c r="B2" t="s">
        <v>1</v>
      </c>
      <c r="F2" t="s">
        <v>1</v>
      </c>
    </row>
    <row r="3" spans="1:53" x14ac:dyDescent="0.25">
      <c r="A3" t="s">
        <v>2</v>
      </c>
      <c r="B3">
        <v>22758420</v>
      </c>
      <c r="E3" s="1" t="s">
        <v>2</v>
      </c>
      <c r="F3" s="1">
        <v>22758420</v>
      </c>
      <c r="G3" s="1" t="s">
        <v>2</v>
      </c>
      <c r="H3" s="1">
        <v>22758420</v>
      </c>
      <c r="I3" s="1" t="s">
        <v>2</v>
      </c>
      <c r="J3" s="2">
        <f>H3/$F$40</f>
        <v>0.31683505358914466</v>
      </c>
      <c r="N3">
        <v>2015</v>
      </c>
    </row>
    <row r="4" spans="1:53" x14ac:dyDescent="0.25">
      <c r="A4" t="s">
        <v>3</v>
      </c>
      <c r="B4">
        <v>22193576</v>
      </c>
      <c r="E4" s="1" t="s">
        <v>3</v>
      </c>
      <c r="F4" s="1">
        <v>22193576</v>
      </c>
      <c r="G4" s="1" t="s">
        <v>3</v>
      </c>
      <c r="H4" s="1">
        <v>22193576</v>
      </c>
      <c r="I4" s="1" t="s">
        <v>3</v>
      </c>
      <c r="J4" s="2">
        <f t="shared" ref="J4:J12" si="0">H4/$F$40</f>
        <v>0.30897148577514405</v>
      </c>
      <c r="N4" t="s">
        <v>9</v>
      </c>
      <c r="O4" t="s">
        <v>44</v>
      </c>
      <c r="P4" t="s">
        <v>45</v>
      </c>
      <c r="Q4" t="s">
        <v>46</v>
      </c>
      <c r="R4" t="s">
        <v>47</v>
      </c>
      <c r="S4" t="s">
        <v>48</v>
      </c>
      <c r="T4" t="s">
        <v>49</v>
      </c>
      <c r="U4" t="s">
        <v>50</v>
      </c>
      <c r="V4" t="s">
        <v>51</v>
      </c>
      <c r="W4" t="s">
        <v>52</v>
      </c>
      <c r="X4" t="s">
        <v>53</v>
      </c>
      <c r="Y4" t="s">
        <v>54</v>
      </c>
      <c r="Z4" t="s">
        <v>55</v>
      </c>
    </row>
    <row r="5" spans="1:53" x14ac:dyDescent="0.25">
      <c r="A5" t="s">
        <v>4</v>
      </c>
      <c r="B5">
        <v>5092395</v>
      </c>
      <c r="E5" s="1" t="s">
        <v>4</v>
      </c>
      <c r="F5" s="1">
        <v>5092395</v>
      </c>
      <c r="G5" s="1" t="s">
        <v>4</v>
      </c>
      <c r="H5" s="1">
        <v>5092395</v>
      </c>
      <c r="I5" s="1" t="s">
        <v>4</v>
      </c>
      <c r="J5" s="2">
        <f t="shared" si="0"/>
        <v>7.0894607038717639E-2</v>
      </c>
      <c r="O5">
        <v>283710</v>
      </c>
      <c r="P5">
        <v>6209</v>
      </c>
      <c r="Q5">
        <v>63017</v>
      </c>
      <c r="R5">
        <v>44558</v>
      </c>
      <c r="S5">
        <v>12824</v>
      </c>
      <c r="T5">
        <v>91786</v>
      </c>
      <c r="U5">
        <v>24898</v>
      </c>
      <c r="V5">
        <v>38726</v>
      </c>
      <c r="W5">
        <v>80624</v>
      </c>
      <c r="X5">
        <v>1824</v>
      </c>
      <c r="Y5">
        <v>133</v>
      </c>
      <c r="Z5" t="s">
        <v>56</v>
      </c>
    </row>
    <row r="6" spans="1:53" x14ac:dyDescent="0.25">
      <c r="A6" t="s">
        <v>5</v>
      </c>
      <c r="B6">
        <v>4232078</v>
      </c>
      <c r="E6" s="1" t="s">
        <v>5</v>
      </c>
      <c r="F6" s="1">
        <v>4232078</v>
      </c>
      <c r="G6" s="1" t="s">
        <v>5</v>
      </c>
      <c r="H6" s="1">
        <v>4232078</v>
      </c>
      <c r="I6" s="1" t="s">
        <v>5</v>
      </c>
      <c r="J6" s="2">
        <f t="shared" si="0"/>
        <v>5.8917563693940092E-2</v>
      </c>
      <c r="N6" t="s">
        <v>10</v>
      </c>
      <c r="O6" t="s">
        <v>45</v>
      </c>
      <c r="P6" t="s">
        <v>48</v>
      </c>
      <c r="Q6" t="s">
        <v>46</v>
      </c>
      <c r="R6" t="s">
        <v>51</v>
      </c>
      <c r="S6" t="s">
        <v>44</v>
      </c>
      <c r="T6" t="s">
        <v>47</v>
      </c>
      <c r="U6" t="s">
        <v>55</v>
      </c>
    </row>
    <row r="7" spans="1:53" x14ac:dyDescent="0.25">
      <c r="A7" t="s">
        <v>6</v>
      </c>
      <c r="B7">
        <v>3592975</v>
      </c>
      <c r="E7" s="1" t="s">
        <v>6</v>
      </c>
      <c r="F7" s="1">
        <v>3592975</v>
      </c>
      <c r="G7" s="1" t="s">
        <v>6</v>
      </c>
      <c r="H7" s="1">
        <v>3592975</v>
      </c>
      <c r="I7" s="1" t="s">
        <v>6</v>
      </c>
      <c r="J7" s="2">
        <f t="shared" si="0"/>
        <v>5.0020187107429115E-2</v>
      </c>
      <c r="O7">
        <v>352</v>
      </c>
      <c r="P7">
        <v>1266</v>
      </c>
      <c r="Q7">
        <v>47909</v>
      </c>
      <c r="R7">
        <v>69</v>
      </c>
      <c r="S7">
        <v>603</v>
      </c>
      <c r="T7">
        <v>221</v>
      </c>
      <c r="U7" t="s">
        <v>56</v>
      </c>
    </row>
    <row r="8" spans="1:53" x14ac:dyDescent="0.25">
      <c r="A8" t="s">
        <v>7</v>
      </c>
      <c r="B8">
        <v>3362024</v>
      </c>
      <c r="E8" s="1" t="s">
        <v>7</v>
      </c>
      <c r="F8" s="1">
        <v>3362024</v>
      </c>
      <c r="G8" s="1" t="s">
        <v>7</v>
      </c>
      <c r="H8" s="1">
        <v>3362024</v>
      </c>
      <c r="I8" s="1" t="s">
        <v>7</v>
      </c>
      <c r="J8" s="2">
        <f t="shared" si="0"/>
        <v>4.6804965116558635E-2</v>
      </c>
      <c r="N8" t="s">
        <v>43</v>
      </c>
      <c r="O8" t="s">
        <v>44</v>
      </c>
      <c r="P8" t="s">
        <v>45</v>
      </c>
      <c r="Q8" t="s">
        <v>46</v>
      </c>
      <c r="R8" t="s">
        <v>50</v>
      </c>
      <c r="S8" t="s">
        <v>47</v>
      </c>
      <c r="T8" t="s">
        <v>52</v>
      </c>
      <c r="U8" t="s">
        <v>55</v>
      </c>
    </row>
    <row r="9" spans="1:53" x14ac:dyDescent="0.25">
      <c r="A9" t="s">
        <v>8</v>
      </c>
      <c r="B9">
        <v>10599031</v>
      </c>
      <c r="E9" s="1" t="s">
        <v>9</v>
      </c>
      <c r="F9" s="1">
        <v>2921581</v>
      </c>
      <c r="G9" s="1" t="s">
        <v>9</v>
      </c>
      <c r="H9" s="1">
        <v>2921581</v>
      </c>
      <c r="I9" s="1" t="s">
        <v>9</v>
      </c>
      <c r="J9" s="2">
        <f t="shared" si="0"/>
        <v>4.0673266101074974E-2</v>
      </c>
      <c r="O9">
        <v>56469</v>
      </c>
      <c r="P9">
        <v>1293</v>
      </c>
      <c r="Q9">
        <v>48147</v>
      </c>
      <c r="R9">
        <v>57174</v>
      </c>
      <c r="S9">
        <v>70</v>
      </c>
      <c r="T9">
        <v>124</v>
      </c>
      <c r="U9" t="s">
        <v>56</v>
      </c>
    </row>
    <row r="10" spans="1:53" x14ac:dyDescent="0.25">
      <c r="A10" t="s">
        <v>9</v>
      </c>
      <c r="B10">
        <v>2921581</v>
      </c>
      <c r="C10">
        <f>SUM(B10:B40)</f>
        <v>10599031</v>
      </c>
      <c r="E10" s="1" t="s">
        <v>10</v>
      </c>
      <c r="F10" s="1">
        <v>2270306</v>
      </c>
      <c r="G10" s="1" t="s">
        <v>10</v>
      </c>
      <c r="H10" s="1">
        <v>2270306</v>
      </c>
      <c r="I10" s="1" t="s">
        <v>10</v>
      </c>
      <c r="J10" s="2">
        <f t="shared" si="0"/>
        <v>3.1606435032561865E-2</v>
      </c>
    </row>
    <row r="11" spans="1:53" x14ac:dyDescent="0.25">
      <c r="A11" t="s">
        <v>10</v>
      </c>
      <c r="B11">
        <v>2270306</v>
      </c>
      <c r="E11" s="1" t="s">
        <v>11</v>
      </c>
      <c r="F11" s="1">
        <v>2080209</v>
      </c>
      <c r="G11" s="1" t="s">
        <v>11</v>
      </c>
      <c r="H11" s="1">
        <v>2080209</v>
      </c>
      <c r="I11" s="1" t="s">
        <v>11</v>
      </c>
      <c r="J11" s="2">
        <f t="shared" si="0"/>
        <v>2.8959968661779727E-2</v>
      </c>
      <c r="N11" s="1" t="s">
        <v>9</v>
      </c>
      <c r="O11" s="1" t="s">
        <v>44</v>
      </c>
      <c r="P11" s="1" t="s">
        <v>45</v>
      </c>
      <c r="Q11" s="1" t="s">
        <v>46</v>
      </c>
      <c r="R11" s="1" t="s">
        <v>47</v>
      </c>
      <c r="S11" s="1" t="s">
        <v>48</v>
      </c>
      <c r="T11" s="1" t="s">
        <v>49</v>
      </c>
      <c r="U11" s="1" t="s">
        <v>50</v>
      </c>
      <c r="V11" s="1" t="s">
        <v>51</v>
      </c>
      <c r="W11" s="1" t="s">
        <v>52</v>
      </c>
      <c r="X11" s="1" t="s">
        <v>53</v>
      </c>
      <c r="Y11" s="1" t="s">
        <v>54</v>
      </c>
      <c r="Z11" t="s">
        <v>55</v>
      </c>
    </row>
    <row r="12" spans="1:53" x14ac:dyDescent="0.25">
      <c r="A12" t="s">
        <v>11</v>
      </c>
      <c r="B12">
        <v>2080209</v>
      </c>
      <c r="E12" t="s">
        <v>12</v>
      </c>
      <c r="F12">
        <v>692327</v>
      </c>
      <c r="G12" s="1" t="s">
        <v>8</v>
      </c>
      <c r="H12" s="1">
        <f>SUM(F12:F39)</f>
        <v>3326935</v>
      </c>
      <c r="I12" s="1" t="s">
        <v>8</v>
      </c>
      <c r="J12" s="2">
        <f t="shared" si="0"/>
        <v>4.6316467883649258E-2</v>
      </c>
      <c r="K12" t="s">
        <v>41</v>
      </c>
      <c r="L12" s="3">
        <f>F12/F40</f>
        <v>9.6383431778749029E-3</v>
      </c>
      <c r="N12" s="1"/>
      <c r="O12" s="2">
        <f>O5/SUM($O5:$Y5)</f>
        <v>0.43761539636191998</v>
      </c>
      <c r="P12" s="2">
        <f t="shared" ref="P12:Y12" si="1">P5/SUM($O5:$Y5)</f>
        <v>9.577223206835012E-3</v>
      </c>
      <c r="Q12" s="2">
        <f t="shared" si="1"/>
        <v>9.7202105785975518E-2</v>
      </c>
      <c r="R12" s="2">
        <f t="shared" si="1"/>
        <v>6.8729571855396118E-2</v>
      </c>
      <c r="S12" s="2">
        <f t="shared" si="1"/>
        <v>1.9780690997656981E-2</v>
      </c>
      <c r="T12" s="2">
        <f t="shared" si="1"/>
        <v>0.14157755021139612</v>
      </c>
      <c r="U12" s="2">
        <f t="shared" si="1"/>
        <v>3.8404526236717369E-2</v>
      </c>
      <c r="V12" s="2">
        <f t="shared" si="1"/>
        <v>5.9733861476548994E-2</v>
      </c>
      <c r="W12" s="2">
        <f t="shared" si="1"/>
        <v>0.12436045157478919</v>
      </c>
      <c r="X12" s="2">
        <f t="shared" si="1"/>
        <v>2.8134732049069195E-3</v>
      </c>
      <c r="Y12" s="2">
        <f t="shared" si="1"/>
        <v>2.0514908785779622E-4</v>
      </c>
      <c r="Z12" t="s">
        <v>56</v>
      </c>
    </row>
    <row r="13" spans="1:53" x14ac:dyDescent="0.25">
      <c r="A13" t="s">
        <v>12</v>
      </c>
      <c r="B13">
        <v>692327</v>
      </c>
      <c r="E13" t="s">
        <v>13</v>
      </c>
      <c r="F13">
        <v>558277</v>
      </c>
      <c r="K13" t="s">
        <v>42</v>
      </c>
      <c r="L13" s="3">
        <f>F13/F40</f>
        <v>7.7721442530978378E-3</v>
      </c>
      <c r="AA13" s="1" t="s">
        <v>10</v>
      </c>
      <c r="AB13" s="1" t="s">
        <v>45</v>
      </c>
      <c r="AC13" s="1" t="s">
        <v>48</v>
      </c>
      <c r="AD13" s="1" t="s">
        <v>46</v>
      </c>
      <c r="AE13" s="1" t="s">
        <v>51</v>
      </c>
      <c r="AF13" s="1" t="s">
        <v>44</v>
      </c>
      <c r="AG13" s="1" t="s">
        <v>47</v>
      </c>
      <c r="AH13" t="s">
        <v>55</v>
      </c>
    </row>
    <row r="14" spans="1:53" x14ac:dyDescent="0.25">
      <c r="A14" t="s">
        <v>13</v>
      </c>
      <c r="B14">
        <v>558277</v>
      </c>
      <c r="E14" t="s">
        <v>14</v>
      </c>
      <c r="F14">
        <v>504147</v>
      </c>
      <c r="AA14" s="1"/>
      <c r="AB14" s="2">
        <f t="shared" ref="AB14:AG14" si="2">O7/SUM($O7:$T7)</f>
        <v>6.9813566045220151E-3</v>
      </c>
      <c r="AC14" s="2">
        <f t="shared" si="2"/>
        <v>2.5109083696945655E-2</v>
      </c>
      <c r="AD14" s="2">
        <f t="shared" si="2"/>
        <v>0.95019833399444664</v>
      </c>
      <c r="AE14" s="2">
        <f t="shared" si="2"/>
        <v>1.3685045616818722E-3</v>
      </c>
      <c r="AF14" s="2">
        <f t="shared" si="2"/>
        <v>1.1959539865132884E-2</v>
      </c>
      <c r="AG14" s="2">
        <f t="shared" si="2"/>
        <v>4.383181277270924E-3</v>
      </c>
      <c r="AH14" t="s">
        <v>56</v>
      </c>
    </row>
    <row r="15" spans="1:53" x14ac:dyDescent="0.25">
      <c r="A15" t="s">
        <v>14</v>
      </c>
      <c r="B15">
        <v>504147</v>
      </c>
      <c r="E15" t="s">
        <v>15</v>
      </c>
      <c r="F15">
        <v>371349</v>
      </c>
      <c r="AT15" s="1" t="s">
        <v>43</v>
      </c>
      <c r="AU15" s="1" t="s">
        <v>44</v>
      </c>
      <c r="AV15" s="1" t="s">
        <v>45</v>
      </c>
      <c r="AW15" s="1" t="s">
        <v>46</v>
      </c>
      <c r="AX15" s="1" t="s">
        <v>50</v>
      </c>
      <c r="AY15" s="1" t="s">
        <v>47</v>
      </c>
      <c r="AZ15" s="1" t="s">
        <v>52</v>
      </c>
      <c r="BA15" t="s">
        <v>55</v>
      </c>
    </row>
    <row r="16" spans="1:53" x14ac:dyDescent="0.25">
      <c r="A16" t="s">
        <v>15</v>
      </c>
      <c r="B16">
        <v>371349</v>
      </c>
      <c r="E16" t="s">
        <v>16</v>
      </c>
      <c r="F16">
        <v>364054</v>
      </c>
      <c r="AT16" s="1"/>
      <c r="AU16" s="2">
        <f t="shared" ref="AU16:AZ16" si="3">O9/SUM($O9:$T9)</f>
        <v>0.34584785364748249</v>
      </c>
      <c r="AV16" s="2">
        <f t="shared" si="3"/>
        <v>7.9190577974852551E-3</v>
      </c>
      <c r="AW16" s="2">
        <f t="shared" si="3"/>
        <v>0.29487925427341266</v>
      </c>
      <c r="AX16" s="2">
        <f t="shared" si="3"/>
        <v>0.3501656693839304</v>
      </c>
      <c r="AY16" s="2">
        <f t="shared" si="3"/>
        <v>4.2871929298064028E-4</v>
      </c>
      <c r="AZ16" s="2">
        <f t="shared" si="3"/>
        <v>7.5944560470856271E-4</v>
      </c>
      <c r="BA16" t="s">
        <v>56</v>
      </c>
    </row>
    <row r="17" spans="1:55" x14ac:dyDescent="0.25">
      <c r="A17" t="s">
        <v>16</v>
      </c>
      <c r="B17">
        <v>364054</v>
      </c>
      <c r="E17" t="s">
        <v>17</v>
      </c>
      <c r="F17">
        <v>361106</v>
      </c>
    </row>
    <row r="18" spans="1:55" x14ac:dyDescent="0.25">
      <c r="A18" t="s">
        <v>17</v>
      </c>
      <c r="B18">
        <v>361106</v>
      </c>
      <c r="E18" t="s">
        <v>18</v>
      </c>
      <c r="F18">
        <v>252358</v>
      </c>
    </row>
    <row r="19" spans="1:55" x14ac:dyDescent="0.25">
      <c r="A19" t="s">
        <v>18</v>
      </c>
      <c r="B19">
        <v>252358</v>
      </c>
      <c r="E19" t="s">
        <v>19</v>
      </c>
      <c r="F19">
        <v>57064</v>
      </c>
      <c r="N19" t="s">
        <v>57</v>
      </c>
      <c r="O19" t="s">
        <v>58</v>
      </c>
      <c r="P19" t="s">
        <v>59</v>
      </c>
      <c r="Q19" t="s">
        <v>60</v>
      </c>
      <c r="R19" t="s">
        <v>61</v>
      </c>
      <c r="S19" t="s">
        <v>62</v>
      </c>
      <c r="T19" t="s">
        <v>63</v>
      </c>
      <c r="U19" t="s">
        <v>64</v>
      </c>
      <c r="V19" t="s">
        <v>65</v>
      </c>
      <c r="W19" t="s">
        <v>66</v>
      </c>
      <c r="AA19" t="s">
        <v>57</v>
      </c>
      <c r="AB19" t="s">
        <v>58</v>
      </c>
      <c r="AC19" t="s">
        <v>59</v>
      </c>
      <c r="AD19" t="s">
        <v>60</v>
      </c>
      <c r="AE19" t="s">
        <v>61</v>
      </c>
      <c r="AF19" t="s">
        <v>62</v>
      </c>
      <c r="AG19" t="s">
        <v>63</v>
      </c>
      <c r="AH19" t="s">
        <v>64</v>
      </c>
      <c r="AI19" t="s">
        <v>65</v>
      </c>
      <c r="AJ19" t="s">
        <v>66</v>
      </c>
      <c r="AT19" t="s">
        <v>57</v>
      </c>
      <c r="AU19" t="s">
        <v>58</v>
      </c>
      <c r="AV19" t="s">
        <v>59</v>
      </c>
      <c r="AW19" t="s">
        <v>60</v>
      </c>
      <c r="AX19" t="s">
        <v>61</v>
      </c>
      <c r="AY19" t="s">
        <v>62</v>
      </c>
      <c r="AZ19" t="s">
        <v>63</v>
      </c>
      <c r="BA19" t="s">
        <v>64</v>
      </c>
      <c r="BB19" t="s">
        <v>65</v>
      </c>
      <c r="BC19" t="s">
        <v>66</v>
      </c>
    </row>
    <row r="20" spans="1:55" x14ac:dyDescent="0.25">
      <c r="A20" t="s">
        <v>19</v>
      </c>
      <c r="B20">
        <v>57064</v>
      </c>
      <c r="E20" t="s">
        <v>20</v>
      </c>
      <c r="F20">
        <v>44954</v>
      </c>
      <c r="N20" t="s">
        <v>67</v>
      </c>
      <c r="O20" t="s">
        <v>68</v>
      </c>
      <c r="P20" s="4">
        <v>4.5014600000000001E-5</v>
      </c>
      <c r="Q20" t="s">
        <v>69</v>
      </c>
      <c r="R20" s="6">
        <f>Y12</f>
        <v>2.0514908785779622E-4</v>
      </c>
      <c r="S20" t="s">
        <v>70</v>
      </c>
      <c r="U20" t="s">
        <v>71</v>
      </c>
      <c r="W20" t="s">
        <v>54</v>
      </c>
      <c r="AA20" t="s">
        <v>67</v>
      </c>
      <c r="AB20" t="s">
        <v>68</v>
      </c>
      <c r="AC20">
        <v>1.1795643999999999E-2</v>
      </c>
      <c r="AD20" t="s">
        <v>69</v>
      </c>
      <c r="AE20" s="18">
        <f>AF14</f>
        <v>1.1959539865132884E-2</v>
      </c>
      <c r="AF20" t="s">
        <v>70</v>
      </c>
      <c r="AH20" t="s">
        <v>122</v>
      </c>
      <c r="AT20" t="s">
        <v>67</v>
      </c>
      <c r="AU20" t="s">
        <v>68</v>
      </c>
      <c r="AV20">
        <v>0.49913244400000001</v>
      </c>
      <c r="AW20" t="s">
        <v>69</v>
      </c>
      <c r="AX20" s="8">
        <v>0.345847853647482</v>
      </c>
      <c r="AY20" t="s">
        <v>70</v>
      </c>
      <c r="BA20" t="s">
        <v>122</v>
      </c>
    </row>
    <row r="21" spans="1:55" x14ac:dyDescent="0.25">
      <c r="A21" t="s">
        <v>20</v>
      </c>
      <c r="B21">
        <v>44954</v>
      </c>
      <c r="E21" t="s">
        <v>21</v>
      </c>
      <c r="F21">
        <v>33702</v>
      </c>
      <c r="M21">
        <f>P21/SUM(P$21+P$25+P$46+P$47)</f>
        <v>0.32070964571694049</v>
      </c>
      <c r="N21" s="14" t="s">
        <v>67</v>
      </c>
      <c r="O21" s="14" t="s">
        <v>68</v>
      </c>
      <c r="P21" s="14">
        <v>0.14099250299999999</v>
      </c>
      <c r="Q21" s="14" t="s">
        <v>69</v>
      </c>
      <c r="R21" s="14">
        <f>M21*$O$12</f>
        <v>0.14034747872750986</v>
      </c>
      <c r="S21" s="14" t="s">
        <v>70</v>
      </c>
      <c r="T21" s="14"/>
      <c r="U21" s="14" t="s">
        <v>72</v>
      </c>
      <c r="V21" s="14"/>
      <c r="W21" s="14" t="s">
        <v>115</v>
      </c>
      <c r="AA21" t="s">
        <v>67</v>
      </c>
      <c r="AB21" t="s">
        <v>68</v>
      </c>
      <c r="AC21">
        <v>0.83112606300000003</v>
      </c>
      <c r="AD21" t="s">
        <v>69</v>
      </c>
      <c r="AE21" s="18">
        <f>AC21/(AC21+AC22)*AD14</f>
        <v>0.8156285567599022</v>
      </c>
      <c r="AF21" t="s">
        <v>70</v>
      </c>
      <c r="AH21" t="s">
        <v>123</v>
      </c>
      <c r="AT21" t="s">
        <v>67</v>
      </c>
      <c r="AU21" t="s">
        <v>68</v>
      </c>
      <c r="AV21">
        <v>0.27777334300000001</v>
      </c>
      <c r="AW21" t="s">
        <v>69</v>
      </c>
      <c r="AX21">
        <v>0.35016566938393001</v>
      </c>
      <c r="AY21" t="s">
        <v>70</v>
      </c>
      <c r="BA21" t="s">
        <v>131</v>
      </c>
    </row>
    <row r="22" spans="1:55" x14ac:dyDescent="0.25">
      <c r="A22" t="s">
        <v>21</v>
      </c>
      <c r="B22">
        <v>33702</v>
      </c>
      <c r="E22" t="s">
        <v>22</v>
      </c>
      <c r="F22">
        <v>30414</v>
      </c>
      <c r="M22">
        <f>P22/SUM(P$22:P$24)</f>
        <v>0.23111264735846312</v>
      </c>
      <c r="N22" s="15" t="s">
        <v>67</v>
      </c>
      <c r="O22" s="15" t="s">
        <v>68</v>
      </c>
      <c r="P22" s="15">
        <v>1.016304E-2</v>
      </c>
      <c r="Q22" s="15" t="s">
        <v>69</v>
      </c>
      <c r="R22" s="15">
        <f>M22*$U$12</f>
        <v>8.8757717291153056E-3</v>
      </c>
      <c r="S22" s="15" t="s">
        <v>70</v>
      </c>
      <c r="T22" s="15"/>
      <c r="U22" s="15" t="s">
        <v>73</v>
      </c>
      <c r="V22" s="15"/>
      <c r="W22" s="15" t="s">
        <v>116</v>
      </c>
      <c r="AA22" t="s">
        <v>67</v>
      </c>
      <c r="AB22" t="s">
        <v>68</v>
      </c>
      <c r="AC22">
        <v>0.13712669599999999</v>
      </c>
      <c r="AD22" t="s">
        <v>69</v>
      </c>
      <c r="AE22" s="18">
        <f>AC22/(AC21+AC22)*AD14</f>
        <v>0.13456977723454433</v>
      </c>
      <c r="AF22" t="s">
        <v>70</v>
      </c>
      <c r="AH22" t="s">
        <v>124</v>
      </c>
      <c r="AT22" t="s">
        <v>67</v>
      </c>
      <c r="AU22" t="s">
        <v>68</v>
      </c>
      <c r="AV22">
        <v>0.16193643699999999</v>
      </c>
      <c r="AW22" t="s">
        <v>69</v>
      </c>
      <c r="AX22">
        <f>AV22/SUM(AV$22:AV$23)*AW$16</f>
        <v>0.26739354389570547</v>
      </c>
      <c r="AY22" t="s">
        <v>70</v>
      </c>
      <c r="BA22" t="s">
        <v>123</v>
      </c>
    </row>
    <row r="23" spans="1:55" x14ac:dyDescent="0.25">
      <c r="A23" t="s">
        <v>22</v>
      </c>
      <c r="B23">
        <v>30414</v>
      </c>
      <c r="E23" t="s">
        <v>23</v>
      </c>
      <c r="F23">
        <v>25268</v>
      </c>
      <c r="M23">
        <f>P23/SUM(P$22:P$24)</f>
        <v>0.12302357735409694</v>
      </c>
      <c r="N23" s="15" t="s">
        <v>67</v>
      </c>
      <c r="O23" s="15" t="s">
        <v>68</v>
      </c>
      <c r="P23" s="15">
        <v>5.4098879999999998E-3</v>
      </c>
      <c r="Q23" s="15" t="s">
        <v>69</v>
      </c>
      <c r="R23" s="15">
        <f>M23*$U$12</f>
        <v>4.7246622042302448E-3</v>
      </c>
      <c r="S23" s="15" t="s">
        <v>70</v>
      </c>
      <c r="T23" s="15"/>
      <c r="U23" s="15" t="s">
        <v>74</v>
      </c>
      <c r="V23" s="15"/>
      <c r="W23" s="15" t="s">
        <v>116</v>
      </c>
      <c r="AA23" t="s">
        <v>67</v>
      </c>
      <c r="AB23" t="s">
        <v>68</v>
      </c>
      <c r="AC23">
        <v>4.1542009999999997E-3</v>
      </c>
      <c r="AD23" t="s">
        <v>69</v>
      </c>
      <c r="AE23" s="18">
        <f>AB14</f>
        <v>6.9813566045220151E-3</v>
      </c>
      <c r="AF23" t="s">
        <v>70</v>
      </c>
      <c r="AH23" t="s">
        <v>125</v>
      </c>
      <c r="AT23" t="s">
        <v>67</v>
      </c>
      <c r="AU23" t="s">
        <v>68</v>
      </c>
      <c r="AV23">
        <v>1.6645645000000001E-2</v>
      </c>
      <c r="AW23" t="s">
        <v>69</v>
      </c>
      <c r="AX23">
        <f>AV23/SUM(AV$22:AV$23)*AW$16</f>
        <v>2.7485710377707216E-2</v>
      </c>
      <c r="AY23" t="s">
        <v>70</v>
      </c>
      <c r="BA23" t="s">
        <v>124</v>
      </c>
    </row>
    <row r="24" spans="1:55" x14ac:dyDescent="0.25">
      <c r="A24" t="s">
        <v>23</v>
      </c>
      <c r="B24">
        <v>25268</v>
      </c>
      <c r="E24" t="s">
        <v>24</v>
      </c>
      <c r="F24">
        <v>11739</v>
      </c>
      <c r="M24">
        <f>P24/SUM(P$22:P$24)</f>
        <v>0.64586377528743999</v>
      </c>
      <c r="N24" s="15" t="s">
        <v>67</v>
      </c>
      <c r="O24" s="15" t="s">
        <v>68</v>
      </c>
      <c r="P24" s="15">
        <v>2.8401472000000001E-2</v>
      </c>
      <c r="Q24" s="15" t="s">
        <v>69</v>
      </c>
      <c r="R24" s="15">
        <f>M24*$U$12</f>
        <v>2.4804092303371821E-2</v>
      </c>
      <c r="S24" s="15" t="s">
        <v>70</v>
      </c>
      <c r="T24" s="15"/>
      <c r="U24" s="15" t="s">
        <v>75</v>
      </c>
      <c r="V24" s="15"/>
      <c r="W24" s="15" t="s">
        <v>116</v>
      </c>
      <c r="AA24" t="s">
        <v>67</v>
      </c>
      <c r="AB24" t="s">
        <v>68</v>
      </c>
      <c r="AC24">
        <v>1.1852812000000001E-2</v>
      </c>
      <c r="AD24" t="s">
        <v>69</v>
      </c>
      <c r="AE24" s="18">
        <f>AE14</f>
        <v>1.3685045616818722E-3</v>
      </c>
      <c r="AF24" t="s">
        <v>70</v>
      </c>
      <c r="AH24" t="s">
        <v>82</v>
      </c>
      <c r="AT24" t="s">
        <v>67</v>
      </c>
      <c r="AU24" t="s">
        <v>68</v>
      </c>
      <c r="AV24">
        <v>9.2973429999999996E-3</v>
      </c>
      <c r="AW24" t="s">
        <v>69</v>
      </c>
      <c r="AX24">
        <v>7.9190577974852551E-3</v>
      </c>
      <c r="AY24" t="s">
        <v>70</v>
      </c>
      <c r="BA24" t="s">
        <v>125</v>
      </c>
    </row>
    <row r="25" spans="1:55" x14ac:dyDescent="0.25">
      <c r="A25" t="s">
        <v>24</v>
      </c>
      <c r="B25">
        <v>11739</v>
      </c>
      <c r="E25" t="s">
        <v>25</v>
      </c>
      <c r="F25">
        <v>6838</v>
      </c>
      <c r="M25">
        <f>P25/SUM(P$21+P$25+P$46+P$47)</f>
        <v>0.60127459701674091</v>
      </c>
      <c r="N25" s="14" t="s">
        <v>67</v>
      </c>
      <c r="O25" s="14" t="s">
        <v>68</v>
      </c>
      <c r="P25" s="14">
        <v>0.26433632899999998</v>
      </c>
      <c r="Q25" s="14" t="s">
        <v>69</v>
      </c>
      <c r="R25" s="14">
        <f>M25*$O$12</f>
        <v>0.2631270210958348</v>
      </c>
      <c r="S25" s="14" t="s">
        <v>70</v>
      </c>
      <c r="T25" s="14"/>
      <c r="U25" s="14" t="s">
        <v>76</v>
      </c>
      <c r="V25" s="14"/>
      <c r="W25" s="14" t="s">
        <v>44</v>
      </c>
      <c r="AA25" t="s">
        <v>67</v>
      </c>
      <c r="AB25" t="s">
        <v>68</v>
      </c>
      <c r="AC25">
        <v>3.9445849999999996E-3</v>
      </c>
      <c r="AD25" t="s">
        <v>69</v>
      </c>
      <c r="AE25" s="18">
        <f>AC14</f>
        <v>2.5109083696945655E-2</v>
      </c>
      <c r="AF25" t="s">
        <v>70</v>
      </c>
      <c r="AH25" t="s">
        <v>126</v>
      </c>
      <c r="AT25" t="s">
        <v>67</v>
      </c>
      <c r="AU25" t="s">
        <v>68</v>
      </c>
      <c r="AV25">
        <v>2.0241571E-2</v>
      </c>
      <c r="AW25" t="s">
        <v>69</v>
      </c>
      <c r="AX25">
        <v>0</v>
      </c>
      <c r="AY25" t="s">
        <v>70</v>
      </c>
      <c r="BA25" t="s">
        <v>82</v>
      </c>
    </row>
    <row r="26" spans="1:55" x14ac:dyDescent="0.25">
      <c r="A26" t="s">
        <v>25</v>
      </c>
      <c r="B26">
        <v>6838</v>
      </c>
      <c r="E26" t="s">
        <v>26</v>
      </c>
      <c r="F26">
        <v>5975</v>
      </c>
      <c r="M26">
        <f>P26/SUM(P$26+P$27+P$48+P$49)</f>
        <v>0.19967272712602654</v>
      </c>
      <c r="N26" t="s">
        <v>67</v>
      </c>
      <c r="O26" t="s">
        <v>68</v>
      </c>
      <c r="P26">
        <v>2.9003570999999999E-2</v>
      </c>
      <c r="Q26" t="s">
        <v>69</v>
      </c>
      <c r="R26">
        <f>M26*$Q$12</f>
        <v>1.9408609544678254E-2</v>
      </c>
      <c r="S26" t="s">
        <v>70</v>
      </c>
      <c r="U26" t="s">
        <v>77</v>
      </c>
      <c r="W26" t="s">
        <v>117</v>
      </c>
      <c r="AA26" t="s">
        <v>67</v>
      </c>
      <c r="AB26" t="s">
        <v>68</v>
      </c>
      <c r="AC26">
        <v>4.9918508081122298E-3</v>
      </c>
      <c r="AD26" t="s">
        <v>69</v>
      </c>
      <c r="AF26" t="s">
        <v>70</v>
      </c>
      <c r="AH26" t="s">
        <v>127</v>
      </c>
      <c r="AT26" t="s">
        <v>67</v>
      </c>
      <c r="AU26" t="s">
        <v>68</v>
      </c>
      <c r="AV26">
        <v>3.0332950000000001E-3</v>
      </c>
      <c r="AW26" t="s">
        <v>69</v>
      </c>
      <c r="AX26">
        <v>7.5944560470856271E-4</v>
      </c>
      <c r="AY26" t="s">
        <v>70</v>
      </c>
      <c r="BA26" t="s">
        <v>132</v>
      </c>
    </row>
    <row r="27" spans="1:55" x14ac:dyDescent="0.25">
      <c r="A27" t="s">
        <v>26</v>
      </c>
      <c r="B27">
        <v>5975</v>
      </c>
      <c r="E27" t="s">
        <v>27</v>
      </c>
      <c r="F27">
        <v>3038</v>
      </c>
      <c r="M27">
        <f>P27/SUM(P$26+P$27+P$48+P$49)</f>
        <v>0.12332727040935153</v>
      </c>
      <c r="N27" t="s">
        <v>67</v>
      </c>
      <c r="O27" t="s">
        <v>68</v>
      </c>
      <c r="P27">
        <v>1.7913970000000001E-2</v>
      </c>
      <c r="Q27" t="s">
        <v>69</v>
      </c>
      <c r="R27">
        <f>M27*$Q$12</f>
        <v>1.1987670384625395E-2</v>
      </c>
      <c r="S27" t="s">
        <v>70</v>
      </c>
      <c r="U27" t="s">
        <v>78</v>
      </c>
      <c r="W27" t="s">
        <v>117</v>
      </c>
      <c r="AA27" t="s">
        <v>104</v>
      </c>
      <c r="AB27" t="s">
        <v>105</v>
      </c>
      <c r="AC27" s="4">
        <v>6.5820984882502598E-9</v>
      </c>
      <c r="AD27" t="s">
        <v>106</v>
      </c>
      <c r="AF27" t="s">
        <v>107</v>
      </c>
      <c r="AH27" t="s">
        <v>108</v>
      </c>
      <c r="AI27" t="s">
        <v>128</v>
      </c>
      <c r="AJ27" t="s">
        <v>110</v>
      </c>
      <c r="AT27" t="s">
        <v>67</v>
      </c>
      <c r="AU27" t="s">
        <v>68</v>
      </c>
      <c r="AV27">
        <v>0</v>
      </c>
      <c r="AW27" t="s">
        <v>69</v>
      </c>
      <c r="AX27">
        <v>0</v>
      </c>
      <c r="AY27" t="s">
        <v>70</v>
      </c>
      <c r="BA27" t="s">
        <v>133</v>
      </c>
    </row>
    <row r="28" spans="1:55" x14ac:dyDescent="0.25">
      <c r="A28" t="s">
        <v>27</v>
      </c>
      <c r="B28">
        <v>3038</v>
      </c>
      <c r="E28" t="s">
        <v>28</v>
      </c>
      <c r="F28">
        <v>2199</v>
      </c>
      <c r="M28">
        <f>P28/SUM(P$28:P$29)</f>
        <v>0.21312786041384238</v>
      </c>
      <c r="N28" s="16" t="s">
        <v>67</v>
      </c>
      <c r="O28" s="16" t="s">
        <v>68</v>
      </c>
      <c r="P28" s="16">
        <v>4.8159788000000002E-2</v>
      </c>
      <c r="Q28" s="16" t="s">
        <v>69</v>
      </c>
      <c r="R28" s="16">
        <f>M28*T$12</f>
        <v>3.0174120359188192E-2</v>
      </c>
      <c r="S28" s="16" t="s">
        <v>70</v>
      </c>
      <c r="T28" s="16"/>
      <c r="U28" s="16" t="s">
        <v>79</v>
      </c>
      <c r="V28" s="16"/>
      <c r="W28" s="16" t="s">
        <v>118</v>
      </c>
      <c r="AA28" t="s">
        <v>111</v>
      </c>
      <c r="AB28" t="s">
        <v>105</v>
      </c>
      <c r="AC28" s="4">
        <v>3.1699999999999999E-10</v>
      </c>
      <c r="AD28" t="s">
        <v>106</v>
      </c>
      <c r="AF28" t="s">
        <v>112</v>
      </c>
      <c r="AH28" t="s">
        <v>129</v>
      </c>
      <c r="AI28" t="s">
        <v>128</v>
      </c>
      <c r="AJ28" t="s">
        <v>130</v>
      </c>
      <c r="AT28" t="s">
        <v>67</v>
      </c>
      <c r="AU28" t="s">
        <v>68</v>
      </c>
      <c r="AV28">
        <v>0</v>
      </c>
      <c r="AW28" t="s">
        <v>69</v>
      </c>
      <c r="AX28">
        <v>0</v>
      </c>
      <c r="AY28" t="s">
        <v>70</v>
      </c>
      <c r="BA28" t="s">
        <v>134</v>
      </c>
    </row>
    <row r="29" spans="1:55" x14ac:dyDescent="0.25">
      <c r="A29" t="s">
        <v>28</v>
      </c>
      <c r="B29">
        <v>2199</v>
      </c>
      <c r="E29" t="s">
        <v>29</v>
      </c>
      <c r="F29">
        <v>1008</v>
      </c>
      <c r="M29">
        <f>P29/SUM(P$28:P$29)</f>
        <v>0.78687213958615754</v>
      </c>
      <c r="N29" s="16" t="s">
        <v>67</v>
      </c>
      <c r="O29" s="16" t="s">
        <v>68</v>
      </c>
      <c r="P29" s="16">
        <v>0.17780685900000001</v>
      </c>
      <c r="Q29" s="16" t="s">
        <v>69</v>
      </c>
      <c r="R29" s="16">
        <f>M29*T$12</f>
        <v>0.11140342985220791</v>
      </c>
      <c r="S29" s="16" t="s">
        <v>70</v>
      </c>
      <c r="T29" s="16"/>
      <c r="U29" s="16" t="s">
        <v>80</v>
      </c>
      <c r="V29" s="16"/>
      <c r="W29" s="16" t="s">
        <v>49</v>
      </c>
      <c r="AE29" s="19">
        <f>SUM(AE20:AE25)</f>
        <v>0.995616818722729</v>
      </c>
      <c r="AT29" t="s">
        <v>67</v>
      </c>
      <c r="AU29" t="s">
        <v>68</v>
      </c>
      <c r="AV29">
        <v>1.1939922E-2</v>
      </c>
      <c r="AW29" t="s">
        <v>69</v>
      </c>
      <c r="AX29" s="6">
        <f>AY16</f>
        <v>4.2871929298064028E-4</v>
      </c>
      <c r="AY29" t="s">
        <v>70</v>
      </c>
      <c r="BA29" t="s">
        <v>126</v>
      </c>
    </row>
    <row r="30" spans="1:55" x14ac:dyDescent="0.25">
      <c r="A30" t="s">
        <v>29</v>
      </c>
      <c r="B30">
        <v>1008</v>
      </c>
      <c r="E30" t="s">
        <v>30</v>
      </c>
      <c r="F30">
        <v>556</v>
      </c>
      <c r="M30">
        <f>P30/(P$30+P$50)</f>
        <v>0.79003558718861211</v>
      </c>
      <c r="N30" s="10" t="s">
        <v>67</v>
      </c>
      <c r="O30" s="10" t="s">
        <v>68</v>
      </c>
      <c r="P30" s="10">
        <v>1.11E-2</v>
      </c>
      <c r="Q30" s="10" t="s">
        <v>69</v>
      </c>
      <c r="R30" s="10">
        <f>M30*P$12</f>
        <v>7.5663471598483014E-3</v>
      </c>
      <c r="S30" s="10" t="s">
        <v>70</v>
      </c>
      <c r="T30" s="10"/>
      <c r="U30" s="10" t="s">
        <v>81</v>
      </c>
      <c r="V30" s="10"/>
      <c r="W30" s="10" t="s">
        <v>119</v>
      </c>
      <c r="AT30" t="s">
        <v>67</v>
      </c>
      <c r="AU30" t="s">
        <v>68</v>
      </c>
      <c r="AV30">
        <v>2.7899791692544199E-2</v>
      </c>
      <c r="AW30" t="s">
        <v>69</v>
      </c>
      <c r="AY30" t="s">
        <v>70</v>
      </c>
      <c r="BA30" t="s">
        <v>135</v>
      </c>
    </row>
    <row r="31" spans="1:55" x14ac:dyDescent="0.25">
      <c r="A31" t="s">
        <v>30</v>
      </c>
      <c r="B31">
        <v>556</v>
      </c>
      <c r="E31" t="s">
        <v>31</v>
      </c>
      <c r="F31">
        <v>250</v>
      </c>
      <c r="N31" t="s">
        <v>67</v>
      </c>
      <c r="O31" t="s">
        <v>68</v>
      </c>
      <c r="P31">
        <v>1.8856277000000001E-2</v>
      </c>
      <c r="Q31" t="s">
        <v>69</v>
      </c>
      <c r="R31" s="5">
        <f>V12</f>
        <v>5.9733861476548994E-2</v>
      </c>
      <c r="S31" t="s">
        <v>70</v>
      </c>
      <c r="U31" t="s">
        <v>82</v>
      </c>
      <c r="W31" t="s">
        <v>120</v>
      </c>
      <c r="AT31" t="s">
        <v>104</v>
      </c>
      <c r="AU31" t="s">
        <v>105</v>
      </c>
      <c r="AV31" s="4">
        <v>6.5820984882502598E-9</v>
      </c>
      <c r="AW31" t="s">
        <v>106</v>
      </c>
      <c r="AY31" t="s">
        <v>107</v>
      </c>
      <c r="BA31" t="s">
        <v>108</v>
      </c>
      <c r="BB31" t="s">
        <v>128</v>
      </c>
      <c r="BC31" t="s">
        <v>110</v>
      </c>
    </row>
    <row r="32" spans="1:55" x14ac:dyDescent="0.25">
      <c r="A32" t="s">
        <v>31</v>
      </c>
      <c r="B32">
        <v>250</v>
      </c>
      <c r="E32" t="s">
        <v>32</v>
      </c>
      <c r="F32">
        <v>121</v>
      </c>
      <c r="M32">
        <f>P32/SUM(P$32:P$35)</f>
        <v>2.8600104852985312E-2</v>
      </c>
      <c r="N32" s="13" t="s">
        <v>67</v>
      </c>
      <c r="O32" s="13" t="s">
        <v>68</v>
      </c>
      <c r="P32" s="13">
        <v>1.7723649999999999E-3</v>
      </c>
      <c r="Q32" s="13" t="s">
        <v>69</v>
      </c>
      <c r="R32" s="13">
        <f>M32*W$12</f>
        <v>3.5567219546035729E-3</v>
      </c>
      <c r="S32" s="13" t="s">
        <v>70</v>
      </c>
      <c r="T32" s="13"/>
      <c r="U32" s="13" t="s">
        <v>83</v>
      </c>
      <c r="V32" s="13"/>
      <c r="W32" s="13" t="s">
        <v>52</v>
      </c>
      <c r="AT32" t="s">
        <v>111</v>
      </c>
      <c r="AU32" t="s">
        <v>105</v>
      </c>
      <c r="AV32" s="4">
        <v>3.1699999999999999E-10</v>
      </c>
      <c r="AW32" t="s">
        <v>106</v>
      </c>
      <c r="AY32" t="s">
        <v>112</v>
      </c>
      <c r="BA32" t="s">
        <v>129</v>
      </c>
      <c r="BB32" t="s">
        <v>128</v>
      </c>
      <c r="BC32" t="s">
        <v>130</v>
      </c>
    </row>
    <row r="33" spans="1:50" x14ac:dyDescent="0.25">
      <c r="A33" t="s">
        <v>32</v>
      </c>
      <c r="B33">
        <v>121</v>
      </c>
      <c r="E33" t="s">
        <v>33</v>
      </c>
      <c r="F33">
        <v>110</v>
      </c>
      <c r="M33">
        <f t="shared" ref="M33:M35" si="4">P33/SUM(P$32:P$35)</f>
        <v>0.75198562375819089</v>
      </c>
      <c r="N33" s="13" t="s">
        <v>67</v>
      </c>
      <c r="O33" s="13" t="s">
        <v>68</v>
      </c>
      <c r="P33" s="13">
        <v>4.6600982999999999E-2</v>
      </c>
      <c r="Q33" s="13" t="s">
        <v>69</v>
      </c>
      <c r="R33" s="13">
        <f t="shared" ref="R33:R35" si="5">M33*W$12</f>
        <v>9.3517271748318143E-2</v>
      </c>
      <c r="S33" s="13" t="s">
        <v>70</v>
      </c>
      <c r="T33" s="13"/>
      <c r="U33" s="13" t="s">
        <v>84</v>
      </c>
      <c r="V33" s="13"/>
      <c r="W33" s="13" t="s">
        <v>52</v>
      </c>
      <c r="AX33" s="9"/>
    </row>
    <row r="34" spans="1:50" x14ac:dyDescent="0.25">
      <c r="A34" t="s">
        <v>33</v>
      </c>
      <c r="B34">
        <v>110</v>
      </c>
      <c r="E34" t="s">
        <v>34</v>
      </c>
      <c r="F34">
        <v>54</v>
      </c>
      <c r="M34">
        <f t="shared" si="4"/>
        <v>0.13706567553824778</v>
      </c>
      <c r="N34" s="13" t="s">
        <v>67</v>
      </c>
      <c r="O34" s="13" t="s">
        <v>68</v>
      </c>
      <c r="P34" s="13">
        <v>8.4940390000000001E-3</v>
      </c>
      <c r="Q34" s="13" t="s">
        <v>69</v>
      </c>
      <c r="R34" s="13">
        <f t="shared" si="5"/>
        <v>1.7045549305340028E-2</v>
      </c>
      <c r="S34" s="13" t="s">
        <v>70</v>
      </c>
      <c r="T34" s="13"/>
      <c r="U34" s="13" t="s">
        <v>85</v>
      </c>
      <c r="V34" s="13"/>
      <c r="W34" s="13" t="s">
        <v>52</v>
      </c>
    </row>
    <row r="35" spans="1:50" x14ac:dyDescent="0.25">
      <c r="A35" t="s">
        <v>34</v>
      </c>
      <c r="B35">
        <v>54</v>
      </c>
      <c r="E35" t="s">
        <v>35</v>
      </c>
      <c r="F35">
        <v>12</v>
      </c>
      <c r="M35">
        <f t="shared" si="4"/>
        <v>8.2348595850575981E-2</v>
      </c>
      <c r="N35" s="13" t="s">
        <v>67</v>
      </c>
      <c r="O35" s="13" t="s">
        <v>68</v>
      </c>
      <c r="P35" s="13">
        <v>5.1031899999999996E-3</v>
      </c>
      <c r="Q35" s="13" t="s">
        <v>69</v>
      </c>
      <c r="R35" s="13">
        <f t="shared" si="5"/>
        <v>1.0240908566527439E-2</v>
      </c>
      <c r="S35" s="13" t="s">
        <v>70</v>
      </c>
      <c r="T35" s="13"/>
      <c r="U35" s="13" t="s">
        <v>86</v>
      </c>
      <c r="V35" s="13"/>
      <c r="W35" s="13" t="s">
        <v>52</v>
      </c>
    </row>
    <row r="36" spans="1:50" x14ac:dyDescent="0.25">
      <c r="A36" t="s">
        <v>35</v>
      </c>
      <c r="B36">
        <v>12</v>
      </c>
      <c r="E36" t="s">
        <v>36</v>
      </c>
      <c r="F36">
        <v>8</v>
      </c>
      <c r="M36" s="4">
        <f>P36/SUM(P$36:P$44)</f>
        <v>0.13680070798540825</v>
      </c>
      <c r="N36" s="11" t="s">
        <v>67</v>
      </c>
      <c r="O36" s="11" t="s">
        <v>68</v>
      </c>
      <c r="P36" s="12">
        <v>4.5789300000000002E-4</v>
      </c>
      <c r="Q36" s="11" t="s">
        <v>69</v>
      </c>
      <c r="R36" s="12">
        <f>M36*X$12</f>
        <v>3.8488512632924216E-4</v>
      </c>
      <c r="S36" s="11" t="s">
        <v>70</v>
      </c>
      <c r="T36" s="11"/>
      <c r="U36" s="11" t="s">
        <v>87</v>
      </c>
      <c r="V36" s="11"/>
      <c r="W36" s="11" t="s">
        <v>121</v>
      </c>
    </row>
    <row r="37" spans="1:50" x14ac:dyDescent="0.25">
      <c r="A37" t="s">
        <v>36</v>
      </c>
      <c r="B37">
        <v>8</v>
      </c>
      <c r="E37" t="s">
        <v>37</v>
      </c>
      <c r="F37">
        <v>5</v>
      </c>
      <c r="M37" s="4">
        <f t="shared" ref="M37:M44" si="6">P37/SUM(P$36:P$44)</f>
        <v>5.5464437840445413E-2</v>
      </c>
      <c r="N37" s="11" t="s">
        <v>67</v>
      </c>
      <c r="O37" s="11" t="s">
        <v>68</v>
      </c>
      <c r="P37" s="12">
        <v>1.8564800000000001E-4</v>
      </c>
      <c r="Q37" s="11" t="s">
        <v>69</v>
      </c>
      <c r="R37" s="12">
        <f t="shared" ref="R37:R44" si="7">M37*X$12</f>
        <v>1.5604770968931858E-4</v>
      </c>
      <c r="S37" s="11" t="s">
        <v>70</v>
      </c>
      <c r="T37" s="11"/>
      <c r="U37" s="11" t="s">
        <v>88</v>
      </c>
      <c r="V37" s="11"/>
      <c r="W37" s="11" t="s">
        <v>121</v>
      </c>
    </row>
    <row r="38" spans="1:50" x14ac:dyDescent="0.25">
      <c r="A38" t="s">
        <v>37</v>
      </c>
      <c r="B38">
        <v>5</v>
      </c>
      <c r="E38" t="s">
        <v>38</v>
      </c>
      <c r="F38">
        <v>1</v>
      </c>
      <c r="M38" s="4">
        <f t="shared" si="6"/>
        <v>0.19767810306101477</v>
      </c>
      <c r="N38" s="11" t="s">
        <v>67</v>
      </c>
      <c r="O38" s="11" t="s">
        <v>68</v>
      </c>
      <c r="P38" s="12">
        <v>6.6165899999999999E-4</v>
      </c>
      <c r="Q38" s="11" t="s">
        <v>69</v>
      </c>
      <c r="R38" s="12">
        <f t="shared" si="7"/>
        <v>5.5616204615899353E-4</v>
      </c>
      <c r="S38" s="11" t="s">
        <v>70</v>
      </c>
      <c r="T38" s="11"/>
      <c r="U38" s="11" t="s">
        <v>89</v>
      </c>
      <c r="V38" s="11"/>
      <c r="W38" s="11" t="s">
        <v>121</v>
      </c>
    </row>
    <row r="39" spans="1:50" x14ac:dyDescent="0.25">
      <c r="A39" t="s">
        <v>38</v>
      </c>
      <c r="B39">
        <v>1</v>
      </c>
      <c r="E39" t="s">
        <v>39</v>
      </c>
      <c r="F39">
        <v>1</v>
      </c>
      <c r="M39" s="4">
        <f t="shared" si="6"/>
        <v>0.18777834862099388</v>
      </c>
      <c r="N39" s="11" t="s">
        <v>67</v>
      </c>
      <c r="O39" s="11" t="s">
        <v>68</v>
      </c>
      <c r="P39" s="12">
        <v>6.2852299999999997E-4</v>
      </c>
      <c r="Q39" s="11" t="s">
        <v>69</v>
      </c>
      <c r="R39" s="12">
        <f t="shared" si="7"/>
        <v>5.2830935230683651E-4</v>
      </c>
      <c r="S39" s="11" t="s">
        <v>70</v>
      </c>
      <c r="T39" s="11"/>
      <c r="U39" s="11" t="s">
        <v>90</v>
      </c>
      <c r="V39" s="11"/>
      <c r="W39" s="11" t="s">
        <v>121</v>
      </c>
    </row>
    <row r="40" spans="1:50" x14ac:dyDescent="0.25">
      <c r="A40" t="s">
        <v>39</v>
      </c>
      <c r="B40">
        <v>1</v>
      </c>
      <c r="E40" t="s">
        <v>40</v>
      </c>
      <c r="F40" s="1">
        <f>SUM(F3:F39)</f>
        <v>71830499</v>
      </c>
      <c r="M40" s="4">
        <f t="shared" si="6"/>
        <v>0.24895838889359886</v>
      </c>
      <c r="N40" s="11" t="s">
        <v>67</v>
      </c>
      <c r="O40" s="11" t="s">
        <v>68</v>
      </c>
      <c r="P40" s="12">
        <v>8.3330199999999996E-4</v>
      </c>
      <c r="Q40" s="11" t="s">
        <v>69</v>
      </c>
      <c r="R40" s="12">
        <f t="shared" si="7"/>
        <v>7.0043775628893679E-4</v>
      </c>
      <c r="S40" s="11" t="s">
        <v>70</v>
      </c>
      <c r="T40" s="11"/>
      <c r="U40" s="11" t="s">
        <v>91</v>
      </c>
      <c r="V40" s="11"/>
      <c r="W40" s="11" t="s">
        <v>121</v>
      </c>
    </row>
    <row r="41" spans="1:50" x14ac:dyDescent="0.25">
      <c r="M41" s="4">
        <f t="shared" si="6"/>
        <v>4.7683498540713881E-2</v>
      </c>
      <c r="N41" s="11" t="s">
        <v>67</v>
      </c>
      <c r="O41" s="11" t="s">
        <v>68</v>
      </c>
      <c r="P41" s="12">
        <v>1.5960400000000001E-4</v>
      </c>
      <c r="Q41" s="11" t="s">
        <v>69</v>
      </c>
      <c r="R41" s="12">
        <f>M41*X$12</f>
        <v>1.3415624546051671E-4</v>
      </c>
      <c r="S41" s="11" t="s">
        <v>70</v>
      </c>
      <c r="T41" s="11"/>
      <c r="U41" s="11" t="s">
        <v>92</v>
      </c>
      <c r="V41" s="11"/>
      <c r="W41" s="11" t="s">
        <v>121</v>
      </c>
    </row>
    <row r="42" spans="1:50" x14ac:dyDescent="0.25">
      <c r="M42" s="4">
        <f t="shared" si="6"/>
        <v>4.8502403264280305E-2</v>
      </c>
      <c r="N42" s="11" t="s">
        <v>67</v>
      </c>
      <c r="O42" s="11" t="s">
        <v>68</v>
      </c>
      <c r="P42" s="12">
        <v>1.6234499999999999E-4</v>
      </c>
      <c r="Q42" s="11" t="s">
        <v>69</v>
      </c>
      <c r="R42" s="12">
        <f t="shared" si="7"/>
        <v>1.3646021195764255E-4</v>
      </c>
      <c r="S42" s="11" t="s">
        <v>70</v>
      </c>
      <c r="T42" s="11"/>
      <c r="U42" s="11" t="s">
        <v>93</v>
      </c>
      <c r="V42" s="11"/>
      <c r="W42" s="11" t="s">
        <v>121</v>
      </c>
    </row>
    <row r="43" spans="1:50" x14ac:dyDescent="0.25">
      <c r="M43" s="4">
        <f t="shared" si="6"/>
        <v>6.7661367916913701E-4</v>
      </c>
      <c r="N43" s="11" t="s">
        <v>67</v>
      </c>
      <c r="O43" s="11" t="s">
        <v>68</v>
      </c>
      <c r="P43" s="12">
        <v>2.2647300000000001E-6</v>
      </c>
      <c r="Q43" s="11" t="s">
        <v>69</v>
      </c>
      <c r="R43" s="12">
        <f t="shared" si="7"/>
        <v>1.9036344564158541E-6</v>
      </c>
      <c r="S43" s="11" t="s">
        <v>70</v>
      </c>
      <c r="T43" s="11"/>
      <c r="U43" s="11" t="s">
        <v>94</v>
      </c>
      <c r="V43" s="11"/>
      <c r="W43" s="11" t="s">
        <v>121</v>
      </c>
    </row>
    <row r="44" spans="1:50" x14ac:dyDescent="0.25">
      <c r="M44" s="4">
        <f t="shared" si="6"/>
        <v>7.6457498114375522E-2</v>
      </c>
      <c r="N44" s="11" t="s">
        <v>67</v>
      </c>
      <c r="O44" s="11" t="s">
        <v>68</v>
      </c>
      <c r="P44" s="12">
        <v>2.5591500000000001E-4</v>
      </c>
      <c r="Q44" s="11" t="s">
        <v>69</v>
      </c>
      <c r="R44" s="12">
        <f t="shared" si="7"/>
        <v>2.1511112225901686E-4</v>
      </c>
      <c r="S44" s="11" t="s">
        <v>70</v>
      </c>
      <c r="T44" s="11"/>
      <c r="U44" s="11" t="s">
        <v>95</v>
      </c>
      <c r="V44" s="11"/>
      <c r="W44" s="11" t="s">
        <v>121</v>
      </c>
    </row>
    <row r="45" spans="1:50" x14ac:dyDescent="0.25">
      <c r="N45" t="s">
        <v>67</v>
      </c>
      <c r="O45" t="s">
        <v>68</v>
      </c>
      <c r="P45" s="1">
        <v>6.8729571855396118E-2</v>
      </c>
      <c r="Q45" t="s">
        <v>69</v>
      </c>
      <c r="R45" s="1">
        <v>6.8729571855396118E-2</v>
      </c>
      <c r="S45" t="s">
        <v>70</v>
      </c>
      <c r="U45" t="s">
        <v>96</v>
      </c>
      <c r="W45" t="s">
        <v>47</v>
      </c>
    </row>
    <row r="46" spans="1:50" x14ac:dyDescent="0.25">
      <c r="M46">
        <f>P46/SUM(P$21+P$25+P$46+P$47)</f>
        <v>6.0935814041677382E-2</v>
      </c>
      <c r="N46" s="14" t="s">
        <v>67</v>
      </c>
      <c r="O46" s="14" t="s">
        <v>68</v>
      </c>
      <c r="P46" s="14">
        <v>2.6789007E-2</v>
      </c>
      <c r="Q46" s="14" t="s">
        <v>69</v>
      </c>
      <c r="R46" s="14">
        <f>M46*$O$12</f>
        <v>2.6666450414484896E-2</v>
      </c>
      <c r="S46" s="14" t="s">
        <v>70</v>
      </c>
      <c r="U46" s="14" t="s">
        <v>97</v>
      </c>
      <c r="V46" s="14"/>
      <c r="W46" s="14" t="s">
        <v>115</v>
      </c>
    </row>
    <row r="47" spans="1:50" x14ac:dyDescent="0.25">
      <c r="M47">
        <f>P47/SUM(P$21+P$25+P$46+P$47)</f>
        <v>1.7079943224641323E-2</v>
      </c>
      <c r="N47" s="14" t="s">
        <v>67</v>
      </c>
      <c r="O47" s="14" t="s">
        <v>68</v>
      </c>
      <c r="P47" s="14">
        <v>7.5087979999999997E-3</v>
      </c>
      <c r="Q47" s="14" t="s">
        <v>69</v>
      </c>
      <c r="R47" s="14">
        <f>M47*$O$12</f>
        <v>7.4744461240905027E-3</v>
      </c>
      <c r="S47" s="14" t="s">
        <v>70</v>
      </c>
      <c r="U47" s="14" t="s">
        <v>98</v>
      </c>
      <c r="V47" s="14"/>
      <c r="W47" s="14" t="s">
        <v>44</v>
      </c>
    </row>
    <row r="48" spans="1:50" x14ac:dyDescent="0.25">
      <c r="M48">
        <f>P48/SUM(P$26+P$27+P$48+P$49)</f>
        <v>1.1047013654129254E-2</v>
      </c>
      <c r="N48" t="s">
        <v>67</v>
      </c>
      <c r="O48" t="s">
        <v>68</v>
      </c>
      <c r="P48">
        <v>1.6046400000000001E-3</v>
      </c>
      <c r="Q48" t="s">
        <v>69</v>
      </c>
      <c r="R48">
        <f>M48*$Q$12</f>
        <v>1.0737929898277877E-3</v>
      </c>
      <c r="S48" t="s">
        <v>70</v>
      </c>
      <c r="U48" t="s">
        <v>99</v>
      </c>
      <c r="W48" t="s">
        <v>117</v>
      </c>
    </row>
    <row r="49" spans="13:23" x14ac:dyDescent="0.25">
      <c r="M49">
        <f>P49/SUM(P$26+P$27+P$48+P$49)</f>
        <v>0.66595298881049259</v>
      </c>
      <c r="N49" t="s">
        <v>67</v>
      </c>
      <c r="O49" t="s">
        <v>68</v>
      </c>
      <c r="P49">
        <v>9.6733365000000002E-2</v>
      </c>
      <c r="Q49" t="s">
        <v>69</v>
      </c>
      <c r="R49">
        <f>M49*$Q$12</f>
        <v>6.4732032866844064E-2</v>
      </c>
      <c r="S49" t="s">
        <v>70</v>
      </c>
      <c r="U49" t="s">
        <v>100</v>
      </c>
      <c r="W49" t="s">
        <v>117</v>
      </c>
    </row>
    <row r="50" spans="13:23" x14ac:dyDescent="0.25">
      <c r="M50">
        <f>P50/(P$30+P$50)</f>
        <v>0.20996441281138789</v>
      </c>
      <c r="N50" s="10" t="s">
        <v>67</v>
      </c>
      <c r="O50" s="10" t="s">
        <v>68</v>
      </c>
      <c r="P50" s="10">
        <v>2.9499999999999999E-3</v>
      </c>
      <c r="Q50" s="10" t="s">
        <v>69</v>
      </c>
      <c r="R50" s="10">
        <f>M50*P$12</f>
        <v>2.0108760469867105E-3</v>
      </c>
      <c r="S50" s="10" t="s">
        <v>70</v>
      </c>
      <c r="T50" s="10"/>
      <c r="U50" s="10" t="s">
        <v>101</v>
      </c>
      <c r="V50" s="10"/>
      <c r="W50" s="10" t="s">
        <v>45</v>
      </c>
    </row>
    <row r="51" spans="13:23" x14ac:dyDescent="0.25">
      <c r="N51" t="s">
        <v>67</v>
      </c>
      <c r="O51" t="s">
        <v>68</v>
      </c>
      <c r="P51" s="8">
        <v>1.9780690997656981E-2</v>
      </c>
      <c r="Q51" t="s">
        <v>69</v>
      </c>
      <c r="R51" s="8">
        <v>1.9780690997656981E-2</v>
      </c>
      <c r="S51" t="s">
        <v>70</v>
      </c>
      <c r="U51" t="s">
        <v>102</v>
      </c>
      <c r="W51" t="s">
        <v>48</v>
      </c>
    </row>
    <row r="52" spans="13:23" x14ac:dyDescent="0.25">
      <c r="N52" t="s">
        <v>67</v>
      </c>
      <c r="O52" t="s">
        <v>68</v>
      </c>
      <c r="P52">
        <v>2.0229702315589099E-2</v>
      </c>
      <c r="Q52" t="s">
        <v>69</v>
      </c>
      <c r="S52" t="s">
        <v>70</v>
      </c>
      <c r="U52" t="s">
        <v>103</v>
      </c>
    </row>
    <row r="53" spans="13:23" x14ac:dyDescent="0.25">
      <c r="N53" t="s">
        <v>104</v>
      </c>
      <c r="O53" t="s">
        <v>105</v>
      </c>
      <c r="P53" s="4">
        <v>6.5820984882502598E-9</v>
      </c>
      <c r="Q53" t="s">
        <v>106</v>
      </c>
      <c r="S53" t="s">
        <v>107</v>
      </c>
      <c r="U53" t="s">
        <v>108</v>
      </c>
      <c r="V53" t="s">
        <v>109</v>
      </c>
      <c r="W53" t="s">
        <v>110</v>
      </c>
    </row>
    <row r="54" spans="13:23" x14ac:dyDescent="0.25">
      <c r="N54" t="s">
        <v>111</v>
      </c>
      <c r="O54" t="s">
        <v>105</v>
      </c>
      <c r="P54" s="4">
        <v>3.1699999999999999E-10</v>
      </c>
      <c r="Q54" t="s">
        <v>106</v>
      </c>
      <c r="S54" t="s">
        <v>112</v>
      </c>
      <c r="U54" t="s">
        <v>113</v>
      </c>
      <c r="V54" t="s">
        <v>109</v>
      </c>
      <c r="W54" t="s">
        <v>114</v>
      </c>
    </row>
    <row r="55" spans="13:23" x14ac:dyDescent="0.25">
      <c r="R55" s="17">
        <f>SUM(R20:R51)</f>
        <v>1.0000000000000002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CE6FE-80B1-4829-9FD5-3A160A0CD551}">
  <dimension ref="A1:J37"/>
  <sheetViews>
    <sheetView workbookViewId="0">
      <selection activeCell="C37" sqref="C37"/>
    </sheetView>
  </sheetViews>
  <sheetFormatPr defaultRowHeight="15" x14ac:dyDescent="0.25"/>
  <cols>
    <col min="3" max="3" width="13.7109375" bestFit="1" customWidth="1"/>
  </cols>
  <sheetData>
    <row r="1" spans="1:10" x14ac:dyDescent="0.25">
      <c r="A1" t="s">
        <v>57</v>
      </c>
      <c r="B1" t="s">
        <v>58</v>
      </c>
      <c r="C1" t="s">
        <v>59</v>
      </c>
      <c r="D1" t="s">
        <v>60</v>
      </c>
      <c r="E1" t="s">
        <v>61</v>
      </c>
      <c r="F1" t="s">
        <v>62</v>
      </c>
      <c r="G1" t="s">
        <v>63</v>
      </c>
      <c r="H1" t="s">
        <v>64</v>
      </c>
      <c r="I1" t="s">
        <v>65</v>
      </c>
      <c r="J1" t="s">
        <v>66</v>
      </c>
    </row>
    <row r="2" spans="1:10" x14ac:dyDescent="0.25">
      <c r="A2" t="s">
        <v>67</v>
      </c>
      <c r="B2" t="s">
        <v>68</v>
      </c>
      <c r="C2" s="4">
        <v>4.5014600000000001E-5</v>
      </c>
      <c r="D2" t="s">
        <v>69</v>
      </c>
      <c r="F2" t="s">
        <v>70</v>
      </c>
      <c r="H2" t="s">
        <v>71</v>
      </c>
    </row>
    <row r="3" spans="1:10" x14ac:dyDescent="0.25">
      <c r="A3" t="s">
        <v>67</v>
      </c>
      <c r="B3" t="s">
        <v>68</v>
      </c>
      <c r="C3">
        <v>0.14099250299999999</v>
      </c>
      <c r="D3" t="s">
        <v>69</v>
      </c>
      <c r="F3" t="s">
        <v>70</v>
      </c>
      <c r="H3" t="s">
        <v>72</v>
      </c>
    </row>
    <row r="4" spans="1:10" x14ac:dyDescent="0.25">
      <c r="A4" t="s">
        <v>67</v>
      </c>
      <c r="B4" t="s">
        <v>68</v>
      </c>
      <c r="C4">
        <v>1.016304E-2</v>
      </c>
      <c r="D4" t="s">
        <v>69</v>
      </c>
      <c r="F4" t="s">
        <v>70</v>
      </c>
      <c r="H4" t="s">
        <v>73</v>
      </c>
    </row>
    <row r="5" spans="1:10" x14ac:dyDescent="0.25">
      <c r="A5" t="s">
        <v>67</v>
      </c>
      <c r="B5" t="s">
        <v>68</v>
      </c>
      <c r="C5">
        <v>5.4098879999999998E-3</v>
      </c>
      <c r="D5" t="s">
        <v>69</v>
      </c>
      <c r="F5" t="s">
        <v>70</v>
      </c>
      <c r="H5" t="s">
        <v>74</v>
      </c>
    </row>
    <row r="6" spans="1:10" x14ac:dyDescent="0.25">
      <c r="A6" t="s">
        <v>67</v>
      </c>
      <c r="B6" t="s">
        <v>68</v>
      </c>
      <c r="C6">
        <v>2.8401472000000001E-2</v>
      </c>
      <c r="D6" t="s">
        <v>69</v>
      </c>
      <c r="F6" t="s">
        <v>70</v>
      </c>
      <c r="H6" t="s">
        <v>75</v>
      </c>
    </row>
    <row r="7" spans="1:10" x14ac:dyDescent="0.25">
      <c r="A7" t="s">
        <v>67</v>
      </c>
      <c r="B7" t="s">
        <v>68</v>
      </c>
      <c r="C7">
        <v>0.26433632899999998</v>
      </c>
      <c r="D7" t="s">
        <v>69</v>
      </c>
      <c r="F7" t="s">
        <v>70</v>
      </c>
      <c r="H7" t="s">
        <v>76</v>
      </c>
    </row>
    <row r="8" spans="1:10" x14ac:dyDescent="0.25">
      <c r="A8" t="s">
        <v>67</v>
      </c>
      <c r="B8" t="s">
        <v>68</v>
      </c>
      <c r="C8">
        <v>2.9003570999999999E-2</v>
      </c>
      <c r="D8" t="s">
        <v>69</v>
      </c>
      <c r="F8" t="s">
        <v>70</v>
      </c>
      <c r="H8" t="s">
        <v>77</v>
      </c>
    </row>
    <row r="9" spans="1:10" x14ac:dyDescent="0.25">
      <c r="A9" t="s">
        <v>67</v>
      </c>
      <c r="B9" t="s">
        <v>68</v>
      </c>
      <c r="C9">
        <v>1.7913970000000001E-2</v>
      </c>
      <c r="D9" t="s">
        <v>69</v>
      </c>
      <c r="F9" t="s">
        <v>70</v>
      </c>
      <c r="H9" t="s">
        <v>78</v>
      </c>
    </row>
    <row r="10" spans="1:10" x14ac:dyDescent="0.25">
      <c r="A10" t="s">
        <v>67</v>
      </c>
      <c r="B10" t="s">
        <v>68</v>
      </c>
      <c r="C10">
        <v>4.8159788000000002E-2</v>
      </c>
      <c r="D10" t="s">
        <v>69</v>
      </c>
      <c r="F10" t="s">
        <v>70</v>
      </c>
      <c r="H10" t="s">
        <v>79</v>
      </c>
    </row>
    <row r="11" spans="1:10" x14ac:dyDescent="0.25">
      <c r="A11" t="s">
        <v>67</v>
      </c>
      <c r="B11" t="s">
        <v>68</v>
      </c>
      <c r="C11">
        <v>0.17780685900000001</v>
      </c>
      <c r="D11" t="s">
        <v>69</v>
      </c>
      <c r="F11" t="s">
        <v>70</v>
      </c>
      <c r="H11" t="s">
        <v>80</v>
      </c>
    </row>
    <row r="12" spans="1:10" x14ac:dyDescent="0.25">
      <c r="A12" t="s">
        <v>67</v>
      </c>
      <c r="B12" t="s">
        <v>68</v>
      </c>
      <c r="C12">
        <v>1.11E-2</v>
      </c>
      <c r="D12" t="s">
        <v>69</v>
      </c>
      <c r="F12" t="s">
        <v>70</v>
      </c>
      <c r="H12" t="s">
        <v>81</v>
      </c>
    </row>
    <row r="13" spans="1:10" x14ac:dyDescent="0.25">
      <c r="A13" t="s">
        <v>67</v>
      </c>
      <c r="B13" t="s">
        <v>68</v>
      </c>
      <c r="C13">
        <v>1.8856277000000001E-2</v>
      </c>
      <c r="D13" t="s">
        <v>69</v>
      </c>
      <c r="F13" t="s">
        <v>70</v>
      </c>
      <c r="H13" t="s">
        <v>82</v>
      </c>
    </row>
    <row r="14" spans="1:10" x14ac:dyDescent="0.25">
      <c r="A14" t="s">
        <v>67</v>
      </c>
      <c r="B14" t="s">
        <v>68</v>
      </c>
      <c r="C14">
        <v>1.7723649999999999E-3</v>
      </c>
      <c r="D14" t="s">
        <v>69</v>
      </c>
      <c r="F14" t="s">
        <v>70</v>
      </c>
      <c r="H14" t="s">
        <v>83</v>
      </c>
    </row>
    <row r="15" spans="1:10" x14ac:dyDescent="0.25">
      <c r="A15" t="s">
        <v>67</v>
      </c>
      <c r="B15" t="s">
        <v>68</v>
      </c>
      <c r="C15">
        <v>4.6600982999999999E-2</v>
      </c>
      <c r="D15" t="s">
        <v>69</v>
      </c>
      <c r="F15" t="s">
        <v>70</v>
      </c>
      <c r="H15" t="s">
        <v>84</v>
      </c>
    </row>
    <row r="16" spans="1:10" x14ac:dyDescent="0.25">
      <c r="A16" t="s">
        <v>67</v>
      </c>
      <c r="B16" t="s">
        <v>68</v>
      </c>
      <c r="C16">
        <v>8.4940390000000001E-3</v>
      </c>
      <c r="D16" t="s">
        <v>69</v>
      </c>
      <c r="F16" t="s">
        <v>70</v>
      </c>
      <c r="H16" t="s">
        <v>85</v>
      </c>
    </row>
    <row r="17" spans="1:8" x14ac:dyDescent="0.25">
      <c r="A17" t="s">
        <v>67</v>
      </c>
      <c r="B17" t="s">
        <v>68</v>
      </c>
      <c r="C17">
        <v>5.1031899999999996E-3</v>
      </c>
      <c r="D17" t="s">
        <v>69</v>
      </c>
      <c r="F17" t="s">
        <v>70</v>
      </c>
      <c r="H17" t="s">
        <v>86</v>
      </c>
    </row>
    <row r="18" spans="1:8" x14ac:dyDescent="0.25">
      <c r="A18" t="s">
        <v>67</v>
      </c>
      <c r="B18" t="s">
        <v>68</v>
      </c>
      <c r="C18" s="4">
        <v>4.5789300000000002E-4</v>
      </c>
      <c r="D18" t="s">
        <v>69</v>
      </c>
      <c r="F18" t="s">
        <v>70</v>
      </c>
      <c r="H18" t="s">
        <v>87</v>
      </c>
    </row>
    <row r="19" spans="1:8" x14ac:dyDescent="0.25">
      <c r="A19" t="s">
        <v>67</v>
      </c>
      <c r="B19" t="s">
        <v>68</v>
      </c>
      <c r="C19" s="4">
        <v>1.8564800000000001E-4</v>
      </c>
      <c r="D19" t="s">
        <v>69</v>
      </c>
      <c r="F19" t="s">
        <v>70</v>
      </c>
      <c r="H19" t="s">
        <v>88</v>
      </c>
    </row>
    <row r="20" spans="1:8" x14ac:dyDescent="0.25">
      <c r="A20" t="s">
        <v>67</v>
      </c>
      <c r="B20" t="s">
        <v>68</v>
      </c>
      <c r="C20" s="4">
        <v>6.6165899999999999E-4</v>
      </c>
      <c r="D20" t="s">
        <v>69</v>
      </c>
      <c r="F20" t="s">
        <v>70</v>
      </c>
      <c r="H20" t="s">
        <v>89</v>
      </c>
    </row>
    <row r="21" spans="1:8" x14ac:dyDescent="0.25">
      <c r="A21" t="s">
        <v>67</v>
      </c>
      <c r="B21" t="s">
        <v>68</v>
      </c>
      <c r="C21" s="4">
        <v>6.2852299999999997E-4</v>
      </c>
      <c r="D21" t="s">
        <v>69</v>
      </c>
      <c r="F21" t="s">
        <v>70</v>
      </c>
      <c r="H21" t="s">
        <v>90</v>
      </c>
    </row>
    <row r="22" spans="1:8" x14ac:dyDescent="0.25">
      <c r="A22" t="s">
        <v>67</v>
      </c>
      <c r="B22" t="s">
        <v>68</v>
      </c>
      <c r="C22" s="4">
        <v>8.3330199999999996E-4</v>
      </c>
      <c r="D22" t="s">
        <v>69</v>
      </c>
      <c r="F22" t="s">
        <v>70</v>
      </c>
      <c r="H22" t="s">
        <v>91</v>
      </c>
    </row>
    <row r="23" spans="1:8" x14ac:dyDescent="0.25">
      <c r="A23" t="s">
        <v>67</v>
      </c>
      <c r="B23" t="s">
        <v>68</v>
      </c>
      <c r="C23" s="4">
        <v>1.5960400000000001E-4</v>
      </c>
      <c r="D23" t="s">
        <v>69</v>
      </c>
      <c r="F23" t="s">
        <v>70</v>
      </c>
      <c r="H23" t="s">
        <v>92</v>
      </c>
    </row>
    <row r="24" spans="1:8" x14ac:dyDescent="0.25">
      <c r="A24" t="s">
        <v>67</v>
      </c>
      <c r="B24" t="s">
        <v>68</v>
      </c>
      <c r="C24" s="4">
        <v>1.6234499999999999E-4</v>
      </c>
      <c r="D24" t="s">
        <v>69</v>
      </c>
      <c r="F24" t="s">
        <v>70</v>
      </c>
      <c r="H24" t="s">
        <v>93</v>
      </c>
    </row>
    <row r="25" spans="1:8" x14ac:dyDescent="0.25">
      <c r="A25" t="s">
        <v>67</v>
      </c>
      <c r="B25" t="s">
        <v>68</v>
      </c>
      <c r="C25" s="4">
        <v>2.2647300000000001E-6</v>
      </c>
      <c r="D25" t="s">
        <v>69</v>
      </c>
      <c r="F25" t="s">
        <v>70</v>
      </c>
      <c r="H25" t="s">
        <v>94</v>
      </c>
    </row>
    <row r="26" spans="1:8" x14ac:dyDescent="0.25">
      <c r="A26" t="s">
        <v>67</v>
      </c>
      <c r="B26" t="s">
        <v>68</v>
      </c>
      <c r="C26" s="4">
        <v>2.5591500000000001E-4</v>
      </c>
      <c r="D26" t="s">
        <v>69</v>
      </c>
      <c r="F26" t="s">
        <v>70</v>
      </c>
      <c r="H26" t="s">
        <v>95</v>
      </c>
    </row>
    <row r="27" spans="1:8" x14ac:dyDescent="0.25">
      <c r="A27" t="s">
        <v>67</v>
      </c>
      <c r="B27" t="s">
        <v>68</v>
      </c>
      <c r="C27">
        <v>3.9550409000000002E-2</v>
      </c>
      <c r="D27" t="s">
        <v>69</v>
      </c>
      <c r="F27" t="s">
        <v>70</v>
      </c>
      <c r="H27" t="s">
        <v>96</v>
      </c>
    </row>
    <row r="28" spans="1:8" x14ac:dyDescent="0.25">
      <c r="A28" t="s">
        <v>67</v>
      </c>
      <c r="B28" t="s">
        <v>68</v>
      </c>
      <c r="C28">
        <v>2.6789007E-2</v>
      </c>
      <c r="D28" t="s">
        <v>69</v>
      </c>
      <c r="F28" t="s">
        <v>70</v>
      </c>
      <c r="H28" t="s">
        <v>97</v>
      </c>
    </row>
    <row r="29" spans="1:8" x14ac:dyDescent="0.25">
      <c r="A29" t="s">
        <v>67</v>
      </c>
      <c r="B29" t="s">
        <v>68</v>
      </c>
      <c r="C29">
        <v>7.5087979999999997E-3</v>
      </c>
      <c r="D29" t="s">
        <v>69</v>
      </c>
      <c r="F29" t="s">
        <v>70</v>
      </c>
      <c r="H29" t="s">
        <v>98</v>
      </c>
    </row>
    <row r="30" spans="1:8" x14ac:dyDescent="0.25">
      <c r="A30" t="s">
        <v>67</v>
      </c>
      <c r="B30" t="s">
        <v>68</v>
      </c>
      <c r="C30">
        <v>1.6046400000000001E-3</v>
      </c>
      <c r="D30" t="s">
        <v>69</v>
      </c>
      <c r="F30" t="s">
        <v>70</v>
      </c>
      <c r="H30" t="s">
        <v>99</v>
      </c>
    </row>
    <row r="31" spans="1:8" x14ac:dyDescent="0.25">
      <c r="A31" t="s">
        <v>67</v>
      </c>
      <c r="B31" t="s">
        <v>68</v>
      </c>
      <c r="C31">
        <v>9.6733365000000002E-2</v>
      </c>
      <c r="D31" t="s">
        <v>69</v>
      </c>
      <c r="F31" t="s">
        <v>70</v>
      </c>
      <c r="H31" t="s">
        <v>100</v>
      </c>
    </row>
    <row r="32" spans="1:8" x14ac:dyDescent="0.25">
      <c r="A32" t="s">
        <v>67</v>
      </c>
      <c r="B32" t="s">
        <v>68</v>
      </c>
      <c r="C32">
        <v>2.9499999999999999E-3</v>
      </c>
      <c r="D32" t="s">
        <v>69</v>
      </c>
      <c r="F32" t="s">
        <v>70</v>
      </c>
      <c r="H32" t="s">
        <v>101</v>
      </c>
    </row>
    <row r="33" spans="1:10" x14ac:dyDescent="0.25">
      <c r="A33" t="s">
        <v>67</v>
      </c>
      <c r="B33" t="s">
        <v>68</v>
      </c>
      <c r="C33">
        <v>7.3547600000000001E-3</v>
      </c>
      <c r="D33" t="s">
        <v>69</v>
      </c>
      <c r="F33" t="s">
        <v>70</v>
      </c>
      <c r="H33" t="s">
        <v>102</v>
      </c>
    </row>
    <row r="34" spans="1:10" x14ac:dyDescent="0.25">
      <c r="A34" t="s">
        <v>67</v>
      </c>
      <c r="B34" t="s">
        <v>68</v>
      </c>
      <c r="C34">
        <v>2.0229702315589099E-2</v>
      </c>
      <c r="D34" t="s">
        <v>69</v>
      </c>
      <c r="F34" t="s">
        <v>70</v>
      </c>
      <c r="H34" t="s">
        <v>103</v>
      </c>
    </row>
    <row r="35" spans="1:10" x14ac:dyDescent="0.25">
      <c r="A35" t="s">
        <v>104</v>
      </c>
      <c r="B35" t="s">
        <v>105</v>
      </c>
      <c r="C35" s="4">
        <v>6.5820984882502598E-9</v>
      </c>
      <c r="D35" t="s">
        <v>106</v>
      </c>
      <c r="F35" t="s">
        <v>107</v>
      </c>
      <c r="H35" t="s">
        <v>108</v>
      </c>
      <c r="I35" t="s">
        <v>109</v>
      </c>
      <c r="J35" t="s">
        <v>110</v>
      </c>
    </row>
    <row r="36" spans="1:10" x14ac:dyDescent="0.25">
      <c r="A36" t="s">
        <v>111</v>
      </c>
      <c r="B36" t="s">
        <v>105</v>
      </c>
      <c r="C36" s="4">
        <v>3.1699999999999999E-10</v>
      </c>
      <c r="D36" t="s">
        <v>106</v>
      </c>
      <c r="F36" t="s">
        <v>112</v>
      </c>
      <c r="H36" t="s">
        <v>113</v>
      </c>
      <c r="I36" t="s">
        <v>109</v>
      </c>
      <c r="J36" t="s">
        <v>114</v>
      </c>
    </row>
    <row r="37" spans="1:10" x14ac:dyDescent="0.25">
      <c r="C37" s="7">
        <f>SUM(C2:C34)</f>
        <v>1.0202271236455893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DEBD-D204-4C4A-957B-228C2D5702C2}">
  <dimension ref="A1:J36"/>
  <sheetViews>
    <sheetView workbookViewId="0">
      <selection activeCell="A3" sqref="A3:XFD3"/>
    </sheetView>
  </sheetViews>
  <sheetFormatPr defaultRowHeight="15" x14ac:dyDescent="0.25"/>
  <sheetData>
    <row r="1" spans="1:10" x14ac:dyDescent="0.25">
      <c r="A1" t="s">
        <v>57</v>
      </c>
      <c r="B1" t="s">
        <v>58</v>
      </c>
      <c r="C1" t="s">
        <v>59</v>
      </c>
      <c r="D1" t="s">
        <v>60</v>
      </c>
      <c r="E1" t="s">
        <v>61</v>
      </c>
      <c r="F1" t="s">
        <v>62</v>
      </c>
      <c r="G1" t="s">
        <v>63</v>
      </c>
      <c r="H1" t="s">
        <v>64</v>
      </c>
      <c r="I1" t="s">
        <v>65</v>
      </c>
      <c r="J1" t="s">
        <v>66</v>
      </c>
    </row>
    <row r="2" spans="1:10" x14ac:dyDescent="0.25">
      <c r="A2" t="s">
        <v>67</v>
      </c>
      <c r="B2" t="s">
        <v>68</v>
      </c>
      <c r="C2">
        <v>0.26433632899999998</v>
      </c>
      <c r="D2" t="s">
        <v>69</v>
      </c>
      <c r="F2" t="s">
        <v>70</v>
      </c>
      <c r="H2" t="s">
        <v>76</v>
      </c>
    </row>
    <row r="3" spans="1:10" x14ac:dyDescent="0.25">
      <c r="A3" t="s">
        <v>67</v>
      </c>
      <c r="B3" t="s">
        <v>68</v>
      </c>
      <c r="C3">
        <v>0.17780685900000001</v>
      </c>
      <c r="D3" t="s">
        <v>69</v>
      </c>
      <c r="F3" t="s">
        <v>70</v>
      </c>
      <c r="H3" t="s">
        <v>80</v>
      </c>
    </row>
    <row r="4" spans="1:10" x14ac:dyDescent="0.25">
      <c r="A4" t="s">
        <v>67</v>
      </c>
      <c r="B4" t="s">
        <v>68</v>
      </c>
      <c r="C4">
        <v>0.14099250299999999</v>
      </c>
      <c r="D4" t="s">
        <v>69</v>
      </c>
      <c r="F4" t="s">
        <v>70</v>
      </c>
      <c r="H4" t="s">
        <v>72</v>
      </c>
    </row>
    <row r="5" spans="1:10" x14ac:dyDescent="0.25">
      <c r="A5" t="s">
        <v>67</v>
      </c>
      <c r="B5" t="s">
        <v>68</v>
      </c>
      <c r="C5">
        <v>9.6733365000000002E-2</v>
      </c>
      <c r="D5" t="s">
        <v>69</v>
      </c>
      <c r="F5" t="s">
        <v>70</v>
      </c>
      <c r="H5" t="s">
        <v>100</v>
      </c>
    </row>
    <row r="6" spans="1:10" x14ac:dyDescent="0.25">
      <c r="A6" t="s">
        <v>67</v>
      </c>
      <c r="B6" t="s">
        <v>68</v>
      </c>
      <c r="C6">
        <v>4.8159788000000002E-2</v>
      </c>
      <c r="D6" t="s">
        <v>69</v>
      </c>
      <c r="F6" t="s">
        <v>70</v>
      </c>
      <c r="H6" t="s">
        <v>79</v>
      </c>
    </row>
    <row r="7" spans="1:10" x14ac:dyDescent="0.25">
      <c r="A7" t="s">
        <v>67</v>
      </c>
      <c r="B7" t="s">
        <v>68</v>
      </c>
      <c r="C7">
        <v>4.6600982999999999E-2</v>
      </c>
      <c r="D7" t="s">
        <v>69</v>
      </c>
      <c r="F7" t="s">
        <v>70</v>
      </c>
      <c r="H7" t="s">
        <v>84</v>
      </c>
    </row>
    <row r="8" spans="1:10" x14ac:dyDescent="0.25">
      <c r="A8" t="s">
        <v>67</v>
      </c>
      <c r="B8" t="s">
        <v>68</v>
      </c>
      <c r="C8">
        <v>3.9550409000000002E-2</v>
      </c>
      <c r="D8" t="s">
        <v>69</v>
      </c>
      <c r="F8" t="s">
        <v>70</v>
      </c>
      <c r="H8" t="s">
        <v>96</v>
      </c>
    </row>
    <row r="9" spans="1:10" x14ac:dyDescent="0.25">
      <c r="A9" t="s">
        <v>67</v>
      </c>
      <c r="B9" t="s">
        <v>68</v>
      </c>
      <c r="C9">
        <v>2.9003570999999999E-2</v>
      </c>
      <c r="D9" t="s">
        <v>69</v>
      </c>
      <c r="F9" t="s">
        <v>70</v>
      </c>
      <c r="H9" t="s">
        <v>77</v>
      </c>
    </row>
    <row r="10" spans="1:10" x14ac:dyDescent="0.25">
      <c r="A10" t="s">
        <v>67</v>
      </c>
      <c r="B10" t="s">
        <v>68</v>
      </c>
      <c r="C10">
        <v>2.8401472000000001E-2</v>
      </c>
      <c r="D10" t="s">
        <v>69</v>
      </c>
      <c r="F10" t="s">
        <v>70</v>
      </c>
      <c r="H10" t="s">
        <v>75</v>
      </c>
    </row>
    <row r="11" spans="1:10" x14ac:dyDescent="0.25">
      <c r="A11" t="s">
        <v>67</v>
      </c>
      <c r="B11" t="s">
        <v>68</v>
      </c>
      <c r="C11">
        <v>2.6789007E-2</v>
      </c>
      <c r="D11" t="s">
        <v>69</v>
      </c>
      <c r="F11" t="s">
        <v>70</v>
      </c>
      <c r="H11" t="s">
        <v>97</v>
      </c>
    </row>
    <row r="12" spans="1:10" x14ac:dyDescent="0.25">
      <c r="A12" t="s">
        <v>67</v>
      </c>
      <c r="B12" t="s">
        <v>68</v>
      </c>
      <c r="C12">
        <v>2.0229702315589099E-2</v>
      </c>
      <c r="D12" t="s">
        <v>69</v>
      </c>
      <c r="F12" t="s">
        <v>70</v>
      </c>
      <c r="H12" t="s">
        <v>103</v>
      </c>
    </row>
    <row r="13" spans="1:10" x14ac:dyDescent="0.25">
      <c r="A13" t="s">
        <v>67</v>
      </c>
      <c r="B13" t="s">
        <v>68</v>
      </c>
      <c r="C13">
        <v>1.8856277000000001E-2</v>
      </c>
      <c r="D13" t="s">
        <v>69</v>
      </c>
      <c r="F13" t="s">
        <v>70</v>
      </c>
      <c r="H13" t="s">
        <v>82</v>
      </c>
    </row>
    <row r="14" spans="1:10" x14ac:dyDescent="0.25">
      <c r="A14" t="s">
        <v>67</v>
      </c>
      <c r="B14" t="s">
        <v>68</v>
      </c>
      <c r="C14">
        <v>1.7913970000000001E-2</v>
      </c>
      <c r="D14" t="s">
        <v>69</v>
      </c>
      <c r="F14" t="s">
        <v>70</v>
      </c>
      <c r="H14" t="s">
        <v>78</v>
      </c>
    </row>
    <row r="15" spans="1:10" x14ac:dyDescent="0.25">
      <c r="A15" t="s">
        <v>67</v>
      </c>
      <c r="B15" t="s">
        <v>68</v>
      </c>
      <c r="C15">
        <v>1.11E-2</v>
      </c>
      <c r="D15" t="s">
        <v>69</v>
      </c>
      <c r="F15" t="s">
        <v>70</v>
      </c>
      <c r="H15" t="s">
        <v>81</v>
      </c>
    </row>
    <row r="16" spans="1:10" x14ac:dyDescent="0.25">
      <c r="A16" t="s">
        <v>67</v>
      </c>
      <c r="B16" t="s">
        <v>68</v>
      </c>
      <c r="C16">
        <v>1.016304E-2</v>
      </c>
      <c r="D16" t="s">
        <v>69</v>
      </c>
      <c r="F16" t="s">
        <v>70</v>
      </c>
      <c r="H16" t="s">
        <v>73</v>
      </c>
    </row>
    <row r="17" spans="1:8" x14ac:dyDescent="0.25">
      <c r="A17" t="s">
        <v>67</v>
      </c>
      <c r="B17" t="s">
        <v>68</v>
      </c>
      <c r="C17">
        <v>8.4940390000000001E-3</v>
      </c>
      <c r="D17" t="s">
        <v>69</v>
      </c>
      <c r="F17" t="s">
        <v>70</v>
      </c>
      <c r="H17" t="s">
        <v>85</v>
      </c>
    </row>
    <row r="18" spans="1:8" x14ac:dyDescent="0.25">
      <c r="A18" t="s">
        <v>67</v>
      </c>
      <c r="B18" t="s">
        <v>68</v>
      </c>
      <c r="C18">
        <v>7.5087979999999997E-3</v>
      </c>
      <c r="D18" t="s">
        <v>69</v>
      </c>
      <c r="F18" t="s">
        <v>70</v>
      </c>
      <c r="H18" t="s">
        <v>98</v>
      </c>
    </row>
    <row r="19" spans="1:8" x14ac:dyDescent="0.25">
      <c r="A19" t="s">
        <v>67</v>
      </c>
      <c r="B19" t="s">
        <v>68</v>
      </c>
      <c r="C19">
        <v>7.3547600000000001E-3</v>
      </c>
      <c r="D19" t="s">
        <v>69</v>
      </c>
      <c r="F19" t="s">
        <v>70</v>
      </c>
      <c r="H19" t="s">
        <v>102</v>
      </c>
    </row>
    <row r="20" spans="1:8" x14ac:dyDescent="0.25">
      <c r="A20" t="s">
        <v>67</v>
      </c>
      <c r="B20" t="s">
        <v>68</v>
      </c>
      <c r="C20">
        <v>5.4098879999999998E-3</v>
      </c>
      <c r="D20" t="s">
        <v>69</v>
      </c>
      <c r="F20" t="s">
        <v>70</v>
      </c>
      <c r="H20" t="s">
        <v>74</v>
      </c>
    </row>
    <row r="21" spans="1:8" x14ac:dyDescent="0.25">
      <c r="A21" t="s">
        <v>67</v>
      </c>
      <c r="B21" t="s">
        <v>68</v>
      </c>
      <c r="C21">
        <v>5.1031899999999996E-3</v>
      </c>
      <c r="D21" t="s">
        <v>69</v>
      </c>
      <c r="F21" t="s">
        <v>70</v>
      </c>
      <c r="H21" t="s">
        <v>86</v>
      </c>
    </row>
    <row r="22" spans="1:8" x14ac:dyDescent="0.25">
      <c r="A22" t="s">
        <v>67</v>
      </c>
      <c r="B22" t="s">
        <v>68</v>
      </c>
      <c r="C22">
        <v>2.9499999999999999E-3</v>
      </c>
      <c r="D22" t="s">
        <v>69</v>
      </c>
      <c r="F22" t="s">
        <v>70</v>
      </c>
      <c r="H22" t="s">
        <v>101</v>
      </c>
    </row>
    <row r="23" spans="1:8" x14ac:dyDescent="0.25">
      <c r="A23" t="s">
        <v>67</v>
      </c>
      <c r="B23" t="s">
        <v>68</v>
      </c>
      <c r="C23">
        <v>1.7723649999999999E-3</v>
      </c>
      <c r="D23" t="s">
        <v>69</v>
      </c>
      <c r="F23" t="s">
        <v>70</v>
      </c>
      <c r="H23" t="s">
        <v>83</v>
      </c>
    </row>
    <row r="24" spans="1:8" x14ac:dyDescent="0.25">
      <c r="A24" t="s">
        <v>67</v>
      </c>
      <c r="B24" t="s">
        <v>68</v>
      </c>
      <c r="C24">
        <v>1.6046400000000001E-3</v>
      </c>
      <c r="D24" t="s">
        <v>69</v>
      </c>
      <c r="F24" t="s">
        <v>70</v>
      </c>
      <c r="H24" t="s">
        <v>99</v>
      </c>
    </row>
    <row r="25" spans="1:8" x14ac:dyDescent="0.25">
      <c r="A25" t="s">
        <v>67</v>
      </c>
      <c r="B25" t="s">
        <v>68</v>
      </c>
      <c r="C25" s="4">
        <v>8.3330199999999996E-4</v>
      </c>
      <c r="D25" t="s">
        <v>69</v>
      </c>
      <c r="F25" t="s">
        <v>70</v>
      </c>
      <c r="H25" t="s">
        <v>91</v>
      </c>
    </row>
    <row r="26" spans="1:8" x14ac:dyDescent="0.25">
      <c r="A26" t="s">
        <v>67</v>
      </c>
      <c r="B26" t="s">
        <v>68</v>
      </c>
      <c r="C26" s="4">
        <v>6.6165899999999999E-4</v>
      </c>
      <c r="D26" t="s">
        <v>69</v>
      </c>
      <c r="F26" t="s">
        <v>70</v>
      </c>
      <c r="H26" t="s">
        <v>89</v>
      </c>
    </row>
    <row r="27" spans="1:8" x14ac:dyDescent="0.25">
      <c r="A27" t="s">
        <v>67</v>
      </c>
      <c r="B27" t="s">
        <v>68</v>
      </c>
      <c r="C27" s="4">
        <v>6.2852299999999997E-4</v>
      </c>
      <c r="D27" t="s">
        <v>69</v>
      </c>
      <c r="F27" t="s">
        <v>70</v>
      </c>
      <c r="H27" t="s">
        <v>90</v>
      </c>
    </row>
    <row r="28" spans="1:8" x14ac:dyDescent="0.25">
      <c r="A28" t="s">
        <v>67</v>
      </c>
      <c r="B28" t="s">
        <v>68</v>
      </c>
      <c r="C28" s="4">
        <v>4.5789300000000002E-4</v>
      </c>
      <c r="D28" t="s">
        <v>69</v>
      </c>
      <c r="F28" t="s">
        <v>70</v>
      </c>
      <c r="H28" t="s">
        <v>87</v>
      </c>
    </row>
    <row r="29" spans="1:8" x14ac:dyDescent="0.25">
      <c r="A29" t="s">
        <v>67</v>
      </c>
      <c r="B29" t="s">
        <v>68</v>
      </c>
      <c r="C29" s="4">
        <v>2.5591500000000001E-4</v>
      </c>
      <c r="D29" t="s">
        <v>69</v>
      </c>
      <c r="F29" t="s">
        <v>70</v>
      </c>
      <c r="H29" t="s">
        <v>95</v>
      </c>
    </row>
    <row r="30" spans="1:8" x14ac:dyDescent="0.25">
      <c r="A30" t="s">
        <v>67</v>
      </c>
      <c r="B30" t="s">
        <v>68</v>
      </c>
      <c r="C30" s="4">
        <v>1.8564800000000001E-4</v>
      </c>
      <c r="D30" t="s">
        <v>69</v>
      </c>
      <c r="F30" t="s">
        <v>70</v>
      </c>
      <c r="H30" t="s">
        <v>88</v>
      </c>
    </row>
    <row r="31" spans="1:8" x14ac:dyDescent="0.25">
      <c r="A31" t="s">
        <v>67</v>
      </c>
      <c r="B31" t="s">
        <v>68</v>
      </c>
      <c r="C31" s="4">
        <v>1.6234499999999999E-4</v>
      </c>
      <c r="D31" t="s">
        <v>69</v>
      </c>
      <c r="F31" t="s">
        <v>70</v>
      </c>
      <c r="H31" t="s">
        <v>93</v>
      </c>
    </row>
    <row r="32" spans="1:8" x14ac:dyDescent="0.25">
      <c r="A32" t="s">
        <v>67</v>
      </c>
      <c r="B32" t="s">
        <v>68</v>
      </c>
      <c r="C32" s="4">
        <v>1.5960400000000001E-4</v>
      </c>
      <c r="D32" t="s">
        <v>69</v>
      </c>
      <c r="F32" t="s">
        <v>70</v>
      </c>
      <c r="H32" t="s">
        <v>92</v>
      </c>
    </row>
    <row r="33" spans="1:10" x14ac:dyDescent="0.25">
      <c r="A33" t="s">
        <v>67</v>
      </c>
      <c r="B33" t="s">
        <v>68</v>
      </c>
      <c r="C33" s="4">
        <v>4.5014600000000001E-5</v>
      </c>
      <c r="D33" t="s">
        <v>69</v>
      </c>
      <c r="F33" t="s">
        <v>70</v>
      </c>
      <c r="H33" t="s">
        <v>71</v>
      </c>
    </row>
    <row r="34" spans="1:10" x14ac:dyDescent="0.25">
      <c r="A34" t="s">
        <v>67</v>
      </c>
      <c r="B34" t="s">
        <v>68</v>
      </c>
      <c r="C34" s="4">
        <v>2.2647300000000001E-6</v>
      </c>
      <c r="D34" t="s">
        <v>69</v>
      </c>
      <c r="F34" t="s">
        <v>70</v>
      </c>
      <c r="H34" t="s">
        <v>94</v>
      </c>
    </row>
    <row r="35" spans="1:10" x14ac:dyDescent="0.25">
      <c r="A35" t="s">
        <v>104</v>
      </c>
      <c r="B35" t="s">
        <v>105</v>
      </c>
      <c r="C35" s="4">
        <v>6.5820984882502598E-9</v>
      </c>
      <c r="D35" t="s">
        <v>106</v>
      </c>
      <c r="F35" t="s">
        <v>107</v>
      </c>
      <c r="H35" t="s">
        <v>108</v>
      </c>
      <c r="I35" t="s">
        <v>109</v>
      </c>
      <c r="J35" t="s">
        <v>110</v>
      </c>
    </row>
    <row r="36" spans="1:10" x14ac:dyDescent="0.25">
      <c r="A36" t="s">
        <v>111</v>
      </c>
      <c r="B36" t="s">
        <v>105</v>
      </c>
      <c r="C36" s="4">
        <v>3.1699999999999999E-10</v>
      </c>
      <c r="D36" t="s">
        <v>106</v>
      </c>
      <c r="F36" t="s">
        <v>112</v>
      </c>
      <c r="H36" t="s">
        <v>113</v>
      </c>
      <c r="I36" t="s">
        <v>109</v>
      </c>
      <c r="J36"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5FF9-5E2B-494E-9B8D-9F1C735D1510}">
  <dimension ref="A3:AO46"/>
  <sheetViews>
    <sheetView topLeftCell="K1" zoomScale="70" zoomScaleNormal="70" workbookViewId="0">
      <selection activeCell="AF50" sqref="AF50"/>
    </sheetView>
  </sheetViews>
  <sheetFormatPr defaultRowHeight="15" x14ac:dyDescent="0.25"/>
  <sheetData>
    <row r="3" spans="1:41" x14ac:dyDescent="0.25">
      <c r="A3" t="s">
        <v>136</v>
      </c>
      <c r="B3">
        <v>2015</v>
      </c>
      <c r="C3" t="s">
        <v>137</v>
      </c>
      <c r="J3" t="s">
        <v>136</v>
      </c>
      <c r="K3">
        <v>2015</v>
      </c>
      <c r="L3" t="s">
        <v>152</v>
      </c>
      <c r="S3" t="s">
        <v>136</v>
      </c>
      <c r="T3">
        <v>2015</v>
      </c>
      <c r="U3" t="s">
        <v>153</v>
      </c>
      <c r="AD3" t="s">
        <v>156</v>
      </c>
      <c r="AE3" t="s">
        <v>157</v>
      </c>
      <c r="AF3" t="s">
        <v>158</v>
      </c>
      <c r="AG3" t="s">
        <v>160</v>
      </c>
      <c r="AH3" t="s">
        <v>161</v>
      </c>
      <c r="AI3" t="s">
        <v>162</v>
      </c>
      <c r="AJ3" t="s">
        <v>163</v>
      </c>
      <c r="AK3" t="s">
        <v>164</v>
      </c>
      <c r="AL3" t="s">
        <v>165</v>
      </c>
    </row>
    <row r="4" spans="1:41" x14ac:dyDescent="0.25">
      <c r="A4" t="s">
        <v>139</v>
      </c>
      <c r="B4" t="s">
        <v>58</v>
      </c>
      <c r="C4" t="s">
        <v>140</v>
      </c>
      <c r="D4" t="s">
        <v>60</v>
      </c>
      <c r="E4" t="s">
        <v>141</v>
      </c>
      <c r="F4" t="s">
        <v>60</v>
      </c>
      <c r="G4" t="s">
        <v>142</v>
      </c>
      <c r="H4" t="s">
        <v>60</v>
      </c>
      <c r="J4" t="s">
        <v>139</v>
      </c>
      <c r="K4" t="s">
        <v>58</v>
      </c>
      <c r="L4" t="s">
        <v>140</v>
      </c>
      <c r="M4" t="s">
        <v>60</v>
      </c>
      <c r="N4" t="s">
        <v>141</v>
      </c>
      <c r="O4" t="s">
        <v>60</v>
      </c>
      <c r="P4" t="s">
        <v>142</v>
      </c>
      <c r="Q4" t="s">
        <v>60</v>
      </c>
      <c r="S4" t="s">
        <v>139</v>
      </c>
      <c r="T4" t="s">
        <v>58</v>
      </c>
      <c r="U4" t="s">
        <v>140</v>
      </c>
      <c r="V4" t="s">
        <v>60</v>
      </c>
      <c r="W4" t="s">
        <v>141</v>
      </c>
      <c r="X4" t="s">
        <v>60</v>
      </c>
      <c r="Y4" t="s">
        <v>142</v>
      </c>
      <c r="Z4" t="s">
        <v>60</v>
      </c>
      <c r="AD4">
        <v>2015</v>
      </c>
      <c r="AE4" t="s">
        <v>136</v>
      </c>
      <c r="AF4" t="s">
        <v>137</v>
      </c>
      <c r="AG4">
        <v>4534.2863499999994</v>
      </c>
      <c r="AH4">
        <v>284.76184000000001</v>
      </c>
      <c r="AI4">
        <v>27.695050927005006</v>
      </c>
      <c r="AJ4">
        <v>2.0212524254999997</v>
      </c>
      <c r="AK4">
        <f>AG4+AI4</f>
        <v>4561.981400927004</v>
      </c>
      <c r="AL4">
        <f>AH4+AJ4</f>
        <v>286.7830924255</v>
      </c>
    </row>
    <row r="5" spans="1:41" x14ac:dyDescent="0.25">
      <c r="A5" t="s">
        <v>143</v>
      </c>
      <c r="G5">
        <v>5.3010000000000002E-2</v>
      </c>
      <c r="H5" t="s">
        <v>144</v>
      </c>
      <c r="J5" t="s">
        <v>143</v>
      </c>
      <c r="P5">
        <v>5.2420000000000001E-2</v>
      </c>
      <c r="Q5" t="s">
        <v>144</v>
      </c>
      <c r="S5" t="s">
        <v>143</v>
      </c>
      <c r="Y5">
        <v>5.3469999999999997E-2</v>
      </c>
      <c r="Z5" t="s">
        <v>144</v>
      </c>
      <c r="AD5">
        <v>2015</v>
      </c>
      <c r="AE5" t="s">
        <v>136</v>
      </c>
      <c r="AF5" t="s">
        <v>152</v>
      </c>
      <c r="AG5">
        <v>4354.57258</v>
      </c>
      <c r="AH5">
        <v>250.60606999999999</v>
      </c>
      <c r="AI5">
        <v>52.257650993553007</v>
      </c>
      <c r="AJ5">
        <v>3.8138909403000003</v>
      </c>
      <c r="AK5">
        <f t="shared" ref="AK5:AK12" si="0">AG5+AI5</f>
        <v>4406.8302309935534</v>
      </c>
      <c r="AL5">
        <f t="shared" ref="AL5:AL12" si="1">AH5+AJ5</f>
        <v>254.4199609403</v>
      </c>
    </row>
    <row r="6" spans="1:41" x14ac:dyDescent="0.25">
      <c r="A6" t="s">
        <v>145</v>
      </c>
      <c r="G6">
        <v>3422.2718500000001</v>
      </c>
      <c r="H6" t="s">
        <v>144</v>
      </c>
      <c r="J6" t="s">
        <v>145</v>
      </c>
      <c r="P6">
        <v>4023.0267899999999</v>
      </c>
      <c r="Q6" t="s">
        <v>144</v>
      </c>
      <c r="S6" t="s">
        <v>145</v>
      </c>
      <c r="Y6">
        <v>3397.80519</v>
      </c>
      <c r="Z6" t="s">
        <v>144</v>
      </c>
      <c r="AD6">
        <v>2015</v>
      </c>
      <c r="AE6" t="s">
        <v>136</v>
      </c>
      <c r="AF6" t="s">
        <v>153</v>
      </c>
      <c r="AG6">
        <v>4085.7082699999996</v>
      </c>
      <c r="AH6">
        <v>264.94815999999997</v>
      </c>
      <c r="AI6">
        <v>47.428183435207501</v>
      </c>
      <c r="AJ6">
        <v>3.4614246082499998</v>
      </c>
      <c r="AK6">
        <f t="shared" si="0"/>
        <v>4133.1364534352069</v>
      </c>
      <c r="AL6">
        <f t="shared" si="1"/>
        <v>268.40958460824999</v>
      </c>
      <c r="AN6" s="22" t="s">
        <v>2</v>
      </c>
      <c r="AO6" s="22">
        <v>0.31683505358914466</v>
      </c>
    </row>
    <row r="7" spans="1:41" x14ac:dyDescent="0.25">
      <c r="A7" t="s">
        <v>146</v>
      </c>
      <c r="G7">
        <v>105.05745</v>
      </c>
      <c r="H7" t="s">
        <v>144</v>
      </c>
      <c r="J7" t="s">
        <v>146</v>
      </c>
      <c r="P7">
        <v>70.462270000000004</v>
      </c>
      <c r="Q7" t="s">
        <v>144</v>
      </c>
      <c r="S7" t="s">
        <v>146</v>
      </c>
      <c r="Y7">
        <v>447.95134999999999</v>
      </c>
      <c r="Z7" t="s">
        <v>144</v>
      </c>
      <c r="AD7">
        <v>2015</v>
      </c>
      <c r="AE7" t="s">
        <v>154</v>
      </c>
      <c r="AF7" t="s">
        <v>137</v>
      </c>
      <c r="AG7">
        <v>2794.4036100000003</v>
      </c>
      <c r="AH7">
        <v>180.57615000000001</v>
      </c>
      <c r="AI7">
        <v>13.684613399226</v>
      </c>
      <c r="AJ7">
        <v>0.99873649259999997</v>
      </c>
      <c r="AK7">
        <f t="shared" si="0"/>
        <v>2808.0882233992261</v>
      </c>
      <c r="AL7">
        <f t="shared" si="1"/>
        <v>181.5748864926</v>
      </c>
      <c r="AN7" s="22" t="s">
        <v>3</v>
      </c>
      <c r="AO7" s="22">
        <v>0.30897148577514405</v>
      </c>
    </row>
    <row r="8" spans="1:41" x14ac:dyDescent="0.25">
      <c r="A8" t="s">
        <v>147</v>
      </c>
      <c r="G8">
        <v>710.91468999999995</v>
      </c>
      <c r="H8" t="s">
        <v>144</v>
      </c>
      <c r="J8" t="s">
        <v>147</v>
      </c>
      <c r="P8">
        <v>143.62615</v>
      </c>
      <c r="Q8" t="s">
        <v>144</v>
      </c>
      <c r="S8" t="s">
        <v>147</v>
      </c>
      <c r="Y8">
        <v>143.03997000000001</v>
      </c>
      <c r="Z8" t="s">
        <v>144</v>
      </c>
      <c r="AD8">
        <v>2015</v>
      </c>
      <c r="AE8" t="s">
        <v>154</v>
      </c>
      <c r="AF8" t="s">
        <v>152</v>
      </c>
      <c r="AG8">
        <v>2653.0185200000001</v>
      </c>
      <c r="AH8">
        <v>159.48115999999999</v>
      </c>
      <c r="AI8">
        <v>25.821427549755601</v>
      </c>
      <c r="AJ8">
        <v>1.8845108175600001</v>
      </c>
      <c r="AK8">
        <f t="shared" si="0"/>
        <v>2678.8399475497558</v>
      </c>
      <c r="AL8">
        <f t="shared" si="1"/>
        <v>161.36567081755999</v>
      </c>
      <c r="AN8" s="22" t="s">
        <v>4</v>
      </c>
      <c r="AO8" s="22">
        <v>7.0894607038717639E-2</v>
      </c>
    </row>
    <row r="9" spans="1:41" x14ac:dyDescent="0.25">
      <c r="A9" t="s">
        <v>148</v>
      </c>
      <c r="G9">
        <v>130.52970999999999</v>
      </c>
      <c r="H9" t="s">
        <v>144</v>
      </c>
      <c r="J9" t="s">
        <v>148</v>
      </c>
      <c r="P9">
        <v>99.297849999999997</v>
      </c>
      <c r="Q9" t="s">
        <v>144</v>
      </c>
      <c r="S9" t="s">
        <v>148</v>
      </c>
      <c r="Y9">
        <v>77.933009999999996</v>
      </c>
      <c r="Z9" t="s">
        <v>144</v>
      </c>
      <c r="AD9">
        <v>2015</v>
      </c>
      <c r="AE9" t="s">
        <v>154</v>
      </c>
      <c r="AF9" t="s">
        <v>153</v>
      </c>
      <c r="AG9">
        <v>2537.0807100000002</v>
      </c>
      <c r="AH9">
        <v>172.21831</v>
      </c>
      <c r="AI9">
        <v>23.435102403279004</v>
      </c>
      <c r="AJ9">
        <v>1.7103509828999999</v>
      </c>
      <c r="AK9">
        <f t="shared" si="0"/>
        <v>2560.5158124032791</v>
      </c>
      <c r="AL9">
        <f t="shared" si="1"/>
        <v>173.9286609829</v>
      </c>
      <c r="AN9" s="22" t="s">
        <v>5</v>
      </c>
      <c r="AO9" s="22">
        <v>5.8917563693940092E-2</v>
      </c>
    </row>
    <row r="10" spans="1:41" x14ac:dyDescent="0.25">
      <c r="A10" t="s">
        <v>149</v>
      </c>
      <c r="G10">
        <v>165.45964000000001</v>
      </c>
      <c r="H10" t="s">
        <v>144</v>
      </c>
      <c r="J10" t="s">
        <v>149</v>
      </c>
      <c r="P10">
        <v>18.107099999999999</v>
      </c>
      <c r="Q10" t="s">
        <v>144</v>
      </c>
      <c r="S10" t="s">
        <v>149</v>
      </c>
      <c r="Y10">
        <v>18.925280000000001</v>
      </c>
      <c r="Z10" t="s">
        <v>144</v>
      </c>
      <c r="AD10">
        <v>2015</v>
      </c>
      <c r="AE10" t="s">
        <v>155</v>
      </c>
      <c r="AF10" t="s">
        <v>137</v>
      </c>
      <c r="AG10">
        <v>3796.0068099999999</v>
      </c>
      <c r="AH10">
        <v>242.36958000000001</v>
      </c>
      <c r="AI10">
        <v>27.695050927005006</v>
      </c>
      <c r="AJ10">
        <v>2.0212524254999997</v>
      </c>
      <c r="AK10">
        <f t="shared" si="0"/>
        <v>3823.7018609270049</v>
      </c>
      <c r="AL10">
        <f t="shared" si="1"/>
        <v>244.39083242550001</v>
      </c>
      <c r="AN10" s="22" t="s">
        <v>6</v>
      </c>
      <c r="AO10" s="22">
        <v>5.0020187107429115E-2</v>
      </c>
    </row>
    <row r="11" spans="1:41" x14ac:dyDescent="0.25">
      <c r="G11">
        <f>SUM(G5:G10)</f>
        <v>4534.2863499999994</v>
      </c>
      <c r="P11">
        <f>SUM(P5:P10)</f>
        <v>4354.57258</v>
      </c>
      <c r="Y11">
        <f>SUM(Y5:Y10)</f>
        <v>4085.7082699999996</v>
      </c>
      <c r="AD11">
        <v>2015</v>
      </c>
      <c r="AE11" t="s">
        <v>155</v>
      </c>
      <c r="AF11" t="s">
        <v>152</v>
      </c>
      <c r="AG11">
        <v>3648.1715199999999</v>
      </c>
      <c r="AH11">
        <v>210.30748</v>
      </c>
      <c r="AI11">
        <v>52.257650993553007</v>
      </c>
      <c r="AJ11">
        <v>3.8138909403000003</v>
      </c>
      <c r="AK11">
        <f t="shared" si="0"/>
        <v>3700.4291709935528</v>
      </c>
      <c r="AL11">
        <f t="shared" si="1"/>
        <v>214.12137094030001</v>
      </c>
      <c r="AN11" s="22" t="s">
        <v>7</v>
      </c>
      <c r="AO11" s="22">
        <v>4.6804965116558635E-2</v>
      </c>
    </row>
    <row r="12" spans="1:41" x14ac:dyDescent="0.25">
      <c r="A12" t="s">
        <v>139</v>
      </c>
      <c r="B12" t="s">
        <v>58</v>
      </c>
      <c r="C12" t="s">
        <v>140</v>
      </c>
      <c r="D12" t="s">
        <v>60</v>
      </c>
      <c r="E12" t="s">
        <v>141</v>
      </c>
      <c r="F12" t="s">
        <v>60</v>
      </c>
      <c r="G12" t="s">
        <v>142</v>
      </c>
      <c r="H12" t="s">
        <v>60</v>
      </c>
      <c r="J12" t="s">
        <v>139</v>
      </c>
      <c r="K12" t="s">
        <v>58</v>
      </c>
      <c r="L12" t="s">
        <v>140</v>
      </c>
      <c r="M12" t="s">
        <v>60</v>
      </c>
      <c r="N12" t="s">
        <v>141</v>
      </c>
      <c r="O12" t="s">
        <v>60</v>
      </c>
      <c r="P12" t="s">
        <v>142</v>
      </c>
      <c r="Q12" t="s">
        <v>60</v>
      </c>
      <c r="S12" t="s">
        <v>139</v>
      </c>
      <c r="T12" t="s">
        <v>58</v>
      </c>
      <c r="U12" t="s">
        <v>140</v>
      </c>
      <c r="V12" t="s">
        <v>60</v>
      </c>
      <c r="W12" t="s">
        <v>141</v>
      </c>
      <c r="X12" t="s">
        <v>60</v>
      </c>
      <c r="Y12" t="s">
        <v>142</v>
      </c>
      <c r="Z12" t="s">
        <v>60</v>
      </c>
      <c r="AD12">
        <v>2015</v>
      </c>
      <c r="AE12" t="s">
        <v>155</v>
      </c>
      <c r="AF12" t="s">
        <v>153</v>
      </c>
      <c r="AG12">
        <v>3423.6032599999999</v>
      </c>
      <c r="AH12">
        <v>221.54151999999999</v>
      </c>
      <c r="AI12">
        <v>47.428183435207501</v>
      </c>
      <c r="AJ12">
        <v>3.4614246082499998</v>
      </c>
      <c r="AK12">
        <f t="shared" si="0"/>
        <v>3471.0314434352072</v>
      </c>
      <c r="AL12">
        <f t="shared" si="1"/>
        <v>225.00294460825</v>
      </c>
      <c r="AN12" s="22" t="s">
        <v>9</v>
      </c>
      <c r="AO12" s="22">
        <v>4.0673266101074974E-2</v>
      </c>
    </row>
    <row r="13" spans="1:41" x14ac:dyDescent="0.25">
      <c r="A13" t="s">
        <v>150</v>
      </c>
      <c r="G13">
        <v>284.76184000000001</v>
      </c>
      <c r="H13" t="s">
        <v>151</v>
      </c>
      <c r="J13" t="s">
        <v>150</v>
      </c>
      <c r="P13">
        <v>250.60606999999999</v>
      </c>
      <c r="Q13" t="s">
        <v>151</v>
      </c>
      <c r="S13" t="s">
        <v>150</v>
      </c>
      <c r="Y13">
        <v>264.94815999999997</v>
      </c>
      <c r="Z13" t="s">
        <v>151</v>
      </c>
      <c r="AN13" s="22" t="s">
        <v>10</v>
      </c>
      <c r="AO13" s="22">
        <v>3.1606435032561865E-2</v>
      </c>
    </row>
    <row r="14" spans="1:41" x14ac:dyDescent="0.25">
      <c r="AN14" s="22" t="s">
        <v>11</v>
      </c>
      <c r="AO14" s="22">
        <v>2.8959968661779727E-2</v>
      </c>
    </row>
    <row r="15" spans="1:41" x14ac:dyDescent="0.25">
      <c r="AN15" s="22" t="s">
        <v>8</v>
      </c>
      <c r="AO15" s="22">
        <v>4.6316467883649258E-2</v>
      </c>
    </row>
    <row r="16" spans="1:41" x14ac:dyDescent="0.25">
      <c r="A16" t="s">
        <v>154</v>
      </c>
      <c r="B16">
        <v>2015</v>
      </c>
      <c r="C16" t="s">
        <v>137</v>
      </c>
      <c r="J16" t="s">
        <v>154</v>
      </c>
      <c r="K16">
        <v>2015</v>
      </c>
      <c r="L16" t="s">
        <v>152</v>
      </c>
      <c r="S16" t="s">
        <v>154</v>
      </c>
      <c r="T16">
        <v>2015</v>
      </c>
      <c r="U16" t="s">
        <v>153</v>
      </c>
      <c r="AD16" s="22" t="s">
        <v>173</v>
      </c>
      <c r="AK16" s="22" t="s">
        <v>174</v>
      </c>
    </row>
    <row r="17" spans="1:41" x14ac:dyDescent="0.25">
      <c r="A17" t="s">
        <v>139</v>
      </c>
      <c r="B17" t="s">
        <v>58</v>
      </c>
      <c r="C17" t="s">
        <v>140</v>
      </c>
      <c r="D17" t="s">
        <v>60</v>
      </c>
      <c r="E17" t="s">
        <v>141</v>
      </c>
      <c r="F17" t="s">
        <v>60</v>
      </c>
      <c r="G17" t="s">
        <v>142</v>
      </c>
      <c r="H17" t="s">
        <v>60</v>
      </c>
      <c r="J17" t="s">
        <v>139</v>
      </c>
      <c r="K17" t="s">
        <v>58</v>
      </c>
      <c r="L17" t="s">
        <v>140</v>
      </c>
      <c r="M17" t="s">
        <v>60</v>
      </c>
      <c r="N17" t="s">
        <v>141</v>
      </c>
      <c r="O17" t="s">
        <v>60</v>
      </c>
      <c r="P17" t="s">
        <v>142</v>
      </c>
      <c r="Q17" t="s">
        <v>60</v>
      </c>
      <c r="S17" t="s">
        <v>139</v>
      </c>
      <c r="T17" t="s">
        <v>58</v>
      </c>
      <c r="U17" t="s">
        <v>140</v>
      </c>
      <c r="V17" t="s">
        <v>60</v>
      </c>
      <c r="W17" t="s">
        <v>141</v>
      </c>
      <c r="X17" t="s">
        <v>60</v>
      </c>
      <c r="Y17" t="s">
        <v>142</v>
      </c>
      <c r="Z17" t="s">
        <v>60</v>
      </c>
      <c r="AD17" t="s">
        <v>166</v>
      </c>
      <c r="AF17" t="s">
        <v>167</v>
      </c>
      <c r="AG17" t="s">
        <v>138</v>
      </c>
      <c r="AH17" t="s">
        <v>150</v>
      </c>
      <c r="AK17" s="22">
        <v>2015</v>
      </c>
      <c r="AL17" s="22" t="s">
        <v>168</v>
      </c>
      <c r="AM17" s="22" t="s">
        <v>169</v>
      </c>
      <c r="AN17" s="22">
        <f>(AN18*AO$7+AN19*AO$9+AN20*AO$11+AN21*AO$10+AN22*AO$6+AN23*AO$8+AN24*AO$12+AN25*AO$13+AN26*AO$14)/(1-AO$15)*1</f>
        <v>4786.3098047851745</v>
      </c>
      <c r="AO17" s="22">
        <f>(AO18*AO$7+AO19*AO$9+AO20*AO$11+AO21*AO$10+AO22*AO$6+AO23*AO$8+AO24*AO$12+AO25*AO$13+AO26*AO$14)/(1-AO$15)*1</f>
        <v>343.88677878536447</v>
      </c>
    </row>
    <row r="18" spans="1:41" x14ac:dyDescent="0.25">
      <c r="A18" t="s">
        <v>143</v>
      </c>
      <c r="G18">
        <v>2.657E-2</v>
      </c>
      <c r="H18" t="s">
        <v>144</v>
      </c>
      <c r="J18" t="s">
        <v>143</v>
      </c>
      <c r="P18">
        <v>2.6839999999999999E-2</v>
      </c>
      <c r="Q18" t="s">
        <v>144</v>
      </c>
      <c r="S18" t="s">
        <v>143</v>
      </c>
      <c r="Y18">
        <v>2.7730000000000001E-2</v>
      </c>
      <c r="Z18" t="s">
        <v>144</v>
      </c>
      <c r="AD18" s="22">
        <v>2015</v>
      </c>
      <c r="AE18" s="22" t="s">
        <v>168</v>
      </c>
      <c r="AF18" s="22" t="s">
        <v>169</v>
      </c>
      <c r="AG18" s="22">
        <v>4833.2736541537261</v>
      </c>
      <c r="AH18" s="22">
        <v>352.49278570121163</v>
      </c>
      <c r="AK18">
        <v>2015</v>
      </c>
      <c r="AL18" t="s">
        <v>3</v>
      </c>
      <c r="AM18" t="s">
        <v>169</v>
      </c>
      <c r="AN18">
        <v>4650.345688171813</v>
      </c>
      <c r="AO18">
        <v>374.15053446630003</v>
      </c>
    </row>
    <row r="19" spans="1:41" x14ac:dyDescent="0.25">
      <c r="A19" t="s">
        <v>145</v>
      </c>
      <c r="G19">
        <v>2093.1801300000002</v>
      </c>
      <c r="H19" t="s">
        <v>144</v>
      </c>
      <c r="J19" t="s">
        <v>145</v>
      </c>
      <c r="P19">
        <v>2443.1696299999999</v>
      </c>
      <c r="Q19" t="s">
        <v>144</v>
      </c>
      <c r="S19" t="s">
        <v>145</v>
      </c>
      <c r="Y19">
        <v>2099.9857900000002</v>
      </c>
      <c r="Z19" t="s">
        <v>144</v>
      </c>
      <c r="AD19">
        <v>2015</v>
      </c>
      <c r="AE19" t="s">
        <v>3</v>
      </c>
      <c r="AF19" t="s">
        <v>169</v>
      </c>
      <c r="AG19">
        <v>4650.345688171813</v>
      </c>
      <c r="AH19">
        <v>374.15053446630003</v>
      </c>
      <c r="AK19">
        <v>2015</v>
      </c>
      <c r="AL19" t="s">
        <v>5</v>
      </c>
      <c r="AM19" t="s">
        <v>169</v>
      </c>
      <c r="AN19">
        <v>4605.9984681625301</v>
      </c>
      <c r="AO19">
        <v>316.68811263045001</v>
      </c>
    </row>
    <row r="20" spans="1:41" x14ac:dyDescent="0.25">
      <c r="A20" t="s">
        <v>146</v>
      </c>
      <c r="G20">
        <v>68.731909999999999</v>
      </c>
      <c r="H20" t="s">
        <v>144</v>
      </c>
      <c r="J20" t="s">
        <v>146</v>
      </c>
      <c r="P20">
        <v>46.964880000000001</v>
      </c>
      <c r="Q20" t="s">
        <v>144</v>
      </c>
      <c r="S20" t="s">
        <v>146</v>
      </c>
      <c r="Y20">
        <v>259.84005999999999</v>
      </c>
      <c r="Z20" t="s">
        <v>144</v>
      </c>
      <c r="AD20">
        <v>2015</v>
      </c>
      <c r="AE20" t="s">
        <v>5</v>
      </c>
      <c r="AF20" t="s">
        <v>169</v>
      </c>
      <c r="AG20">
        <v>4605.9984681625301</v>
      </c>
      <c r="AH20">
        <v>316.68811263045001</v>
      </c>
      <c r="AK20">
        <v>2015</v>
      </c>
      <c r="AL20" t="s">
        <v>170</v>
      </c>
      <c r="AM20" t="s">
        <v>169</v>
      </c>
      <c r="AN20">
        <v>5244.6321973535478</v>
      </c>
      <c r="AO20">
        <v>307.34381326969998</v>
      </c>
    </row>
    <row r="21" spans="1:41" x14ac:dyDescent="0.25">
      <c r="A21" t="s">
        <v>147</v>
      </c>
      <c r="G21">
        <v>441.11633</v>
      </c>
      <c r="H21" t="s">
        <v>144</v>
      </c>
      <c r="J21" t="s">
        <v>147</v>
      </c>
      <c r="P21">
        <v>82.687119999999993</v>
      </c>
      <c r="Q21" t="s">
        <v>144</v>
      </c>
      <c r="S21" t="s">
        <v>147</v>
      </c>
      <c r="Y21">
        <v>109.29568</v>
      </c>
      <c r="Z21" t="s">
        <v>144</v>
      </c>
      <c r="AD21">
        <v>2015</v>
      </c>
      <c r="AE21" t="s">
        <v>170</v>
      </c>
      <c r="AF21" t="s">
        <v>169</v>
      </c>
      <c r="AG21">
        <v>5244.6321973535478</v>
      </c>
      <c r="AH21">
        <v>307.34381326969998</v>
      </c>
      <c r="AK21">
        <v>2015</v>
      </c>
      <c r="AL21" t="s">
        <v>6</v>
      </c>
      <c r="AM21" t="s">
        <v>169</v>
      </c>
      <c r="AN21">
        <v>4535.8667743740998</v>
      </c>
      <c r="AO21">
        <v>280.55107700000002</v>
      </c>
    </row>
    <row r="22" spans="1:41" x14ac:dyDescent="0.25">
      <c r="A22" t="s">
        <v>148</v>
      </c>
      <c r="G22">
        <v>89.551280000000006</v>
      </c>
      <c r="H22" t="s">
        <v>144</v>
      </c>
      <c r="J22" t="s">
        <v>148</v>
      </c>
      <c r="P22">
        <v>69.887420000000006</v>
      </c>
      <c r="Q22" t="s">
        <v>144</v>
      </c>
      <c r="S22" t="s">
        <v>148</v>
      </c>
      <c r="Y22">
        <v>56.80397</v>
      </c>
      <c r="Z22" t="s">
        <v>144</v>
      </c>
      <c r="AD22">
        <v>2015</v>
      </c>
      <c r="AE22" t="s">
        <v>6</v>
      </c>
      <c r="AF22" t="s">
        <v>169</v>
      </c>
      <c r="AG22">
        <v>4535.8667743740998</v>
      </c>
      <c r="AH22">
        <v>280.55107700000002</v>
      </c>
      <c r="AK22">
        <v>2015</v>
      </c>
      <c r="AL22" t="s">
        <v>2</v>
      </c>
      <c r="AM22" t="s">
        <v>169</v>
      </c>
      <c r="AN22">
        <v>5000.4564824721674</v>
      </c>
      <c r="AO22">
        <v>358.45843997679998</v>
      </c>
    </row>
    <row r="23" spans="1:41" x14ac:dyDescent="0.25">
      <c r="A23" t="s">
        <v>149</v>
      </c>
      <c r="G23">
        <v>101.79738999999999</v>
      </c>
      <c r="H23" t="s">
        <v>144</v>
      </c>
      <c r="J23" t="s">
        <v>149</v>
      </c>
      <c r="P23">
        <v>10.282629999999999</v>
      </c>
      <c r="Q23" t="s">
        <v>144</v>
      </c>
      <c r="S23" t="s">
        <v>149</v>
      </c>
      <c r="Y23">
        <v>11.12748</v>
      </c>
      <c r="Z23" t="s">
        <v>144</v>
      </c>
      <c r="AD23">
        <v>2015</v>
      </c>
      <c r="AE23" t="s">
        <v>2</v>
      </c>
      <c r="AF23" t="s">
        <v>169</v>
      </c>
      <c r="AG23">
        <v>5000.4564824721674</v>
      </c>
      <c r="AH23">
        <v>358.45843997679998</v>
      </c>
      <c r="AK23">
        <v>2015</v>
      </c>
      <c r="AL23" t="s">
        <v>4</v>
      </c>
      <c r="AM23" t="s">
        <v>169</v>
      </c>
      <c r="AN23">
        <v>5010.4855938203491</v>
      </c>
      <c r="AO23">
        <v>341.76563278500004</v>
      </c>
    </row>
    <row r="24" spans="1:41" x14ac:dyDescent="0.25">
      <c r="G24">
        <f>SUM(G18:G23)</f>
        <v>2794.4036100000003</v>
      </c>
      <c r="P24">
        <f>SUM(P18:P23)</f>
        <v>2653.0185200000001</v>
      </c>
      <c r="Y24">
        <f>SUM(Y18:Y23)</f>
        <v>2537.0807100000002</v>
      </c>
      <c r="AD24">
        <v>2015</v>
      </c>
      <c r="AE24" t="s">
        <v>4</v>
      </c>
      <c r="AF24" t="s">
        <v>169</v>
      </c>
      <c r="AG24">
        <v>5010.4855938203491</v>
      </c>
      <c r="AH24">
        <v>341.76563278500004</v>
      </c>
      <c r="AK24">
        <v>2015</v>
      </c>
      <c r="AL24" t="s">
        <v>137</v>
      </c>
      <c r="AN24">
        <v>4561.981400927004</v>
      </c>
      <c r="AO24">
        <v>286.7830924255</v>
      </c>
    </row>
    <row r="25" spans="1:41" x14ac:dyDescent="0.25">
      <c r="A25" t="s">
        <v>139</v>
      </c>
      <c r="B25" t="s">
        <v>58</v>
      </c>
      <c r="C25" t="s">
        <v>140</v>
      </c>
      <c r="D25" t="s">
        <v>60</v>
      </c>
      <c r="E25" t="s">
        <v>141</v>
      </c>
      <c r="F25" t="s">
        <v>60</v>
      </c>
      <c r="G25" t="s">
        <v>142</v>
      </c>
      <c r="H25" t="s">
        <v>60</v>
      </c>
      <c r="J25" t="s">
        <v>139</v>
      </c>
      <c r="K25" t="s">
        <v>58</v>
      </c>
      <c r="L25" t="s">
        <v>140</v>
      </c>
      <c r="M25" t="s">
        <v>60</v>
      </c>
      <c r="N25" t="s">
        <v>141</v>
      </c>
      <c r="O25" t="s">
        <v>60</v>
      </c>
      <c r="P25" t="s">
        <v>142</v>
      </c>
      <c r="Q25" t="s">
        <v>60</v>
      </c>
      <c r="S25" t="s">
        <v>139</v>
      </c>
      <c r="T25" t="s">
        <v>58</v>
      </c>
      <c r="U25" t="s">
        <v>140</v>
      </c>
      <c r="V25" t="s">
        <v>60</v>
      </c>
      <c r="W25" t="s">
        <v>141</v>
      </c>
      <c r="X25" t="s">
        <v>60</v>
      </c>
      <c r="Y25" t="s">
        <v>142</v>
      </c>
      <c r="Z25" t="s">
        <v>60</v>
      </c>
      <c r="AK25">
        <v>2015</v>
      </c>
      <c r="AL25" t="s">
        <v>152</v>
      </c>
      <c r="AN25">
        <v>4406.8302309935534</v>
      </c>
      <c r="AO25">
        <v>254.4199609403</v>
      </c>
    </row>
    <row r="26" spans="1:41" x14ac:dyDescent="0.25">
      <c r="A26" t="s">
        <v>150</v>
      </c>
      <c r="G26">
        <v>180.57615000000001</v>
      </c>
      <c r="H26" t="s">
        <v>151</v>
      </c>
      <c r="J26" t="s">
        <v>150</v>
      </c>
      <c r="P26">
        <v>159.48115999999999</v>
      </c>
      <c r="Q26" t="s">
        <v>151</v>
      </c>
      <c r="S26" t="s">
        <v>150</v>
      </c>
      <c r="Y26">
        <v>172.21831</v>
      </c>
      <c r="Z26" t="s">
        <v>151</v>
      </c>
      <c r="AD26" s="22">
        <v>2015</v>
      </c>
      <c r="AE26" s="22" t="s">
        <v>168</v>
      </c>
      <c r="AF26" s="22" t="s">
        <v>171</v>
      </c>
      <c r="AG26" s="22">
        <v>2943.1006697148009</v>
      </c>
      <c r="AH26" s="22">
        <v>221.59477014490159</v>
      </c>
      <c r="AK26">
        <v>2015</v>
      </c>
      <c r="AL26" t="s">
        <v>153</v>
      </c>
      <c r="AN26">
        <v>4133.1364534352069</v>
      </c>
      <c r="AO26">
        <v>268.40958460824999</v>
      </c>
    </row>
    <row r="27" spans="1:41" x14ac:dyDescent="0.25">
      <c r="AD27">
        <v>2015</v>
      </c>
      <c r="AE27" t="s">
        <v>3</v>
      </c>
      <c r="AF27" t="s">
        <v>171</v>
      </c>
      <c r="AG27">
        <v>2831.062949214308</v>
      </c>
      <c r="AH27">
        <v>234.85914491276</v>
      </c>
      <c r="AK27" s="22">
        <v>2015</v>
      </c>
      <c r="AL27" s="22" t="s">
        <v>168</v>
      </c>
      <c r="AM27" s="22" t="s">
        <v>171</v>
      </c>
      <c r="AN27" s="22">
        <f>(AN28*AO$7+AN29*AO$9+AN30*AO$11+AN31*AO$10+AN32*AO$6+AN33*AO$8+AN34*AO$12+AN35*AO$13+AN36*AO$14)/(1-AO$15)*1</f>
        <v>2916.9668620714801</v>
      </c>
      <c r="AO27" s="22">
        <f>(AO28*AO$7+AO29*AO$9+AO30*AO$11+AO31*AO$10+AO32*AO$6+AO33*AO$8+AO34*AO$12+AO35*AO$13+AO36*AO$14)/(1-AO$15)*1</f>
        <v>216.44444998707721</v>
      </c>
    </row>
    <row r="28" spans="1:41" x14ac:dyDescent="0.25">
      <c r="AD28">
        <v>2015</v>
      </c>
      <c r="AE28" t="s">
        <v>5</v>
      </c>
      <c r="AF28" t="s">
        <v>171</v>
      </c>
      <c r="AG28">
        <v>2805.1303410920736</v>
      </c>
      <c r="AH28">
        <v>199.78035377034001</v>
      </c>
      <c r="AK28">
        <v>2015</v>
      </c>
      <c r="AL28" t="s">
        <v>3</v>
      </c>
      <c r="AM28" t="s">
        <v>171</v>
      </c>
      <c r="AN28">
        <v>2831.062949214308</v>
      </c>
      <c r="AO28">
        <v>234.85914491276</v>
      </c>
    </row>
    <row r="29" spans="1:41" x14ac:dyDescent="0.25">
      <c r="A29" t="s">
        <v>155</v>
      </c>
      <c r="B29">
        <v>2015</v>
      </c>
      <c r="C29" t="s">
        <v>137</v>
      </c>
      <c r="J29" t="s">
        <v>155</v>
      </c>
      <c r="K29">
        <v>2015</v>
      </c>
      <c r="L29" t="s">
        <v>152</v>
      </c>
      <c r="S29" t="s">
        <v>155</v>
      </c>
      <c r="T29">
        <v>2015</v>
      </c>
      <c r="U29" t="s">
        <v>153</v>
      </c>
      <c r="AD29">
        <v>2015</v>
      </c>
      <c r="AE29" t="s">
        <v>170</v>
      </c>
      <c r="AF29" t="s">
        <v>171</v>
      </c>
      <c r="AG29">
        <v>3196.2615497511651</v>
      </c>
      <c r="AH29">
        <v>193.99786867444001</v>
      </c>
      <c r="AK29">
        <v>2015</v>
      </c>
      <c r="AL29" t="s">
        <v>5</v>
      </c>
      <c r="AM29" t="s">
        <v>171</v>
      </c>
      <c r="AN29">
        <v>2805.1303410920736</v>
      </c>
      <c r="AO29">
        <v>199.78035377034001</v>
      </c>
    </row>
    <row r="30" spans="1:41" x14ac:dyDescent="0.25">
      <c r="A30" t="s">
        <v>139</v>
      </c>
      <c r="B30" t="s">
        <v>58</v>
      </c>
      <c r="C30" t="s">
        <v>140</v>
      </c>
      <c r="D30" t="s">
        <v>60</v>
      </c>
      <c r="E30" t="s">
        <v>141</v>
      </c>
      <c r="F30" t="s">
        <v>60</v>
      </c>
      <c r="G30" t="s">
        <v>142</v>
      </c>
      <c r="H30" t="s">
        <v>60</v>
      </c>
      <c r="J30" t="s">
        <v>139</v>
      </c>
      <c r="K30" t="s">
        <v>58</v>
      </c>
      <c r="L30" t="s">
        <v>140</v>
      </c>
      <c r="M30" t="s">
        <v>60</v>
      </c>
      <c r="N30" t="s">
        <v>141</v>
      </c>
      <c r="O30" t="s">
        <v>60</v>
      </c>
      <c r="P30" t="s">
        <v>142</v>
      </c>
      <c r="Q30" t="s">
        <v>60</v>
      </c>
      <c r="S30" t="s">
        <v>139</v>
      </c>
      <c r="T30" t="s">
        <v>58</v>
      </c>
      <c r="U30" t="s">
        <v>140</v>
      </c>
      <c r="V30" t="s">
        <v>60</v>
      </c>
      <c r="W30" t="s">
        <v>141</v>
      </c>
      <c r="X30" t="s">
        <v>60</v>
      </c>
      <c r="Y30" t="s">
        <v>142</v>
      </c>
      <c r="Z30" t="s">
        <v>60</v>
      </c>
      <c r="AD30">
        <v>2015</v>
      </c>
      <c r="AE30" t="s">
        <v>6</v>
      </c>
      <c r="AF30" t="s">
        <v>171</v>
      </c>
      <c r="AG30">
        <v>2763.6900761613201</v>
      </c>
      <c r="AH30">
        <v>177.73841239999999</v>
      </c>
      <c r="AK30">
        <v>2015</v>
      </c>
      <c r="AL30" t="s">
        <v>170</v>
      </c>
      <c r="AM30" t="s">
        <v>171</v>
      </c>
      <c r="AN30">
        <v>3196.2615497511651</v>
      </c>
      <c r="AO30">
        <v>193.99786867444001</v>
      </c>
    </row>
    <row r="31" spans="1:41" x14ac:dyDescent="0.25">
      <c r="A31" t="s">
        <v>143</v>
      </c>
      <c r="G31">
        <v>5.0939999999999999E-2</v>
      </c>
      <c r="H31" t="s">
        <v>144</v>
      </c>
      <c r="J31" t="s">
        <v>143</v>
      </c>
      <c r="P31">
        <v>4.734E-2</v>
      </c>
      <c r="Q31" t="s">
        <v>144</v>
      </c>
      <c r="S31" t="s">
        <v>143</v>
      </c>
      <c r="Y31">
        <v>4.8180000000000001E-2</v>
      </c>
      <c r="Z31" t="s">
        <v>144</v>
      </c>
      <c r="AD31">
        <v>2015</v>
      </c>
      <c r="AE31" t="s">
        <v>2</v>
      </c>
      <c r="AF31" t="s">
        <v>171</v>
      </c>
      <c r="AG31">
        <v>3044.4248127509541</v>
      </c>
      <c r="AH31">
        <v>225.17373704736002</v>
      </c>
      <c r="AK31">
        <v>2015</v>
      </c>
      <c r="AL31" t="s">
        <v>6</v>
      </c>
      <c r="AM31" t="s">
        <v>171</v>
      </c>
      <c r="AN31">
        <v>2763.6900761613201</v>
      </c>
      <c r="AO31">
        <v>177.73841239999999</v>
      </c>
    </row>
    <row r="32" spans="1:41" x14ac:dyDescent="0.25">
      <c r="A32" t="s">
        <v>145</v>
      </c>
      <c r="G32">
        <v>2928.4330799999998</v>
      </c>
      <c r="H32" t="s">
        <v>144</v>
      </c>
      <c r="J32" t="s">
        <v>145</v>
      </c>
      <c r="P32">
        <v>3377.6577299999999</v>
      </c>
      <c r="Q32" t="s">
        <v>144</v>
      </c>
      <c r="S32" t="s">
        <v>145</v>
      </c>
      <c r="Y32">
        <v>2863.8796499999999</v>
      </c>
      <c r="Z32" t="s">
        <v>144</v>
      </c>
      <c r="AD32">
        <v>2015</v>
      </c>
      <c r="AE32" t="s">
        <v>4</v>
      </c>
      <c r="AF32" t="s">
        <v>171</v>
      </c>
      <c r="AG32">
        <v>3052.6613531818202</v>
      </c>
      <c r="AH32">
        <v>215.083298082</v>
      </c>
      <c r="AK32">
        <v>2015</v>
      </c>
      <c r="AL32" t="s">
        <v>2</v>
      </c>
      <c r="AM32" t="s">
        <v>171</v>
      </c>
      <c r="AN32">
        <v>3044.4248127509541</v>
      </c>
      <c r="AO32">
        <v>225.17373704736002</v>
      </c>
    </row>
    <row r="33" spans="1:41" x14ac:dyDescent="0.25">
      <c r="A33" t="s">
        <v>146</v>
      </c>
      <c r="G33">
        <v>83.865849999999995</v>
      </c>
      <c r="H33" t="s">
        <v>144</v>
      </c>
      <c r="J33" t="s">
        <v>146</v>
      </c>
      <c r="P33">
        <v>55.813479999999998</v>
      </c>
      <c r="Q33" t="s">
        <v>144</v>
      </c>
      <c r="S33" t="s">
        <v>146</v>
      </c>
      <c r="Y33">
        <v>362.30167999999998</v>
      </c>
      <c r="Z33" t="s">
        <v>144</v>
      </c>
      <c r="AK33">
        <v>2015</v>
      </c>
      <c r="AL33" t="s">
        <v>4</v>
      </c>
      <c r="AM33" t="s">
        <v>171</v>
      </c>
      <c r="AN33">
        <v>3052.6613531818202</v>
      </c>
      <c r="AO33">
        <v>215.083298082</v>
      </c>
    </row>
    <row r="34" spans="1:41" x14ac:dyDescent="0.25">
      <c r="A34" t="s">
        <v>147</v>
      </c>
      <c r="G34">
        <v>536.14341999999999</v>
      </c>
      <c r="H34" t="s">
        <v>144</v>
      </c>
      <c r="J34" t="s">
        <v>147</v>
      </c>
      <c r="P34">
        <v>108.23781</v>
      </c>
      <c r="Q34" t="s">
        <v>144</v>
      </c>
      <c r="S34" t="s">
        <v>147</v>
      </c>
      <c r="Y34">
        <v>107.74294</v>
      </c>
      <c r="Z34" t="s">
        <v>144</v>
      </c>
      <c r="AD34" s="22">
        <v>2015</v>
      </c>
      <c r="AE34" s="22" t="s">
        <v>168</v>
      </c>
      <c r="AF34" s="22" t="s">
        <v>172</v>
      </c>
      <c r="AG34" s="22">
        <v>4040.8568200100485</v>
      </c>
      <c r="AH34" s="22">
        <v>293.29999707969796</v>
      </c>
      <c r="AK34">
        <v>2015</v>
      </c>
      <c r="AL34" t="s">
        <v>137</v>
      </c>
      <c r="AN34">
        <v>2808.0882233992261</v>
      </c>
      <c r="AO34">
        <v>181.5748864926</v>
      </c>
    </row>
    <row r="35" spans="1:41" x14ac:dyDescent="0.25">
      <c r="A35" t="s">
        <v>148</v>
      </c>
      <c r="G35">
        <v>117.81346000000001</v>
      </c>
      <c r="H35" t="s">
        <v>144</v>
      </c>
      <c r="J35" t="s">
        <v>148</v>
      </c>
      <c r="P35">
        <v>93.191609999999997</v>
      </c>
      <c r="Q35" t="s">
        <v>144</v>
      </c>
      <c r="S35" t="s">
        <v>148</v>
      </c>
      <c r="Y35">
        <v>75.745459999999994</v>
      </c>
      <c r="Z35" t="s">
        <v>144</v>
      </c>
      <c r="AD35">
        <v>2015</v>
      </c>
      <c r="AE35" t="s">
        <v>3</v>
      </c>
      <c r="AF35" t="s">
        <v>172</v>
      </c>
      <c r="AG35">
        <v>3891.5902281718131</v>
      </c>
      <c r="AH35">
        <v>310.84470446630002</v>
      </c>
      <c r="AK35">
        <v>2015</v>
      </c>
      <c r="AL35" t="s">
        <v>152</v>
      </c>
      <c r="AN35">
        <v>2678.8399475497558</v>
      </c>
      <c r="AO35">
        <v>161.36567081755999</v>
      </c>
    </row>
    <row r="36" spans="1:41" x14ac:dyDescent="0.25">
      <c r="A36" t="s">
        <v>149</v>
      </c>
      <c r="G36">
        <v>129.70006000000001</v>
      </c>
      <c r="H36" t="s">
        <v>144</v>
      </c>
      <c r="J36" t="s">
        <v>149</v>
      </c>
      <c r="P36">
        <v>13.223549999999999</v>
      </c>
      <c r="Q36" t="s">
        <v>144</v>
      </c>
      <c r="S36" t="s">
        <v>149</v>
      </c>
      <c r="Y36">
        <v>13.885350000000001</v>
      </c>
      <c r="Z36" t="s">
        <v>144</v>
      </c>
      <c r="AD36">
        <v>2015</v>
      </c>
      <c r="AE36" t="s">
        <v>5</v>
      </c>
      <c r="AF36" t="s">
        <v>172</v>
      </c>
      <c r="AG36">
        <v>3859.3655581625299</v>
      </c>
      <c r="AH36">
        <v>264.65304263044999</v>
      </c>
      <c r="AK36">
        <v>2015</v>
      </c>
      <c r="AL36" t="s">
        <v>153</v>
      </c>
      <c r="AN36">
        <v>2560.5158124032791</v>
      </c>
      <c r="AO36">
        <v>173.9286609829</v>
      </c>
    </row>
    <row r="37" spans="1:41" x14ac:dyDescent="0.25">
      <c r="G37">
        <f>SUM(G31:G36)</f>
        <v>3796.0068099999999</v>
      </c>
      <c r="P37">
        <f>SUM(P31:P36)</f>
        <v>3648.1715199999999</v>
      </c>
      <c r="Y37">
        <f>SUM(Y31:Y36)</f>
        <v>3423.6032599999999</v>
      </c>
      <c r="AD37">
        <v>2015</v>
      </c>
      <c r="AE37" t="s">
        <v>170</v>
      </c>
      <c r="AF37" t="s">
        <v>172</v>
      </c>
      <c r="AG37">
        <v>4375.565227353547</v>
      </c>
      <c r="AH37">
        <v>256.83130326970002</v>
      </c>
      <c r="AK37" s="22">
        <v>2015</v>
      </c>
      <c r="AL37" s="22" t="s">
        <v>168</v>
      </c>
      <c r="AM37" s="22" t="s">
        <v>172</v>
      </c>
      <c r="AN37" s="22">
        <f>(AN38*AO$7+AN39*AO$9+AN40*AO$11+AN41*AO$10+AN42*AO$6+AN43*AO$8+AN44*AO$12+AN45*AO$13+AN46*AO$14)/(1-AO$15)*1</f>
        <v>4003.0096415271851</v>
      </c>
      <c r="AO37" s="22">
        <f>(AO38*AO$7+AO39*AO$9+AO40*AO$11+AO41*AO$10+AO42*AO$6+AO43*AO$8+AO44*AO$12+AO45*AO$13+AO46*AO$14)/(1-AO$15)*1</f>
        <v>286.51605895641745</v>
      </c>
    </row>
    <row r="38" spans="1:41" x14ac:dyDescent="0.25">
      <c r="A38" t="s">
        <v>139</v>
      </c>
      <c r="B38" t="s">
        <v>58</v>
      </c>
      <c r="C38" t="s">
        <v>140</v>
      </c>
      <c r="D38" t="s">
        <v>60</v>
      </c>
      <c r="E38" t="s">
        <v>141</v>
      </c>
      <c r="F38" t="s">
        <v>60</v>
      </c>
      <c r="G38" t="s">
        <v>142</v>
      </c>
      <c r="H38" t="s">
        <v>60</v>
      </c>
      <c r="J38" t="s">
        <v>139</v>
      </c>
      <c r="K38" t="s">
        <v>58</v>
      </c>
      <c r="L38" t="s">
        <v>140</v>
      </c>
      <c r="M38" t="s">
        <v>60</v>
      </c>
      <c r="N38" t="s">
        <v>141</v>
      </c>
      <c r="O38" t="s">
        <v>60</v>
      </c>
      <c r="P38" t="s">
        <v>142</v>
      </c>
      <c r="Q38" t="s">
        <v>60</v>
      </c>
      <c r="S38" t="s">
        <v>139</v>
      </c>
      <c r="T38" t="s">
        <v>58</v>
      </c>
      <c r="U38" t="s">
        <v>140</v>
      </c>
      <c r="V38" t="s">
        <v>60</v>
      </c>
      <c r="W38" t="s">
        <v>141</v>
      </c>
      <c r="X38" t="s">
        <v>60</v>
      </c>
      <c r="Y38" t="s">
        <v>142</v>
      </c>
      <c r="Z38" t="s">
        <v>60</v>
      </c>
      <c r="AD38">
        <v>2015</v>
      </c>
      <c r="AE38" t="s">
        <v>6</v>
      </c>
      <c r="AF38" t="s">
        <v>172</v>
      </c>
      <c r="AG38">
        <v>3787.5069043740996</v>
      </c>
      <c r="AH38">
        <v>234.14920699999999</v>
      </c>
      <c r="AK38">
        <v>2015</v>
      </c>
      <c r="AL38" t="s">
        <v>3</v>
      </c>
      <c r="AM38" t="s">
        <v>172</v>
      </c>
      <c r="AN38">
        <v>3891.5902281718131</v>
      </c>
      <c r="AO38">
        <v>310.84470446630002</v>
      </c>
    </row>
    <row r="39" spans="1:41" x14ac:dyDescent="0.25">
      <c r="A39" t="s">
        <v>150</v>
      </c>
      <c r="G39">
        <v>242.36958000000001</v>
      </c>
      <c r="H39" t="s">
        <v>151</v>
      </c>
      <c r="J39" t="s">
        <v>150</v>
      </c>
      <c r="P39">
        <v>210.30748</v>
      </c>
      <c r="Q39" t="s">
        <v>151</v>
      </c>
      <c r="S39" t="s">
        <v>150</v>
      </c>
      <c r="Y39">
        <v>221.54151999999999</v>
      </c>
      <c r="Z39" t="s">
        <v>151</v>
      </c>
      <c r="AD39">
        <v>2015</v>
      </c>
      <c r="AE39" t="s">
        <v>2</v>
      </c>
      <c r="AF39" t="s">
        <v>172</v>
      </c>
      <c r="AG39">
        <v>4177.0819824721684</v>
      </c>
      <c r="AH39">
        <v>298.10946997679997</v>
      </c>
      <c r="AK39">
        <v>2015</v>
      </c>
      <c r="AL39" t="s">
        <v>5</v>
      </c>
      <c r="AM39" t="s">
        <v>172</v>
      </c>
      <c r="AN39">
        <v>3859.3655581625299</v>
      </c>
      <c r="AO39">
        <v>264.65304263044999</v>
      </c>
    </row>
    <row r="40" spans="1:41" x14ac:dyDescent="0.25">
      <c r="AD40">
        <v>2015</v>
      </c>
      <c r="AE40" t="s">
        <v>4</v>
      </c>
      <c r="AF40" t="s">
        <v>172</v>
      </c>
      <c r="AG40">
        <v>4191.1902838203505</v>
      </c>
      <c r="AH40">
        <v>284.961342785</v>
      </c>
      <c r="AK40">
        <v>2015</v>
      </c>
      <c r="AL40" t="s">
        <v>170</v>
      </c>
      <c r="AM40" t="s">
        <v>172</v>
      </c>
      <c r="AN40">
        <v>4375.565227353547</v>
      </c>
      <c r="AO40">
        <v>256.83130326970002</v>
      </c>
    </row>
    <row r="41" spans="1:41" x14ac:dyDescent="0.25">
      <c r="AK41">
        <v>2015</v>
      </c>
      <c r="AL41" t="s">
        <v>6</v>
      </c>
      <c r="AM41" t="s">
        <v>172</v>
      </c>
      <c r="AN41">
        <v>3787.5069043740996</v>
      </c>
      <c r="AO41">
        <v>234.14920699999999</v>
      </c>
    </row>
    <row r="42" spans="1:41" x14ac:dyDescent="0.25">
      <c r="AK42">
        <v>2015</v>
      </c>
      <c r="AL42" t="s">
        <v>2</v>
      </c>
      <c r="AM42" t="s">
        <v>172</v>
      </c>
      <c r="AN42">
        <v>4177.0819824721684</v>
      </c>
      <c r="AO42">
        <v>298.10946997679997</v>
      </c>
    </row>
    <row r="43" spans="1:41" x14ac:dyDescent="0.25">
      <c r="AK43">
        <v>2015</v>
      </c>
      <c r="AL43" t="s">
        <v>4</v>
      </c>
      <c r="AM43" t="s">
        <v>172</v>
      </c>
      <c r="AN43">
        <v>4191.1902838203505</v>
      </c>
      <c r="AO43">
        <v>284.961342785</v>
      </c>
    </row>
    <row r="44" spans="1:41" x14ac:dyDescent="0.25">
      <c r="AK44">
        <v>2015</v>
      </c>
      <c r="AL44" t="s">
        <v>137</v>
      </c>
      <c r="AN44">
        <v>3823.7018609270049</v>
      </c>
      <c r="AO44">
        <v>244.39083242550001</v>
      </c>
    </row>
    <row r="45" spans="1:41" x14ac:dyDescent="0.25">
      <c r="AK45">
        <v>2015</v>
      </c>
      <c r="AL45" t="s">
        <v>152</v>
      </c>
      <c r="AN45">
        <v>3700.4291709935528</v>
      </c>
      <c r="AO45">
        <v>214.12137094030001</v>
      </c>
    </row>
    <row r="46" spans="1:41" x14ac:dyDescent="0.25">
      <c r="AK46">
        <v>2015</v>
      </c>
      <c r="AL46" t="s">
        <v>153</v>
      </c>
      <c r="AN46">
        <v>3471.0314434352072</v>
      </c>
      <c r="AO46">
        <v>225.00294460825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D4535-532C-4526-9D1A-14F200E20856}">
  <dimension ref="B4:F17"/>
  <sheetViews>
    <sheetView workbookViewId="0">
      <selection activeCell="L10" sqref="L10"/>
    </sheetView>
  </sheetViews>
  <sheetFormatPr defaultRowHeight="15" x14ac:dyDescent="0.25"/>
  <sheetData>
    <row r="4" spans="2:6" x14ac:dyDescent="0.25">
      <c r="B4" t="s">
        <v>175</v>
      </c>
    </row>
    <row r="5" spans="2:6" x14ac:dyDescent="0.25">
      <c r="B5" s="22">
        <v>2015</v>
      </c>
      <c r="C5" s="22" t="s">
        <v>168</v>
      </c>
      <c r="D5" s="22" t="s">
        <v>169</v>
      </c>
      <c r="E5" s="22">
        <v>4833.2736541537261</v>
      </c>
      <c r="F5" s="22">
        <v>352.49278570121163</v>
      </c>
    </row>
    <row r="6" spans="2:6" x14ac:dyDescent="0.25">
      <c r="B6" s="22">
        <v>2015</v>
      </c>
      <c r="C6" s="22" t="s">
        <v>168</v>
      </c>
      <c r="D6" s="22" t="s">
        <v>171</v>
      </c>
      <c r="E6" s="22">
        <v>2943.1006697148009</v>
      </c>
      <c r="F6" s="22">
        <v>221.59477014490159</v>
      </c>
    </row>
    <row r="7" spans="2:6" x14ac:dyDescent="0.25">
      <c r="B7" s="22">
        <v>2015</v>
      </c>
      <c r="C7" s="22" t="s">
        <v>168</v>
      </c>
      <c r="D7" s="22" t="s">
        <v>172</v>
      </c>
      <c r="E7" s="22">
        <v>4040.8568200100485</v>
      </c>
      <c r="F7" s="22">
        <v>293.29999707969796</v>
      </c>
    </row>
    <row r="8" spans="2:6" x14ac:dyDescent="0.25">
      <c r="B8" t="s">
        <v>176</v>
      </c>
    </row>
    <row r="9" spans="2:6" x14ac:dyDescent="0.25">
      <c r="B9" s="22">
        <v>2015</v>
      </c>
      <c r="C9" s="22" t="s">
        <v>168</v>
      </c>
      <c r="D9" s="22" t="s">
        <v>169</v>
      </c>
      <c r="E9" s="22">
        <v>4786.3098047851745</v>
      </c>
      <c r="F9" s="22">
        <v>343.88677878536447</v>
      </c>
    </row>
    <row r="10" spans="2:6" x14ac:dyDescent="0.25">
      <c r="B10" s="22">
        <v>2015</v>
      </c>
      <c r="C10" s="22" t="s">
        <v>168</v>
      </c>
      <c r="D10" s="22" t="s">
        <v>171</v>
      </c>
      <c r="E10" s="22">
        <v>2916.9668620714801</v>
      </c>
      <c r="F10" s="22">
        <v>216.44444998707721</v>
      </c>
    </row>
    <row r="11" spans="2:6" x14ac:dyDescent="0.25">
      <c r="B11" s="22">
        <v>2015</v>
      </c>
      <c r="C11" s="22" t="s">
        <v>168</v>
      </c>
      <c r="D11" s="22" t="s">
        <v>172</v>
      </c>
      <c r="E11" s="22">
        <v>4003.0096415271851</v>
      </c>
      <c r="F11" s="22">
        <v>286.51605895641745</v>
      </c>
    </row>
    <row r="14" spans="2:6" x14ac:dyDescent="0.25">
      <c r="D14" t="s">
        <v>138</v>
      </c>
      <c r="E14" t="s">
        <v>159</v>
      </c>
    </row>
    <row r="15" spans="2:6" x14ac:dyDescent="0.25">
      <c r="C15" s="22" t="s">
        <v>169</v>
      </c>
      <c r="D15" s="23">
        <f t="shared" ref="D15:E17" si="0">(E9-E5)/E5</f>
        <v>-9.7167784671556359E-3</v>
      </c>
      <c r="E15" s="23">
        <f t="shared" si="0"/>
        <v>-2.4414703690253649E-2</v>
      </c>
    </row>
    <row r="16" spans="2:6" x14ac:dyDescent="0.25">
      <c r="C16" s="22" t="s">
        <v>171</v>
      </c>
      <c r="D16" s="23">
        <f t="shared" si="0"/>
        <v>-8.8796852626360414E-3</v>
      </c>
      <c r="E16" s="23">
        <f t="shared" si="0"/>
        <v>-2.3242065480410794E-2</v>
      </c>
    </row>
    <row r="17" spans="3:5" x14ac:dyDescent="0.25">
      <c r="C17" s="22" t="s">
        <v>172</v>
      </c>
      <c r="D17" s="23">
        <f t="shared" si="0"/>
        <v>-9.3661270786549022E-3</v>
      </c>
      <c r="E17" s="23">
        <f t="shared" si="0"/>
        <v>-2.3129690388087928E-2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72C9-AFFF-4E4A-9557-6BFF0CC899F6}">
  <dimension ref="B4:E37"/>
  <sheetViews>
    <sheetView workbookViewId="0">
      <selection activeCell="F11" sqref="F11"/>
    </sheetView>
  </sheetViews>
  <sheetFormatPr defaultRowHeight="15" x14ac:dyDescent="0.25"/>
  <cols>
    <col min="3" max="3" width="32.5703125" customWidth="1"/>
    <col min="5" max="5" width="13.85546875" bestFit="1" customWidth="1"/>
  </cols>
  <sheetData>
    <row r="4" spans="2:5" x14ac:dyDescent="0.25">
      <c r="B4" s="24" t="s">
        <v>2</v>
      </c>
      <c r="C4" s="25">
        <v>7822959262</v>
      </c>
    </row>
    <row r="5" spans="2:5" x14ac:dyDescent="0.25">
      <c r="B5" s="24" t="s">
        <v>11</v>
      </c>
      <c r="C5" s="25">
        <v>5273201615</v>
      </c>
    </row>
    <row r="6" spans="2:5" x14ac:dyDescent="0.25">
      <c r="B6" s="24" t="s">
        <v>17</v>
      </c>
      <c r="C6" s="25">
        <v>4285379672</v>
      </c>
    </row>
    <row r="7" spans="2:5" x14ac:dyDescent="0.25">
      <c r="B7" s="24" t="s">
        <v>7</v>
      </c>
      <c r="C7" s="25">
        <v>2249246426</v>
      </c>
    </row>
    <row r="8" spans="2:5" x14ac:dyDescent="0.25">
      <c r="B8" s="24" t="s">
        <v>3</v>
      </c>
      <c r="C8" s="25">
        <v>1138328137</v>
      </c>
    </row>
    <row r="9" spans="2:5" x14ac:dyDescent="0.25">
      <c r="B9" s="24" t="s">
        <v>10</v>
      </c>
      <c r="C9" s="25">
        <v>667666900</v>
      </c>
    </row>
    <row r="10" spans="2:5" x14ac:dyDescent="0.25">
      <c r="B10" s="24" t="s">
        <v>8</v>
      </c>
      <c r="C10" s="25">
        <v>1625592597</v>
      </c>
    </row>
    <row r="11" spans="2:5" x14ac:dyDescent="0.25">
      <c r="B11" s="26" t="s">
        <v>177</v>
      </c>
      <c r="C11" s="27">
        <v>531581500</v>
      </c>
      <c r="D11" t="s">
        <v>40</v>
      </c>
      <c r="E11" s="27">
        <f>SUM(C4:C10)</f>
        <v>23062374609</v>
      </c>
    </row>
    <row r="12" spans="2:5" x14ac:dyDescent="0.25">
      <c r="B12" s="26" t="s">
        <v>16</v>
      </c>
      <c r="C12" s="27">
        <v>268975800</v>
      </c>
    </row>
    <row r="13" spans="2:5" x14ac:dyDescent="0.25">
      <c r="B13" s="26" t="s">
        <v>13</v>
      </c>
      <c r="C13" s="27">
        <v>203029686</v>
      </c>
    </row>
    <row r="14" spans="2:5" x14ac:dyDescent="0.25">
      <c r="B14" s="26" t="s">
        <v>6</v>
      </c>
      <c r="C14" s="27">
        <v>188348469</v>
      </c>
    </row>
    <row r="15" spans="2:5" x14ac:dyDescent="0.25">
      <c r="B15" s="26" t="s">
        <v>4</v>
      </c>
      <c r="C15" s="27">
        <v>172327990</v>
      </c>
    </row>
    <row r="16" spans="2:5" x14ac:dyDescent="0.25">
      <c r="B16" s="26" t="s">
        <v>14</v>
      </c>
      <c r="C16" s="27">
        <v>87662795</v>
      </c>
    </row>
    <row r="17" spans="2:3" x14ac:dyDescent="0.25">
      <c r="B17" s="26" t="s">
        <v>25</v>
      </c>
      <c r="C17" s="27">
        <v>71758153</v>
      </c>
    </row>
    <row r="18" spans="2:3" x14ac:dyDescent="0.25">
      <c r="B18" s="26" t="s">
        <v>15</v>
      </c>
      <c r="C18" s="27">
        <v>46344530</v>
      </c>
    </row>
    <row r="19" spans="2:3" x14ac:dyDescent="0.25">
      <c r="B19" s="26" t="s">
        <v>178</v>
      </c>
      <c r="C19" s="27">
        <v>17114720</v>
      </c>
    </row>
    <row r="20" spans="2:3" x14ac:dyDescent="0.25">
      <c r="B20" s="26" t="s">
        <v>24</v>
      </c>
      <c r="C20" s="27">
        <v>15635350</v>
      </c>
    </row>
    <row r="21" spans="2:3" x14ac:dyDescent="0.25">
      <c r="B21" s="26" t="s">
        <v>5</v>
      </c>
      <c r="C21" s="27">
        <v>7770850</v>
      </c>
    </row>
    <row r="22" spans="2:3" x14ac:dyDescent="0.25">
      <c r="B22" s="26" t="s">
        <v>179</v>
      </c>
      <c r="C22" s="27">
        <v>6549000</v>
      </c>
    </row>
    <row r="23" spans="2:3" x14ac:dyDescent="0.25">
      <c r="B23" s="26" t="s">
        <v>180</v>
      </c>
      <c r="C23" s="27">
        <v>2662890</v>
      </c>
    </row>
    <row r="24" spans="2:3" x14ac:dyDescent="0.25">
      <c r="B24" s="26" t="s">
        <v>34</v>
      </c>
      <c r="C24" s="27">
        <v>1832904</v>
      </c>
    </row>
    <row r="25" spans="2:3" x14ac:dyDescent="0.25">
      <c r="B25" s="26" t="s">
        <v>181</v>
      </c>
      <c r="C25" s="27">
        <v>1215000</v>
      </c>
    </row>
    <row r="26" spans="2:3" x14ac:dyDescent="0.25">
      <c r="B26" s="26" t="s">
        <v>182</v>
      </c>
      <c r="C26" s="27">
        <v>855300</v>
      </c>
    </row>
    <row r="27" spans="2:3" x14ac:dyDescent="0.25">
      <c r="B27" s="26" t="s">
        <v>29</v>
      </c>
      <c r="C27" s="27">
        <v>822300</v>
      </c>
    </row>
    <row r="28" spans="2:3" x14ac:dyDescent="0.25">
      <c r="B28" s="26" t="s">
        <v>183</v>
      </c>
      <c r="C28" s="27">
        <v>329100</v>
      </c>
    </row>
    <row r="29" spans="2:3" x14ac:dyDescent="0.25">
      <c r="B29" s="26" t="s">
        <v>12</v>
      </c>
      <c r="C29" s="27">
        <v>309900</v>
      </c>
    </row>
    <row r="30" spans="2:3" x14ac:dyDescent="0.25">
      <c r="B30" s="26" t="s">
        <v>9</v>
      </c>
      <c r="C30" s="27">
        <v>172690</v>
      </c>
    </row>
    <row r="31" spans="2:3" x14ac:dyDescent="0.25">
      <c r="B31" s="26" t="s">
        <v>32</v>
      </c>
      <c r="C31" s="27">
        <v>135000</v>
      </c>
    </row>
    <row r="32" spans="2:3" x14ac:dyDescent="0.25">
      <c r="B32" s="26" t="s">
        <v>184</v>
      </c>
      <c r="C32" s="27">
        <v>100100</v>
      </c>
    </row>
    <row r="33" spans="2:3" x14ac:dyDescent="0.25">
      <c r="B33" s="26" t="s">
        <v>21</v>
      </c>
      <c r="C33" s="27">
        <v>29720</v>
      </c>
    </row>
    <row r="34" spans="2:3" x14ac:dyDescent="0.25">
      <c r="B34" s="26" t="s">
        <v>185</v>
      </c>
      <c r="C34" s="27">
        <v>20100</v>
      </c>
    </row>
    <row r="35" spans="2:3" x14ac:dyDescent="0.25">
      <c r="B35" s="26" t="s">
        <v>28</v>
      </c>
      <c r="C35" s="27">
        <v>5700</v>
      </c>
    </row>
    <row r="36" spans="2:3" x14ac:dyDescent="0.25">
      <c r="B36" s="26" t="s">
        <v>186</v>
      </c>
      <c r="C36" s="27">
        <v>2700</v>
      </c>
    </row>
    <row r="37" spans="2:3" x14ac:dyDescent="0.25">
      <c r="B37" s="26" t="s">
        <v>30</v>
      </c>
      <c r="C37" s="27">
        <v>350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D60F-A28C-45DB-9A57-4812EA89E4C3}">
  <dimension ref="B2:I11"/>
  <sheetViews>
    <sheetView workbookViewId="0">
      <selection activeCell="B2" sqref="B2"/>
    </sheetView>
  </sheetViews>
  <sheetFormatPr defaultRowHeight="15" x14ac:dyDescent="0.25"/>
  <sheetData>
    <row r="2" spans="2:9" x14ac:dyDescent="0.25">
      <c r="B2" s="16" t="s">
        <v>2</v>
      </c>
      <c r="C2" s="20">
        <v>0.31683505358914466</v>
      </c>
      <c r="H2" s="1" t="s">
        <v>2</v>
      </c>
      <c r="I2" s="2">
        <v>0.31683505358914466</v>
      </c>
    </row>
    <row r="3" spans="2:9" x14ac:dyDescent="0.25">
      <c r="B3" s="16" t="s">
        <v>3</v>
      </c>
      <c r="C3" s="20">
        <v>0.30897148577514405</v>
      </c>
      <c r="H3" s="1" t="s">
        <v>3</v>
      </c>
      <c r="I3" s="2">
        <v>0.30897148577514405</v>
      </c>
    </row>
    <row r="4" spans="2:9" x14ac:dyDescent="0.25">
      <c r="B4" s="16" t="s">
        <v>4</v>
      </c>
      <c r="C4" s="20">
        <v>7.0894607038717639E-2</v>
      </c>
      <c r="H4" s="1" t="s">
        <v>4</v>
      </c>
      <c r="I4" s="2">
        <v>7.0894607038717639E-2</v>
      </c>
    </row>
    <row r="5" spans="2:9" x14ac:dyDescent="0.25">
      <c r="B5" s="16" t="s">
        <v>5</v>
      </c>
      <c r="C5" s="20">
        <v>5.8917563693940092E-2</v>
      </c>
      <c r="H5" s="1" t="s">
        <v>5</v>
      </c>
      <c r="I5" s="2">
        <v>5.8917563693940092E-2</v>
      </c>
    </row>
    <row r="6" spans="2:9" x14ac:dyDescent="0.25">
      <c r="B6" s="16" t="s">
        <v>6</v>
      </c>
      <c r="C6" s="20">
        <v>5.0020187107429115E-2</v>
      </c>
      <c r="H6" s="1" t="s">
        <v>6</v>
      </c>
      <c r="I6" s="2">
        <v>5.0020187107429115E-2</v>
      </c>
    </row>
    <row r="7" spans="2:9" x14ac:dyDescent="0.25">
      <c r="B7" s="16" t="s">
        <v>7</v>
      </c>
      <c r="C7" s="20">
        <v>4.6804965116558635E-2</v>
      </c>
      <c r="H7" s="1" t="s">
        <v>7</v>
      </c>
      <c r="I7" s="2">
        <v>4.6804965116558635E-2</v>
      </c>
    </row>
    <row r="8" spans="2:9" x14ac:dyDescent="0.25">
      <c r="B8" s="16" t="s">
        <v>8</v>
      </c>
      <c r="C8" s="21">
        <f>1-SUM(C2:C7)</f>
        <v>0.14755613767906584</v>
      </c>
      <c r="H8" s="1" t="s">
        <v>9</v>
      </c>
      <c r="I8" s="2">
        <v>4.0673266101074974E-2</v>
      </c>
    </row>
    <row r="9" spans="2:9" x14ac:dyDescent="0.25">
      <c r="H9" s="1" t="s">
        <v>10</v>
      </c>
      <c r="I9" s="2">
        <v>3.1606435032561865E-2</v>
      </c>
    </row>
    <row r="10" spans="2:9" x14ac:dyDescent="0.25">
      <c r="H10" s="1" t="s">
        <v>11</v>
      </c>
      <c r="I10" s="2">
        <v>2.8959968661779727E-2</v>
      </c>
    </row>
    <row r="11" spans="2:9" x14ac:dyDescent="0.25">
      <c r="H11" s="1" t="s">
        <v>8</v>
      </c>
      <c r="I11" s="2">
        <v>4.6316467883649258E-2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Sheet6</vt:lpstr>
      <vt:lpstr>Sheet7</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Liang</dc:creator>
  <cp:lastModifiedBy>Sherry Liang</cp:lastModifiedBy>
  <dcterms:created xsi:type="dcterms:W3CDTF">2022-04-12T20:13:50Z</dcterms:created>
  <dcterms:modified xsi:type="dcterms:W3CDTF">2023-02-06T21:14:21Z</dcterms:modified>
</cp:coreProperties>
</file>